
<file path=[Content_Types].xml><?xml version="1.0" encoding="utf-8"?>
<Types xmlns="http://schemas.openxmlformats.org/package/2006/content-types">
  <Override PartName="/xl/worksheets/sheet15.xml" ContentType="application/vnd.openxmlformats-officedocument.spreadsheetml.worksheet+xml"/>
  <Override PartName="/xl/worksheets/sheet24.xml" ContentType="application/vnd.openxmlformats-officedocument.spreadsheetml.worksheet+xml"/>
  <Override PartName="/xl/worksheets/sheet35.xml" ContentType="application/vnd.openxmlformats-officedocument.spreadsheetml.worksheet+xml"/>
  <Override PartName="/xl/worksheets/sheet9.xml" ContentType="application/vnd.openxmlformats-officedocument.spreadsheetml.worksheet+xml"/>
  <Override PartName="/xl/worksheets/sheet13.xml" ContentType="application/vnd.openxmlformats-officedocument.spreadsheetml.worksheet+xml"/>
  <Override PartName="/xl/worksheets/sheet22.xml" ContentType="application/vnd.openxmlformats-officedocument.spreadsheetml.worksheet+xml"/>
  <Override PartName="/xl/worksheets/sheet33.xml" ContentType="application/vnd.openxmlformats-officedocument.spreadsheetml.worksheet+xml"/>
  <Override PartName="/xl/worksheets/sheet42.xml" ContentType="application/vnd.openxmlformats-officedocument.spreadsheetml.worksheet+xml"/>
  <Override PartName="/xl/externalLinks/externalLink9.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worksheets/sheet7.xml" ContentType="application/vnd.openxmlformats-officedocument.spreadsheetml.worksheet+xml"/>
  <Override PartName="/xl/worksheets/sheet11.xml" ContentType="application/vnd.openxmlformats-officedocument.spreadsheetml.worksheet+xml"/>
  <Override PartName="/xl/worksheets/sheet20.xml" ContentType="application/vnd.openxmlformats-officedocument.spreadsheetml.worksheet+xml"/>
  <Override PartName="/xl/worksheets/sheet31.xml" ContentType="application/vnd.openxmlformats-officedocument.spreadsheetml.worksheet+xml"/>
  <Override PartName="/xl/worksheets/sheet40.xml" ContentType="application/vnd.openxmlformats-officedocument.spreadsheetml.worksheet+xml"/>
  <Override PartName="/xl/externalLinks/externalLink7.xml" ContentType="application/vnd.openxmlformats-officedocument.spreadsheetml.externalLink+xml"/>
  <Override PartName="/xl/drawings/drawing4.xml" ContentType="application/vnd.openxmlformats-officedocument.drawing+xml"/>
  <Default Extension="rels" ContentType="application/vnd.openxmlformats-package.relationships+xml"/>
  <Default Extension="xml" ContentType="application/xml"/>
  <Override PartName="/xl/worksheets/sheet5.xml" ContentType="application/vnd.openxmlformats-officedocument.spreadsheetml.worksheet+xml"/>
  <Override PartName="/xl/externalLinks/externalLink5.xml" ContentType="application/vnd.openxmlformats-officedocument.spreadsheetml.externalLink+xml"/>
  <Override PartName="/xl/drawings/drawing2.xml" ContentType="application/vnd.openxmlformats-officedocument.drawing+xml"/>
  <Override PartName="/xl/comments4.xml" ContentType="application/vnd.openxmlformats-officedocument.spreadsheetml.comments+xml"/>
  <Override PartName="/xl/worksheets/sheet3.xml" ContentType="application/vnd.openxmlformats-officedocument.spreadsheetml.worksheet+xml"/>
  <Override PartName="/xl/externalLinks/externalLink3.xml" ContentType="application/vnd.openxmlformats-officedocument.spreadsheetml.externalLink+xml"/>
  <Override PartName="/xl/externalLinks/externalLink14.xml" ContentType="application/vnd.openxmlformats-officedocument.spreadsheetml.externalLink+xml"/>
  <Override PartName="/xl/comments2.xml" ContentType="application/vnd.openxmlformats-officedocument.spreadsheetml.comments+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worksheets/sheet19.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externalLinks/externalLink10.xml" ContentType="application/vnd.openxmlformats-officedocument.spreadsheetml.externalLink+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docProps/core.xml" ContentType="application/vnd.openxmlformats-package.core-properties+xml"/>
  <Override PartName="/xl/worksheets/sheet16.xml" ContentType="application/vnd.openxmlformats-officedocument.spreadsheetml.worksheet+xml"/>
  <Override PartName="/xl/worksheets/sheet25.xml" ContentType="application/vnd.openxmlformats-officedocument.spreadsheetml.worksheet+xml"/>
  <Override PartName="/xl/worksheets/sheet34.xml" ContentType="application/vnd.openxmlformats-officedocument.spreadsheetml.worksheet+xml"/>
  <Override PartName="/xl/worksheets/sheet43.xml" ContentType="application/vnd.openxmlformats-officedocument.spreadsheetml.worksheet+xml"/>
  <Default Extension="bin" ContentType="application/vnd.openxmlformats-officedocument.spreadsheetml.printerSettings"/>
  <Override PartName="/xl/worksheets/sheet14.xml" ContentType="application/vnd.openxmlformats-officedocument.spreadsheetml.worksheet+xml"/>
  <Override PartName="/xl/worksheets/sheet23.xml" ContentType="application/vnd.openxmlformats-officedocument.spreadsheetml.worksheet+xml"/>
  <Override PartName="/xl/worksheets/sheet32.xml" ContentType="application/vnd.openxmlformats-officedocument.spreadsheetml.worksheet+xml"/>
  <Override PartName="/xl/worksheets/sheet41.xml" ContentType="application/vnd.openxmlformats-officedocument.spreadsheetml.worksheet+xml"/>
  <Override PartName="/xl/externalLinks/externalLink8.xml" ContentType="application/vnd.openxmlformats-officedocument.spreadsheetml.externalLink+xml"/>
  <Override PartName="/xl/worksheets/sheet6.xml" ContentType="application/vnd.openxmlformats-officedocument.spreadsheetml.worksheet+xml"/>
  <Override PartName="/xl/worksheets/sheet8.xml" ContentType="application/vnd.openxmlformats-officedocument.spreadsheetml.worksheet+xml"/>
  <Override PartName="/xl/worksheets/sheet12.xml" ContentType="application/vnd.openxmlformats-officedocument.spreadsheetml.worksheet+xml"/>
  <Override PartName="/xl/worksheets/sheet21.xml" ContentType="application/vnd.openxmlformats-officedocument.spreadsheetml.worksheet+xml"/>
  <Override PartName="/xl/worksheets/sheet30.xml" ContentType="application/vnd.openxmlformats-officedocument.spreadsheetml.worksheet+xml"/>
  <Override PartName="/xl/externalLinks/externalLink6.xml" ContentType="application/vnd.openxmlformats-officedocument.spreadsheetml.externalLink+xml"/>
  <Override PartName="/xl/workbook.xml" ContentType="application/vnd.openxmlformats-officedocument.spreadsheetml.sheet.main+xml"/>
  <Override PartName="/xl/worksheets/sheet4.xml" ContentType="application/vnd.openxmlformats-officedocument.spreadsheetml.worksheet+xml"/>
  <Override PartName="/xl/worksheets/sheet10.xml" ContentType="application/vnd.openxmlformats-officedocument.spreadsheetml.worksheet+xml"/>
  <Override PartName="/xl/externalLinks/externalLink4.xml" ContentType="application/vnd.openxmlformats-officedocument.spreadsheetml.externalLink+xml"/>
  <Override PartName="/xl/externalLinks/externalLink15.xml" ContentType="application/vnd.openxmlformats-officedocument.spreadsheetml.externalLink+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externalLinks/externalLink2.xml" ContentType="application/vnd.openxmlformats-officedocument.spreadsheetml.externalLink+xml"/>
  <Override PartName="/xl/externalLinks/externalLink13.xml" ContentType="application/vnd.openxmlformats-officedocument.spreadsheetml.externalLink+xml"/>
  <Override PartName="/xl/drawings/drawing1.xml" ContentType="application/vnd.openxmlformats-officedocument.drawing+xml"/>
  <Override PartName="/xl/comments3.xml" ContentType="application/vnd.openxmlformats-officedocument.spreadsheetml.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bookViews>
    <workbookView xWindow="-2985" yWindow="135" windowWidth="15555" windowHeight="10125" tabRatio="932" firstSheet="2" activeTab="2"/>
  </bookViews>
  <sheets>
    <sheet name="预算编制工作计划" sheetId="110" r:id="rId1"/>
    <sheet name="封面" sheetId="17" r:id="rId2"/>
    <sheet name="表格索引" sheetId="78" r:id="rId3"/>
    <sheet name="资产负债表" sheetId="81" r:id="rId4"/>
    <sheet name="资产负债表打印" sheetId="82" r:id="rId5"/>
    <sheet name="二、损益表" sheetId="16" r:id="rId6"/>
    <sheet name="利润表" sheetId="83" r:id="rId7"/>
    <sheet name="利润表打印" sheetId="84" r:id="rId8"/>
    <sheet name="所有者权益(股东权益)变动表" sheetId="86" r:id="rId9"/>
    <sheet name="四、考核指标预计表" sheetId="8" r:id="rId10"/>
    <sheet name="现金流量表" sheetId="85" r:id="rId11"/>
    <sheet name="一、资金流量预算表" sheetId="9" r:id="rId12"/>
    <sheet name="一-1、主营业务收入现金预算表" sheetId="18" r:id="rId13"/>
    <sheet name="一-2、其他业务现金收入预算表" sheetId="41" r:id="rId14"/>
    <sheet name="一-3、收到的与其他经营活动有关的现金" sheetId="42" r:id="rId15"/>
    <sheet name="一-4、主营成本" sheetId="71" r:id="rId16"/>
    <sheet name="一-4-1开发成本" sheetId="90" r:id="rId17"/>
    <sheet name="一-4-2开发间接费用" sheetId="105" r:id="rId18"/>
    <sheet name="一-5其他成本" sheetId="67" r:id="rId19"/>
    <sheet name="一-6管理费用" sheetId="104" r:id="rId20"/>
    <sheet name="一-7销售费用" sheetId="27" r:id="rId21"/>
    <sheet name="一-8税费" sheetId="35" r:id="rId22"/>
    <sheet name="一-9支付的其他与经营活动有关的现金" sheetId="37" r:id="rId23"/>
    <sheet name="一-10收回投资本金、收益" sheetId="43" r:id="rId24"/>
    <sheet name="一-11、处置非流动资产收入现金" sheetId="66" r:id="rId25"/>
    <sheet name="一-12、收到的与其他投资活动有关的现金" sheetId="46" r:id="rId26"/>
    <sheet name="一-13、购置非流动资产支出" sheetId="31" r:id="rId27"/>
    <sheet name="一-14、投资支出" sheetId="30" r:id="rId28"/>
    <sheet name="一-15、吸收投资收到的现金" sheetId="47" r:id="rId29"/>
    <sheet name="一-16、金融机构借款预算表" sheetId="25" r:id="rId30"/>
    <sheet name="一-17、收到的与其他筹资活动有关的现金" sheetId="48" r:id="rId31"/>
    <sheet name="一-18、财务费用" sheetId="28" r:id="rId32"/>
    <sheet name="一-19、筹资活动产生的现金流出预算表" sheetId="34" r:id="rId33"/>
    <sheet name="二-1主营收入" sheetId="106" r:id="rId34"/>
    <sheet name="2、主营成本" sheetId="54" r:id="rId35"/>
    <sheet name="3、营业税金及附加" sheetId="75" r:id="rId36"/>
    <sheet name="4、其他业务利润" sheetId="51" r:id="rId37"/>
    <sheet name="5、销售费用" sheetId="52" r:id="rId38"/>
    <sheet name="6、管理费用" sheetId="109" r:id="rId39"/>
    <sheet name="7、财务费用" sheetId="58" r:id="rId40"/>
    <sheet name="9、营业外收支" sheetId="63" r:id="rId41"/>
    <sheet name="10、企业所得税" sheetId="65" r:id="rId42"/>
    <sheet name="14员工收入预算表" sheetId="5" r:id="rId43"/>
  </sheets>
  <externalReferences>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 r:id="rId54"/>
    <externalReference r:id="rId55"/>
    <externalReference r:id="rId56"/>
    <externalReference r:id="rId57"/>
    <externalReference r:id="rId58"/>
  </externalReferences>
  <definedNames>
    <definedName name="_132__123Graph_ACHART_2" localSheetId="38" hidden="1">#REF!</definedName>
    <definedName name="_132__123Graph_ACHART_2" localSheetId="33" hidden="1">#REF!</definedName>
    <definedName name="_132__123Graph_ACHART_2" localSheetId="17" hidden="1">#REF!</definedName>
    <definedName name="_132__123Graph_ACHART_2" hidden="1">#REF!</definedName>
    <definedName name="_165__123Graph_LBL_ACHART_1" localSheetId="38" hidden="1">#REF!</definedName>
    <definedName name="_165__123Graph_LBL_ACHART_1" localSheetId="33" hidden="1">#REF!</definedName>
    <definedName name="_165__123Graph_LBL_ACHART_1" localSheetId="17" hidden="1">#REF!</definedName>
    <definedName name="_165__123Graph_LBL_ACHART_1" hidden="1">#REF!</definedName>
    <definedName name="_198__123Graph_LBL_ACHART_2" localSheetId="38" hidden="1">#REF!</definedName>
    <definedName name="_198__123Graph_LBL_ACHART_2" localSheetId="33" hidden="1">#REF!</definedName>
    <definedName name="_198__123Graph_LBL_ACHART_2" localSheetId="17" hidden="1">#REF!</definedName>
    <definedName name="_198__123Graph_LBL_ACHART_2" hidden="1">#REF!</definedName>
    <definedName name="_231__123Graph_XCHART_1" localSheetId="38" hidden="1">#REF!</definedName>
    <definedName name="_231__123Graph_XCHART_1" localSheetId="17" hidden="1">#REF!</definedName>
    <definedName name="_231__123Graph_XCHART_1" hidden="1">#REF!</definedName>
    <definedName name="_264__123Graph_XCHART_2" localSheetId="38" hidden="1">#REF!</definedName>
    <definedName name="_264__123Graph_XCHART_2" localSheetId="17" hidden="1">#REF!</definedName>
    <definedName name="_264__123Graph_XCHART_2" hidden="1">#REF!</definedName>
    <definedName name="_33_" localSheetId="38">[1]RGDP!#REF!</definedName>
    <definedName name="_33_" localSheetId="33">[1]RGDP!#REF!</definedName>
    <definedName name="_33_" localSheetId="17">[1]RGDP!#REF!</definedName>
    <definedName name="_33_">[1]RGDP!#REF!</definedName>
    <definedName name="_66UN" localSheetId="38">[2]HKBUD!#REF!</definedName>
    <definedName name="_66UN" localSheetId="33">[2]HKBUD!#REF!</definedName>
    <definedName name="_66UN" localSheetId="17">[2]HKBUD!#REF!</definedName>
    <definedName name="_66UN">[2]HKBUD!#REF!</definedName>
    <definedName name="_99__123Graph_ACHART_1" localSheetId="38" hidden="1">#REF!</definedName>
    <definedName name="_99__123Graph_ACHART_1" localSheetId="33" hidden="1">#REF!</definedName>
    <definedName name="_99__123Graph_ACHART_1" localSheetId="17" hidden="1">#REF!</definedName>
    <definedName name="_99__123Graph_ACHART_1" hidden="1">#REF!</definedName>
    <definedName name="_A65600" localSheetId="38">[3]Control!#REF!</definedName>
    <definedName name="_A65600" localSheetId="33">[3]Control!#REF!</definedName>
    <definedName name="_A65600" localSheetId="17">[3]Control!#REF!</definedName>
    <definedName name="_A65600">[3]Control!#REF!</definedName>
    <definedName name="_A66000" localSheetId="38">[3]Control!#REF!</definedName>
    <definedName name="_A66000" localSheetId="33">[3]Control!#REF!</definedName>
    <definedName name="_A66000" localSheetId="17">[3]Control!#REF!</definedName>
    <definedName name="_A66000">[3]Control!#REF!</definedName>
    <definedName name="_A75000" localSheetId="38">[3]Control!#REF!</definedName>
    <definedName name="_A75000" localSheetId="33">[3]Control!#REF!</definedName>
    <definedName name="_A75000" localSheetId="17">[3]Control!#REF!</definedName>
    <definedName name="_A75000">[3]Control!#REF!</definedName>
    <definedName name="_xlnm._FilterDatabase" localSheetId="0" hidden="1">预算编制工作计划!$A$2:$L$83</definedName>
    <definedName name="_KeP1" localSheetId="38">#REF!</definedName>
    <definedName name="_KeP1" localSheetId="33">#REF!</definedName>
    <definedName name="_KeP1" localSheetId="17">#REF!</definedName>
    <definedName name="_KeP1" localSheetId="19">#REF!</definedName>
    <definedName name="_KeP1">#REF!</definedName>
    <definedName name="_KeP10" localSheetId="38">#REF!</definedName>
    <definedName name="_KeP10" localSheetId="33">#REF!</definedName>
    <definedName name="_KeP10" localSheetId="17">#REF!</definedName>
    <definedName name="_KeP10">#REF!</definedName>
    <definedName name="_KeP11" localSheetId="38">#REF!</definedName>
    <definedName name="_KeP11" localSheetId="33">#REF!</definedName>
    <definedName name="_KeP11" localSheetId="17">#REF!</definedName>
    <definedName name="_KeP11">#REF!</definedName>
    <definedName name="_KeP12" localSheetId="38">#REF!</definedName>
    <definedName name="_KeP12" localSheetId="17">#REF!</definedName>
    <definedName name="_KeP12">#REF!</definedName>
    <definedName name="_KeP13" localSheetId="38">#REF!</definedName>
    <definedName name="_KeP13" localSheetId="17">#REF!</definedName>
    <definedName name="_KeP13">#REF!</definedName>
    <definedName name="_KeP14" localSheetId="38">#REF!</definedName>
    <definedName name="_KeP14" localSheetId="17">#REF!</definedName>
    <definedName name="_KeP14">#REF!</definedName>
    <definedName name="_KeP15" localSheetId="38">#REF!</definedName>
    <definedName name="_KeP15" localSheetId="17">#REF!</definedName>
    <definedName name="_KeP15">#REF!</definedName>
    <definedName name="_KeP16" localSheetId="38">#REF!</definedName>
    <definedName name="_KeP16" localSheetId="17">#REF!</definedName>
    <definedName name="_KeP16">#REF!</definedName>
    <definedName name="_KeP17" localSheetId="38">#REF!</definedName>
    <definedName name="_KeP17" localSheetId="17">#REF!</definedName>
    <definedName name="_KeP17">#REF!</definedName>
    <definedName name="_KeP18" localSheetId="38">#REF!</definedName>
    <definedName name="_KeP18" localSheetId="17">#REF!</definedName>
    <definedName name="_KeP18">#REF!</definedName>
    <definedName name="_KeP19" localSheetId="38">#REF!</definedName>
    <definedName name="_KeP19" localSheetId="17">#REF!</definedName>
    <definedName name="_KeP19">#REF!</definedName>
    <definedName name="_KeP2" localSheetId="38">#REF!</definedName>
    <definedName name="_KeP2" localSheetId="17">#REF!</definedName>
    <definedName name="_KeP2">#REF!</definedName>
    <definedName name="_KeP20" localSheetId="38">#REF!</definedName>
    <definedName name="_KeP20" localSheetId="17">#REF!</definedName>
    <definedName name="_KeP20">#REF!</definedName>
    <definedName name="_KeP21" localSheetId="38">#REF!</definedName>
    <definedName name="_KeP21" localSheetId="17">#REF!</definedName>
    <definedName name="_KeP21">#REF!</definedName>
    <definedName name="_KeP22" localSheetId="38">#REF!</definedName>
    <definedName name="_KeP22" localSheetId="17">#REF!</definedName>
    <definedName name="_KeP22">#REF!</definedName>
    <definedName name="_KeP23" localSheetId="38">#REF!</definedName>
    <definedName name="_KeP23" localSheetId="17">#REF!</definedName>
    <definedName name="_KeP23">#REF!</definedName>
    <definedName name="_KeP24" localSheetId="38">#REF!</definedName>
    <definedName name="_KeP24" localSheetId="17">#REF!</definedName>
    <definedName name="_KeP24">#REF!</definedName>
    <definedName name="_KeP25" localSheetId="38">#REF!</definedName>
    <definedName name="_KeP25" localSheetId="17">#REF!</definedName>
    <definedName name="_KeP25">#REF!</definedName>
    <definedName name="_KeP26" localSheetId="38">#REF!</definedName>
    <definedName name="_KeP26" localSheetId="17">#REF!</definedName>
    <definedName name="_KeP26">#REF!</definedName>
    <definedName name="_KeP27" localSheetId="38">#REF!</definedName>
    <definedName name="_KeP27" localSheetId="17">#REF!</definedName>
    <definedName name="_KeP27">#REF!</definedName>
    <definedName name="_KeP28" localSheetId="38">#REF!</definedName>
    <definedName name="_KeP28" localSheetId="17">#REF!</definedName>
    <definedName name="_KeP28">#REF!</definedName>
    <definedName name="_KeP29" localSheetId="38">#REF!</definedName>
    <definedName name="_KeP29" localSheetId="17">#REF!</definedName>
    <definedName name="_KeP29">#REF!</definedName>
    <definedName name="_KeP3" localSheetId="38">#REF!</definedName>
    <definedName name="_KeP3" localSheetId="17">#REF!</definedName>
    <definedName name="_KeP3">#REF!</definedName>
    <definedName name="_KeP30" localSheetId="38">#REF!</definedName>
    <definedName name="_KeP30" localSheetId="17">#REF!</definedName>
    <definedName name="_KeP30">#REF!</definedName>
    <definedName name="_KeP31" localSheetId="38">#REF!</definedName>
    <definedName name="_KeP31" localSheetId="17">#REF!</definedName>
    <definedName name="_KeP31">#REF!</definedName>
    <definedName name="_KeP32" localSheetId="38">#REF!</definedName>
    <definedName name="_KeP32" localSheetId="17">#REF!</definedName>
    <definedName name="_KeP32">#REF!</definedName>
    <definedName name="_KeP33" localSheetId="38">#REF!</definedName>
    <definedName name="_KeP33" localSheetId="17">#REF!</definedName>
    <definedName name="_KeP33">#REF!</definedName>
    <definedName name="_KeP34" localSheetId="38">#REF!</definedName>
    <definedName name="_KeP34" localSheetId="17">#REF!</definedName>
    <definedName name="_KeP34">#REF!</definedName>
    <definedName name="_KeP35" localSheetId="38">#REF!</definedName>
    <definedName name="_KeP35" localSheetId="17">#REF!</definedName>
    <definedName name="_KeP35">#REF!</definedName>
    <definedName name="_KeP36" localSheetId="38">#REF!</definedName>
    <definedName name="_KeP36" localSheetId="17">#REF!</definedName>
    <definedName name="_KeP36">#REF!</definedName>
    <definedName name="_KeP37" localSheetId="38">#REF!</definedName>
    <definedName name="_KeP37" localSheetId="17">#REF!</definedName>
    <definedName name="_KeP37">#REF!</definedName>
    <definedName name="_KeP38" localSheetId="38">#REF!</definedName>
    <definedName name="_KeP38" localSheetId="17">#REF!</definedName>
    <definedName name="_KeP38">#REF!</definedName>
    <definedName name="_KeP39" localSheetId="38">#REF!</definedName>
    <definedName name="_KeP39" localSheetId="17">#REF!</definedName>
    <definedName name="_KeP39">#REF!</definedName>
    <definedName name="_KeP4" localSheetId="38">#REF!</definedName>
    <definedName name="_KeP4" localSheetId="17">#REF!</definedName>
    <definedName name="_KeP4">#REF!</definedName>
    <definedName name="_KeP40" localSheetId="38">#REF!</definedName>
    <definedName name="_KeP40" localSheetId="17">#REF!</definedName>
    <definedName name="_KeP40">#REF!</definedName>
    <definedName name="_KeP41" localSheetId="38">#REF!</definedName>
    <definedName name="_KeP41" localSheetId="17">#REF!</definedName>
    <definedName name="_KeP41">#REF!</definedName>
    <definedName name="_KeP42" localSheetId="38">#REF!</definedName>
    <definedName name="_KeP42" localSheetId="17">#REF!</definedName>
    <definedName name="_KeP42">#REF!</definedName>
    <definedName name="_KeP43" localSheetId="38">#REF!</definedName>
    <definedName name="_KeP43" localSheetId="17">#REF!</definedName>
    <definedName name="_KeP43">#REF!</definedName>
    <definedName name="_KeP44" localSheetId="38">#REF!</definedName>
    <definedName name="_KeP44" localSheetId="17">#REF!</definedName>
    <definedName name="_KeP44">#REF!</definedName>
    <definedName name="_KeP45" localSheetId="38">#REF!</definedName>
    <definedName name="_KeP45" localSheetId="17">#REF!</definedName>
    <definedName name="_KeP45">#REF!</definedName>
    <definedName name="_KeP46" localSheetId="38">#REF!</definedName>
    <definedName name="_KeP46" localSheetId="17">#REF!</definedName>
    <definedName name="_KeP46">#REF!</definedName>
    <definedName name="_KeP47" localSheetId="38">#REF!</definedName>
    <definedName name="_KeP47" localSheetId="17">#REF!</definedName>
    <definedName name="_KeP47">#REF!</definedName>
    <definedName name="_KeP48" localSheetId="38">#REF!</definedName>
    <definedName name="_KeP48" localSheetId="17">#REF!</definedName>
    <definedName name="_KeP48">#REF!</definedName>
    <definedName name="_KeP49" localSheetId="38">#REF!</definedName>
    <definedName name="_KeP49" localSheetId="17">#REF!</definedName>
    <definedName name="_KeP49">#REF!</definedName>
    <definedName name="_KeP5" localSheetId="38">#REF!</definedName>
    <definedName name="_KeP5" localSheetId="17">#REF!</definedName>
    <definedName name="_KeP5">#REF!</definedName>
    <definedName name="_KeP50" localSheetId="38">#REF!</definedName>
    <definedName name="_KeP50" localSheetId="17">#REF!</definedName>
    <definedName name="_KeP50">#REF!</definedName>
    <definedName name="_KeP51" localSheetId="38">#REF!</definedName>
    <definedName name="_KeP51" localSheetId="17">#REF!</definedName>
    <definedName name="_KeP51">#REF!</definedName>
    <definedName name="_KeP52" localSheetId="38">#REF!</definedName>
    <definedName name="_KeP52" localSheetId="17">#REF!</definedName>
    <definedName name="_KeP52">#REF!</definedName>
    <definedName name="_KeP53" localSheetId="38">#REF!</definedName>
    <definedName name="_KeP53" localSheetId="17">#REF!</definedName>
    <definedName name="_KeP53">#REF!</definedName>
    <definedName name="_KeP54" localSheetId="38">#REF!</definedName>
    <definedName name="_KeP54" localSheetId="17">#REF!</definedName>
    <definedName name="_KeP54">#REF!</definedName>
    <definedName name="_KeP55" localSheetId="38">#REF!</definedName>
    <definedName name="_KeP55" localSheetId="17">#REF!</definedName>
    <definedName name="_KeP55">#REF!</definedName>
    <definedName name="_KeP56" localSheetId="38">#REF!</definedName>
    <definedName name="_KeP56" localSheetId="17">#REF!</definedName>
    <definedName name="_KeP56">#REF!</definedName>
    <definedName name="_KeP57" localSheetId="38">#REF!</definedName>
    <definedName name="_KeP57" localSheetId="17">#REF!</definedName>
    <definedName name="_KeP57">#REF!</definedName>
    <definedName name="_KeP58" localSheetId="38">#REF!</definedName>
    <definedName name="_KeP58" localSheetId="17">#REF!</definedName>
    <definedName name="_KeP58">#REF!</definedName>
    <definedName name="_KeP59" localSheetId="38">#REF!</definedName>
    <definedName name="_KeP59" localSheetId="17">#REF!</definedName>
    <definedName name="_KeP59">#REF!</definedName>
    <definedName name="_KeP6" localSheetId="38">#REF!</definedName>
    <definedName name="_KeP6" localSheetId="17">#REF!</definedName>
    <definedName name="_KeP6">#REF!</definedName>
    <definedName name="_KeP60" localSheetId="38">#REF!</definedName>
    <definedName name="_KeP60" localSheetId="17">#REF!</definedName>
    <definedName name="_KeP60">#REF!</definedName>
    <definedName name="_KeP61" localSheetId="38">#REF!</definedName>
    <definedName name="_KeP61" localSheetId="17">#REF!</definedName>
    <definedName name="_KeP61">#REF!</definedName>
    <definedName name="_KeP62" localSheetId="38">#REF!</definedName>
    <definedName name="_KeP62" localSheetId="17">#REF!</definedName>
    <definedName name="_KeP62">#REF!</definedName>
    <definedName name="_KeP63" localSheetId="38">#REF!</definedName>
    <definedName name="_KeP63" localSheetId="17">#REF!</definedName>
    <definedName name="_KeP63">#REF!</definedName>
    <definedName name="_KeP64" localSheetId="38">#REF!</definedName>
    <definedName name="_KeP64" localSheetId="17">#REF!</definedName>
    <definedName name="_KeP64">#REF!</definedName>
    <definedName name="_KeP65" localSheetId="38">#REF!</definedName>
    <definedName name="_KeP65" localSheetId="17">#REF!</definedName>
    <definedName name="_KeP65">#REF!</definedName>
    <definedName name="_KeP66" localSheetId="38">#REF!</definedName>
    <definedName name="_KeP66" localSheetId="17">#REF!</definedName>
    <definedName name="_KeP66">#REF!</definedName>
    <definedName name="_KeP67" localSheetId="38">#REF!</definedName>
    <definedName name="_KeP67" localSheetId="17">#REF!</definedName>
    <definedName name="_KeP67">#REF!</definedName>
    <definedName name="_KeP68" localSheetId="38">#REF!</definedName>
    <definedName name="_KeP68" localSheetId="17">#REF!</definedName>
    <definedName name="_KeP68">#REF!</definedName>
    <definedName name="_KeP7" localSheetId="38">#REF!</definedName>
    <definedName name="_KeP7" localSheetId="17">#REF!</definedName>
    <definedName name="_KeP7">#REF!</definedName>
    <definedName name="_KeP8" localSheetId="38">#REF!</definedName>
    <definedName name="_KeP8" localSheetId="17">#REF!</definedName>
    <definedName name="_KeP8">#REF!</definedName>
    <definedName name="_KeP9" localSheetId="38">#REF!</definedName>
    <definedName name="_KeP9" localSheetId="17">#REF!</definedName>
    <definedName name="_KeP9">#REF!</definedName>
    <definedName name="_Key1" localSheetId="38" hidden="1">#REF!</definedName>
    <definedName name="_Key1" localSheetId="17" hidden="1">#REF!</definedName>
    <definedName name="_Key1" hidden="1">#REF!</definedName>
    <definedName name="_Key2" localSheetId="38" hidden="1">#REF!</definedName>
    <definedName name="_Key2" localSheetId="17" hidden="1">#REF!</definedName>
    <definedName name="_Key2" hidden="1">#REF!</definedName>
    <definedName name="_LinkPic_37248C7B3E124066B287771A302E1C81">'[4]average price'!$A$2:$C$14</definedName>
    <definedName name="_LinkPic_475A41B23F8C467F86010210B21E5B4B">'[4]05年预售率'!$J$54</definedName>
    <definedName name="_LinkPic_54F4C4D08A3849E3ACB68735C6A69B59">'[4]05年预售率'!$H$41:$I$61</definedName>
    <definedName name="_LinkPic_55685CE3DB214FBCA36C229AC2B53A5F">'[5]company operations'!$N$22</definedName>
    <definedName name="_LinkPic_5AE27CE1EA194B7E832D79E4D6C5F500">'[4]average price'!$B$2:$C$14</definedName>
    <definedName name="_LinkPic_9C96745DAFF347DF99F7FD42DC5A12C3">'[4]2006年宏观调控对绿城的影响'!$A$21:$H$26</definedName>
    <definedName name="_LinkPic_A9A5B9F7B9204F1F8DEAA14267FF4D7B">'[4]05年预售率'!$H$41:$Q$50</definedName>
    <definedName name="_LinkPic_B0371C0C610B4337A172E08CD9201342">[5]hangzhou2!$A$42:$D$52</definedName>
    <definedName name="_Order1" hidden="1">255</definedName>
    <definedName name="_Order2" hidden="1">255</definedName>
    <definedName name="_Regression_Out" localSheetId="38" hidden="1">#REF!</definedName>
    <definedName name="_Regression_Out" localSheetId="33" hidden="1">#REF!</definedName>
    <definedName name="_Regression_Out" localSheetId="17" hidden="1">#REF!</definedName>
    <definedName name="_Regression_Out" hidden="1">#REF!</definedName>
    <definedName name="_Regression_X" localSheetId="38" hidden="1">#REF!</definedName>
    <definedName name="_Regression_X" localSheetId="33" hidden="1">#REF!</definedName>
    <definedName name="_Regression_X" localSheetId="17" hidden="1">#REF!</definedName>
    <definedName name="_Regression_X" hidden="1">#REF!</definedName>
    <definedName name="_Regression_Y" localSheetId="38" hidden="1">#REF!</definedName>
    <definedName name="_Regression_Y" localSheetId="33" hidden="1">#REF!</definedName>
    <definedName name="_Regression_Y" localSheetId="17" hidden="1">#REF!</definedName>
    <definedName name="_Regression_Y" hidden="1">#REF!</definedName>
    <definedName name="_Sort" localSheetId="38" hidden="1">#REF!</definedName>
    <definedName name="_Sort" localSheetId="17" hidden="1">#REF!</definedName>
    <definedName name="_Sort" hidden="1">#REF!</definedName>
    <definedName name="_Table2_In1" localSheetId="38" hidden="1">#REF!</definedName>
    <definedName name="_Table2_In1" localSheetId="17" hidden="1">#REF!</definedName>
    <definedName name="_Table2_In1" hidden="1">#REF!</definedName>
    <definedName name="_Table2_In2" localSheetId="38" hidden="1">#REF!</definedName>
    <definedName name="_Table2_In2" localSheetId="17" hidden="1">#REF!</definedName>
    <definedName name="_Table2_In2" hidden="1">#REF!</definedName>
    <definedName name="_Table2_Out" localSheetId="38" hidden="1">#REF!</definedName>
    <definedName name="_Table2_Out" localSheetId="17" hidden="1">#REF!</definedName>
    <definedName name="_Table2_Out" hidden="1">#REF!</definedName>
    <definedName name="_Table3_In2" localSheetId="38" hidden="1">#REF!</definedName>
    <definedName name="_Table3_In2" localSheetId="17" hidden="1">#REF!</definedName>
    <definedName name="_Table3_In2" hidden="1">#REF!</definedName>
    <definedName name="base">[6]Setting!$S$20</definedName>
    <definedName name="baseyear">[7]Setting!$S$20</definedName>
    <definedName name="BLPH1" localSheetId="38" hidden="1">#REF!</definedName>
    <definedName name="BLPH1" localSheetId="33" hidden="1">#REF!</definedName>
    <definedName name="BLPH1" localSheetId="17" hidden="1">#REF!</definedName>
    <definedName name="BLPH1" localSheetId="19" hidden="1">#REF!</definedName>
    <definedName name="BLPH1" hidden="1">#REF!</definedName>
    <definedName name="BS_Account_payable" localSheetId="38">[3]Control!#REF!</definedName>
    <definedName name="BS_Account_payable" localSheetId="33">[3]Control!#REF!</definedName>
    <definedName name="BS_Account_payable" localSheetId="17">[3]Control!#REF!</definedName>
    <definedName name="BS_Account_payable" localSheetId="19">[3]Control!#REF!</definedName>
    <definedName name="BS_Account_payable">[3]Control!#REF!</definedName>
    <definedName name="BS_Account_receivable" localSheetId="38">[3]Control!#REF!</definedName>
    <definedName name="BS_Account_receivable" localSheetId="33">[3]Control!#REF!</definedName>
    <definedName name="BS_Account_receivable" localSheetId="17">[3]Control!#REF!</definedName>
    <definedName name="BS_Account_receivable" localSheetId="19">[3]Control!#REF!</definedName>
    <definedName name="BS_Account_receivable">[3]Control!#REF!</definedName>
    <definedName name="BS_Advance_to_affiliates" localSheetId="38">[3]Control!#REF!</definedName>
    <definedName name="BS_Advance_to_affiliates" localSheetId="19">[3]Control!#REF!</definedName>
    <definedName name="BS_Advance_to_affiliates">[3]Control!#REF!</definedName>
    <definedName name="BS_amount_due_to_intercompanies" localSheetId="38">[3]Control!#REF!</definedName>
    <definedName name="BS_amount_due_to_intercompanies">[3]Control!#REF!</definedName>
    <definedName name="BS_bank_debt_net_change" localSheetId="38">'[3]Bank Debt'!#REF!</definedName>
    <definedName name="BS_bank_debt_net_change">'[3]Bank Debt'!#REF!</definedName>
    <definedName name="BS_liabilites_plus_shareholders__equity" localSheetId="38">[3]Control!#REF!</definedName>
    <definedName name="BS_liabilites_plus_shareholders__equity">[3]Control!#REF!</definedName>
    <definedName name="CapIncP1" localSheetId="38">#REF!</definedName>
    <definedName name="CapIncP1" localSheetId="33">#REF!</definedName>
    <definedName name="CapIncP1" localSheetId="17">#REF!</definedName>
    <definedName name="CapIncP1">#REF!</definedName>
    <definedName name="CapIncP10" localSheetId="38">#REF!</definedName>
    <definedName name="CapIncP10" localSheetId="33">#REF!</definedName>
    <definedName name="CapIncP10" localSheetId="17">#REF!</definedName>
    <definedName name="CapIncP10">#REF!</definedName>
    <definedName name="CapIncP11" localSheetId="38">#REF!</definedName>
    <definedName name="CapIncP11" localSheetId="33">#REF!</definedName>
    <definedName name="CapIncP11" localSheetId="17">#REF!</definedName>
    <definedName name="CapIncP11">#REF!</definedName>
    <definedName name="CapIncP12" localSheetId="38">#REF!</definedName>
    <definedName name="CapIncP12" localSheetId="17">#REF!</definedName>
    <definedName name="CapIncP12">#REF!</definedName>
    <definedName name="CapIncP13" localSheetId="38">#REF!</definedName>
    <definedName name="CapIncP13" localSheetId="17">#REF!</definedName>
    <definedName name="CapIncP13">#REF!</definedName>
    <definedName name="CapIncP14" localSheetId="38">#REF!</definedName>
    <definedName name="CapIncP14" localSheetId="17">#REF!</definedName>
    <definedName name="CapIncP14">#REF!</definedName>
    <definedName name="CapIncP15" localSheetId="38">#REF!</definedName>
    <definedName name="CapIncP15" localSheetId="17">#REF!</definedName>
    <definedName name="CapIncP15">#REF!</definedName>
    <definedName name="CapIncP16" localSheetId="38">#REF!</definedName>
    <definedName name="CapIncP16" localSheetId="17">#REF!</definedName>
    <definedName name="CapIncP16">#REF!</definedName>
    <definedName name="CapIncP17" localSheetId="38">#REF!</definedName>
    <definedName name="CapIncP17" localSheetId="17">#REF!</definedName>
    <definedName name="CapIncP17">#REF!</definedName>
    <definedName name="CapIncP18" localSheetId="38">#REF!</definedName>
    <definedName name="CapIncP18" localSheetId="17">#REF!</definedName>
    <definedName name="CapIncP18">#REF!</definedName>
    <definedName name="CapIncP19" localSheetId="38">#REF!</definedName>
    <definedName name="CapIncP19" localSheetId="17">#REF!</definedName>
    <definedName name="CapIncP19">#REF!</definedName>
    <definedName name="CapIncP2" localSheetId="38">#REF!</definedName>
    <definedName name="CapIncP2" localSheetId="17">#REF!</definedName>
    <definedName name="CapIncP2">#REF!</definedName>
    <definedName name="CapIncP20" localSheetId="38">#REF!</definedName>
    <definedName name="CapIncP20" localSheetId="17">#REF!</definedName>
    <definedName name="CapIncP20">#REF!</definedName>
    <definedName name="CapIncP21" localSheetId="38">#REF!</definedName>
    <definedName name="CapIncP21" localSheetId="17">#REF!</definedName>
    <definedName name="CapIncP21">#REF!</definedName>
    <definedName name="CapIncP22" localSheetId="38">#REF!</definedName>
    <definedName name="CapIncP22" localSheetId="17">#REF!</definedName>
    <definedName name="CapIncP22">#REF!</definedName>
    <definedName name="CapIncP23" localSheetId="38">#REF!</definedName>
    <definedName name="CapIncP23" localSheetId="17">#REF!</definedName>
    <definedName name="CapIncP23">#REF!</definedName>
    <definedName name="CapIncP24" localSheetId="38">#REF!</definedName>
    <definedName name="CapIncP24" localSheetId="17">#REF!</definedName>
    <definedName name="CapIncP24">#REF!</definedName>
    <definedName name="CapIncP25" localSheetId="38">#REF!</definedName>
    <definedName name="CapIncP25" localSheetId="17">#REF!</definedName>
    <definedName name="CapIncP25">#REF!</definedName>
    <definedName name="CapIncP26" localSheetId="38">#REF!</definedName>
    <definedName name="CapIncP26" localSheetId="17">#REF!</definedName>
    <definedName name="CapIncP26">#REF!</definedName>
    <definedName name="CapIncP27" localSheetId="38">#REF!</definedName>
    <definedName name="CapIncP27" localSheetId="17">#REF!</definedName>
    <definedName name="CapIncP27">#REF!</definedName>
    <definedName name="CapIncP28" localSheetId="38">#REF!</definedName>
    <definedName name="CapIncP28" localSheetId="17">#REF!</definedName>
    <definedName name="CapIncP28">#REF!</definedName>
    <definedName name="CapIncP29" localSheetId="38">#REF!</definedName>
    <definedName name="CapIncP29" localSheetId="17">#REF!</definedName>
    <definedName name="CapIncP29">#REF!</definedName>
    <definedName name="CapIncP3" localSheetId="38">#REF!</definedName>
    <definedName name="CapIncP3" localSheetId="17">#REF!</definedName>
    <definedName name="CapIncP3">#REF!</definedName>
    <definedName name="CapIncP30" localSheetId="38">#REF!</definedName>
    <definedName name="CapIncP30" localSheetId="17">#REF!</definedName>
    <definedName name="CapIncP30">#REF!</definedName>
    <definedName name="CapIncP31" localSheetId="38">#REF!</definedName>
    <definedName name="CapIncP31" localSheetId="17">#REF!</definedName>
    <definedName name="CapIncP31">#REF!</definedName>
    <definedName name="CapIncP32" localSheetId="38">#REF!</definedName>
    <definedName name="CapIncP32" localSheetId="17">#REF!</definedName>
    <definedName name="CapIncP32">#REF!</definedName>
    <definedName name="CapIncP33" localSheetId="38">#REF!</definedName>
    <definedName name="CapIncP33" localSheetId="17">#REF!</definedName>
    <definedName name="CapIncP33">#REF!</definedName>
    <definedName name="CapIncP34" localSheetId="38">#REF!</definedName>
    <definedName name="CapIncP34" localSheetId="17">#REF!</definedName>
    <definedName name="CapIncP34">#REF!</definedName>
    <definedName name="CapIncP35" localSheetId="38">#REF!</definedName>
    <definedName name="CapIncP35" localSheetId="17">#REF!</definedName>
    <definedName name="CapIncP35">#REF!</definedName>
    <definedName name="CapIncP36" localSheetId="38">#REF!</definedName>
    <definedName name="CapIncP36" localSheetId="17">#REF!</definedName>
    <definedName name="CapIncP36">#REF!</definedName>
    <definedName name="CapIncP37" localSheetId="38">#REF!</definedName>
    <definedName name="CapIncP37" localSheetId="17">#REF!</definedName>
    <definedName name="CapIncP37">#REF!</definedName>
    <definedName name="CapIncP38" localSheetId="38">#REF!</definedName>
    <definedName name="CapIncP38" localSheetId="17">#REF!</definedName>
    <definedName name="CapIncP38">#REF!</definedName>
    <definedName name="CapIncP39" localSheetId="38">#REF!</definedName>
    <definedName name="CapIncP39" localSheetId="17">#REF!</definedName>
    <definedName name="CapIncP39">#REF!</definedName>
    <definedName name="CapIncP4" localSheetId="38">#REF!</definedName>
    <definedName name="CapIncP4" localSheetId="17">#REF!</definedName>
    <definedName name="CapIncP4">#REF!</definedName>
    <definedName name="CapIncP40" localSheetId="38">#REF!</definedName>
    <definedName name="CapIncP40" localSheetId="17">#REF!</definedName>
    <definedName name="CapIncP40">#REF!</definedName>
    <definedName name="CapIncP41" localSheetId="38">#REF!</definedName>
    <definedName name="CapIncP41" localSheetId="17">#REF!</definedName>
    <definedName name="CapIncP41">#REF!</definedName>
    <definedName name="CapIncP42" localSheetId="38">#REF!</definedName>
    <definedName name="CapIncP42" localSheetId="17">#REF!</definedName>
    <definedName name="CapIncP42">#REF!</definedName>
    <definedName name="CapIncP43" localSheetId="38">#REF!</definedName>
    <definedName name="CapIncP43" localSheetId="17">#REF!</definedName>
    <definedName name="CapIncP43">#REF!</definedName>
    <definedName name="CapIncP44" localSheetId="38">#REF!</definedName>
    <definedName name="CapIncP44" localSheetId="17">#REF!</definedName>
    <definedName name="CapIncP44">#REF!</definedName>
    <definedName name="CapIncP45" localSheetId="38">#REF!</definedName>
    <definedName name="CapIncP45" localSheetId="17">#REF!</definedName>
    <definedName name="CapIncP45">#REF!</definedName>
    <definedName name="CapIncP46" localSheetId="38">#REF!</definedName>
    <definedName name="CapIncP46" localSheetId="17">#REF!</definedName>
    <definedName name="CapIncP46">#REF!</definedName>
    <definedName name="CapIncP47" localSheetId="38">#REF!</definedName>
    <definedName name="CapIncP47" localSheetId="17">#REF!</definedName>
    <definedName name="CapIncP47">#REF!</definedName>
    <definedName name="CapIncP48" localSheetId="38">#REF!</definedName>
    <definedName name="CapIncP48" localSheetId="17">#REF!</definedName>
    <definedName name="CapIncP48">#REF!</definedName>
    <definedName name="CapIncP49" localSheetId="38">#REF!</definedName>
    <definedName name="CapIncP49" localSheetId="17">#REF!</definedName>
    <definedName name="CapIncP49">#REF!</definedName>
    <definedName name="CapIncP5" localSheetId="38">#REF!</definedName>
    <definedName name="CapIncP5" localSheetId="17">#REF!</definedName>
    <definedName name="CapIncP5">#REF!</definedName>
    <definedName name="CapIncP50" localSheetId="38">#REF!</definedName>
    <definedName name="CapIncP50" localSheetId="17">#REF!</definedName>
    <definedName name="CapIncP50">#REF!</definedName>
    <definedName name="CapIncP51" localSheetId="38">#REF!</definedName>
    <definedName name="CapIncP51" localSheetId="17">#REF!</definedName>
    <definedName name="CapIncP51">#REF!</definedName>
    <definedName name="CapIncP52" localSheetId="38">#REF!</definedName>
    <definedName name="CapIncP52" localSheetId="17">#REF!</definedName>
    <definedName name="CapIncP52">#REF!</definedName>
    <definedName name="CapIncP53" localSheetId="38">#REF!</definedName>
    <definedName name="CapIncP53" localSheetId="17">#REF!</definedName>
    <definedName name="CapIncP53">#REF!</definedName>
    <definedName name="CapIncP54" localSheetId="38">#REF!</definedName>
    <definedName name="CapIncP54" localSheetId="17">#REF!</definedName>
    <definedName name="CapIncP54">#REF!</definedName>
    <definedName name="CapIncP55" localSheetId="38">#REF!</definedName>
    <definedName name="CapIncP55" localSheetId="17">#REF!</definedName>
    <definedName name="CapIncP55">#REF!</definedName>
    <definedName name="CapIncP56" localSheetId="38">#REF!</definedName>
    <definedName name="CapIncP56" localSheetId="17">#REF!</definedName>
    <definedName name="CapIncP56">#REF!</definedName>
    <definedName name="CapIncP57" localSheetId="38">#REF!</definedName>
    <definedName name="CapIncP57" localSheetId="17">#REF!</definedName>
    <definedName name="CapIncP57">#REF!</definedName>
    <definedName name="CapIncP58" localSheetId="38">#REF!</definedName>
    <definedName name="CapIncP58" localSheetId="17">#REF!</definedName>
    <definedName name="CapIncP58">#REF!</definedName>
    <definedName name="CapIncP59" localSheetId="38">#REF!</definedName>
    <definedName name="CapIncP59" localSheetId="17">#REF!</definedName>
    <definedName name="CapIncP59">#REF!</definedName>
    <definedName name="CapIncP6" localSheetId="38">#REF!</definedName>
    <definedName name="CapIncP6" localSheetId="17">#REF!</definedName>
    <definedName name="CapIncP6">#REF!</definedName>
    <definedName name="CapIncP60" localSheetId="38">#REF!</definedName>
    <definedName name="CapIncP60" localSheetId="17">#REF!</definedName>
    <definedName name="CapIncP60">#REF!</definedName>
    <definedName name="CapIncP61" localSheetId="38">#REF!</definedName>
    <definedName name="CapIncP61" localSheetId="17">#REF!</definedName>
    <definedName name="CapIncP61">#REF!</definedName>
    <definedName name="CapIncP62" localSheetId="38">#REF!</definedName>
    <definedName name="CapIncP62" localSheetId="17">#REF!</definedName>
    <definedName name="CapIncP62">#REF!</definedName>
    <definedName name="CapIncP63" localSheetId="38">#REF!</definedName>
    <definedName name="CapIncP63" localSheetId="17">#REF!</definedName>
    <definedName name="CapIncP63">#REF!</definedName>
    <definedName name="CapIncP64" localSheetId="38">#REF!</definedName>
    <definedName name="CapIncP64" localSheetId="17">#REF!</definedName>
    <definedName name="CapIncP64">#REF!</definedName>
    <definedName name="CapIncP65" localSheetId="38">#REF!</definedName>
    <definedName name="CapIncP65" localSheetId="17">#REF!</definedName>
    <definedName name="CapIncP65">#REF!</definedName>
    <definedName name="CapIncP66" localSheetId="38">#REF!</definedName>
    <definedName name="CapIncP66" localSheetId="17">#REF!</definedName>
    <definedName name="CapIncP66">#REF!</definedName>
    <definedName name="CapIncP67" localSheetId="38">#REF!</definedName>
    <definedName name="CapIncP67" localSheetId="17">#REF!</definedName>
    <definedName name="CapIncP67">#REF!</definedName>
    <definedName name="CapIncP68" localSheetId="38">#REF!</definedName>
    <definedName name="CapIncP68" localSheetId="17">#REF!</definedName>
    <definedName name="CapIncP68">#REF!</definedName>
    <definedName name="CapIncP7" localSheetId="38">#REF!</definedName>
    <definedName name="CapIncP7" localSheetId="17">#REF!</definedName>
    <definedName name="CapIncP7">#REF!</definedName>
    <definedName name="CapIncP8" localSheetId="38">#REF!</definedName>
    <definedName name="CapIncP8" localSheetId="17">#REF!</definedName>
    <definedName name="CapIncP8">#REF!</definedName>
    <definedName name="CapIncP9" localSheetId="38">#REF!</definedName>
    <definedName name="CapIncP9" localSheetId="17">#REF!</definedName>
    <definedName name="CapIncP9">#REF!</definedName>
    <definedName name="capp1" localSheetId="38">#REF!</definedName>
    <definedName name="capp1" localSheetId="17">#REF!</definedName>
    <definedName name="capp1">#REF!</definedName>
    <definedName name="Capp10" localSheetId="38">#REF!</definedName>
    <definedName name="Capp10" localSheetId="17">#REF!</definedName>
    <definedName name="Capp10">#REF!</definedName>
    <definedName name="Capp11" localSheetId="38">#REF!</definedName>
    <definedName name="Capp11" localSheetId="17">#REF!</definedName>
    <definedName name="Capp11">#REF!</definedName>
    <definedName name="CapP12" localSheetId="38">#REF!</definedName>
    <definedName name="CapP12" localSheetId="17">#REF!</definedName>
    <definedName name="CapP12">#REF!</definedName>
    <definedName name="CapP13" localSheetId="38">#REF!</definedName>
    <definedName name="CapP13" localSheetId="17">#REF!</definedName>
    <definedName name="CapP13">#REF!</definedName>
    <definedName name="CapP14" localSheetId="38">#REF!</definedName>
    <definedName name="CapP14" localSheetId="17">#REF!</definedName>
    <definedName name="CapP14">#REF!</definedName>
    <definedName name="CapP15" localSheetId="38">#REF!</definedName>
    <definedName name="CapP15" localSheetId="17">#REF!</definedName>
    <definedName name="CapP15">#REF!</definedName>
    <definedName name="CapP16" localSheetId="38">#REF!</definedName>
    <definedName name="CapP16" localSheetId="17">#REF!</definedName>
    <definedName name="CapP16">#REF!</definedName>
    <definedName name="CapP17" localSheetId="38">#REF!</definedName>
    <definedName name="CapP17" localSheetId="17">#REF!</definedName>
    <definedName name="CapP17">#REF!</definedName>
    <definedName name="CapP18" localSheetId="38">#REF!</definedName>
    <definedName name="CapP18" localSheetId="17">#REF!</definedName>
    <definedName name="CapP18">#REF!</definedName>
    <definedName name="CapP19" localSheetId="38">#REF!</definedName>
    <definedName name="CapP19" localSheetId="17">#REF!</definedName>
    <definedName name="CapP19">#REF!</definedName>
    <definedName name="Capp2" localSheetId="38">#REF!</definedName>
    <definedName name="Capp2" localSheetId="17">#REF!</definedName>
    <definedName name="Capp2">#REF!</definedName>
    <definedName name="CapP20" localSheetId="38">#REF!</definedName>
    <definedName name="CapP20" localSheetId="17">#REF!</definedName>
    <definedName name="CapP20">#REF!</definedName>
    <definedName name="CapP21" localSheetId="38">#REF!</definedName>
    <definedName name="CapP21" localSheetId="17">#REF!</definedName>
    <definedName name="CapP21">#REF!</definedName>
    <definedName name="CapP22" localSheetId="38">#REF!</definedName>
    <definedName name="CapP22" localSheetId="17">#REF!</definedName>
    <definedName name="CapP22">#REF!</definedName>
    <definedName name="CapP23" localSheetId="38">#REF!</definedName>
    <definedName name="CapP23" localSheetId="17">#REF!</definedName>
    <definedName name="CapP23">#REF!</definedName>
    <definedName name="CapP24" localSheetId="38">#REF!</definedName>
    <definedName name="CapP24" localSheetId="17">#REF!</definedName>
    <definedName name="CapP24">#REF!</definedName>
    <definedName name="CapP25" localSheetId="38">#REF!</definedName>
    <definedName name="CapP25" localSheetId="17">#REF!</definedName>
    <definedName name="CapP25">#REF!</definedName>
    <definedName name="CapP26" localSheetId="38">#REF!</definedName>
    <definedName name="CapP26" localSheetId="17">#REF!</definedName>
    <definedName name="CapP26">#REF!</definedName>
    <definedName name="CapP27" localSheetId="38">#REF!</definedName>
    <definedName name="CapP27" localSheetId="17">#REF!</definedName>
    <definedName name="CapP27">#REF!</definedName>
    <definedName name="CapP28" localSheetId="38">#REF!</definedName>
    <definedName name="CapP28" localSheetId="17">#REF!</definedName>
    <definedName name="CapP28">#REF!</definedName>
    <definedName name="CapP29" localSheetId="38">#REF!</definedName>
    <definedName name="CapP29" localSheetId="17">#REF!</definedName>
    <definedName name="CapP29">#REF!</definedName>
    <definedName name="Capp3" localSheetId="38">#REF!</definedName>
    <definedName name="Capp3" localSheetId="17">#REF!</definedName>
    <definedName name="Capp3">#REF!</definedName>
    <definedName name="CapP30" localSheetId="38">#REF!</definedName>
    <definedName name="CapP30" localSheetId="17">#REF!</definedName>
    <definedName name="CapP30">#REF!</definedName>
    <definedName name="CapP31" localSheetId="38">#REF!</definedName>
    <definedName name="CapP31" localSheetId="17">#REF!</definedName>
    <definedName name="CapP31">#REF!</definedName>
    <definedName name="CapP32" localSheetId="38">#REF!</definedName>
    <definedName name="CapP32" localSheetId="17">#REF!</definedName>
    <definedName name="CapP32">#REF!</definedName>
    <definedName name="CapP33" localSheetId="38">#REF!</definedName>
    <definedName name="CapP33" localSheetId="17">#REF!</definedName>
    <definedName name="CapP33">#REF!</definedName>
    <definedName name="CapP34" localSheetId="38">#REF!</definedName>
    <definedName name="CapP34" localSheetId="17">#REF!</definedName>
    <definedName name="CapP34">#REF!</definedName>
    <definedName name="CAPP35" localSheetId="38">#REF!</definedName>
    <definedName name="CAPP35" localSheetId="17">#REF!</definedName>
    <definedName name="CAPP35">#REF!</definedName>
    <definedName name="CAPP36" localSheetId="38">#REF!</definedName>
    <definedName name="CAPP36" localSheetId="17">#REF!</definedName>
    <definedName name="CAPP36">#REF!</definedName>
    <definedName name="CAPP37" localSheetId="38">#REF!</definedName>
    <definedName name="CAPP37" localSheetId="17">#REF!</definedName>
    <definedName name="CAPP37">#REF!</definedName>
    <definedName name="CAPP38" localSheetId="38">#REF!</definedName>
    <definedName name="CAPP38" localSheetId="17">#REF!</definedName>
    <definedName name="CAPP38">#REF!</definedName>
    <definedName name="CAPP39" localSheetId="38">#REF!</definedName>
    <definedName name="CAPP39" localSheetId="17">#REF!</definedName>
    <definedName name="CAPP39">#REF!</definedName>
    <definedName name="Capp4" localSheetId="38">#REF!</definedName>
    <definedName name="Capp4" localSheetId="17">#REF!</definedName>
    <definedName name="Capp4">#REF!</definedName>
    <definedName name="CAPP40" localSheetId="38">#REF!</definedName>
    <definedName name="CAPP40" localSheetId="17">#REF!</definedName>
    <definedName name="CAPP40">#REF!</definedName>
    <definedName name="CAPP41" localSheetId="38">#REF!</definedName>
    <definedName name="CAPP41" localSheetId="17">#REF!</definedName>
    <definedName name="CAPP41">#REF!</definedName>
    <definedName name="CAPP42" localSheetId="38">#REF!</definedName>
    <definedName name="CAPP42" localSheetId="17">#REF!</definedName>
    <definedName name="CAPP42">#REF!</definedName>
    <definedName name="CAPP43" localSheetId="38">#REF!</definedName>
    <definedName name="CAPP43" localSheetId="17">#REF!</definedName>
    <definedName name="CAPP43">#REF!</definedName>
    <definedName name="CAPP44" localSheetId="38">#REF!</definedName>
    <definedName name="CAPP44" localSheetId="17">#REF!</definedName>
    <definedName name="CAPP44">#REF!</definedName>
    <definedName name="CAPP45" localSheetId="38">#REF!</definedName>
    <definedName name="CAPP45" localSheetId="17">#REF!</definedName>
    <definedName name="CAPP45">#REF!</definedName>
    <definedName name="CAPP46" localSheetId="38">#REF!</definedName>
    <definedName name="CAPP46" localSheetId="17">#REF!</definedName>
    <definedName name="CAPP46">#REF!</definedName>
    <definedName name="CAPP47" localSheetId="38">#REF!</definedName>
    <definedName name="CAPP47" localSheetId="17">#REF!</definedName>
    <definedName name="CAPP47">#REF!</definedName>
    <definedName name="CAPP48" localSheetId="38">#REF!</definedName>
    <definedName name="CAPP48" localSheetId="17">#REF!</definedName>
    <definedName name="CAPP48">#REF!</definedName>
    <definedName name="CAPP49" localSheetId="38">#REF!</definedName>
    <definedName name="CAPP49" localSheetId="17">#REF!</definedName>
    <definedName name="CAPP49">#REF!</definedName>
    <definedName name="Capp5" localSheetId="38">#REF!</definedName>
    <definedName name="Capp5" localSheetId="17">#REF!</definedName>
    <definedName name="Capp5">#REF!</definedName>
    <definedName name="CAPP50" localSheetId="38">#REF!</definedName>
    <definedName name="CAPP50" localSheetId="17">#REF!</definedName>
    <definedName name="CAPP50">#REF!</definedName>
    <definedName name="CAPP51" localSheetId="38">#REF!</definedName>
    <definedName name="CAPP51" localSheetId="17">#REF!</definedName>
    <definedName name="CAPP51">#REF!</definedName>
    <definedName name="CAPP52" localSheetId="38">#REF!</definedName>
    <definedName name="CAPP52" localSheetId="17">#REF!</definedName>
    <definedName name="CAPP52">#REF!</definedName>
    <definedName name="CAPP53" localSheetId="38">#REF!</definedName>
    <definedName name="CAPP53" localSheetId="17">#REF!</definedName>
    <definedName name="CAPP53">#REF!</definedName>
    <definedName name="CAPP54" localSheetId="38">#REF!</definedName>
    <definedName name="CAPP54" localSheetId="17">#REF!</definedName>
    <definedName name="CAPP54">#REF!</definedName>
    <definedName name="CAPP55" localSheetId="38">#REF!</definedName>
    <definedName name="CAPP55" localSheetId="17">#REF!</definedName>
    <definedName name="CAPP55">#REF!</definedName>
    <definedName name="CAPP56" localSheetId="38">#REF!</definedName>
    <definedName name="CAPP56" localSheetId="17">#REF!</definedName>
    <definedName name="CAPP56">#REF!</definedName>
    <definedName name="CAPP57" localSheetId="38">#REF!</definedName>
    <definedName name="CAPP57" localSheetId="17">#REF!</definedName>
    <definedName name="CAPP57">#REF!</definedName>
    <definedName name="CAPP58" localSheetId="38">#REF!</definedName>
    <definedName name="CAPP58" localSheetId="17">#REF!</definedName>
    <definedName name="CAPP58">#REF!</definedName>
    <definedName name="CAPP59" localSheetId="38">#REF!</definedName>
    <definedName name="CAPP59" localSheetId="17">#REF!</definedName>
    <definedName name="CAPP59">#REF!</definedName>
    <definedName name="Capp6" localSheetId="38">#REF!</definedName>
    <definedName name="Capp6" localSheetId="17">#REF!</definedName>
    <definedName name="Capp6">#REF!</definedName>
    <definedName name="CAPP60" localSheetId="38">#REF!</definedName>
    <definedName name="CAPP60" localSheetId="17">#REF!</definedName>
    <definedName name="CAPP60">#REF!</definedName>
    <definedName name="CAPP61" localSheetId="38">#REF!</definedName>
    <definedName name="CAPP61" localSheetId="17">#REF!</definedName>
    <definedName name="CAPP61">#REF!</definedName>
    <definedName name="CAPP62" localSheetId="38">#REF!</definedName>
    <definedName name="CAPP62" localSheetId="17">#REF!</definedName>
    <definedName name="CAPP62">#REF!</definedName>
    <definedName name="CAPP63" localSheetId="38">#REF!</definedName>
    <definedName name="CAPP63" localSheetId="17">#REF!</definedName>
    <definedName name="CAPP63">#REF!</definedName>
    <definedName name="CAPP64" localSheetId="38">#REF!</definedName>
    <definedName name="CAPP64" localSheetId="17">#REF!</definedName>
    <definedName name="CAPP64">#REF!</definedName>
    <definedName name="CAPP65" localSheetId="38">#REF!</definedName>
    <definedName name="CAPP65" localSheetId="17">#REF!</definedName>
    <definedName name="CAPP65">#REF!</definedName>
    <definedName name="CAPP66" localSheetId="38">#REF!</definedName>
    <definedName name="CAPP66" localSheetId="17">#REF!</definedName>
    <definedName name="CAPP66">#REF!</definedName>
    <definedName name="CAPP67" localSheetId="38">#REF!</definedName>
    <definedName name="CAPP67" localSheetId="17">#REF!</definedName>
    <definedName name="CAPP67">#REF!</definedName>
    <definedName name="CAPP68" localSheetId="38">#REF!</definedName>
    <definedName name="CAPP68" localSheetId="17">#REF!</definedName>
    <definedName name="CAPP68">#REF!</definedName>
    <definedName name="Capp7" localSheetId="38">#REF!</definedName>
    <definedName name="Capp7" localSheetId="17">#REF!</definedName>
    <definedName name="Capp7">#REF!</definedName>
    <definedName name="Capp8" localSheetId="38">#REF!</definedName>
    <definedName name="Capp8" localSheetId="17">#REF!</definedName>
    <definedName name="Capp8">#REF!</definedName>
    <definedName name="Capp9" localSheetId="38">#REF!</definedName>
    <definedName name="Capp9" localSheetId="17">#REF!</definedName>
    <definedName name="Capp9">#REF!</definedName>
    <definedName name="Car_park_GFA" localSheetId="38">[3]GFA!#REF!</definedName>
    <definedName name="Car_park_GFA" localSheetId="17">[3]GFA!#REF!</definedName>
    <definedName name="Car_park_GFA">[3]GFA!#REF!</definedName>
    <definedName name="dbTitle_builder">[8]G2TempSheet!$C$4</definedName>
    <definedName name="dbTitle_projectname">[8]G2TempSheet!$D$4</definedName>
    <definedName name="dbTitle_title">[8]G2TempSheet!$B$4</definedName>
    <definedName name="Delievery_Quarter" localSheetId="38">[3]Control!#REF!</definedName>
    <definedName name="Delievery_Quarter" localSheetId="33">[3]Control!#REF!</definedName>
    <definedName name="Delievery_Quarter" localSheetId="17">[3]Control!#REF!</definedName>
    <definedName name="Delievery_Quarter">[3]Control!#REF!</definedName>
    <definedName name="Discount_rate_I" localSheetId="38">#REF!</definedName>
    <definedName name="Discount_rate_I" localSheetId="33">#REF!</definedName>
    <definedName name="Discount_rate_I" localSheetId="17">#REF!</definedName>
    <definedName name="Discount_rate_I">#REF!</definedName>
    <definedName name="Discount_rate_II" localSheetId="38">#REF!</definedName>
    <definedName name="Discount_rate_II" localSheetId="33">#REF!</definedName>
    <definedName name="Discount_rate_II" localSheetId="17">#REF!</definedName>
    <definedName name="Discount_rate_II">#REF!</definedName>
    <definedName name="DocType" localSheetId="38">Word</definedName>
    <definedName name="DocType" localSheetId="33">Word</definedName>
    <definedName name="DocType" localSheetId="17">Word</definedName>
    <definedName name="DocType" localSheetId="19">Word</definedName>
    <definedName name="DocType">Word</definedName>
    <definedName name="million">'[9]Financial highligts'!$C$39</definedName>
    <definedName name="P200_PreLATRate" localSheetId="38">[3]Control!#REF!</definedName>
    <definedName name="P200_PreLATRate" localSheetId="33">[3]Control!#REF!</definedName>
    <definedName name="P200_PreLATRate" localSheetId="17">[3]Control!#REF!</definedName>
    <definedName name="P200_PreLATRate">[3]Control!#REF!</definedName>
    <definedName name="P67_PreLATRate" localSheetId="38">[3]Control!#REF!</definedName>
    <definedName name="P67_PreLATRate" localSheetId="33">[3]Control!#REF!</definedName>
    <definedName name="P67_PreLATRate" localSheetId="17">[3]Control!#REF!</definedName>
    <definedName name="P67_PreLATRate">[3]Control!#REF!</definedName>
    <definedName name="P68_PreLATRate" localSheetId="38">[3]Control!#REF!</definedName>
    <definedName name="P68_PreLATRate" localSheetId="33">[3]Control!#REF!</definedName>
    <definedName name="P68_PreLATRate" localSheetId="17">[3]Control!#REF!</definedName>
    <definedName name="P68_PreLATRate">[3]Control!#REF!</definedName>
    <definedName name="payable_to_third_party" localSheetId="38">[3]Control!#REF!</definedName>
    <definedName name="payable_to_third_party" localSheetId="33">[3]Control!#REF!</definedName>
    <definedName name="payable_to_third_party" localSheetId="17">[3]Control!#REF!</definedName>
    <definedName name="payable_to_third_party">[3]Control!#REF!</definedName>
    <definedName name="pbPrinterFormat">"\\nhkgc040pps1\PHKG00311 on Ne03:"</definedName>
    <definedName name="_xlnm.Print_Area" localSheetId="7">利润表打印!$A$1:$D$27</definedName>
    <definedName name="_xlnm.Print_Area" localSheetId="11">一、资金流量预算表!$A$2:$S$58</definedName>
    <definedName name="_xlnm.Print_Area" localSheetId="12">'一-1、主营业务收入现金预算表'!$A$2:$X$19</definedName>
    <definedName name="_xlnm.Print_Area" localSheetId="14">'一-3、收到的与其他经营活动有关的现金'!$A$1:$S$34</definedName>
    <definedName name="_xlnm.Print_Area" localSheetId="20">'一-7销售费用'!$A$1:$X$76</definedName>
    <definedName name="_xlnm.Print_Area" localSheetId="4">资产负债表打印!$A$1:$H$40</definedName>
    <definedName name="_xlnm.Print_Titles" localSheetId="11">一、资金流量预算表!$2:$5</definedName>
    <definedName name="_xlnm.Print_Titles" localSheetId="0">预算编制工作计划!$1:$2</definedName>
    <definedName name="_xlnm.Print_Titles" localSheetId="3">资产负债表!$2:$3</definedName>
    <definedName name="receivable_from_third_party" localSheetId="38">[3]Control!#REF!</definedName>
    <definedName name="receivable_from_third_party" localSheetId="33">[3]Control!#REF!</definedName>
    <definedName name="receivable_from_third_party" localSheetId="17">[3]Control!#REF!</definedName>
    <definedName name="receivable_from_third_party" localSheetId="19">[3]Control!#REF!</definedName>
    <definedName name="receivable_from_third_party">[3]Control!#REF!</definedName>
    <definedName name="RMB">[10]Sheet1!$C$1</definedName>
    <definedName name="Share_Capital" localSheetId="38">[3]Control!#REF!</definedName>
    <definedName name="Share_Capital" localSheetId="33">[3]Control!#REF!</definedName>
    <definedName name="Share_Capital" localSheetId="17">[3]Control!#REF!</definedName>
    <definedName name="Share_Capital">[3]Control!#REF!</definedName>
    <definedName name="stakeP1" localSheetId="38">[3]Control!#REF!</definedName>
    <definedName name="stakeP1" localSheetId="33">[3]Control!#REF!</definedName>
    <definedName name="stakeP1" localSheetId="17">[3]Control!#REF!</definedName>
    <definedName name="stakeP1">[3]Control!#REF!</definedName>
    <definedName name="stakeP10" localSheetId="38">[3]Control!#REF!</definedName>
    <definedName name="stakeP10" localSheetId="33">[3]Control!#REF!</definedName>
    <definedName name="stakeP10" localSheetId="17">[3]Control!#REF!</definedName>
    <definedName name="stakeP10">[3]Control!#REF!</definedName>
    <definedName name="stakeP11" localSheetId="38">[3]Control!#REF!</definedName>
    <definedName name="stakeP11" localSheetId="33">[3]Control!#REF!</definedName>
    <definedName name="stakeP11" localSheetId="17">[3]Control!#REF!</definedName>
    <definedName name="stakeP11">[3]Control!#REF!</definedName>
    <definedName name="stakeP12" localSheetId="38">[3]Control!#REF!</definedName>
    <definedName name="stakeP12">[3]Control!#REF!</definedName>
    <definedName name="stakeP13" localSheetId="38">[3]Control!#REF!</definedName>
    <definedName name="stakeP13">[3]Control!#REF!</definedName>
    <definedName name="stakeP14" localSheetId="38">[3]Control!#REF!</definedName>
    <definedName name="stakeP14">[3]Control!#REF!</definedName>
    <definedName name="stakeP15" localSheetId="38">[3]Control!#REF!</definedName>
    <definedName name="stakeP15">[3]Control!#REF!</definedName>
    <definedName name="stakeP16" localSheetId="38">[3]Control!#REF!</definedName>
    <definedName name="stakeP16">[3]Control!#REF!</definedName>
    <definedName name="stakeP17" localSheetId="38">[3]Control!#REF!</definedName>
    <definedName name="stakeP17">[3]Control!#REF!</definedName>
    <definedName name="stakeP18" localSheetId="38">[3]Control!#REF!</definedName>
    <definedName name="stakeP18">[3]Control!#REF!</definedName>
    <definedName name="stakeP19" localSheetId="38">[3]Control!#REF!</definedName>
    <definedName name="stakeP19">[3]Control!#REF!</definedName>
    <definedName name="stakeP2" localSheetId="38">[3]Control!#REF!</definedName>
    <definedName name="stakeP2">[3]Control!#REF!</definedName>
    <definedName name="stakeP20" localSheetId="38">[3]Control!#REF!</definedName>
    <definedName name="stakeP20">[3]Control!#REF!</definedName>
    <definedName name="stakeP21" localSheetId="38">[3]Control!#REF!</definedName>
    <definedName name="stakeP21">[3]Control!#REF!</definedName>
    <definedName name="stakeP22" localSheetId="38">[3]Control!#REF!</definedName>
    <definedName name="stakeP22">[3]Control!#REF!</definedName>
    <definedName name="stakeP23" localSheetId="38">[3]Control!#REF!</definedName>
    <definedName name="stakeP23">[3]Control!#REF!</definedName>
    <definedName name="stakeP24" localSheetId="38">[3]Control!#REF!</definedName>
    <definedName name="stakeP24">[3]Control!#REF!</definedName>
    <definedName name="stakeP25" localSheetId="38">[3]Control!#REF!</definedName>
    <definedName name="stakeP25">[3]Control!#REF!</definedName>
    <definedName name="stakeP26" localSheetId="38">[3]Control!#REF!</definedName>
    <definedName name="stakeP26">[3]Control!#REF!</definedName>
    <definedName name="stakeP27" localSheetId="38">[3]Control!#REF!</definedName>
    <definedName name="stakeP27">[3]Control!#REF!</definedName>
    <definedName name="stakeP28" localSheetId="38">[3]Control!#REF!</definedName>
    <definedName name="stakeP28">[3]Control!#REF!</definedName>
    <definedName name="stakeP29" localSheetId="38">[3]Control!#REF!</definedName>
    <definedName name="stakeP29">[3]Control!#REF!</definedName>
    <definedName name="stakeP3" localSheetId="38">[3]Control!#REF!</definedName>
    <definedName name="stakeP3">[3]Control!#REF!</definedName>
    <definedName name="stakeP30" localSheetId="38">[3]Control!#REF!</definedName>
    <definedName name="stakeP30">[3]Control!#REF!</definedName>
    <definedName name="stakeP31" localSheetId="38">[3]Control!#REF!</definedName>
    <definedName name="stakeP31">[3]Control!#REF!</definedName>
    <definedName name="stakeP32" localSheetId="38">[3]Control!#REF!</definedName>
    <definedName name="stakeP32">[3]Control!#REF!</definedName>
    <definedName name="stakeP33" localSheetId="38">[3]Control!#REF!</definedName>
    <definedName name="stakeP33">[3]Control!#REF!</definedName>
    <definedName name="stakeP34" localSheetId="38">[3]Control!#REF!</definedName>
    <definedName name="stakeP34">[3]Control!#REF!</definedName>
    <definedName name="stakeP35" localSheetId="38">[3]Control!#REF!</definedName>
    <definedName name="stakeP35">[3]Control!#REF!</definedName>
    <definedName name="stakeP36" localSheetId="38">[3]Control!#REF!</definedName>
    <definedName name="stakeP36">[3]Control!#REF!</definedName>
    <definedName name="stakeP37" localSheetId="38">[3]Control!#REF!</definedName>
    <definedName name="stakeP37">[3]Control!#REF!</definedName>
    <definedName name="stakeP38" localSheetId="38">[3]Control!#REF!</definedName>
    <definedName name="stakeP38">[3]Control!#REF!</definedName>
    <definedName name="stakeP39" localSheetId="38">[3]Control!#REF!</definedName>
    <definedName name="stakeP39">[3]Control!#REF!</definedName>
    <definedName name="stakeP4" localSheetId="38">[3]Control!#REF!</definedName>
    <definedName name="stakeP4">[3]Control!#REF!</definedName>
    <definedName name="stakeP40" localSheetId="38">[3]Control!#REF!</definedName>
    <definedName name="stakeP40">[3]Control!#REF!</definedName>
    <definedName name="stakeP41" localSheetId="38">[3]Control!#REF!</definedName>
    <definedName name="stakeP41">[3]Control!#REF!</definedName>
    <definedName name="stakeP42" localSheetId="38">[3]Control!#REF!</definedName>
    <definedName name="stakeP42">[3]Control!#REF!</definedName>
    <definedName name="stakeP43" localSheetId="38">[3]Control!#REF!</definedName>
    <definedName name="stakeP43">[3]Control!#REF!</definedName>
    <definedName name="stakeP44" localSheetId="38">[3]Control!#REF!</definedName>
    <definedName name="stakeP44">[3]Control!#REF!</definedName>
    <definedName name="stakeP45" localSheetId="38">[3]Control!#REF!</definedName>
    <definedName name="stakeP45">[3]Control!#REF!</definedName>
    <definedName name="stakeP46" localSheetId="38">[3]Control!#REF!</definedName>
    <definedName name="stakeP46">[3]Control!#REF!</definedName>
    <definedName name="stakeP47" localSheetId="38">[3]Control!#REF!</definedName>
    <definedName name="stakeP47">[3]Control!#REF!</definedName>
    <definedName name="stakeP48" localSheetId="38">[3]Control!#REF!</definedName>
    <definedName name="stakeP48">[3]Control!#REF!</definedName>
    <definedName name="stakeP49" localSheetId="38">[3]Control!#REF!</definedName>
    <definedName name="stakeP49">[3]Control!#REF!</definedName>
    <definedName name="stakeP5" localSheetId="38">[3]Control!#REF!</definedName>
    <definedName name="stakeP5">[3]Control!#REF!</definedName>
    <definedName name="stakeP50" localSheetId="38">[3]Control!#REF!</definedName>
    <definedName name="stakeP50">[3]Control!#REF!</definedName>
    <definedName name="stakeP51" localSheetId="38">[3]Control!#REF!</definedName>
    <definedName name="stakeP51">[3]Control!#REF!</definedName>
    <definedName name="stakeP52" localSheetId="38">[3]Control!#REF!</definedName>
    <definedName name="stakeP52">[3]Control!#REF!</definedName>
    <definedName name="stakeP53" localSheetId="38">[3]Control!#REF!</definedName>
    <definedName name="stakeP53">[3]Control!#REF!</definedName>
    <definedName name="stakeP54" localSheetId="38">[3]Control!#REF!</definedName>
    <definedName name="stakeP54">[3]Control!#REF!</definedName>
    <definedName name="stakeP55" localSheetId="38">[3]Control!#REF!</definedName>
    <definedName name="stakeP55">[3]Control!#REF!</definedName>
    <definedName name="stakeP56" localSheetId="38">[3]Control!#REF!</definedName>
    <definedName name="stakeP56">[3]Control!#REF!</definedName>
    <definedName name="stakeP57" localSheetId="38">[3]Control!#REF!</definedName>
    <definedName name="stakeP57">[3]Control!#REF!</definedName>
    <definedName name="stakeP58" localSheetId="38">[3]Control!#REF!</definedName>
    <definedName name="stakeP58">[3]Control!#REF!</definedName>
    <definedName name="stakeP59" localSheetId="38">[3]Control!#REF!</definedName>
    <definedName name="stakeP59">[3]Control!#REF!</definedName>
    <definedName name="stakeP6" localSheetId="38">[3]Control!#REF!</definedName>
    <definedName name="stakeP6">[3]Control!#REF!</definedName>
    <definedName name="stakeP60" localSheetId="38">[3]Control!#REF!</definedName>
    <definedName name="stakeP60">[3]Control!#REF!</definedName>
    <definedName name="stakeP61" localSheetId="38">[3]Control!#REF!</definedName>
    <definedName name="stakeP61">[3]Control!#REF!</definedName>
    <definedName name="stakeP62" localSheetId="38">[3]Control!#REF!</definedName>
    <definedName name="stakeP62">[3]Control!#REF!</definedName>
    <definedName name="stakeP63" localSheetId="38">[3]Control!#REF!</definedName>
    <definedName name="stakeP63">[3]Control!#REF!</definedName>
    <definedName name="stakeP64" localSheetId="38">[3]Control!#REF!</definedName>
    <definedName name="stakeP64">[3]Control!#REF!</definedName>
    <definedName name="stakeP65" localSheetId="38">[3]Control!#REF!</definedName>
    <definedName name="stakeP65">[3]Control!#REF!</definedName>
    <definedName name="stakeP66" localSheetId="38">[3]Control!#REF!</definedName>
    <definedName name="stakeP66">[3]Control!#REF!</definedName>
    <definedName name="stakeP67" localSheetId="38">[3]Control!#REF!</definedName>
    <definedName name="stakeP67">[3]Control!#REF!</definedName>
    <definedName name="stakeP68" localSheetId="38">[3]Control!#REF!</definedName>
    <definedName name="stakeP68">[3]Control!#REF!</definedName>
    <definedName name="stakeP7" localSheetId="38">[3]Control!#REF!</definedName>
    <definedName name="stakeP7">[3]Control!#REF!</definedName>
    <definedName name="stakeP8" localSheetId="38">[3]Control!#REF!</definedName>
    <definedName name="stakeP8">[3]Control!#REF!</definedName>
    <definedName name="stakeP9" localSheetId="38">[3]Control!#REF!</definedName>
    <definedName name="stakeP9">[3]Control!#REF!</definedName>
    <definedName name="USD">'[9]Financial highligts'!$C$40</definedName>
    <definedName name="ValuationOffset" localSheetId="38">#REF!</definedName>
    <definedName name="ValuationOffset" localSheetId="33">#REF!</definedName>
    <definedName name="ValuationOffset" localSheetId="17">#REF!</definedName>
    <definedName name="ValuationOffset" localSheetId="19">#REF!</definedName>
    <definedName name="ValuationOffset">#REF!</definedName>
    <definedName name="wrn.All._.Stock_10_12_14." localSheetId="38" hidden="1">{"Has Gets","$10, All Stock, Purchase",FALSE,"Has Gets";"Has Gets","$10, All Stock, Pooling",FALSE,"Has Gets";"Has Gets","$12, All Stock, Purchase",FALSE,"Has Gets";"Has Gets","$12, All Stock, Pooling",FALSE,"Has Gets";"Has Gets","$14, All Stock, Purchase",FALSE,"Has Gets";"Has Gets","$14, All Stock, Pooling",FALSE,"Has Gets"}</definedName>
    <definedName name="wrn.All._.Stock_10_12_14." localSheetId="33" hidden="1">{"Has Gets","$10, All Stock, Purchase",FALSE,"Has Gets";"Has Gets","$10, All Stock, Pooling",FALSE,"Has Gets";"Has Gets","$12, All Stock, Purchase",FALSE,"Has Gets";"Has Gets","$12, All Stock, Pooling",FALSE,"Has Gets";"Has Gets","$14, All Stock, Purchase",FALSE,"Has Gets";"Has Gets","$14, All Stock, Pooling",FALSE,"Has Gets"}</definedName>
    <definedName name="wrn.All._.Stock_10_12_14." localSheetId="17" hidden="1">{"Has Gets","$10, All Stock, Purchase",FALSE,"Has Gets";"Has Gets","$10, All Stock, Pooling",FALSE,"Has Gets";"Has Gets","$12, All Stock, Purchase",FALSE,"Has Gets";"Has Gets","$12, All Stock, Pooling",FALSE,"Has Gets";"Has Gets","$14, All Stock, Purchase",FALSE,"Has Gets";"Has Gets","$14, All Stock, Pooling",FALSE,"Has Gets"}</definedName>
    <definedName name="wrn.All._.Stock_10_12_14." localSheetId="19" hidden="1">{"Has Gets","$10, All Stock, Purchase",FALSE,"Has Gets";"Has Gets","$10, All Stock, Pooling",FALSE,"Has Gets";"Has Gets","$12, All Stock, Purchase",FALSE,"Has Gets";"Has Gets","$12, All Stock, Pooling",FALSE,"Has Gets";"Has Gets","$14, All Stock, Purchase",FALSE,"Has Gets";"Has Gets","$14, All Stock, Pooling",FALSE,"Has Gets"}</definedName>
    <definedName name="wrn.All._.Stock_10_12_14." hidden="1">{"Has Gets","$10, All Stock, Purchase",FALSE,"Has Gets";"Has Gets","$10, All Stock, Pooling",FALSE,"Has Gets";"Has Gets","$12, All Stock, Purchase",FALSE,"Has Gets";"Has Gets","$12, All Stock, Pooling",FALSE,"Has Gets";"Has Gets","$14, All Stock, Purchase",FALSE,"Has Gets";"Has Gets","$14, All Stock, Pooling",FALSE,"Has Gets"}</definedName>
    <definedName name="Z_79F9B6FA_A934_4D35_8CFA_2B47A4D9893B_.wvu.Cols" localSheetId="33" hidden="1">'二-1主营收入'!$G:$I,'二-1主营收入'!$K:$M,'二-1主营收入'!$O:$Q</definedName>
    <definedName name="部门">[11]参数!$A$2:$A$13</definedName>
    <definedName name="开发间接费用" localSheetId="38">#REF!</definedName>
    <definedName name="开发间接费用">#REF!</definedName>
  </definedNames>
  <calcPr calcId="125725"/>
</workbook>
</file>

<file path=xl/calcChain.xml><?xml version="1.0" encoding="utf-8"?>
<calcChain xmlns="http://schemas.openxmlformats.org/spreadsheetml/2006/main">
  <c r="T20" i="54"/>
  <c r="P25"/>
  <c r="L25"/>
  <c r="H25"/>
  <c r="D25"/>
  <c r="R6" i="16"/>
  <c r="Q6"/>
  <c r="O6" s="1"/>
  <c r="P6"/>
  <c r="N6"/>
  <c r="M6"/>
  <c r="K6" s="1"/>
  <c r="L6"/>
  <c r="J6"/>
  <c r="I6"/>
  <c r="H6"/>
  <c r="G6"/>
  <c r="E6"/>
  <c r="F6"/>
  <c r="D6"/>
  <c r="Q24" i="106"/>
  <c r="P24"/>
  <c r="P22" s="1"/>
  <c r="O24"/>
  <c r="Q23"/>
  <c r="Q22" s="1"/>
  <c r="P23"/>
  <c r="O23"/>
  <c r="O22" s="1"/>
  <c r="Q21"/>
  <c r="P21"/>
  <c r="O21"/>
  <c r="Q20"/>
  <c r="P20"/>
  <c r="O20"/>
  <c r="Q19"/>
  <c r="P19"/>
  <c r="O19"/>
  <c r="Q18"/>
  <c r="P18"/>
  <c r="O18"/>
  <c r="Q17"/>
  <c r="P17"/>
  <c r="O17"/>
  <c r="Q16"/>
  <c r="P16"/>
  <c r="O16"/>
  <c r="Q15"/>
  <c r="P15"/>
  <c r="O15"/>
  <c r="Q14"/>
  <c r="P14"/>
  <c r="O14"/>
  <c r="Q13"/>
  <c r="P13"/>
  <c r="O13"/>
  <c r="Q12"/>
  <c r="P12"/>
  <c r="P10" s="1"/>
  <c r="O12"/>
  <c r="Q11"/>
  <c r="Q10" s="1"/>
  <c r="P11"/>
  <c r="O11"/>
  <c r="O10" s="1"/>
  <c r="Q9"/>
  <c r="P9"/>
  <c r="O9"/>
  <c r="Q8"/>
  <c r="P8"/>
  <c r="P7" s="1"/>
  <c r="O8"/>
  <c r="Q7"/>
  <c r="O7"/>
  <c r="M24"/>
  <c r="L24"/>
  <c r="K24"/>
  <c r="M23"/>
  <c r="M22" s="1"/>
  <c r="L23"/>
  <c r="L22" s="1"/>
  <c r="K23"/>
  <c r="K22" s="1"/>
  <c r="M21"/>
  <c r="L21"/>
  <c r="K21"/>
  <c r="M20"/>
  <c r="L20"/>
  <c r="K20"/>
  <c r="M19"/>
  <c r="L19"/>
  <c r="K19"/>
  <c r="M18"/>
  <c r="L18"/>
  <c r="K18"/>
  <c r="M17"/>
  <c r="L17"/>
  <c r="K17"/>
  <c r="M16"/>
  <c r="L16"/>
  <c r="K16"/>
  <c r="M15"/>
  <c r="L15"/>
  <c r="K15"/>
  <c r="M14"/>
  <c r="L14"/>
  <c r="K14"/>
  <c r="M13"/>
  <c r="L13"/>
  <c r="K13"/>
  <c r="M12"/>
  <c r="L12"/>
  <c r="K12"/>
  <c r="M11"/>
  <c r="M10" s="1"/>
  <c r="L11"/>
  <c r="L10" s="1"/>
  <c r="K11"/>
  <c r="K10" s="1"/>
  <c r="M9"/>
  <c r="L9"/>
  <c r="K9"/>
  <c r="M8"/>
  <c r="M7" s="1"/>
  <c r="L8"/>
  <c r="L7" s="1"/>
  <c r="K8"/>
  <c r="K7"/>
  <c r="I24"/>
  <c r="H24"/>
  <c r="G24"/>
  <c r="I23"/>
  <c r="I22" s="1"/>
  <c r="H23"/>
  <c r="H22" s="1"/>
  <c r="G23"/>
  <c r="G22" s="1"/>
  <c r="I21"/>
  <c r="H21"/>
  <c r="G21"/>
  <c r="I20"/>
  <c r="H20"/>
  <c r="G20"/>
  <c r="I19"/>
  <c r="H19"/>
  <c r="G19"/>
  <c r="I18"/>
  <c r="H18"/>
  <c r="G18"/>
  <c r="I17"/>
  <c r="H17"/>
  <c r="G17"/>
  <c r="I16"/>
  <c r="H16"/>
  <c r="G16"/>
  <c r="I15"/>
  <c r="H15"/>
  <c r="G15"/>
  <c r="I14"/>
  <c r="H14"/>
  <c r="G14"/>
  <c r="I13"/>
  <c r="H13"/>
  <c r="G13"/>
  <c r="I12"/>
  <c r="H12"/>
  <c r="G12"/>
  <c r="I11"/>
  <c r="I10" s="1"/>
  <c r="H11"/>
  <c r="H10" s="1"/>
  <c r="G11"/>
  <c r="G10" s="1"/>
  <c r="I9"/>
  <c r="H9"/>
  <c r="G9"/>
  <c r="I8"/>
  <c r="I7" s="1"/>
  <c r="H8"/>
  <c r="H7" s="1"/>
  <c r="G8"/>
  <c r="G7"/>
  <c r="D22"/>
  <c r="E22"/>
  <c r="C22"/>
  <c r="D10"/>
  <c r="E10"/>
  <c r="C10"/>
  <c r="D9"/>
  <c r="E9"/>
  <c r="D11"/>
  <c r="E11"/>
  <c r="D12"/>
  <c r="E12"/>
  <c r="D13"/>
  <c r="E13"/>
  <c r="D14"/>
  <c r="E14"/>
  <c r="D15"/>
  <c r="E15"/>
  <c r="D16"/>
  <c r="E16"/>
  <c r="D17"/>
  <c r="E17"/>
  <c r="D18"/>
  <c r="E18"/>
  <c r="D19"/>
  <c r="E19"/>
  <c r="D20"/>
  <c r="E20"/>
  <c r="D21"/>
  <c r="E21"/>
  <c r="D23"/>
  <c r="E23"/>
  <c r="D24"/>
  <c r="E24"/>
  <c r="C11"/>
  <c r="C12"/>
  <c r="C13"/>
  <c r="C14"/>
  <c r="C15"/>
  <c r="C16"/>
  <c r="C17"/>
  <c r="C18"/>
  <c r="C19"/>
  <c r="C20"/>
  <c r="C21"/>
  <c r="C23"/>
  <c r="C24"/>
  <c r="D8"/>
  <c r="E8"/>
  <c r="C9"/>
  <c r="C8"/>
  <c r="A4" i="109"/>
  <c r="A4" i="106"/>
  <c r="I10" i="41" l="1"/>
  <c r="J10"/>
  <c r="H10"/>
  <c r="C7" i="106" l="1"/>
  <c r="F7" i="75"/>
  <c r="A13" i="106" l="1"/>
  <c r="A8"/>
  <c r="A9"/>
  <c r="A10"/>
  <c r="A11"/>
  <c r="A12"/>
  <c r="A25"/>
  <c r="A18"/>
  <c r="A23"/>
  <c r="A21"/>
  <c r="A22"/>
  <c r="A24"/>
  <c r="A16"/>
  <c r="A17"/>
  <c r="A19"/>
  <c r="A20"/>
  <c r="A14"/>
  <c r="A15"/>
  <c r="A7" l="1"/>
  <c r="Q9" i="81" l="1"/>
  <c r="R9" s="1"/>
  <c r="S9" s="1"/>
  <c r="P9" s="1"/>
  <c r="M9"/>
  <c r="N9" s="1"/>
  <c r="O9" s="1"/>
  <c r="L9" s="1"/>
  <c r="I9"/>
  <c r="J9" s="1"/>
  <c r="K9" s="1"/>
  <c r="H9" s="1"/>
  <c r="D9"/>
  <c r="G9"/>
  <c r="F9"/>
  <c r="E9"/>
  <c r="H369" i="90" l="1"/>
  <c r="H19"/>
  <c r="P616"/>
  <c r="P615"/>
  <c r="P614"/>
  <c r="P613"/>
  <c r="P612"/>
  <c r="P611"/>
  <c r="S610"/>
  <c r="R610"/>
  <c r="Q610"/>
  <c r="P610" s="1"/>
  <c r="P609"/>
  <c r="P608"/>
  <c r="P607"/>
  <c r="P606"/>
  <c r="P605"/>
  <c r="P602"/>
  <c r="P601"/>
  <c r="S600"/>
  <c r="R600"/>
  <c r="Q600"/>
  <c r="P600" s="1"/>
  <c r="P599"/>
  <c r="P598"/>
  <c r="P597"/>
  <c r="P596"/>
  <c r="S595"/>
  <c r="R595"/>
  <c r="Q595"/>
  <c r="P595" s="1"/>
  <c r="P594"/>
  <c r="P593"/>
  <c r="P592"/>
  <c r="P591"/>
  <c r="P590"/>
  <c r="P589"/>
  <c r="P588"/>
  <c r="P587"/>
  <c r="P586"/>
  <c r="P585"/>
  <c r="P584"/>
  <c r="S583"/>
  <c r="R583"/>
  <c r="Q583"/>
  <c r="P583"/>
  <c r="P582"/>
  <c r="P581"/>
  <c r="P580"/>
  <c r="P579"/>
  <c r="S578"/>
  <c r="R578"/>
  <c r="Q578"/>
  <c r="P578"/>
  <c r="P577"/>
  <c r="P576"/>
  <c r="P575"/>
  <c r="P574"/>
  <c r="S573"/>
  <c r="R573"/>
  <c r="Q573"/>
  <c r="P573"/>
  <c r="S572"/>
  <c r="R572"/>
  <c r="P571"/>
  <c r="P570"/>
  <c r="P569"/>
  <c r="P568"/>
  <c r="S567"/>
  <c r="R567"/>
  <c r="P567" s="1"/>
  <c r="Q567"/>
  <c r="P566"/>
  <c r="P565"/>
  <c r="P564"/>
  <c r="P563"/>
  <c r="P562"/>
  <c r="P561"/>
  <c r="P560"/>
  <c r="P559"/>
  <c r="P558"/>
  <c r="P557"/>
  <c r="S556"/>
  <c r="R556"/>
  <c r="Q556"/>
  <c r="P556"/>
  <c r="P555"/>
  <c r="P554"/>
  <c r="P553"/>
  <c r="P552"/>
  <c r="P551"/>
  <c r="P550"/>
  <c r="P549"/>
  <c r="P548"/>
  <c r="S547"/>
  <c r="R547"/>
  <c r="Q547"/>
  <c r="P547"/>
  <c r="P546"/>
  <c r="P545"/>
  <c r="P544"/>
  <c r="P543"/>
  <c r="P542"/>
  <c r="S541"/>
  <c r="R541"/>
  <c r="R537" s="1"/>
  <c r="Q541"/>
  <c r="P541" s="1"/>
  <c r="P540"/>
  <c r="P539"/>
  <c r="S538"/>
  <c r="R538"/>
  <c r="Q538"/>
  <c r="P538"/>
  <c r="S537"/>
  <c r="Q537"/>
  <c r="S536"/>
  <c r="Q536"/>
  <c r="P535"/>
  <c r="P534"/>
  <c r="P533"/>
  <c r="P532"/>
  <c r="S531"/>
  <c r="R531"/>
  <c r="Q531"/>
  <c r="P531" s="1"/>
  <c r="P530"/>
  <c r="P529"/>
  <c r="P528"/>
  <c r="P527"/>
  <c r="S526"/>
  <c r="R526"/>
  <c r="Q526"/>
  <c r="P526" s="1"/>
  <c r="P525"/>
  <c r="P524"/>
  <c r="P523"/>
  <c r="S522"/>
  <c r="R522"/>
  <c r="P522" s="1"/>
  <c r="Q522"/>
  <c r="P521"/>
  <c r="P520"/>
  <c r="P519"/>
  <c r="P518"/>
  <c r="P517"/>
  <c r="S516"/>
  <c r="R516"/>
  <c r="Q516"/>
  <c r="P516" s="1"/>
  <c r="P515"/>
  <c r="P514"/>
  <c r="P513"/>
  <c r="S512"/>
  <c r="R512"/>
  <c r="R506" s="1"/>
  <c r="R501" s="1"/>
  <c r="Q512"/>
  <c r="P511"/>
  <c r="P510"/>
  <c r="P509"/>
  <c r="P508"/>
  <c r="P507"/>
  <c r="S506"/>
  <c r="Q506"/>
  <c r="P506" s="1"/>
  <c r="P505"/>
  <c r="P504"/>
  <c r="P503"/>
  <c r="S502"/>
  <c r="R502"/>
  <c r="P502" s="1"/>
  <c r="Q502"/>
  <c r="S501"/>
  <c r="P500"/>
  <c r="P499"/>
  <c r="P498"/>
  <c r="P497"/>
  <c r="S496"/>
  <c r="R496"/>
  <c r="P496" s="1"/>
  <c r="Q496"/>
  <c r="P495"/>
  <c r="P494"/>
  <c r="P493"/>
  <c r="P492"/>
  <c r="S491"/>
  <c r="R491"/>
  <c r="R485" s="1"/>
  <c r="Q491"/>
  <c r="P490"/>
  <c r="P489"/>
  <c r="P488"/>
  <c r="P487"/>
  <c r="P486"/>
  <c r="S485"/>
  <c r="Q485"/>
  <c r="P484"/>
  <c r="P483"/>
  <c r="P482"/>
  <c r="P481"/>
  <c r="P480"/>
  <c r="P479"/>
  <c r="P478"/>
  <c r="S477"/>
  <c r="R477"/>
  <c r="P477" s="1"/>
  <c r="Q477"/>
  <c r="P476"/>
  <c r="P475"/>
  <c r="P474"/>
  <c r="P473"/>
  <c r="P472"/>
  <c r="P471"/>
  <c r="P470"/>
  <c r="P469"/>
  <c r="P468"/>
  <c r="S467"/>
  <c r="R467"/>
  <c r="Q467"/>
  <c r="P467" s="1"/>
  <c r="P466"/>
  <c r="P465"/>
  <c r="P464"/>
  <c r="P463"/>
  <c r="P462"/>
  <c r="P461"/>
  <c r="P460"/>
  <c r="P459"/>
  <c r="S458"/>
  <c r="R458"/>
  <c r="Q458"/>
  <c r="P458" s="1"/>
  <c r="P457"/>
  <c r="P456"/>
  <c r="P455"/>
  <c r="S454"/>
  <c r="R454"/>
  <c r="P453"/>
  <c r="P452"/>
  <c r="P451"/>
  <c r="P450"/>
  <c r="S449"/>
  <c r="S442" s="1"/>
  <c r="R449"/>
  <c r="P449" s="1"/>
  <c r="Q449"/>
  <c r="P448"/>
  <c r="P447"/>
  <c r="P446"/>
  <c r="P445"/>
  <c r="P444"/>
  <c r="P443"/>
  <c r="R442"/>
  <c r="Q442"/>
  <c r="P441"/>
  <c r="P440"/>
  <c r="P439"/>
  <c r="P438"/>
  <c r="P437"/>
  <c r="S436"/>
  <c r="R436"/>
  <c r="Q436"/>
  <c r="P436" s="1"/>
  <c r="P435"/>
  <c r="P434"/>
  <c r="P433"/>
  <c r="P432"/>
  <c r="P431"/>
  <c r="P430"/>
  <c r="P429"/>
  <c r="P428"/>
  <c r="P427"/>
  <c r="S426"/>
  <c r="R426"/>
  <c r="P426" s="1"/>
  <c r="Q426"/>
  <c r="P424"/>
  <c r="P423"/>
  <c r="P422"/>
  <c r="P421"/>
  <c r="P420"/>
  <c r="P419"/>
  <c r="P416" s="1"/>
  <c r="P418"/>
  <c r="P417"/>
  <c r="S416"/>
  <c r="R416"/>
  <c r="Q416"/>
  <c r="P413"/>
  <c r="P412"/>
  <c r="P411"/>
  <c r="P410"/>
  <c r="P409"/>
  <c r="P408"/>
  <c r="S407"/>
  <c r="R407"/>
  <c r="Q407"/>
  <c r="P407"/>
  <c r="P406"/>
  <c r="P405"/>
  <c r="P404"/>
  <c r="P403"/>
  <c r="P402"/>
  <c r="P399"/>
  <c r="P398"/>
  <c r="S397"/>
  <c r="R397"/>
  <c r="Q397"/>
  <c r="P397"/>
  <c r="P396"/>
  <c r="P395"/>
  <c r="P394"/>
  <c r="P393"/>
  <c r="S392"/>
  <c r="R392"/>
  <c r="Q392"/>
  <c r="P392"/>
  <c r="P391"/>
  <c r="P390"/>
  <c r="P389"/>
  <c r="P388"/>
  <c r="P387"/>
  <c r="P386"/>
  <c r="P385"/>
  <c r="P384"/>
  <c r="P383"/>
  <c r="P382"/>
  <c r="P381"/>
  <c r="S380"/>
  <c r="R380"/>
  <c r="Q380"/>
  <c r="P380" s="1"/>
  <c r="P379"/>
  <c r="P378"/>
  <c r="P377"/>
  <c r="P376"/>
  <c r="S375"/>
  <c r="R375"/>
  <c r="Q375"/>
  <c r="P375" s="1"/>
  <c r="P374"/>
  <c r="P373"/>
  <c r="P372"/>
  <c r="P371"/>
  <c r="S370"/>
  <c r="R370"/>
  <c r="Q370"/>
  <c r="P370" s="1"/>
  <c r="S369"/>
  <c r="R369"/>
  <c r="Q369"/>
  <c r="P369" s="1"/>
  <c r="P368"/>
  <c r="P367"/>
  <c r="P366"/>
  <c r="P365"/>
  <c r="S364"/>
  <c r="R364"/>
  <c r="Q364"/>
  <c r="P364" s="1"/>
  <c r="P363"/>
  <c r="P362"/>
  <c r="P361" s="1"/>
  <c r="P360" s="1"/>
  <c r="P359"/>
  <c r="P358"/>
  <c r="P357"/>
  <c r="P356"/>
  <c r="P355"/>
  <c r="P354"/>
  <c r="S353"/>
  <c r="R353"/>
  <c r="Q353"/>
  <c r="P353"/>
  <c r="P352"/>
  <c r="P351"/>
  <c r="P350"/>
  <c r="P349"/>
  <c r="P348"/>
  <c r="P347"/>
  <c r="P346"/>
  <c r="P345"/>
  <c r="S344"/>
  <c r="R344"/>
  <c r="Q344"/>
  <c r="P344"/>
  <c r="P343"/>
  <c r="P342"/>
  <c r="P341"/>
  <c r="P340"/>
  <c r="P339"/>
  <c r="S338"/>
  <c r="R338"/>
  <c r="Q338"/>
  <c r="Q334" s="1"/>
  <c r="P338"/>
  <c r="P337"/>
  <c r="P336"/>
  <c r="S335"/>
  <c r="R335"/>
  <c r="P335" s="1"/>
  <c r="Q335"/>
  <c r="S334"/>
  <c r="R334"/>
  <c r="S333"/>
  <c r="R333"/>
  <c r="P332"/>
  <c r="P331"/>
  <c r="P328" s="1"/>
  <c r="P327" s="1"/>
  <c r="P330"/>
  <c r="P329"/>
  <c r="S328"/>
  <c r="R328"/>
  <c r="Q328"/>
  <c r="P326"/>
  <c r="P325"/>
  <c r="P324"/>
  <c r="S323"/>
  <c r="R323"/>
  <c r="P323" s="1"/>
  <c r="Q323"/>
  <c r="P322"/>
  <c r="P321"/>
  <c r="P320"/>
  <c r="S319"/>
  <c r="R319"/>
  <c r="Q319"/>
  <c r="P319" s="1"/>
  <c r="P318"/>
  <c r="P317"/>
  <c r="P316"/>
  <c r="P315"/>
  <c r="P314"/>
  <c r="S313"/>
  <c r="R313"/>
  <c r="P313" s="1"/>
  <c r="Q313"/>
  <c r="P312"/>
  <c r="P311"/>
  <c r="P310"/>
  <c r="S309"/>
  <c r="R309"/>
  <c r="Q309"/>
  <c r="P309" s="1"/>
  <c r="P308"/>
  <c r="P307"/>
  <c r="P306"/>
  <c r="P305"/>
  <c r="P304"/>
  <c r="S303"/>
  <c r="S298" s="1"/>
  <c r="R303"/>
  <c r="P302"/>
  <c r="P301"/>
  <c r="P300"/>
  <c r="S299"/>
  <c r="R299"/>
  <c r="Q299"/>
  <c r="P299" s="1"/>
  <c r="R298"/>
  <c r="P297"/>
  <c r="P296"/>
  <c r="P295"/>
  <c r="P294"/>
  <c r="S293"/>
  <c r="R293"/>
  <c r="Q293"/>
  <c r="P293" s="1"/>
  <c r="P292"/>
  <c r="P291"/>
  <c r="P290"/>
  <c r="P289"/>
  <c r="S288"/>
  <c r="R288"/>
  <c r="Q288"/>
  <c r="P288" s="1"/>
  <c r="P287"/>
  <c r="P286"/>
  <c r="P285"/>
  <c r="P284"/>
  <c r="P283"/>
  <c r="S282"/>
  <c r="R282"/>
  <c r="P281"/>
  <c r="P280"/>
  <c r="P279"/>
  <c r="P278"/>
  <c r="P277"/>
  <c r="P276"/>
  <c r="P275"/>
  <c r="S274"/>
  <c r="R274"/>
  <c r="Q274"/>
  <c r="P274" s="1"/>
  <c r="P273"/>
  <c r="P272"/>
  <c r="P271"/>
  <c r="P270"/>
  <c r="P269"/>
  <c r="P268"/>
  <c r="P267"/>
  <c r="P266"/>
  <c r="P265"/>
  <c r="S264"/>
  <c r="R264"/>
  <c r="P264" s="1"/>
  <c r="Q264"/>
  <c r="P263"/>
  <c r="P262"/>
  <c r="P261"/>
  <c r="P260"/>
  <c r="P259"/>
  <c r="P258"/>
  <c r="P257"/>
  <c r="P256"/>
  <c r="S255"/>
  <c r="S251" s="1"/>
  <c r="R255"/>
  <c r="P255" s="1"/>
  <c r="Q255"/>
  <c r="P254"/>
  <c r="P253"/>
  <c r="P252"/>
  <c r="Q251"/>
  <c r="P250"/>
  <c r="P249"/>
  <c r="P248"/>
  <c r="P247"/>
  <c r="S246"/>
  <c r="R246"/>
  <c r="R239" s="1"/>
  <c r="Q246"/>
  <c r="Q239" s="1"/>
  <c r="P245"/>
  <c r="P244"/>
  <c r="P243"/>
  <c r="P242"/>
  <c r="P241"/>
  <c r="P240"/>
  <c r="S239"/>
  <c r="S222" s="1"/>
  <c r="P238"/>
  <c r="P237"/>
  <c r="P236"/>
  <c r="P235"/>
  <c r="P234"/>
  <c r="S233"/>
  <c r="R233"/>
  <c r="Q233"/>
  <c r="P233"/>
  <c r="P232"/>
  <c r="P231"/>
  <c r="P230"/>
  <c r="P229"/>
  <c r="P228"/>
  <c r="P227"/>
  <c r="P226"/>
  <c r="P225"/>
  <c r="S223"/>
  <c r="R223"/>
  <c r="Q223"/>
  <c r="P223" s="1"/>
  <c r="P221"/>
  <c r="P220"/>
  <c r="P219"/>
  <c r="P218"/>
  <c r="P217"/>
  <c r="P216"/>
  <c r="P215"/>
  <c r="P213" s="1"/>
  <c r="P214"/>
  <c r="S213"/>
  <c r="R213"/>
  <c r="Q213"/>
  <c r="P210"/>
  <c r="P209"/>
  <c r="P208"/>
  <c r="P207"/>
  <c r="P206"/>
  <c r="P205"/>
  <c r="S204"/>
  <c r="P204" s="1"/>
  <c r="R204"/>
  <c r="Q204"/>
  <c r="P203"/>
  <c r="P202"/>
  <c r="P201"/>
  <c r="P200"/>
  <c r="P199"/>
  <c r="P196"/>
  <c r="P195"/>
  <c r="S194"/>
  <c r="R194"/>
  <c r="P194" s="1"/>
  <c r="Q194"/>
  <c r="P193"/>
  <c r="P192"/>
  <c r="P191"/>
  <c r="P190"/>
  <c r="S189"/>
  <c r="R189"/>
  <c r="P189" s="1"/>
  <c r="Q189"/>
  <c r="P188"/>
  <c r="P187"/>
  <c r="P186"/>
  <c r="P185"/>
  <c r="P184"/>
  <c r="P183"/>
  <c r="P182"/>
  <c r="P181"/>
  <c r="P180"/>
  <c r="P179"/>
  <c r="P178"/>
  <c r="S177"/>
  <c r="R177"/>
  <c r="Q177"/>
  <c r="P177" s="1"/>
  <c r="P176"/>
  <c r="P175"/>
  <c r="P174"/>
  <c r="P173"/>
  <c r="S172"/>
  <c r="R172"/>
  <c r="Q172"/>
  <c r="P172" s="1"/>
  <c r="P171"/>
  <c r="P170"/>
  <c r="P169"/>
  <c r="P168"/>
  <c r="S167"/>
  <c r="R167"/>
  <c r="Q167"/>
  <c r="P167" s="1"/>
  <c r="S166"/>
  <c r="R166"/>
  <c r="Q166"/>
  <c r="P166" s="1"/>
  <c r="P165"/>
  <c r="P164"/>
  <c r="P163"/>
  <c r="P162"/>
  <c r="S161"/>
  <c r="R161"/>
  <c r="Q161"/>
  <c r="P161" s="1"/>
  <c r="P160"/>
  <c r="P159"/>
  <c r="P158"/>
  <c r="P157" s="1"/>
  <c r="P156"/>
  <c r="P155"/>
  <c r="P154"/>
  <c r="P153"/>
  <c r="P152"/>
  <c r="P151"/>
  <c r="S150"/>
  <c r="P150" s="1"/>
  <c r="R150"/>
  <c r="Q150"/>
  <c r="P149"/>
  <c r="P148"/>
  <c r="P147"/>
  <c r="P146"/>
  <c r="P145"/>
  <c r="P144"/>
  <c r="P143"/>
  <c r="P142"/>
  <c r="S141"/>
  <c r="P141" s="1"/>
  <c r="R141"/>
  <c r="Q141"/>
  <c r="P140"/>
  <c r="P139"/>
  <c r="P138"/>
  <c r="P137"/>
  <c r="P136"/>
  <c r="S135"/>
  <c r="R135"/>
  <c r="Q135"/>
  <c r="Q131" s="1"/>
  <c r="P135"/>
  <c r="P134"/>
  <c r="P133"/>
  <c r="S132"/>
  <c r="R132"/>
  <c r="P132" s="1"/>
  <c r="Q132"/>
  <c r="S131"/>
  <c r="R131"/>
  <c r="S130"/>
  <c r="R130"/>
  <c r="P129"/>
  <c r="P128"/>
  <c r="P125" s="1"/>
  <c r="P124" s="1"/>
  <c r="P127"/>
  <c r="P126"/>
  <c r="S125"/>
  <c r="R125"/>
  <c r="Q125"/>
  <c r="P123"/>
  <c r="P122"/>
  <c r="P121"/>
  <c r="S120"/>
  <c r="R120"/>
  <c r="P120" s="1"/>
  <c r="Q120"/>
  <c r="P119"/>
  <c r="P118"/>
  <c r="P117"/>
  <c r="S116"/>
  <c r="R116"/>
  <c r="Q116"/>
  <c r="P116" s="1"/>
  <c r="P115"/>
  <c r="P114"/>
  <c r="P113"/>
  <c r="P112"/>
  <c r="P111"/>
  <c r="S110"/>
  <c r="R110"/>
  <c r="P110" s="1"/>
  <c r="Q110"/>
  <c r="P109"/>
  <c r="P108"/>
  <c r="P107"/>
  <c r="S106"/>
  <c r="R106"/>
  <c r="Q106"/>
  <c r="P106" s="1"/>
  <c r="P105"/>
  <c r="P104"/>
  <c r="P103"/>
  <c r="P102"/>
  <c r="P101"/>
  <c r="S100"/>
  <c r="R100"/>
  <c r="R95" s="1"/>
  <c r="P99"/>
  <c r="P98"/>
  <c r="P97"/>
  <c r="S96"/>
  <c r="R96"/>
  <c r="Q96"/>
  <c r="P96" s="1"/>
  <c r="S95"/>
  <c r="P94"/>
  <c r="P93"/>
  <c r="P92"/>
  <c r="P91"/>
  <c r="S90"/>
  <c r="R90"/>
  <c r="Q90"/>
  <c r="P90" s="1"/>
  <c r="P89"/>
  <c r="P88"/>
  <c r="P87"/>
  <c r="P86"/>
  <c r="S85"/>
  <c r="R85"/>
  <c r="Q85"/>
  <c r="P85" s="1"/>
  <c r="P84"/>
  <c r="P83"/>
  <c r="P82"/>
  <c r="P81"/>
  <c r="P80"/>
  <c r="S79"/>
  <c r="R79"/>
  <c r="P78"/>
  <c r="P77"/>
  <c r="P76"/>
  <c r="P75"/>
  <c r="P74"/>
  <c r="P73"/>
  <c r="P72"/>
  <c r="S71"/>
  <c r="R71"/>
  <c r="Q71"/>
  <c r="P71" s="1"/>
  <c r="P70"/>
  <c r="P69"/>
  <c r="P68"/>
  <c r="P67"/>
  <c r="P66"/>
  <c r="P65"/>
  <c r="P64"/>
  <c r="P63"/>
  <c r="P62"/>
  <c r="S61"/>
  <c r="R61"/>
  <c r="P61" s="1"/>
  <c r="Q61"/>
  <c r="P60"/>
  <c r="P59"/>
  <c r="P58"/>
  <c r="P57"/>
  <c r="P56"/>
  <c r="P55"/>
  <c r="P54"/>
  <c r="P53"/>
  <c r="S52"/>
  <c r="R52"/>
  <c r="P52" s="1"/>
  <c r="Q52"/>
  <c r="P51"/>
  <c r="P50"/>
  <c r="P49"/>
  <c r="S48"/>
  <c r="Q48"/>
  <c r="P47"/>
  <c r="P46"/>
  <c r="P45"/>
  <c r="P44"/>
  <c r="S43"/>
  <c r="R43"/>
  <c r="R36" s="1"/>
  <c r="Q43"/>
  <c r="Q36" s="1"/>
  <c r="P42"/>
  <c r="P41"/>
  <c r="P40"/>
  <c r="P39"/>
  <c r="P38"/>
  <c r="P37"/>
  <c r="S36"/>
  <c r="P35"/>
  <c r="P34"/>
  <c r="P33"/>
  <c r="P32"/>
  <c r="P31"/>
  <c r="S30"/>
  <c r="R30"/>
  <c r="Q30"/>
  <c r="P30"/>
  <c r="P29"/>
  <c r="P28"/>
  <c r="P27"/>
  <c r="P26"/>
  <c r="P25"/>
  <c r="P24"/>
  <c r="P23"/>
  <c r="P22"/>
  <c r="S20"/>
  <c r="R20"/>
  <c r="Q20"/>
  <c r="P20" s="1"/>
  <c r="S19"/>
  <c r="P18"/>
  <c r="P17"/>
  <c r="P16"/>
  <c r="P15"/>
  <c r="P14"/>
  <c r="P13"/>
  <c r="P12"/>
  <c r="P10" s="1"/>
  <c r="P11"/>
  <c r="S10"/>
  <c r="R10"/>
  <c r="Q10"/>
  <c r="L616"/>
  <c r="L615"/>
  <c r="L614"/>
  <c r="L613"/>
  <c r="L612"/>
  <c r="L611"/>
  <c r="O610"/>
  <c r="N610"/>
  <c r="M610"/>
  <c r="L610"/>
  <c r="L609"/>
  <c r="L608"/>
  <c r="L607"/>
  <c r="L606"/>
  <c r="L605"/>
  <c r="L602"/>
  <c r="L601"/>
  <c r="O600"/>
  <c r="N600"/>
  <c r="M600"/>
  <c r="L600" s="1"/>
  <c r="L599"/>
  <c r="L598"/>
  <c r="L597"/>
  <c r="L596"/>
  <c r="O595"/>
  <c r="N595"/>
  <c r="M595"/>
  <c r="L595" s="1"/>
  <c r="L594"/>
  <c r="L593"/>
  <c r="L592"/>
  <c r="L591"/>
  <c r="L590"/>
  <c r="L589"/>
  <c r="L588"/>
  <c r="L587"/>
  <c r="L586"/>
  <c r="L585"/>
  <c r="L584"/>
  <c r="O583"/>
  <c r="N583"/>
  <c r="M583"/>
  <c r="L583"/>
  <c r="L582"/>
  <c r="L581"/>
  <c r="L580"/>
  <c r="L579"/>
  <c r="O578"/>
  <c r="N578"/>
  <c r="M578"/>
  <c r="L578"/>
  <c r="L577"/>
  <c r="L576"/>
  <c r="L575"/>
  <c r="L574"/>
  <c r="O573"/>
  <c r="N573"/>
  <c r="M573"/>
  <c r="L573"/>
  <c r="O572"/>
  <c r="L572" s="1"/>
  <c r="N572"/>
  <c r="M572"/>
  <c r="L571"/>
  <c r="L570"/>
  <c r="L569"/>
  <c r="L568"/>
  <c r="O567"/>
  <c r="N567"/>
  <c r="M567"/>
  <c r="L567"/>
  <c r="L566"/>
  <c r="L565"/>
  <c r="L564"/>
  <c r="L563"/>
  <c r="L562"/>
  <c r="L561"/>
  <c r="L560"/>
  <c r="L559"/>
  <c r="L558"/>
  <c r="L557"/>
  <c r="O556"/>
  <c r="N556"/>
  <c r="M556"/>
  <c r="L556" s="1"/>
  <c r="L555"/>
  <c r="L554"/>
  <c r="L553"/>
  <c r="L552"/>
  <c r="L551"/>
  <c r="L550"/>
  <c r="L549"/>
  <c r="L548"/>
  <c r="O547"/>
  <c r="N547"/>
  <c r="M547"/>
  <c r="L547"/>
  <c r="L546"/>
  <c r="L545"/>
  <c r="L544"/>
  <c r="L543"/>
  <c r="L542"/>
  <c r="O541"/>
  <c r="N541"/>
  <c r="N537" s="1"/>
  <c r="N536" s="1"/>
  <c r="M541"/>
  <c r="L541" s="1"/>
  <c r="L540"/>
  <c r="L539"/>
  <c r="O538"/>
  <c r="N538"/>
  <c r="M538"/>
  <c r="L538" s="1"/>
  <c r="O537"/>
  <c r="M537"/>
  <c r="L537" s="1"/>
  <c r="O536"/>
  <c r="M536"/>
  <c r="L535"/>
  <c r="L534"/>
  <c r="L533"/>
  <c r="L532"/>
  <c r="O531"/>
  <c r="N531"/>
  <c r="M531"/>
  <c r="L531" s="1"/>
  <c r="L530"/>
  <c r="L529"/>
  <c r="L528"/>
  <c r="L527"/>
  <c r="O526"/>
  <c r="N526"/>
  <c r="M526"/>
  <c r="L526" s="1"/>
  <c r="L525"/>
  <c r="L524"/>
  <c r="L523"/>
  <c r="O522"/>
  <c r="N522"/>
  <c r="M522"/>
  <c r="L522"/>
  <c r="L521"/>
  <c r="L520"/>
  <c r="L519"/>
  <c r="L518"/>
  <c r="L517"/>
  <c r="O516"/>
  <c r="N516"/>
  <c r="M516"/>
  <c r="L516" s="1"/>
  <c r="L515"/>
  <c r="L514"/>
  <c r="L513"/>
  <c r="O512"/>
  <c r="N512"/>
  <c r="N506" s="1"/>
  <c r="N501" s="1"/>
  <c r="M512"/>
  <c r="L512"/>
  <c r="L511"/>
  <c r="L510"/>
  <c r="L509"/>
  <c r="L508"/>
  <c r="L507"/>
  <c r="O506"/>
  <c r="O501" s="1"/>
  <c r="M506"/>
  <c r="L505"/>
  <c r="L504"/>
  <c r="L503"/>
  <c r="O502"/>
  <c r="N502"/>
  <c r="M502"/>
  <c r="L502"/>
  <c r="L500"/>
  <c r="L499"/>
  <c r="L498"/>
  <c r="L497"/>
  <c r="O496"/>
  <c r="N496"/>
  <c r="L496" s="1"/>
  <c r="M496"/>
  <c r="L495"/>
  <c r="L494"/>
  <c r="L493"/>
  <c r="L492"/>
  <c r="O491"/>
  <c r="N491"/>
  <c r="N485" s="1"/>
  <c r="N425" s="1"/>
  <c r="M491"/>
  <c r="L490"/>
  <c r="L489"/>
  <c r="L488"/>
  <c r="L487"/>
  <c r="L486"/>
  <c r="O485"/>
  <c r="M485"/>
  <c r="L485" s="1"/>
  <c r="L484"/>
  <c r="L483"/>
  <c r="L482"/>
  <c r="L481"/>
  <c r="L480"/>
  <c r="L479"/>
  <c r="L478"/>
  <c r="O477"/>
  <c r="N477"/>
  <c r="L477" s="1"/>
  <c r="M477"/>
  <c r="L476"/>
  <c r="L475"/>
  <c r="L474"/>
  <c r="L473"/>
  <c r="L472"/>
  <c r="L471"/>
  <c r="L470"/>
  <c r="L469"/>
  <c r="L468"/>
  <c r="O467"/>
  <c r="N467"/>
  <c r="M467"/>
  <c r="L467" s="1"/>
  <c r="L466"/>
  <c r="L465"/>
  <c r="L464"/>
  <c r="L463"/>
  <c r="L462"/>
  <c r="L461"/>
  <c r="L460"/>
  <c r="L459"/>
  <c r="O458"/>
  <c r="O454" s="1"/>
  <c r="N458"/>
  <c r="M458"/>
  <c r="L458" s="1"/>
  <c r="L457"/>
  <c r="L456"/>
  <c r="L455"/>
  <c r="N454"/>
  <c r="L453"/>
  <c r="L452"/>
  <c r="L451"/>
  <c r="L450"/>
  <c r="O449"/>
  <c r="N449"/>
  <c r="L449" s="1"/>
  <c r="M449"/>
  <c r="L448"/>
  <c r="L447"/>
  <c r="L446"/>
  <c r="L445"/>
  <c r="L444"/>
  <c r="L443"/>
  <c r="O442"/>
  <c r="N442"/>
  <c r="M442"/>
  <c r="L442"/>
  <c r="L441"/>
  <c r="L440"/>
  <c r="L439"/>
  <c r="L438"/>
  <c r="L437"/>
  <c r="O436"/>
  <c r="O426" s="1"/>
  <c r="N436"/>
  <c r="M436"/>
  <c r="L436" s="1"/>
  <c r="L435"/>
  <c r="L434"/>
  <c r="L433"/>
  <c r="L432"/>
  <c r="L431"/>
  <c r="L430"/>
  <c r="L429"/>
  <c r="L428"/>
  <c r="L427"/>
  <c r="N426"/>
  <c r="L424"/>
  <c r="L423"/>
  <c r="L422"/>
  <c r="L421"/>
  <c r="L420"/>
  <c r="L419"/>
  <c r="L416" s="1"/>
  <c r="L418"/>
  <c r="L417"/>
  <c r="O416"/>
  <c r="N416"/>
  <c r="M416"/>
  <c r="L413"/>
  <c r="L412"/>
  <c r="L411"/>
  <c r="L410"/>
  <c r="L409"/>
  <c r="L408"/>
  <c r="O407"/>
  <c r="N407"/>
  <c r="M407"/>
  <c r="L407"/>
  <c r="L406"/>
  <c r="L405"/>
  <c r="L404"/>
  <c r="L403"/>
  <c r="L402"/>
  <c r="L399"/>
  <c r="L398"/>
  <c r="O397"/>
  <c r="N397"/>
  <c r="M397"/>
  <c r="L397" s="1"/>
  <c r="L396"/>
  <c r="L395"/>
  <c r="L394"/>
  <c r="L393"/>
  <c r="O392"/>
  <c r="N392"/>
  <c r="M392"/>
  <c r="L392" s="1"/>
  <c r="L391"/>
  <c r="L390"/>
  <c r="L389"/>
  <c r="L388"/>
  <c r="L387"/>
  <c r="L386"/>
  <c r="L385"/>
  <c r="L384"/>
  <c r="L383"/>
  <c r="L382"/>
  <c r="L381"/>
  <c r="O380"/>
  <c r="N380"/>
  <c r="M380"/>
  <c r="L380" s="1"/>
  <c r="L379"/>
  <c r="L378"/>
  <c r="L377"/>
  <c r="L376"/>
  <c r="O375"/>
  <c r="N375"/>
  <c r="M375"/>
  <c r="L375" s="1"/>
  <c r="L374"/>
  <c r="L373"/>
  <c r="L372"/>
  <c r="L371"/>
  <c r="O370"/>
  <c r="N370"/>
  <c r="M370"/>
  <c r="L370" s="1"/>
  <c r="O369"/>
  <c r="N369"/>
  <c r="M369"/>
  <c r="L369" s="1"/>
  <c r="L368"/>
  <c r="L367"/>
  <c r="L366"/>
  <c r="L365"/>
  <c r="O364"/>
  <c r="N364"/>
  <c r="M364"/>
  <c r="L364" s="1"/>
  <c r="L363"/>
  <c r="L362"/>
  <c r="L361" s="1"/>
  <c r="L359"/>
  <c r="L358"/>
  <c r="L357"/>
  <c r="L356"/>
  <c r="L355"/>
  <c r="L354"/>
  <c r="O353"/>
  <c r="L353" s="1"/>
  <c r="N353"/>
  <c r="M353"/>
  <c r="L352"/>
  <c r="L351"/>
  <c r="L350"/>
  <c r="L349"/>
  <c r="L348"/>
  <c r="L347"/>
  <c r="L346"/>
  <c r="L345"/>
  <c r="O344"/>
  <c r="N344"/>
  <c r="M344"/>
  <c r="L344"/>
  <c r="L343"/>
  <c r="L342"/>
  <c r="L341"/>
  <c r="L340"/>
  <c r="L339"/>
  <c r="O338"/>
  <c r="N338"/>
  <c r="M338"/>
  <c r="L338" s="1"/>
  <c r="L337"/>
  <c r="L336"/>
  <c r="O335"/>
  <c r="N335"/>
  <c r="M335"/>
  <c r="L335" s="1"/>
  <c r="O334"/>
  <c r="N334"/>
  <c r="O333"/>
  <c r="N333"/>
  <c r="L332"/>
  <c r="L331"/>
  <c r="L330"/>
  <c r="L328" s="1"/>
  <c r="L327" s="1"/>
  <c r="L329"/>
  <c r="O328"/>
  <c r="N328"/>
  <c r="M328"/>
  <c r="L326"/>
  <c r="L325"/>
  <c r="L324"/>
  <c r="O323"/>
  <c r="N323"/>
  <c r="M323"/>
  <c r="L323" s="1"/>
  <c r="L322"/>
  <c r="L321"/>
  <c r="L320"/>
  <c r="O319"/>
  <c r="N319"/>
  <c r="M319"/>
  <c r="L319" s="1"/>
  <c r="L318"/>
  <c r="L317"/>
  <c r="L316"/>
  <c r="L315"/>
  <c r="L314"/>
  <c r="O313"/>
  <c r="N313"/>
  <c r="M313"/>
  <c r="L313" s="1"/>
  <c r="L312"/>
  <c r="L311"/>
  <c r="L310"/>
  <c r="O309"/>
  <c r="N309"/>
  <c r="M309"/>
  <c r="L309" s="1"/>
  <c r="L308"/>
  <c r="L307"/>
  <c r="L306"/>
  <c r="L305"/>
  <c r="L304"/>
  <c r="O303"/>
  <c r="O298" s="1"/>
  <c r="N303"/>
  <c r="L302"/>
  <c r="L301"/>
  <c r="L300"/>
  <c r="O299"/>
  <c r="N299"/>
  <c r="M299"/>
  <c r="L299" s="1"/>
  <c r="N298"/>
  <c r="L297"/>
  <c r="L296"/>
  <c r="L295"/>
  <c r="L294"/>
  <c r="O293"/>
  <c r="N293"/>
  <c r="M293"/>
  <c r="L293" s="1"/>
  <c r="L292"/>
  <c r="L291"/>
  <c r="L290"/>
  <c r="L289"/>
  <c r="O288"/>
  <c r="N288"/>
  <c r="M288"/>
  <c r="L288" s="1"/>
  <c r="L287"/>
  <c r="L286"/>
  <c r="L285"/>
  <c r="L284"/>
  <c r="L283"/>
  <c r="O282"/>
  <c r="N282"/>
  <c r="L281"/>
  <c r="L280"/>
  <c r="L279"/>
  <c r="L278"/>
  <c r="L277"/>
  <c r="L276"/>
  <c r="L275"/>
  <c r="O274"/>
  <c r="N274"/>
  <c r="M274"/>
  <c r="L274" s="1"/>
  <c r="L273"/>
  <c r="L272"/>
  <c r="L271"/>
  <c r="L270"/>
  <c r="L269"/>
  <c r="L268"/>
  <c r="L267"/>
  <c r="L266"/>
  <c r="L265"/>
  <c r="O264"/>
  <c r="N264"/>
  <c r="M264"/>
  <c r="L264" s="1"/>
  <c r="L263"/>
  <c r="L262"/>
  <c r="L261"/>
  <c r="L260"/>
  <c r="L259"/>
  <c r="L258"/>
  <c r="L257"/>
  <c r="L256"/>
  <c r="O255"/>
  <c r="O251" s="1"/>
  <c r="N255"/>
  <c r="M255"/>
  <c r="L255" s="1"/>
  <c r="L254"/>
  <c r="L253"/>
  <c r="L252"/>
  <c r="N251"/>
  <c r="M251"/>
  <c r="L251" s="1"/>
  <c r="L250"/>
  <c r="L249"/>
  <c r="L248"/>
  <c r="L247"/>
  <c r="O246"/>
  <c r="N246"/>
  <c r="N239" s="1"/>
  <c r="N222" s="1"/>
  <c r="M246"/>
  <c r="M239" s="1"/>
  <c r="L245"/>
  <c r="L244"/>
  <c r="L243"/>
  <c r="L242"/>
  <c r="L241"/>
  <c r="L240"/>
  <c r="O239"/>
  <c r="L238"/>
  <c r="L237"/>
  <c r="L236"/>
  <c r="L235"/>
  <c r="L234"/>
  <c r="O233"/>
  <c r="O223" s="1"/>
  <c r="O222" s="1"/>
  <c r="N233"/>
  <c r="M233"/>
  <c r="L233" s="1"/>
  <c r="L232"/>
  <c r="L231"/>
  <c r="L230"/>
  <c r="L229"/>
  <c r="L228"/>
  <c r="L227"/>
  <c r="L226"/>
  <c r="L225" s="1"/>
  <c r="N223"/>
  <c r="M223"/>
  <c r="L223" s="1"/>
  <c r="L221"/>
  <c r="L220"/>
  <c r="L219"/>
  <c r="L218"/>
  <c r="L217"/>
  <c r="L216"/>
  <c r="L215"/>
  <c r="L213" s="1"/>
  <c r="L214"/>
  <c r="O213"/>
  <c r="N213"/>
  <c r="M213"/>
  <c r="L210"/>
  <c r="L209"/>
  <c r="L208"/>
  <c r="L207"/>
  <c r="L206"/>
  <c r="L205"/>
  <c r="O204"/>
  <c r="N204"/>
  <c r="M204"/>
  <c r="L204"/>
  <c r="L203"/>
  <c r="L202"/>
  <c r="L201"/>
  <c r="L200"/>
  <c r="L199"/>
  <c r="L196"/>
  <c r="L195"/>
  <c r="O194"/>
  <c r="N194"/>
  <c r="M194"/>
  <c r="L194" s="1"/>
  <c r="L193"/>
  <c r="L192"/>
  <c r="L191"/>
  <c r="L190"/>
  <c r="O189"/>
  <c r="O166" s="1"/>
  <c r="N189"/>
  <c r="M189"/>
  <c r="L189" s="1"/>
  <c r="L188"/>
  <c r="L187"/>
  <c r="L186"/>
  <c r="L185"/>
  <c r="L184"/>
  <c r="L183"/>
  <c r="L182"/>
  <c r="L181"/>
  <c r="L180"/>
  <c r="L179"/>
  <c r="L178"/>
  <c r="O177"/>
  <c r="N177"/>
  <c r="M177"/>
  <c r="L177" s="1"/>
  <c r="L176"/>
  <c r="L175"/>
  <c r="L174"/>
  <c r="L173"/>
  <c r="O172"/>
  <c r="N172"/>
  <c r="M172"/>
  <c r="L172" s="1"/>
  <c r="L171"/>
  <c r="L170"/>
  <c r="L169"/>
  <c r="L168"/>
  <c r="O167"/>
  <c r="N167"/>
  <c r="M167"/>
  <c r="L167" s="1"/>
  <c r="N166"/>
  <c r="M166"/>
  <c r="L166" s="1"/>
  <c r="L165"/>
  <c r="L164"/>
  <c r="L163"/>
  <c r="L162"/>
  <c r="O161"/>
  <c r="N161"/>
  <c r="M161"/>
  <c r="L161" s="1"/>
  <c r="L160"/>
  <c r="L159"/>
  <c r="L158" s="1"/>
  <c r="L156"/>
  <c r="L155"/>
  <c r="L154"/>
  <c r="L153"/>
  <c r="L152"/>
  <c r="L151"/>
  <c r="O150"/>
  <c r="N150"/>
  <c r="M150"/>
  <c r="L150"/>
  <c r="L149"/>
  <c r="L148"/>
  <c r="L147"/>
  <c r="L146"/>
  <c r="L145"/>
  <c r="L144"/>
  <c r="L143"/>
  <c r="L142"/>
  <c r="O141"/>
  <c r="N141"/>
  <c r="M141"/>
  <c r="L141"/>
  <c r="L140"/>
  <c r="L139"/>
  <c r="L138"/>
  <c r="L137"/>
  <c r="L136"/>
  <c r="O135"/>
  <c r="N135"/>
  <c r="M135"/>
  <c r="L135" s="1"/>
  <c r="L134"/>
  <c r="L133"/>
  <c r="O132"/>
  <c r="N132"/>
  <c r="M132"/>
  <c r="L132" s="1"/>
  <c r="O131"/>
  <c r="N131"/>
  <c r="O130"/>
  <c r="N130"/>
  <c r="L129"/>
  <c r="L128"/>
  <c r="L127"/>
  <c r="L125" s="1"/>
  <c r="L124" s="1"/>
  <c r="L126"/>
  <c r="O125"/>
  <c r="N125"/>
  <c r="M125"/>
  <c r="L123"/>
  <c r="L122"/>
  <c r="L121"/>
  <c r="O120"/>
  <c r="N120"/>
  <c r="M120"/>
  <c r="L120" s="1"/>
  <c r="L119"/>
  <c r="L118"/>
  <c r="L117"/>
  <c r="O116"/>
  <c r="N116"/>
  <c r="M116"/>
  <c r="L116" s="1"/>
  <c r="L115"/>
  <c r="L114"/>
  <c r="L113"/>
  <c r="L112"/>
  <c r="L111"/>
  <c r="O110"/>
  <c r="N110"/>
  <c r="M110"/>
  <c r="L110" s="1"/>
  <c r="L109"/>
  <c r="L108"/>
  <c r="L107"/>
  <c r="O106"/>
  <c r="N106"/>
  <c r="M106"/>
  <c r="L106" s="1"/>
  <c r="L105"/>
  <c r="L104"/>
  <c r="L103"/>
  <c r="L102"/>
  <c r="L101"/>
  <c r="O100"/>
  <c r="O95" s="1"/>
  <c r="N100"/>
  <c r="L99"/>
  <c r="L98"/>
  <c r="L97"/>
  <c r="O96"/>
  <c r="N96"/>
  <c r="M96"/>
  <c r="L96" s="1"/>
  <c r="N95"/>
  <c r="L94"/>
  <c r="L93"/>
  <c r="L92"/>
  <c r="L91"/>
  <c r="O90"/>
  <c r="N90"/>
  <c r="M90"/>
  <c r="L90" s="1"/>
  <c r="L89"/>
  <c r="L88"/>
  <c r="L87"/>
  <c r="L86"/>
  <c r="O85"/>
  <c r="N85"/>
  <c r="M85"/>
  <c r="L85" s="1"/>
  <c r="L84"/>
  <c r="L83"/>
  <c r="L82"/>
  <c r="L81"/>
  <c r="L80"/>
  <c r="O79"/>
  <c r="N79"/>
  <c r="L78"/>
  <c r="L77"/>
  <c r="L76"/>
  <c r="L75"/>
  <c r="L74"/>
  <c r="L73"/>
  <c r="L72"/>
  <c r="O71"/>
  <c r="N71"/>
  <c r="M71"/>
  <c r="L71" s="1"/>
  <c r="L70"/>
  <c r="L69"/>
  <c r="L68"/>
  <c r="L67"/>
  <c r="L66"/>
  <c r="L65"/>
  <c r="L64"/>
  <c r="L63"/>
  <c r="L62"/>
  <c r="O61"/>
  <c r="N61"/>
  <c r="M61"/>
  <c r="L61" s="1"/>
  <c r="L60"/>
  <c r="L59"/>
  <c r="L58"/>
  <c r="L57"/>
  <c r="L56"/>
  <c r="L55"/>
  <c r="L54"/>
  <c r="L53"/>
  <c r="O52"/>
  <c r="O48" s="1"/>
  <c r="N52"/>
  <c r="M52"/>
  <c r="L52" s="1"/>
  <c r="L51"/>
  <c r="L50"/>
  <c r="L49"/>
  <c r="N48"/>
  <c r="M48"/>
  <c r="L47"/>
  <c r="L46"/>
  <c r="L45"/>
  <c r="L44"/>
  <c r="O43"/>
  <c r="N43"/>
  <c r="N36" s="1"/>
  <c r="N19" s="1"/>
  <c r="M43"/>
  <c r="M36" s="1"/>
  <c r="L42"/>
  <c r="L41"/>
  <c r="L40"/>
  <c r="L39"/>
  <c r="L38"/>
  <c r="L37"/>
  <c r="O36"/>
  <c r="L35"/>
  <c r="L34"/>
  <c r="L33"/>
  <c r="L32"/>
  <c r="L31"/>
  <c r="O30"/>
  <c r="N30"/>
  <c r="M30"/>
  <c r="L30" s="1"/>
  <c r="L29"/>
  <c r="L28"/>
  <c r="L27"/>
  <c r="L26"/>
  <c r="L25"/>
  <c r="L24"/>
  <c r="L23"/>
  <c r="L22" s="1"/>
  <c r="O20"/>
  <c r="N20"/>
  <c r="M20"/>
  <c r="L20" s="1"/>
  <c r="L18"/>
  <c r="L17"/>
  <c r="L16"/>
  <c r="L15"/>
  <c r="L14"/>
  <c r="L13"/>
  <c r="L12"/>
  <c r="L10" s="1"/>
  <c r="L11"/>
  <c r="O10"/>
  <c r="N10"/>
  <c r="M10"/>
  <c r="H616"/>
  <c r="H615"/>
  <c r="H614"/>
  <c r="H613"/>
  <c r="H612"/>
  <c r="H611"/>
  <c r="K610"/>
  <c r="J610"/>
  <c r="I610"/>
  <c r="H610" s="1"/>
  <c r="H609"/>
  <c r="H608"/>
  <c r="H607"/>
  <c r="H606"/>
  <c r="H605"/>
  <c r="H602"/>
  <c r="H601"/>
  <c r="K600"/>
  <c r="J600"/>
  <c r="I600"/>
  <c r="H600"/>
  <c r="H599"/>
  <c r="H598"/>
  <c r="H597"/>
  <c r="H596"/>
  <c r="K595"/>
  <c r="J595"/>
  <c r="I595"/>
  <c r="I572" s="1"/>
  <c r="H572" s="1"/>
  <c r="H595"/>
  <c r="H594"/>
  <c r="H593"/>
  <c r="H592"/>
  <c r="H591"/>
  <c r="H590"/>
  <c r="H589"/>
  <c r="H588"/>
  <c r="H587"/>
  <c r="H586"/>
  <c r="H585"/>
  <c r="H584"/>
  <c r="K583"/>
  <c r="J583"/>
  <c r="I583"/>
  <c r="H583"/>
  <c r="H582"/>
  <c r="H581"/>
  <c r="H580"/>
  <c r="H579"/>
  <c r="K578"/>
  <c r="J578"/>
  <c r="I578"/>
  <c r="H578"/>
  <c r="H577"/>
  <c r="H576"/>
  <c r="H575"/>
  <c r="H574"/>
  <c r="K573"/>
  <c r="J573"/>
  <c r="I573"/>
  <c r="H573"/>
  <c r="K572"/>
  <c r="J572"/>
  <c r="H571"/>
  <c r="H570"/>
  <c r="H569"/>
  <c r="H568"/>
  <c r="K567"/>
  <c r="J567"/>
  <c r="H567" s="1"/>
  <c r="I567"/>
  <c r="H566"/>
  <c r="H565"/>
  <c r="H564"/>
  <c r="H563"/>
  <c r="H562"/>
  <c r="H561"/>
  <c r="H560"/>
  <c r="H559"/>
  <c r="H558"/>
  <c r="H557"/>
  <c r="K556"/>
  <c r="J556"/>
  <c r="I556"/>
  <c r="H556" s="1"/>
  <c r="H555"/>
  <c r="H554"/>
  <c r="H553"/>
  <c r="H552"/>
  <c r="H551"/>
  <c r="H550"/>
  <c r="H549"/>
  <c r="H548"/>
  <c r="K547"/>
  <c r="J547"/>
  <c r="I547"/>
  <c r="H547" s="1"/>
  <c r="H546"/>
  <c r="H545"/>
  <c r="H544"/>
  <c r="H543"/>
  <c r="H542"/>
  <c r="K541"/>
  <c r="J541"/>
  <c r="J537" s="1"/>
  <c r="J536" s="1"/>
  <c r="I541"/>
  <c r="H541" s="1"/>
  <c r="H540"/>
  <c r="H539"/>
  <c r="K538"/>
  <c r="J538"/>
  <c r="I538"/>
  <c r="H538"/>
  <c r="K537"/>
  <c r="I537"/>
  <c r="K536"/>
  <c r="I536"/>
  <c r="H535"/>
  <c r="H534"/>
  <c r="H533"/>
  <c r="H532"/>
  <c r="K531"/>
  <c r="J531"/>
  <c r="I531"/>
  <c r="H531" s="1"/>
  <c r="H530"/>
  <c r="H529"/>
  <c r="H528"/>
  <c r="H527"/>
  <c r="K526"/>
  <c r="J526"/>
  <c r="I526"/>
  <c r="H526" s="1"/>
  <c r="H525"/>
  <c r="H524"/>
  <c r="H523"/>
  <c r="K522"/>
  <c r="J522"/>
  <c r="H522" s="1"/>
  <c r="I522"/>
  <c r="H521"/>
  <c r="H520"/>
  <c r="H519"/>
  <c r="H518"/>
  <c r="H517"/>
  <c r="K516"/>
  <c r="J516"/>
  <c r="I516"/>
  <c r="H516" s="1"/>
  <c r="H515"/>
  <c r="H514"/>
  <c r="H513"/>
  <c r="K512"/>
  <c r="J512"/>
  <c r="J506" s="1"/>
  <c r="J501" s="1"/>
  <c r="I512"/>
  <c r="H511"/>
  <c r="H510"/>
  <c r="H509"/>
  <c r="H508"/>
  <c r="H507"/>
  <c r="K506"/>
  <c r="K501" s="1"/>
  <c r="I506"/>
  <c r="H506" s="1"/>
  <c r="H505"/>
  <c r="H504"/>
  <c r="H503"/>
  <c r="K502"/>
  <c r="J502"/>
  <c r="H502" s="1"/>
  <c r="I502"/>
  <c r="H500"/>
  <c r="H499"/>
  <c r="H498"/>
  <c r="H497"/>
  <c r="K496"/>
  <c r="J496"/>
  <c r="H496" s="1"/>
  <c r="I496"/>
  <c r="H495"/>
  <c r="H494"/>
  <c r="H493"/>
  <c r="H492"/>
  <c r="K491"/>
  <c r="J491"/>
  <c r="J485" s="1"/>
  <c r="I491"/>
  <c r="H490"/>
  <c r="H489"/>
  <c r="H488"/>
  <c r="H487"/>
  <c r="H486"/>
  <c r="K485"/>
  <c r="I485"/>
  <c r="H485" s="1"/>
  <c r="H484"/>
  <c r="H483"/>
  <c r="H482"/>
  <c r="H481"/>
  <c r="H480"/>
  <c r="H479"/>
  <c r="H478"/>
  <c r="K477"/>
  <c r="J477"/>
  <c r="H477" s="1"/>
  <c r="I477"/>
  <c r="H476"/>
  <c r="H475"/>
  <c r="H474"/>
  <c r="H473"/>
  <c r="H472"/>
  <c r="H471"/>
  <c r="H470"/>
  <c r="H469"/>
  <c r="H468"/>
  <c r="K467"/>
  <c r="J467"/>
  <c r="I467"/>
  <c r="H467" s="1"/>
  <c r="H466"/>
  <c r="H465"/>
  <c r="H464"/>
  <c r="H463"/>
  <c r="H462"/>
  <c r="H461"/>
  <c r="H460"/>
  <c r="H459"/>
  <c r="K458"/>
  <c r="K454" s="1"/>
  <c r="J458"/>
  <c r="I458"/>
  <c r="H458" s="1"/>
  <c r="H457"/>
  <c r="H456"/>
  <c r="H455"/>
  <c r="J454"/>
  <c r="H453"/>
  <c r="H452"/>
  <c r="H451"/>
  <c r="H450"/>
  <c r="K449"/>
  <c r="J449"/>
  <c r="H449" s="1"/>
  <c r="I449"/>
  <c r="H448"/>
  <c r="H447"/>
  <c r="H446"/>
  <c r="H445"/>
  <c r="H444"/>
  <c r="H443"/>
  <c r="K442"/>
  <c r="I442"/>
  <c r="H441"/>
  <c r="H440"/>
  <c r="H439"/>
  <c r="H438"/>
  <c r="H437"/>
  <c r="K436"/>
  <c r="K426" s="1"/>
  <c r="K425" s="1"/>
  <c r="J436"/>
  <c r="I436"/>
  <c r="H436" s="1"/>
  <c r="H435"/>
  <c r="H434"/>
  <c r="H433"/>
  <c r="H432"/>
  <c r="H431"/>
  <c r="H430"/>
  <c r="H429"/>
  <c r="H428"/>
  <c r="H427"/>
  <c r="J426"/>
  <c r="H424"/>
  <c r="H423"/>
  <c r="H422"/>
  <c r="H421"/>
  <c r="H420"/>
  <c r="H419"/>
  <c r="H416" s="1"/>
  <c r="H418"/>
  <c r="H417"/>
  <c r="K416"/>
  <c r="J416"/>
  <c r="I416"/>
  <c r="H413"/>
  <c r="H412"/>
  <c r="H411"/>
  <c r="H410"/>
  <c r="H409"/>
  <c r="H408"/>
  <c r="K407"/>
  <c r="J407"/>
  <c r="I407"/>
  <c r="H407"/>
  <c r="H406"/>
  <c r="H405"/>
  <c r="H404"/>
  <c r="H403"/>
  <c r="H402"/>
  <c r="H399"/>
  <c r="H398"/>
  <c r="K397"/>
  <c r="J397"/>
  <c r="I397"/>
  <c r="H397" s="1"/>
  <c r="H396"/>
  <c r="H395"/>
  <c r="H394"/>
  <c r="H393"/>
  <c r="K392"/>
  <c r="J392"/>
  <c r="I392"/>
  <c r="H392" s="1"/>
  <c r="H391"/>
  <c r="H390"/>
  <c r="H389"/>
  <c r="H388"/>
  <c r="H387"/>
  <c r="H386"/>
  <c r="H385"/>
  <c r="H384"/>
  <c r="H383"/>
  <c r="H382"/>
  <c r="H381"/>
  <c r="K380"/>
  <c r="J380"/>
  <c r="H380" s="1"/>
  <c r="I380"/>
  <c r="H379"/>
  <c r="H378"/>
  <c r="H377"/>
  <c r="H376"/>
  <c r="K375"/>
  <c r="J375"/>
  <c r="H375" s="1"/>
  <c r="I375"/>
  <c r="H374"/>
  <c r="H373"/>
  <c r="H372"/>
  <c r="H371"/>
  <c r="K370"/>
  <c r="J370"/>
  <c r="H370" s="1"/>
  <c r="I370"/>
  <c r="K369"/>
  <c r="J369"/>
  <c r="I369"/>
  <c r="H368"/>
  <c r="H367"/>
  <c r="H366"/>
  <c r="H365"/>
  <c r="K364"/>
  <c r="J364"/>
  <c r="I364"/>
  <c r="H364" s="1"/>
  <c r="H363"/>
  <c r="H362"/>
  <c r="H361" s="1"/>
  <c r="H359"/>
  <c r="H358"/>
  <c r="H357"/>
  <c r="H356"/>
  <c r="H355"/>
  <c r="H354"/>
  <c r="K353"/>
  <c r="J353"/>
  <c r="I353"/>
  <c r="H353"/>
  <c r="H352"/>
  <c r="H351"/>
  <c r="H350"/>
  <c r="H349"/>
  <c r="H348"/>
  <c r="H347"/>
  <c r="H346"/>
  <c r="H345"/>
  <c r="K344"/>
  <c r="J344"/>
  <c r="I344"/>
  <c r="H344"/>
  <c r="H343"/>
  <c r="H342"/>
  <c r="H341"/>
  <c r="H340"/>
  <c r="H339"/>
  <c r="K338"/>
  <c r="J338"/>
  <c r="I338"/>
  <c r="H338"/>
  <c r="H337"/>
  <c r="H336"/>
  <c r="K335"/>
  <c r="J335"/>
  <c r="I335"/>
  <c r="H335" s="1"/>
  <c r="K334"/>
  <c r="J334"/>
  <c r="I334"/>
  <c r="H334" s="1"/>
  <c r="K333"/>
  <c r="J333"/>
  <c r="I333"/>
  <c r="H333" s="1"/>
  <c r="H332"/>
  <c r="H331"/>
  <c r="H330"/>
  <c r="H328" s="1"/>
  <c r="H327" s="1"/>
  <c r="H329"/>
  <c r="K328"/>
  <c r="J328"/>
  <c r="I328"/>
  <c r="H326"/>
  <c r="H325"/>
  <c r="H324"/>
  <c r="K323"/>
  <c r="J323"/>
  <c r="I323"/>
  <c r="H323" s="1"/>
  <c r="H322"/>
  <c r="H321"/>
  <c r="H320"/>
  <c r="K319"/>
  <c r="J319"/>
  <c r="I319"/>
  <c r="H319" s="1"/>
  <c r="H318"/>
  <c r="H317"/>
  <c r="H316"/>
  <c r="H315"/>
  <c r="H314"/>
  <c r="K313"/>
  <c r="J313"/>
  <c r="I313"/>
  <c r="H313" s="1"/>
  <c r="H312"/>
  <c r="H311"/>
  <c r="H310"/>
  <c r="K309"/>
  <c r="J309"/>
  <c r="I309"/>
  <c r="H309" s="1"/>
  <c r="H308"/>
  <c r="H307"/>
  <c r="H306"/>
  <c r="H305"/>
  <c r="H304"/>
  <c r="K303"/>
  <c r="K298" s="1"/>
  <c r="J303"/>
  <c r="H302"/>
  <c r="H301"/>
  <c r="H300"/>
  <c r="K299"/>
  <c r="J299"/>
  <c r="I299"/>
  <c r="H299" s="1"/>
  <c r="J298"/>
  <c r="H297"/>
  <c r="H296"/>
  <c r="H295"/>
  <c r="H294"/>
  <c r="K293"/>
  <c r="J293"/>
  <c r="I293"/>
  <c r="H293" s="1"/>
  <c r="H292"/>
  <c r="H291"/>
  <c r="H290"/>
  <c r="H289"/>
  <c r="K288"/>
  <c r="J288"/>
  <c r="I288"/>
  <c r="H288" s="1"/>
  <c r="H287"/>
  <c r="H286"/>
  <c r="H285"/>
  <c r="H284"/>
  <c r="H283"/>
  <c r="K282"/>
  <c r="J282"/>
  <c r="H281"/>
  <c r="H280"/>
  <c r="H279"/>
  <c r="H278"/>
  <c r="H277"/>
  <c r="H276"/>
  <c r="H275"/>
  <c r="K274"/>
  <c r="J274"/>
  <c r="I274"/>
  <c r="H274" s="1"/>
  <c r="H273"/>
  <c r="H272"/>
  <c r="H271"/>
  <c r="H270"/>
  <c r="H269"/>
  <c r="H268"/>
  <c r="H267"/>
  <c r="H266"/>
  <c r="H265"/>
  <c r="K264"/>
  <c r="J264"/>
  <c r="I264"/>
  <c r="H264" s="1"/>
  <c r="H263"/>
  <c r="H262"/>
  <c r="H261"/>
  <c r="H260"/>
  <c r="H259"/>
  <c r="H258"/>
  <c r="H257"/>
  <c r="H256"/>
  <c r="K255"/>
  <c r="K251" s="1"/>
  <c r="J255"/>
  <c r="I255"/>
  <c r="H255" s="1"/>
  <c r="H254"/>
  <c r="H253"/>
  <c r="H252"/>
  <c r="J251"/>
  <c r="I251"/>
  <c r="H250"/>
  <c r="H249"/>
  <c r="H248"/>
  <c r="H247"/>
  <c r="K246"/>
  <c r="J246"/>
  <c r="J239" s="1"/>
  <c r="J222" s="1"/>
  <c r="I246"/>
  <c r="I239" s="1"/>
  <c r="H245"/>
  <c r="H244"/>
  <c r="H243"/>
  <c r="H242"/>
  <c r="H241"/>
  <c r="H240"/>
  <c r="K239"/>
  <c r="H238"/>
  <c r="H237"/>
  <c r="H236"/>
  <c r="H235"/>
  <c r="H234"/>
  <c r="K233"/>
  <c r="K223" s="1"/>
  <c r="J233"/>
  <c r="I233"/>
  <c r="H233"/>
  <c r="H232"/>
  <c r="H231"/>
  <c r="H230"/>
  <c r="H229"/>
  <c r="H228"/>
  <c r="H227"/>
  <c r="H226"/>
  <c r="H225"/>
  <c r="J223"/>
  <c r="I223"/>
  <c r="H223" s="1"/>
  <c r="H221"/>
  <c r="H220"/>
  <c r="H219"/>
  <c r="H218"/>
  <c r="H217"/>
  <c r="H216"/>
  <c r="H215"/>
  <c r="H213" s="1"/>
  <c r="H214"/>
  <c r="K213"/>
  <c r="J213"/>
  <c r="I213"/>
  <c r="H210"/>
  <c r="H209"/>
  <c r="H208"/>
  <c r="H207"/>
  <c r="H206"/>
  <c r="H205"/>
  <c r="K204"/>
  <c r="H204" s="1"/>
  <c r="J204"/>
  <c r="I204"/>
  <c r="H203"/>
  <c r="H202"/>
  <c r="H201"/>
  <c r="H200"/>
  <c r="H199"/>
  <c r="H196"/>
  <c r="H195"/>
  <c r="K194"/>
  <c r="J194"/>
  <c r="I194"/>
  <c r="H194" s="1"/>
  <c r="H193"/>
  <c r="H192"/>
  <c r="H191"/>
  <c r="H190"/>
  <c r="K189"/>
  <c r="J189"/>
  <c r="I189"/>
  <c r="H189" s="1"/>
  <c r="H188"/>
  <c r="H187"/>
  <c r="H186"/>
  <c r="H185"/>
  <c r="H184"/>
  <c r="H183"/>
  <c r="H182"/>
  <c r="H181"/>
  <c r="H180"/>
  <c r="H179"/>
  <c r="H178"/>
  <c r="K177"/>
  <c r="J177"/>
  <c r="I177"/>
  <c r="H177" s="1"/>
  <c r="H176"/>
  <c r="H175"/>
  <c r="H174"/>
  <c r="H173"/>
  <c r="K172"/>
  <c r="J172"/>
  <c r="I172"/>
  <c r="H172" s="1"/>
  <c r="H171"/>
  <c r="H170"/>
  <c r="H169"/>
  <c r="H168"/>
  <c r="K167"/>
  <c r="J167"/>
  <c r="I167"/>
  <c r="H167" s="1"/>
  <c r="K166"/>
  <c r="J166"/>
  <c r="I166"/>
  <c r="H166" s="1"/>
  <c r="H165"/>
  <c r="H164"/>
  <c r="H163"/>
  <c r="H162"/>
  <c r="K161"/>
  <c r="J161"/>
  <c r="I161"/>
  <c r="H161" s="1"/>
  <c r="H160"/>
  <c r="H159"/>
  <c r="H158"/>
  <c r="H156"/>
  <c r="H155"/>
  <c r="H154"/>
  <c r="H153"/>
  <c r="H152"/>
  <c r="H151"/>
  <c r="K150"/>
  <c r="H150" s="1"/>
  <c r="J150"/>
  <c r="I150"/>
  <c r="H149"/>
  <c r="H148"/>
  <c r="H147"/>
  <c r="H146"/>
  <c r="H145"/>
  <c r="H144"/>
  <c r="H143"/>
  <c r="H142"/>
  <c r="K141"/>
  <c r="H141" s="1"/>
  <c r="J141"/>
  <c r="I141"/>
  <c r="H140"/>
  <c r="H139"/>
  <c r="H138"/>
  <c r="H137"/>
  <c r="H136"/>
  <c r="K135"/>
  <c r="J135"/>
  <c r="I135"/>
  <c r="H135"/>
  <c r="H134"/>
  <c r="H133"/>
  <c r="K132"/>
  <c r="J132"/>
  <c r="I132"/>
  <c r="H132" s="1"/>
  <c r="K131"/>
  <c r="J131"/>
  <c r="I131"/>
  <c r="H131" s="1"/>
  <c r="K130"/>
  <c r="J130"/>
  <c r="I130"/>
  <c r="H130" s="1"/>
  <c r="H129"/>
  <c r="H128"/>
  <c r="H127"/>
  <c r="H125" s="1"/>
  <c r="H124" s="1"/>
  <c r="H126"/>
  <c r="K125"/>
  <c r="J125"/>
  <c r="I125"/>
  <c r="H123"/>
  <c r="H122"/>
  <c r="H121"/>
  <c r="K120"/>
  <c r="J120"/>
  <c r="I120"/>
  <c r="H120" s="1"/>
  <c r="H119"/>
  <c r="H118"/>
  <c r="H117"/>
  <c r="K116"/>
  <c r="J116"/>
  <c r="I116"/>
  <c r="H116" s="1"/>
  <c r="H115"/>
  <c r="H114"/>
  <c r="H113"/>
  <c r="H112"/>
  <c r="H111"/>
  <c r="K110"/>
  <c r="J110"/>
  <c r="I110"/>
  <c r="H110" s="1"/>
  <c r="H109"/>
  <c r="H108"/>
  <c r="H107"/>
  <c r="K106"/>
  <c r="J106"/>
  <c r="I106"/>
  <c r="H106" s="1"/>
  <c r="H105"/>
  <c r="H104"/>
  <c r="H103"/>
  <c r="H102"/>
  <c r="H101"/>
  <c r="K100"/>
  <c r="J100"/>
  <c r="J95" s="1"/>
  <c r="H99"/>
  <c r="H98"/>
  <c r="H97"/>
  <c r="K96"/>
  <c r="J96"/>
  <c r="I96"/>
  <c r="H96" s="1"/>
  <c r="K95"/>
  <c r="H94"/>
  <c r="H93"/>
  <c r="H92"/>
  <c r="H91"/>
  <c r="K90"/>
  <c r="J90"/>
  <c r="I90"/>
  <c r="H90" s="1"/>
  <c r="H89"/>
  <c r="H88"/>
  <c r="H87"/>
  <c r="H86"/>
  <c r="K85"/>
  <c r="J85"/>
  <c r="I85"/>
  <c r="H85" s="1"/>
  <c r="H84"/>
  <c r="H83"/>
  <c r="H82"/>
  <c r="H81"/>
  <c r="H80"/>
  <c r="K79"/>
  <c r="J79"/>
  <c r="H78"/>
  <c r="H77"/>
  <c r="H76"/>
  <c r="H75"/>
  <c r="H74"/>
  <c r="H73"/>
  <c r="H72"/>
  <c r="K71"/>
  <c r="J71"/>
  <c r="I71"/>
  <c r="H71" s="1"/>
  <c r="H70"/>
  <c r="H69"/>
  <c r="H68"/>
  <c r="H67"/>
  <c r="H66"/>
  <c r="H65"/>
  <c r="H64"/>
  <c r="H63"/>
  <c r="H62"/>
  <c r="K61"/>
  <c r="J61"/>
  <c r="I61"/>
  <c r="H61" s="1"/>
  <c r="H60"/>
  <c r="H59"/>
  <c r="H58"/>
  <c r="H57"/>
  <c r="H56"/>
  <c r="H55"/>
  <c r="H54"/>
  <c r="H53"/>
  <c r="K52"/>
  <c r="J52"/>
  <c r="J48" s="1"/>
  <c r="J19" s="1"/>
  <c r="I52"/>
  <c r="H52" s="1"/>
  <c r="H51"/>
  <c r="H50"/>
  <c r="H49"/>
  <c r="K48"/>
  <c r="I48"/>
  <c r="H48" s="1"/>
  <c r="H47"/>
  <c r="H46"/>
  <c r="H45"/>
  <c r="H44"/>
  <c r="K43"/>
  <c r="J43"/>
  <c r="I43"/>
  <c r="I36" s="1"/>
  <c r="H42"/>
  <c r="H41"/>
  <c r="H40"/>
  <c r="H39"/>
  <c r="H38"/>
  <c r="H37"/>
  <c r="K36"/>
  <c r="J36"/>
  <c r="H35"/>
  <c r="H34"/>
  <c r="H33"/>
  <c r="H32"/>
  <c r="H31"/>
  <c r="K30"/>
  <c r="J30"/>
  <c r="I30"/>
  <c r="H30"/>
  <c r="H29"/>
  <c r="H28"/>
  <c r="H27"/>
  <c r="H26"/>
  <c r="H25"/>
  <c r="H24"/>
  <c r="H23"/>
  <c r="H22"/>
  <c r="K20"/>
  <c r="J20"/>
  <c r="I20"/>
  <c r="H20" s="1"/>
  <c r="K19"/>
  <c r="H18"/>
  <c r="H17"/>
  <c r="H16"/>
  <c r="H15"/>
  <c r="H14"/>
  <c r="H13"/>
  <c r="H12"/>
  <c r="H10" s="1"/>
  <c r="H11"/>
  <c r="K10"/>
  <c r="J10"/>
  <c r="I10"/>
  <c r="D19"/>
  <c r="E10"/>
  <c r="D424"/>
  <c r="D425"/>
  <c r="D426"/>
  <c r="D427"/>
  <c r="D428"/>
  <c r="D429"/>
  <c r="D430"/>
  <c r="D431"/>
  <c r="D432"/>
  <c r="D433"/>
  <c r="D434"/>
  <c r="D435"/>
  <c r="D436"/>
  <c r="D437"/>
  <c r="D438"/>
  <c r="D439"/>
  <c r="D440"/>
  <c r="D441"/>
  <c r="D442"/>
  <c r="D443"/>
  <c r="D444"/>
  <c r="D445"/>
  <c r="D446"/>
  <c r="D447"/>
  <c r="D448"/>
  <c r="D449"/>
  <c r="D450"/>
  <c r="D451"/>
  <c r="D452"/>
  <c r="D453"/>
  <c r="D454"/>
  <c r="D455"/>
  <c r="D456"/>
  <c r="D457"/>
  <c r="D458"/>
  <c r="D459"/>
  <c r="D460"/>
  <c r="D461"/>
  <c r="D462"/>
  <c r="D463"/>
  <c r="D464"/>
  <c r="D465"/>
  <c r="D466"/>
  <c r="D467"/>
  <c r="D468"/>
  <c r="D469"/>
  <c r="D470"/>
  <c r="D471"/>
  <c r="D472"/>
  <c r="D473"/>
  <c r="D474"/>
  <c r="D475"/>
  <c r="D476"/>
  <c r="D477"/>
  <c r="D478"/>
  <c r="D479"/>
  <c r="D480"/>
  <c r="D481"/>
  <c r="D482"/>
  <c r="D483"/>
  <c r="D484"/>
  <c r="D485"/>
  <c r="D486"/>
  <c r="D487"/>
  <c r="D488"/>
  <c r="D489"/>
  <c r="D490"/>
  <c r="D491"/>
  <c r="D492"/>
  <c r="D493"/>
  <c r="D494"/>
  <c r="D495"/>
  <c r="D496"/>
  <c r="D497"/>
  <c r="D498"/>
  <c r="D499"/>
  <c r="D500"/>
  <c r="D501"/>
  <c r="D502"/>
  <c r="D503"/>
  <c r="D504"/>
  <c r="D505"/>
  <c r="D506"/>
  <c r="D507"/>
  <c r="D508"/>
  <c r="D509"/>
  <c r="D510"/>
  <c r="D511"/>
  <c r="D512"/>
  <c r="D513"/>
  <c r="D514"/>
  <c r="D515"/>
  <c r="D516"/>
  <c r="D517"/>
  <c r="D518"/>
  <c r="D519"/>
  <c r="D520"/>
  <c r="D521"/>
  <c r="D522"/>
  <c r="D523"/>
  <c r="D524"/>
  <c r="D525"/>
  <c r="D526"/>
  <c r="D527"/>
  <c r="D528"/>
  <c r="D529"/>
  <c r="D530"/>
  <c r="D531"/>
  <c r="D532"/>
  <c r="D533"/>
  <c r="D534"/>
  <c r="D535"/>
  <c r="D536"/>
  <c r="D537"/>
  <c r="D538"/>
  <c r="D539"/>
  <c r="D540"/>
  <c r="D541"/>
  <c r="D542"/>
  <c r="D543"/>
  <c r="D544"/>
  <c r="D545"/>
  <c r="D546"/>
  <c r="D547"/>
  <c r="D548"/>
  <c r="D549"/>
  <c r="D550"/>
  <c r="D551"/>
  <c r="D552"/>
  <c r="D553"/>
  <c r="D554"/>
  <c r="D555"/>
  <c r="D556"/>
  <c r="D557"/>
  <c r="D558"/>
  <c r="D559"/>
  <c r="D560"/>
  <c r="D561"/>
  <c r="D562"/>
  <c r="D563"/>
  <c r="D564"/>
  <c r="D565"/>
  <c r="D566"/>
  <c r="D567"/>
  <c r="D568"/>
  <c r="D569"/>
  <c r="D570"/>
  <c r="D571"/>
  <c r="D572"/>
  <c r="D573"/>
  <c r="D574"/>
  <c r="D575"/>
  <c r="D576"/>
  <c r="D577"/>
  <c r="D578"/>
  <c r="D579"/>
  <c r="D580"/>
  <c r="D581"/>
  <c r="D582"/>
  <c r="D583"/>
  <c r="D584"/>
  <c r="D585"/>
  <c r="D586"/>
  <c r="D587"/>
  <c r="D588"/>
  <c r="D589"/>
  <c r="D590"/>
  <c r="D591"/>
  <c r="D592"/>
  <c r="D593"/>
  <c r="D594"/>
  <c r="D595"/>
  <c r="D596"/>
  <c r="D597"/>
  <c r="D598"/>
  <c r="D599"/>
  <c r="D600"/>
  <c r="D601"/>
  <c r="D602"/>
  <c r="D605"/>
  <c r="D606"/>
  <c r="D607"/>
  <c r="D608"/>
  <c r="D609"/>
  <c r="D610"/>
  <c r="D611"/>
  <c r="D612"/>
  <c r="D613"/>
  <c r="D614"/>
  <c r="D615"/>
  <c r="D616"/>
  <c r="D369"/>
  <c r="D370"/>
  <c r="D371"/>
  <c r="D352"/>
  <c r="D353"/>
  <c r="D354"/>
  <c r="D337"/>
  <c r="D338"/>
  <c r="D339"/>
  <c r="D340"/>
  <c r="D341"/>
  <c r="D342"/>
  <c r="D343"/>
  <c r="D332"/>
  <c r="D263"/>
  <c r="D264"/>
  <c r="D265"/>
  <c r="D266"/>
  <c r="D267"/>
  <c r="D268"/>
  <c r="D269"/>
  <c r="D270"/>
  <c r="D271"/>
  <c r="D272"/>
  <c r="D273"/>
  <c r="D274"/>
  <c r="D254"/>
  <c r="D255"/>
  <c r="D251"/>
  <c r="D243"/>
  <c r="D222"/>
  <c r="E222"/>
  <c r="D52"/>
  <c r="D48"/>
  <c r="D167"/>
  <c r="E167"/>
  <c r="D151"/>
  <c r="D152"/>
  <c r="D138"/>
  <c r="D139"/>
  <c r="D140"/>
  <c r="D141"/>
  <c r="D135"/>
  <c r="D136"/>
  <c r="D137"/>
  <c r="D125"/>
  <c r="D129"/>
  <c r="D70"/>
  <c r="D62"/>
  <c r="D63"/>
  <c r="E43"/>
  <c r="E36" s="1"/>
  <c r="D36" s="1"/>
  <c r="D40"/>
  <c r="D39"/>
  <c r="P224" l="1"/>
  <c r="P239"/>
  <c r="S425"/>
  <c r="P442"/>
  <c r="P131"/>
  <c r="Q130"/>
  <c r="P36"/>
  <c r="P21" s="1"/>
  <c r="Q19"/>
  <c r="P334"/>
  <c r="Q333"/>
  <c r="P485"/>
  <c r="R425"/>
  <c r="P537"/>
  <c r="R536"/>
  <c r="P536" s="1"/>
  <c r="P43"/>
  <c r="Q79"/>
  <c r="P79" s="1"/>
  <c r="Q100"/>
  <c r="P246"/>
  <c r="Q282"/>
  <c r="P282" s="1"/>
  <c r="Q303"/>
  <c r="P491"/>
  <c r="P512"/>
  <c r="Q454"/>
  <c r="Q501"/>
  <c r="P501" s="1"/>
  <c r="Q572"/>
  <c r="P572" s="1"/>
  <c r="R48"/>
  <c r="P48" s="1"/>
  <c r="R251"/>
  <c r="P251" s="1"/>
  <c r="O19"/>
  <c r="L360"/>
  <c r="O425"/>
  <c r="L506"/>
  <c r="L239"/>
  <c r="L48"/>
  <c r="L36"/>
  <c r="L21" s="1"/>
  <c r="M19"/>
  <c r="L19" s="1"/>
  <c r="L157"/>
  <c r="L224"/>
  <c r="L536"/>
  <c r="L43"/>
  <c r="M79"/>
  <c r="L79" s="1"/>
  <c r="M100"/>
  <c r="M131"/>
  <c r="L246"/>
  <c r="M282"/>
  <c r="L282" s="1"/>
  <c r="M303"/>
  <c r="M334"/>
  <c r="L491"/>
  <c r="M426"/>
  <c r="M454"/>
  <c r="L454" s="1"/>
  <c r="M501"/>
  <c r="L501" s="1"/>
  <c r="H36"/>
  <c r="H536"/>
  <c r="H157"/>
  <c r="K222"/>
  <c r="H251"/>
  <c r="H360"/>
  <c r="H537"/>
  <c r="H21"/>
  <c r="H239"/>
  <c r="H224" s="1"/>
  <c r="H43"/>
  <c r="I79"/>
  <c r="H79" s="1"/>
  <c r="I100"/>
  <c r="H246"/>
  <c r="I282"/>
  <c r="H282" s="1"/>
  <c r="I303"/>
  <c r="J442"/>
  <c r="H491"/>
  <c r="H512"/>
  <c r="I426"/>
  <c r="I454"/>
  <c r="H454" s="1"/>
  <c r="I501"/>
  <c r="H501" s="1"/>
  <c r="F8" i="104"/>
  <c r="D7" i="5" s="1"/>
  <c r="D8" i="104"/>
  <c r="G10" i="81"/>
  <c r="G13"/>
  <c r="F10"/>
  <c r="F13"/>
  <c r="F9" i="104"/>
  <c r="D18" i="5" s="1"/>
  <c r="G9" i="104"/>
  <c r="E18" i="5" s="1"/>
  <c r="T9" i="104"/>
  <c r="R18" i="5" s="1"/>
  <c r="S9" i="104"/>
  <c r="Q18" i="5" s="1"/>
  <c r="R9" i="104"/>
  <c r="P18" i="5" s="1"/>
  <c r="P9" i="104"/>
  <c r="N18" i="5" s="1"/>
  <c r="O9" i="104"/>
  <c r="M18" i="5" s="1"/>
  <c r="N9" i="104"/>
  <c r="L18" i="5" s="1"/>
  <c r="L9" i="104"/>
  <c r="J18" i="5" s="1"/>
  <c r="K9" i="104"/>
  <c r="I18" i="5" s="1"/>
  <c r="J9" i="104"/>
  <c r="H18" i="5" s="1"/>
  <c r="H9" i="104"/>
  <c r="F18" i="5" s="1"/>
  <c r="Q425" i="90" l="1"/>
  <c r="P454"/>
  <c r="R19"/>
  <c r="P19"/>
  <c r="R222"/>
  <c r="P303"/>
  <c r="Q298"/>
  <c r="P298" s="1"/>
  <c r="P100"/>
  <c r="Q95"/>
  <c r="P333"/>
  <c r="P130"/>
  <c r="Q222"/>
  <c r="L334"/>
  <c r="M333"/>
  <c r="L131"/>
  <c r="M130"/>
  <c r="L130" s="1"/>
  <c r="M425"/>
  <c r="L426"/>
  <c r="L303"/>
  <c r="M298"/>
  <c r="L298" s="1"/>
  <c r="L100"/>
  <c r="M95"/>
  <c r="L95" s="1"/>
  <c r="M222"/>
  <c r="H442"/>
  <c r="J425"/>
  <c r="I19"/>
  <c r="I425"/>
  <c r="H426"/>
  <c r="H303"/>
  <c r="I298"/>
  <c r="H100"/>
  <c r="I95"/>
  <c r="I222"/>
  <c r="T43" i="104"/>
  <c r="S43"/>
  <c r="R43"/>
  <c r="P43"/>
  <c r="O43"/>
  <c r="N43"/>
  <c r="L43"/>
  <c r="K43"/>
  <c r="J43"/>
  <c r="H43"/>
  <c r="G43"/>
  <c r="F43"/>
  <c r="B43"/>
  <c r="A43"/>
  <c r="Q43" l="1"/>
  <c r="P222" i="90"/>
  <c r="P95"/>
  <c r="P425"/>
  <c r="L425"/>
  <c r="L333"/>
  <c r="L222"/>
  <c r="H425"/>
  <c r="H298"/>
  <c r="H222"/>
  <c r="H95"/>
  <c r="M43" i="104"/>
  <c r="I43"/>
  <c r="E43"/>
  <c r="A68"/>
  <c r="B68"/>
  <c r="F68"/>
  <c r="G68"/>
  <c r="H68"/>
  <c r="J68"/>
  <c r="K68"/>
  <c r="L68"/>
  <c r="N68"/>
  <c r="O68"/>
  <c r="P68"/>
  <c r="R68"/>
  <c r="S68"/>
  <c r="T68"/>
  <c r="A69"/>
  <c r="B69"/>
  <c r="F69"/>
  <c r="G69"/>
  <c r="H69"/>
  <c r="J69"/>
  <c r="K69"/>
  <c r="L69"/>
  <c r="N69"/>
  <c r="O69"/>
  <c r="P69"/>
  <c r="R69"/>
  <c r="S69"/>
  <c r="T69"/>
  <c r="A70"/>
  <c r="B70"/>
  <c r="F70"/>
  <c r="G70"/>
  <c r="H70"/>
  <c r="J70"/>
  <c r="K70"/>
  <c r="L70"/>
  <c r="N70"/>
  <c r="O70"/>
  <c r="P70"/>
  <c r="R70"/>
  <c r="S70"/>
  <c r="T70"/>
  <c r="A71"/>
  <c r="B71"/>
  <c r="F71"/>
  <c r="G71"/>
  <c r="H71"/>
  <c r="J71"/>
  <c r="K71"/>
  <c r="L71"/>
  <c r="N71"/>
  <c r="O71"/>
  <c r="P71"/>
  <c r="R71"/>
  <c r="S71"/>
  <c r="T71"/>
  <c r="A72"/>
  <c r="B72"/>
  <c r="F72"/>
  <c r="G72"/>
  <c r="H72"/>
  <c r="J72"/>
  <c r="K72"/>
  <c r="L72"/>
  <c r="N72"/>
  <c r="O72"/>
  <c r="P72"/>
  <c r="R72"/>
  <c r="S72"/>
  <c r="T72"/>
  <c r="A73"/>
  <c r="B73"/>
  <c r="F73"/>
  <c r="G73"/>
  <c r="H73"/>
  <c r="J73"/>
  <c r="K73"/>
  <c r="L73"/>
  <c r="N73"/>
  <c r="O73"/>
  <c r="P73"/>
  <c r="R73"/>
  <c r="S73"/>
  <c r="T73"/>
  <c r="A74"/>
  <c r="B74"/>
  <c r="F74"/>
  <c r="G74"/>
  <c r="H74"/>
  <c r="J74"/>
  <c r="K74"/>
  <c r="L74"/>
  <c r="N74"/>
  <c r="O74"/>
  <c r="P74"/>
  <c r="R74"/>
  <c r="S74"/>
  <c r="T74"/>
  <c r="A75"/>
  <c r="B75"/>
  <c r="F75"/>
  <c r="G75"/>
  <c r="H75"/>
  <c r="J75"/>
  <c r="K75"/>
  <c r="L75"/>
  <c r="N75"/>
  <c r="O75"/>
  <c r="P75"/>
  <c r="R75"/>
  <c r="S75"/>
  <c r="T75"/>
  <c r="A76"/>
  <c r="B76"/>
  <c r="F76"/>
  <c r="G76"/>
  <c r="H76"/>
  <c r="J76"/>
  <c r="K76"/>
  <c r="L76"/>
  <c r="N76"/>
  <c r="O76"/>
  <c r="P76"/>
  <c r="R76"/>
  <c r="S76"/>
  <c r="T76"/>
  <c r="I73" l="1"/>
  <c r="I71"/>
  <c r="I69"/>
  <c r="U43"/>
  <c r="Y43" s="1"/>
  <c r="I75"/>
  <c r="M74"/>
  <c r="I76"/>
  <c r="Q72"/>
  <c r="I70"/>
  <c r="E72"/>
  <c r="I68"/>
  <c r="X43"/>
  <c r="I72"/>
  <c r="M76"/>
  <c r="Q76"/>
  <c r="E76"/>
  <c r="M72"/>
  <c r="E71"/>
  <c r="E70"/>
  <c r="E69"/>
  <c r="E68"/>
  <c r="M73"/>
  <c r="M75"/>
  <c r="E75"/>
  <c r="I74"/>
  <c r="E73"/>
  <c r="Q71"/>
  <c r="Q70"/>
  <c r="Q69"/>
  <c r="Q74"/>
  <c r="Q75"/>
  <c r="E74"/>
  <c r="Q73"/>
  <c r="M71"/>
  <c r="M70"/>
  <c r="M69"/>
  <c r="Q68"/>
  <c r="M68"/>
  <c r="U71" l="1"/>
  <c r="X71" s="1"/>
  <c r="U75"/>
  <c r="X75" s="1"/>
  <c r="U72"/>
  <c r="Y72" s="1"/>
  <c r="U74"/>
  <c r="X74" s="1"/>
  <c r="U76"/>
  <c r="U70"/>
  <c r="X70" s="1"/>
  <c r="U73"/>
  <c r="X73" s="1"/>
  <c r="U68"/>
  <c r="X68" s="1"/>
  <c r="U69"/>
  <c r="X69" s="1"/>
  <c r="Y71" l="1"/>
  <c r="Y74"/>
  <c r="X72"/>
  <c r="Y68"/>
  <c r="Y75"/>
  <c r="Y73"/>
  <c r="X76"/>
  <c r="Y76"/>
  <c r="Y70"/>
  <c r="Y69"/>
  <c r="B42"/>
  <c r="V101" i="109" l="1"/>
  <c r="T82"/>
  <c r="B81"/>
  <c r="A81"/>
  <c r="U101"/>
  <c r="B80"/>
  <c r="A80"/>
  <c r="B79"/>
  <c r="A79"/>
  <c r="B78"/>
  <c r="A78"/>
  <c r="B77"/>
  <c r="A77"/>
  <c r="B76"/>
  <c r="A76"/>
  <c r="B75"/>
  <c r="A75"/>
  <c r="B74"/>
  <c r="A74"/>
  <c r="B73"/>
  <c r="A73"/>
  <c r="B72"/>
  <c r="A72"/>
  <c r="B71"/>
  <c r="A71"/>
  <c r="B70"/>
  <c r="A70"/>
  <c r="B69"/>
  <c r="A69"/>
  <c r="B68"/>
  <c r="A68"/>
  <c r="B67"/>
  <c r="A67"/>
  <c r="B66"/>
  <c r="A66"/>
  <c r="B65"/>
  <c r="A65"/>
  <c r="B64"/>
  <c r="A64"/>
  <c r="B63"/>
  <c r="A63"/>
  <c r="B62"/>
  <c r="A62"/>
  <c r="B61"/>
  <c r="A61"/>
  <c r="B60"/>
  <c r="A60"/>
  <c r="B59"/>
  <c r="A59"/>
  <c r="B58"/>
  <c r="A58"/>
  <c r="B57"/>
  <c r="A57"/>
  <c r="B56"/>
  <c r="A56"/>
  <c r="B55"/>
  <c r="A55"/>
  <c r="B54"/>
  <c r="A54"/>
  <c r="U52"/>
  <c r="B53"/>
  <c r="A53"/>
  <c r="B52"/>
  <c r="A52"/>
  <c r="B51"/>
  <c r="A51"/>
  <c r="B50"/>
  <c r="A50"/>
  <c r="U45"/>
  <c r="B49"/>
  <c r="A49"/>
  <c r="B48"/>
  <c r="A48"/>
  <c r="B47"/>
  <c r="A47"/>
  <c r="B46"/>
  <c r="A46"/>
  <c r="B45"/>
  <c r="A45"/>
  <c r="B44"/>
  <c r="A44"/>
  <c r="B43"/>
  <c r="A43"/>
  <c r="B42"/>
  <c r="A42"/>
  <c r="B41"/>
  <c r="A41"/>
  <c r="B40"/>
  <c r="A40"/>
  <c r="B39"/>
  <c r="A39"/>
  <c r="B38"/>
  <c r="A38"/>
  <c r="B37"/>
  <c r="A37"/>
  <c r="B36"/>
  <c r="A36"/>
  <c r="B35"/>
  <c r="A35"/>
  <c r="B34"/>
  <c r="A34"/>
  <c r="B33"/>
  <c r="A33"/>
  <c r="B32"/>
  <c r="A32"/>
  <c r="B31"/>
  <c r="A31"/>
  <c r="B30"/>
  <c r="A30"/>
  <c r="B29"/>
  <c r="A29"/>
  <c r="B28"/>
  <c r="A28"/>
  <c r="S27"/>
  <c r="R27"/>
  <c r="Q27"/>
  <c r="O27"/>
  <c r="N27"/>
  <c r="M27"/>
  <c r="K27"/>
  <c r="J27"/>
  <c r="I27"/>
  <c r="G27"/>
  <c r="F27"/>
  <c r="E27"/>
  <c r="B27"/>
  <c r="A27"/>
  <c r="B26"/>
  <c r="A26"/>
  <c r="B25"/>
  <c r="A25"/>
  <c r="B24"/>
  <c r="A24"/>
  <c r="B23"/>
  <c r="A23"/>
  <c r="B22"/>
  <c r="A22"/>
  <c r="B21"/>
  <c r="A21"/>
  <c r="B20"/>
  <c r="A20"/>
  <c r="B19"/>
  <c r="A19"/>
  <c r="B18"/>
  <c r="A18"/>
  <c r="B17"/>
  <c r="A17"/>
  <c r="B16"/>
  <c r="A16"/>
  <c r="B15"/>
  <c r="A15"/>
  <c r="B14"/>
  <c r="A14"/>
  <c r="U11"/>
  <c r="U8" s="1"/>
  <c r="U79" s="1"/>
  <c r="B13"/>
  <c r="A13"/>
  <c r="B12"/>
  <c r="A12"/>
  <c r="B11"/>
  <c r="A11"/>
  <c r="R10"/>
  <c r="Q10"/>
  <c r="O10"/>
  <c r="N10"/>
  <c r="M10"/>
  <c r="K10"/>
  <c r="J10"/>
  <c r="I10"/>
  <c r="G10"/>
  <c r="F10"/>
  <c r="E10"/>
  <c r="B10"/>
  <c r="A10"/>
  <c r="B9"/>
  <c r="A9"/>
  <c r="B8"/>
  <c r="A8"/>
  <c r="L27" l="1"/>
  <c r="P27"/>
  <c r="H27"/>
  <c r="D27"/>
  <c r="H10"/>
  <c r="L10"/>
  <c r="D10"/>
  <c r="U98"/>
  <c r="U100" s="1"/>
  <c r="U102" s="1"/>
  <c r="W82"/>
  <c r="V82"/>
  <c r="T27" l="1"/>
  <c r="W27" s="1"/>
  <c r="V27" l="1"/>
  <c r="V17" i="75"/>
  <c r="R50" i="9" l="1"/>
  <c r="Q50"/>
  <c r="P50"/>
  <c r="R49"/>
  <c r="Q49"/>
  <c r="P49"/>
  <c r="R48"/>
  <c r="Q48"/>
  <c r="P48"/>
  <c r="R47"/>
  <c r="R51" s="1"/>
  <c r="Q47"/>
  <c r="Q51" s="1"/>
  <c r="P47"/>
  <c r="P51" s="1"/>
  <c r="R45"/>
  <c r="Q45"/>
  <c r="P45"/>
  <c r="R44"/>
  <c r="Q44"/>
  <c r="P44"/>
  <c r="R43"/>
  <c r="R46" s="1"/>
  <c r="Q43"/>
  <c r="Q46" s="1"/>
  <c r="Q52" s="1"/>
  <c r="P43"/>
  <c r="R39"/>
  <c r="Q39"/>
  <c r="P39"/>
  <c r="R38"/>
  <c r="Q38"/>
  <c r="P38"/>
  <c r="R37"/>
  <c r="Q37"/>
  <c r="P37"/>
  <c r="R36"/>
  <c r="Q36"/>
  <c r="P36"/>
  <c r="R35"/>
  <c r="R40" s="1"/>
  <c r="Q35"/>
  <c r="Q40" s="1"/>
  <c r="P35"/>
  <c r="P40" s="1"/>
  <c r="R32"/>
  <c r="Q32"/>
  <c r="P32"/>
  <c r="R29"/>
  <c r="Q29"/>
  <c r="P29"/>
  <c r="R28"/>
  <c r="Q28"/>
  <c r="P28"/>
  <c r="R23"/>
  <c r="Q23"/>
  <c r="P23"/>
  <c r="R12"/>
  <c r="Q12"/>
  <c r="P12"/>
  <c r="N50"/>
  <c r="M50"/>
  <c r="L50"/>
  <c r="N49"/>
  <c r="M49"/>
  <c r="L49"/>
  <c r="N48"/>
  <c r="M48"/>
  <c r="L48"/>
  <c r="N47"/>
  <c r="M47"/>
  <c r="M51" s="1"/>
  <c r="L47"/>
  <c r="N45"/>
  <c r="M45"/>
  <c r="L45"/>
  <c r="N44"/>
  <c r="M44"/>
  <c r="L44"/>
  <c r="N43"/>
  <c r="N46" s="1"/>
  <c r="M43"/>
  <c r="M46" s="1"/>
  <c r="L43"/>
  <c r="N39"/>
  <c r="M39"/>
  <c r="L39"/>
  <c r="N38"/>
  <c r="M38"/>
  <c r="L38"/>
  <c r="N37"/>
  <c r="M37"/>
  <c r="L37"/>
  <c r="N36"/>
  <c r="M36"/>
  <c r="L36"/>
  <c r="N35"/>
  <c r="M35"/>
  <c r="M40" s="1"/>
  <c r="L35"/>
  <c r="N32"/>
  <c r="M32"/>
  <c r="L32"/>
  <c r="N29"/>
  <c r="M29"/>
  <c r="L29"/>
  <c r="N28"/>
  <c r="M28"/>
  <c r="L28"/>
  <c r="N23"/>
  <c r="M23"/>
  <c r="L23"/>
  <c r="N12"/>
  <c r="M12"/>
  <c r="L12"/>
  <c r="D56"/>
  <c r="J50"/>
  <c r="I50"/>
  <c r="H50"/>
  <c r="J49"/>
  <c r="I49"/>
  <c r="H49"/>
  <c r="J48"/>
  <c r="I48"/>
  <c r="H48"/>
  <c r="J47"/>
  <c r="J51" s="1"/>
  <c r="I47"/>
  <c r="H47"/>
  <c r="J45"/>
  <c r="I45"/>
  <c r="H45"/>
  <c r="J44"/>
  <c r="I44"/>
  <c r="H44"/>
  <c r="J43"/>
  <c r="J46" s="1"/>
  <c r="I43"/>
  <c r="H43"/>
  <c r="J39"/>
  <c r="I39"/>
  <c r="H39"/>
  <c r="J38"/>
  <c r="I38"/>
  <c r="H38"/>
  <c r="J37"/>
  <c r="I37"/>
  <c r="H37"/>
  <c r="J36"/>
  <c r="I36"/>
  <c r="H36"/>
  <c r="J35"/>
  <c r="J40" s="1"/>
  <c r="I35"/>
  <c r="H35"/>
  <c r="J32"/>
  <c r="I32"/>
  <c r="H32"/>
  <c r="J29"/>
  <c r="I29"/>
  <c r="H29"/>
  <c r="J28"/>
  <c r="I28"/>
  <c r="K17" i="85" s="1"/>
  <c r="H28" i="9"/>
  <c r="J23"/>
  <c r="I23"/>
  <c r="H23"/>
  <c r="J12"/>
  <c r="L8" i="85" s="1"/>
  <c r="I12" i="9"/>
  <c r="H12"/>
  <c r="J8" i="85" s="1"/>
  <c r="Q63"/>
  <c r="Q59"/>
  <c r="Q58"/>
  <c r="Q57"/>
  <c r="T56"/>
  <c r="S56"/>
  <c r="R56"/>
  <c r="Q55"/>
  <c r="Q54"/>
  <c r="Q53"/>
  <c r="Q52"/>
  <c r="M63"/>
  <c r="M59"/>
  <c r="M58"/>
  <c r="M57"/>
  <c r="P56"/>
  <c r="O56"/>
  <c r="N56"/>
  <c r="M55"/>
  <c r="M54"/>
  <c r="M53"/>
  <c r="M52"/>
  <c r="I63"/>
  <c r="I59"/>
  <c r="I58"/>
  <c r="I57"/>
  <c r="L56"/>
  <c r="K56"/>
  <c r="J56"/>
  <c r="I55"/>
  <c r="I54"/>
  <c r="I53"/>
  <c r="I52"/>
  <c r="T36"/>
  <c r="S36"/>
  <c r="R36"/>
  <c r="T35"/>
  <c r="S35"/>
  <c r="R35"/>
  <c r="T34"/>
  <c r="T37" s="1"/>
  <c r="S34"/>
  <c r="R34"/>
  <c r="T32"/>
  <c r="S32"/>
  <c r="R32"/>
  <c r="T31"/>
  <c r="S31"/>
  <c r="R31"/>
  <c r="T30"/>
  <c r="S30"/>
  <c r="R30"/>
  <c r="T26"/>
  <c r="S26"/>
  <c r="R26"/>
  <c r="T25"/>
  <c r="S25"/>
  <c r="R25"/>
  <c r="T24"/>
  <c r="S24"/>
  <c r="R24"/>
  <c r="T23"/>
  <c r="S23"/>
  <c r="R23"/>
  <c r="T21"/>
  <c r="S21"/>
  <c r="R21"/>
  <c r="T20"/>
  <c r="S20"/>
  <c r="R20"/>
  <c r="T18"/>
  <c r="S18"/>
  <c r="R18"/>
  <c r="T17"/>
  <c r="S17"/>
  <c r="R17"/>
  <c r="T13"/>
  <c r="S13"/>
  <c r="R13"/>
  <c r="T8"/>
  <c r="S8"/>
  <c r="R8"/>
  <c r="T7"/>
  <c r="S7"/>
  <c r="R7"/>
  <c r="P36"/>
  <c r="O36"/>
  <c r="N36"/>
  <c r="P35"/>
  <c r="O35"/>
  <c r="N35"/>
  <c r="P34"/>
  <c r="O34"/>
  <c r="N34"/>
  <c r="N37" s="1"/>
  <c r="P32"/>
  <c r="O32"/>
  <c r="N32"/>
  <c r="P31"/>
  <c r="O31"/>
  <c r="N31"/>
  <c r="P30"/>
  <c r="O30"/>
  <c r="O33" s="1"/>
  <c r="N30"/>
  <c r="P26"/>
  <c r="O26"/>
  <c r="N26"/>
  <c r="P25"/>
  <c r="O25"/>
  <c r="N25"/>
  <c r="P24"/>
  <c r="O24"/>
  <c r="N24"/>
  <c r="P23"/>
  <c r="O23"/>
  <c r="O27" s="1"/>
  <c r="N23"/>
  <c r="P21"/>
  <c r="O21"/>
  <c r="N21"/>
  <c r="P20"/>
  <c r="O20"/>
  <c r="N20"/>
  <c r="P18"/>
  <c r="O18"/>
  <c r="N18"/>
  <c r="P17"/>
  <c r="O17"/>
  <c r="N17"/>
  <c r="P13"/>
  <c r="O13"/>
  <c r="N13"/>
  <c r="P8"/>
  <c r="O8"/>
  <c r="N8"/>
  <c r="P7"/>
  <c r="O7"/>
  <c r="N7"/>
  <c r="L36"/>
  <c r="K36"/>
  <c r="J36"/>
  <c r="L35"/>
  <c r="K35"/>
  <c r="J35"/>
  <c r="L34"/>
  <c r="K34"/>
  <c r="J34"/>
  <c r="L32"/>
  <c r="K32"/>
  <c r="J32"/>
  <c r="L31"/>
  <c r="K31"/>
  <c r="J31"/>
  <c r="L30"/>
  <c r="K30"/>
  <c r="J30"/>
  <c r="L26"/>
  <c r="K26"/>
  <c r="J26"/>
  <c r="L25"/>
  <c r="K25"/>
  <c r="J25"/>
  <c r="L24"/>
  <c r="K24"/>
  <c r="J24"/>
  <c r="L23"/>
  <c r="K23"/>
  <c r="J23"/>
  <c r="L21"/>
  <c r="K21"/>
  <c r="J21"/>
  <c r="L20"/>
  <c r="K20"/>
  <c r="J20"/>
  <c r="L18"/>
  <c r="K18"/>
  <c r="J18"/>
  <c r="L17"/>
  <c r="J17"/>
  <c r="L13"/>
  <c r="K13"/>
  <c r="J13"/>
  <c r="K8"/>
  <c r="L7"/>
  <c r="K7"/>
  <c r="J7"/>
  <c r="P50" i="105"/>
  <c r="S49"/>
  <c r="R49"/>
  <c r="Q49"/>
  <c r="S48"/>
  <c r="R48"/>
  <c r="Q48"/>
  <c r="S47"/>
  <c r="R47"/>
  <c r="Q47"/>
  <c r="S46"/>
  <c r="R46"/>
  <c r="Q46"/>
  <c r="S43"/>
  <c r="R43"/>
  <c r="Q43"/>
  <c r="S42"/>
  <c r="R42"/>
  <c r="Q42"/>
  <c r="S41"/>
  <c r="R41"/>
  <c r="Q41"/>
  <c r="S40"/>
  <c r="R40"/>
  <c r="Q40"/>
  <c r="S39"/>
  <c r="R39"/>
  <c r="Q39"/>
  <c r="S38"/>
  <c r="R38"/>
  <c r="Q38"/>
  <c r="S37"/>
  <c r="R37"/>
  <c r="Q37"/>
  <c r="S36"/>
  <c r="R36"/>
  <c r="Q36"/>
  <c r="S35"/>
  <c r="R35"/>
  <c r="Q35"/>
  <c r="S34"/>
  <c r="R34"/>
  <c r="Q34"/>
  <c r="S33"/>
  <c r="R33"/>
  <c r="Q33"/>
  <c r="S32"/>
  <c r="R32"/>
  <c r="Q32"/>
  <c r="S31"/>
  <c r="R31"/>
  <c r="Q31"/>
  <c r="S30"/>
  <c r="R30"/>
  <c r="Q30"/>
  <c r="S28"/>
  <c r="R28"/>
  <c r="Q28"/>
  <c r="S22"/>
  <c r="R22"/>
  <c r="Q22"/>
  <c r="S15"/>
  <c r="R15"/>
  <c r="Q15"/>
  <c r="R11"/>
  <c r="Q11"/>
  <c r="L50"/>
  <c r="O49"/>
  <c r="N49"/>
  <c r="M49"/>
  <c r="O48"/>
  <c r="N48"/>
  <c r="M48"/>
  <c r="O47"/>
  <c r="N47"/>
  <c r="M47"/>
  <c r="O46"/>
  <c r="N46"/>
  <c r="M46"/>
  <c r="O43"/>
  <c r="N43"/>
  <c r="M43"/>
  <c r="O42"/>
  <c r="N42"/>
  <c r="M42"/>
  <c r="O41"/>
  <c r="N41"/>
  <c r="M41"/>
  <c r="O40"/>
  <c r="N40"/>
  <c r="M40"/>
  <c r="O39"/>
  <c r="N39"/>
  <c r="M39"/>
  <c r="O38"/>
  <c r="N38"/>
  <c r="M38"/>
  <c r="O37"/>
  <c r="N37"/>
  <c r="M37"/>
  <c r="O36"/>
  <c r="N36"/>
  <c r="M36"/>
  <c r="O35"/>
  <c r="N35"/>
  <c r="M35"/>
  <c r="O34"/>
  <c r="N34"/>
  <c r="M34"/>
  <c r="O33"/>
  <c r="N33"/>
  <c r="M33"/>
  <c r="O32"/>
  <c r="N32"/>
  <c r="M32"/>
  <c r="O31"/>
  <c r="N31"/>
  <c r="M31"/>
  <c r="O30"/>
  <c r="N30"/>
  <c r="M30"/>
  <c r="O28"/>
  <c r="N28"/>
  <c r="M28"/>
  <c r="O22"/>
  <c r="N22"/>
  <c r="M22"/>
  <c r="O15"/>
  <c r="N15"/>
  <c r="M15"/>
  <c r="O11"/>
  <c r="N11"/>
  <c r="M11"/>
  <c r="H50"/>
  <c r="K49"/>
  <c r="J49"/>
  <c r="I49"/>
  <c r="K48"/>
  <c r="J48"/>
  <c r="I48"/>
  <c r="K47"/>
  <c r="J47"/>
  <c r="I47"/>
  <c r="K46"/>
  <c r="J46"/>
  <c r="I46"/>
  <c r="K43"/>
  <c r="J43"/>
  <c r="I43"/>
  <c r="K42"/>
  <c r="J42"/>
  <c r="I42"/>
  <c r="K41"/>
  <c r="J41"/>
  <c r="I41"/>
  <c r="K40"/>
  <c r="J40"/>
  <c r="I40"/>
  <c r="K39"/>
  <c r="J39"/>
  <c r="I39"/>
  <c r="K38"/>
  <c r="J38"/>
  <c r="I38"/>
  <c r="K37"/>
  <c r="J37"/>
  <c r="I37"/>
  <c r="K36"/>
  <c r="J36"/>
  <c r="I36"/>
  <c r="K35"/>
  <c r="J35"/>
  <c r="I35"/>
  <c r="K34"/>
  <c r="J34"/>
  <c r="I34"/>
  <c r="K33"/>
  <c r="J33"/>
  <c r="I33"/>
  <c r="K32"/>
  <c r="J32"/>
  <c r="I32"/>
  <c r="K31"/>
  <c r="J31"/>
  <c r="I31"/>
  <c r="K30"/>
  <c r="J30"/>
  <c r="I30"/>
  <c r="K28"/>
  <c r="J28"/>
  <c r="I28"/>
  <c r="K22"/>
  <c r="J22"/>
  <c r="I22"/>
  <c r="K15"/>
  <c r="J15"/>
  <c r="I15"/>
  <c r="K11"/>
  <c r="J11"/>
  <c r="I11"/>
  <c r="G49"/>
  <c r="F49"/>
  <c r="E49"/>
  <c r="G48"/>
  <c r="F48"/>
  <c r="E48"/>
  <c r="G47"/>
  <c r="F47"/>
  <c r="E47"/>
  <c r="G46"/>
  <c r="F46"/>
  <c r="E46"/>
  <c r="Q37" i="81"/>
  <c r="M37"/>
  <c r="I37"/>
  <c r="T26" i="104"/>
  <c r="S26"/>
  <c r="R26"/>
  <c r="P26"/>
  <c r="O26"/>
  <c r="N26"/>
  <c r="L26"/>
  <c r="K26"/>
  <c r="J26"/>
  <c r="H26"/>
  <c r="G26"/>
  <c r="F26"/>
  <c r="A80"/>
  <c r="B80"/>
  <c r="A81"/>
  <c r="B81"/>
  <c r="A8"/>
  <c r="B8"/>
  <c r="A9"/>
  <c r="B9"/>
  <c r="A10"/>
  <c r="B10"/>
  <c r="A11"/>
  <c r="B11"/>
  <c r="A12"/>
  <c r="B12"/>
  <c r="A13"/>
  <c r="B13"/>
  <c r="A14"/>
  <c r="B14"/>
  <c r="A15"/>
  <c r="B15"/>
  <c r="A16"/>
  <c r="B16"/>
  <c r="A17"/>
  <c r="B17"/>
  <c r="A18"/>
  <c r="B18"/>
  <c r="A19"/>
  <c r="B19"/>
  <c r="A20"/>
  <c r="B20"/>
  <c r="A21"/>
  <c r="B21"/>
  <c r="A22"/>
  <c r="B22"/>
  <c r="A23"/>
  <c r="B23"/>
  <c r="A24"/>
  <c r="B24"/>
  <c r="A25"/>
  <c r="B25"/>
  <c r="A26"/>
  <c r="B26"/>
  <c r="A27"/>
  <c r="B27"/>
  <c r="A28"/>
  <c r="B28"/>
  <c r="A29"/>
  <c r="B29"/>
  <c r="A30"/>
  <c r="B30"/>
  <c r="A31"/>
  <c r="B31"/>
  <c r="A32"/>
  <c r="B32"/>
  <c r="A33"/>
  <c r="B33"/>
  <c r="A34"/>
  <c r="B34"/>
  <c r="A35"/>
  <c r="B35"/>
  <c r="A36"/>
  <c r="B36"/>
  <c r="A37"/>
  <c r="B37"/>
  <c r="A38"/>
  <c r="B38"/>
  <c r="A39"/>
  <c r="B39"/>
  <c r="A40"/>
  <c r="B40"/>
  <c r="A41"/>
  <c r="B41"/>
  <c r="A42"/>
  <c r="A44"/>
  <c r="B44"/>
  <c r="A45"/>
  <c r="B45"/>
  <c r="A46"/>
  <c r="B46"/>
  <c r="A47"/>
  <c r="B47"/>
  <c r="A48"/>
  <c r="B48"/>
  <c r="A49"/>
  <c r="B49"/>
  <c r="A50"/>
  <c r="B50"/>
  <c r="A51"/>
  <c r="B51"/>
  <c r="A52"/>
  <c r="B52"/>
  <c r="A53"/>
  <c r="B53"/>
  <c r="A54"/>
  <c r="B54"/>
  <c r="A55"/>
  <c r="B55"/>
  <c r="A56"/>
  <c r="B56"/>
  <c r="A57"/>
  <c r="B57"/>
  <c r="A58"/>
  <c r="B58"/>
  <c r="A59"/>
  <c r="B59"/>
  <c r="A60"/>
  <c r="B60"/>
  <c r="A61"/>
  <c r="B61"/>
  <c r="A62"/>
  <c r="B62"/>
  <c r="A63"/>
  <c r="B63"/>
  <c r="A64"/>
  <c r="B64"/>
  <c r="A65"/>
  <c r="B65"/>
  <c r="A66"/>
  <c r="B66"/>
  <c r="A67"/>
  <c r="B67"/>
  <c r="A77"/>
  <c r="B77"/>
  <c r="A78"/>
  <c r="B78"/>
  <c r="A79"/>
  <c r="B79"/>
  <c r="B7"/>
  <c r="A7"/>
  <c r="G43" i="105"/>
  <c r="F43"/>
  <c r="E43"/>
  <c r="G42"/>
  <c r="F42"/>
  <c r="E42"/>
  <c r="G41"/>
  <c r="F41"/>
  <c r="E41"/>
  <c r="G40"/>
  <c r="F40"/>
  <c r="E40"/>
  <c r="G39"/>
  <c r="F39"/>
  <c r="E39"/>
  <c r="G38"/>
  <c r="F38"/>
  <c r="E38"/>
  <c r="G37"/>
  <c r="F37"/>
  <c r="E37"/>
  <c r="G36"/>
  <c r="F36"/>
  <c r="E36"/>
  <c r="G35"/>
  <c r="F35"/>
  <c r="E35"/>
  <c r="G34"/>
  <c r="F34"/>
  <c r="E34"/>
  <c r="G33"/>
  <c r="F33"/>
  <c r="E33"/>
  <c r="G32"/>
  <c r="F32"/>
  <c r="E32"/>
  <c r="G31"/>
  <c r="F31"/>
  <c r="E31"/>
  <c r="G30"/>
  <c r="F30"/>
  <c r="E30"/>
  <c r="G28"/>
  <c r="F28"/>
  <c r="E28"/>
  <c r="G22"/>
  <c r="F22"/>
  <c r="E22"/>
  <c r="G15"/>
  <c r="F15"/>
  <c r="E15"/>
  <c r="E11"/>
  <c r="F11"/>
  <c r="G11"/>
  <c r="P33" l="1"/>
  <c r="P37"/>
  <c r="P41"/>
  <c r="P32"/>
  <c r="H31"/>
  <c r="H35"/>
  <c r="H39"/>
  <c r="H43"/>
  <c r="J50"/>
  <c r="K27" i="85"/>
  <c r="K33"/>
  <c r="L33"/>
  <c r="J37"/>
  <c r="H46" i="9"/>
  <c r="N40"/>
  <c r="N51"/>
  <c r="H40"/>
  <c r="I46"/>
  <c r="H51"/>
  <c r="L46"/>
  <c r="P46"/>
  <c r="I40"/>
  <c r="J52"/>
  <c r="I51"/>
  <c r="L40"/>
  <c r="M52"/>
  <c r="L51"/>
  <c r="I26" i="104"/>
  <c r="H11" i="105"/>
  <c r="L34"/>
  <c r="L38"/>
  <c r="L42"/>
  <c r="M26" i="104"/>
  <c r="G50" i="105"/>
  <c r="P36"/>
  <c r="Q50"/>
  <c r="O50"/>
  <c r="P15"/>
  <c r="P31"/>
  <c r="P35"/>
  <c r="P39"/>
  <c r="P43"/>
  <c r="R50"/>
  <c r="E50"/>
  <c r="H22"/>
  <c r="H34"/>
  <c r="H38"/>
  <c r="H42"/>
  <c r="L33"/>
  <c r="L37"/>
  <c r="L41"/>
  <c r="P22"/>
  <c r="P30"/>
  <c r="P34"/>
  <c r="P38"/>
  <c r="P42"/>
  <c r="S50"/>
  <c r="M9" i="104"/>
  <c r="F50" i="105"/>
  <c r="H15"/>
  <c r="I9" i="104"/>
  <c r="H28" i="105"/>
  <c r="H32"/>
  <c r="H36"/>
  <c r="H40"/>
  <c r="I50"/>
  <c r="L22"/>
  <c r="L30"/>
  <c r="P28"/>
  <c r="P40"/>
  <c r="Q26" i="104"/>
  <c r="H30" i="105"/>
  <c r="K50"/>
  <c r="L28"/>
  <c r="L32"/>
  <c r="L36"/>
  <c r="L40"/>
  <c r="M50"/>
  <c r="H33"/>
  <c r="H37"/>
  <c r="H41"/>
  <c r="L11"/>
  <c r="L15"/>
  <c r="L31"/>
  <c r="L35"/>
  <c r="L39"/>
  <c r="L43"/>
  <c r="N50"/>
  <c r="R52" i="9"/>
  <c r="P52"/>
  <c r="T27" i="85"/>
  <c r="T33"/>
  <c r="T38" s="1"/>
  <c r="S37"/>
  <c r="R27"/>
  <c r="R33"/>
  <c r="S27"/>
  <c r="S33"/>
  <c r="S38" s="1"/>
  <c r="R37"/>
  <c r="Q56"/>
  <c r="N52" i="9"/>
  <c r="L52"/>
  <c r="P27" i="85"/>
  <c r="P33"/>
  <c r="O37"/>
  <c r="O38" s="1"/>
  <c r="P37"/>
  <c r="M56"/>
  <c r="N27"/>
  <c r="N33"/>
  <c r="I52" i="9"/>
  <c r="J27" i="85"/>
  <c r="L27"/>
  <c r="K37"/>
  <c r="K38" s="1"/>
  <c r="J33"/>
  <c r="J38" s="1"/>
  <c r="L37"/>
  <c r="L38" s="1"/>
  <c r="I56"/>
  <c r="R38"/>
  <c r="P38"/>
  <c r="N38"/>
  <c r="H52" i="9" l="1"/>
  <c r="F71" i="85" l="1"/>
  <c r="U22" i="106" l="1"/>
  <c r="N19"/>
  <c r="J19"/>
  <c r="F19"/>
  <c r="B19"/>
  <c r="U17"/>
  <c r="N14"/>
  <c r="J14"/>
  <c r="F14"/>
  <c r="B14"/>
  <c r="U12"/>
  <c r="N9"/>
  <c r="J9"/>
  <c r="F9"/>
  <c r="B9"/>
  <c r="Q25"/>
  <c r="P25"/>
  <c r="M25"/>
  <c r="L25"/>
  <c r="I25"/>
  <c r="H25"/>
  <c r="E7"/>
  <c r="E25" s="1"/>
  <c r="D7"/>
  <c r="D25" s="1"/>
  <c r="B7"/>
  <c r="R9" l="1"/>
  <c r="T9" s="1"/>
  <c r="U9" s="1"/>
  <c r="F17"/>
  <c r="R19"/>
  <c r="T19" s="1"/>
  <c r="U19" s="1"/>
  <c r="J8"/>
  <c r="N22"/>
  <c r="J24"/>
  <c r="J18"/>
  <c r="B20"/>
  <c r="F21"/>
  <c r="J22"/>
  <c r="N17"/>
  <c r="J17"/>
  <c r="B17"/>
  <c r="F8"/>
  <c r="N10"/>
  <c r="F12"/>
  <c r="R14"/>
  <c r="T14" s="1"/>
  <c r="U14" s="1"/>
  <c r="B10"/>
  <c r="F11"/>
  <c r="J12"/>
  <c r="F13"/>
  <c r="B15"/>
  <c r="F16"/>
  <c r="B11"/>
  <c r="B13"/>
  <c r="N15"/>
  <c r="B16"/>
  <c r="F18"/>
  <c r="N20"/>
  <c r="B21"/>
  <c r="F22"/>
  <c r="F24"/>
  <c r="B8"/>
  <c r="J10"/>
  <c r="N11"/>
  <c r="B12"/>
  <c r="J15"/>
  <c r="N16"/>
  <c r="B18"/>
  <c r="J20"/>
  <c r="N21"/>
  <c r="B22"/>
  <c r="B24"/>
  <c r="N8"/>
  <c r="F10"/>
  <c r="J11"/>
  <c r="N12"/>
  <c r="J13"/>
  <c r="N13"/>
  <c r="F15"/>
  <c r="J16"/>
  <c r="N18"/>
  <c r="F20"/>
  <c r="J21"/>
  <c r="N24"/>
  <c r="B23"/>
  <c r="F23"/>
  <c r="J23"/>
  <c r="N23"/>
  <c r="R10" l="1"/>
  <c r="T10" s="1"/>
  <c r="U10" s="1"/>
  <c r="R8"/>
  <c r="T8" s="1"/>
  <c r="U8" s="1"/>
  <c r="R22"/>
  <c r="R11"/>
  <c r="T11" s="1"/>
  <c r="U11" s="1"/>
  <c r="R16"/>
  <c r="T16" s="1"/>
  <c r="U16" s="1"/>
  <c r="R15"/>
  <c r="T15" s="1"/>
  <c r="U15" s="1"/>
  <c r="R20"/>
  <c r="T20" s="1"/>
  <c r="U20" s="1"/>
  <c r="R17"/>
  <c r="R24"/>
  <c r="T24" s="1"/>
  <c r="U24" s="1"/>
  <c r="R21"/>
  <c r="T21" s="1"/>
  <c r="U21" s="1"/>
  <c r="R18"/>
  <c r="T18" s="1"/>
  <c r="U18" s="1"/>
  <c r="R23"/>
  <c r="T23" s="1"/>
  <c r="U23" s="1"/>
  <c r="R13"/>
  <c r="T13" s="1"/>
  <c r="U13" s="1"/>
  <c r="R12"/>
  <c r="G25"/>
  <c r="F7"/>
  <c r="O25"/>
  <c r="N7"/>
  <c r="K25"/>
  <c r="J7"/>
  <c r="C25"/>
  <c r="G23" i="85"/>
  <c r="H23"/>
  <c r="F23"/>
  <c r="R7" i="106" l="1"/>
  <c r="B25"/>
  <c r="N25"/>
  <c r="J25"/>
  <c r="F25"/>
  <c r="A50" i="82"/>
  <c r="R25" i="106" l="1"/>
  <c r="T25" s="1"/>
  <c r="U25" s="1"/>
  <c r="P37" i="81" l="1"/>
  <c r="C37" i="82" s="1"/>
  <c r="P36" i="81"/>
  <c r="C36" i="82" s="1"/>
  <c r="P35" i="81"/>
  <c r="C35" i="82" s="1"/>
  <c r="P34" i="81"/>
  <c r="C34" i="82" s="1"/>
  <c r="P33" i="81"/>
  <c r="C33" i="82" s="1"/>
  <c r="P31" i="81"/>
  <c r="C31" i="82" s="1"/>
  <c r="P30" i="81"/>
  <c r="C30" i="82" s="1"/>
  <c r="P29" i="81"/>
  <c r="C29" i="82" s="1"/>
  <c r="P28" i="81"/>
  <c r="C28" i="82" s="1"/>
  <c r="P25" i="81"/>
  <c r="C25" i="82" s="1"/>
  <c r="P24" i="81"/>
  <c r="C24" i="82" s="1"/>
  <c r="P23" i="81"/>
  <c r="C23" i="82" s="1"/>
  <c r="P22" i="81"/>
  <c r="C22" i="82" s="1"/>
  <c r="P21" i="81"/>
  <c r="C21" i="82" s="1"/>
  <c r="P20" i="81"/>
  <c r="P18"/>
  <c r="C18" i="82" s="1"/>
  <c r="P17" i="81"/>
  <c r="C17" i="82" s="1"/>
  <c r="P16" i="81"/>
  <c r="C16" i="82" s="1"/>
  <c r="P15" i="81"/>
  <c r="C15" i="82" s="1"/>
  <c r="P12" i="81"/>
  <c r="C12" i="82" s="1"/>
  <c r="P11" i="81"/>
  <c r="C11" i="82" s="1"/>
  <c r="P8" i="81"/>
  <c r="C8" i="82" s="1"/>
  <c r="P7" i="81"/>
  <c r="C7" i="82" s="1"/>
  <c r="L37" i="81"/>
  <c r="L36"/>
  <c r="L35"/>
  <c r="L34"/>
  <c r="L33"/>
  <c r="L31"/>
  <c r="L30"/>
  <c r="L29"/>
  <c r="L28"/>
  <c r="L25"/>
  <c r="L24"/>
  <c r="L23"/>
  <c r="L22"/>
  <c r="L21"/>
  <c r="L20"/>
  <c r="L18"/>
  <c r="L17"/>
  <c r="L16"/>
  <c r="L15"/>
  <c r="L12"/>
  <c r="L11"/>
  <c r="L8"/>
  <c r="L7"/>
  <c r="E13"/>
  <c r="E10" l="1"/>
  <c r="U7" i="18"/>
  <c r="T7"/>
  <c r="S7"/>
  <c r="Q7"/>
  <c r="P7"/>
  <c r="O7"/>
  <c r="M7"/>
  <c r="L7"/>
  <c r="U8"/>
  <c r="W8" s="1"/>
  <c r="T8"/>
  <c r="S8"/>
  <c r="Q8"/>
  <c r="P8"/>
  <c r="O8"/>
  <c r="L8"/>
  <c r="M8"/>
  <c r="K8"/>
  <c r="K7"/>
  <c r="H8"/>
  <c r="I8"/>
  <c r="I7"/>
  <c r="G8"/>
  <c r="H7"/>
  <c r="R8" l="1"/>
  <c r="R7"/>
  <c r="N7"/>
  <c r="N8"/>
  <c r="Q36" i="85"/>
  <c r="Q35"/>
  <c r="Q32"/>
  <c r="Q31"/>
  <c r="Q26"/>
  <c r="Q25"/>
  <c r="Q24"/>
  <c r="Q21"/>
  <c r="Q20"/>
  <c r="Q18"/>
  <c r="Q13"/>
  <c r="Q7"/>
  <c r="M36"/>
  <c r="M35"/>
  <c r="M32"/>
  <c r="M31"/>
  <c r="M26"/>
  <c r="M25"/>
  <c r="M24"/>
  <c r="M21"/>
  <c r="M20"/>
  <c r="M18"/>
  <c r="M13"/>
  <c r="M7"/>
  <c r="I36"/>
  <c r="I35"/>
  <c r="I32"/>
  <c r="I31"/>
  <c r="I26"/>
  <c r="I25"/>
  <c r="I24"/>
  <c r="I21"/>
  <c r="I20"/>
  <c r="I18"/>
  <c r="I13"/>
  <c r="I7"/>
  <c r="Q17" l="1"/>
  <c r="Q23"/>
  <c r="Q27" s="1"/>
  <c r="Q30"/>
  <c r="Q33" s="1"/>
  <c r="Q38" s="1"/>
  <c r="Q34"/>
  <c r="Q37" s="1"/>
  <c r="M17"/>
  <c r="M23"/>
  <c r="M27" s="1"/>
  <c r="M30"/>
  <c r="M33" s="1"/>
  <c r="M38" s="1"/>
  <c r="M34"/>
  <c r="M37" s="1"/>
  <c r="I17"/>
  <c r="I23"/>
  <c r="I27" s="1"/>
  <c r="I30"/>
  <c r="I33" s="1"/>
  <c r="I34"/>
  <c r="I37" s="1"/>
  <c r="I38" l="1"/>
  <c r="S65" i="27" l="1"/>
  <c r="R65"/>
  <c r="Q65"/>
  <c r="S64"/>
  <c r="R64"/>
  <c r="Q64"/>
  <c r="S63"/>
  <c r="R63"/>
  <c r="Q63"/>
  <c r="S62"/>
  <c r="R62"/>
  <c r="Q62"/>
  <c r="S59"/>
  <c r="R59"/>
  <c r="Q59"/>
  <c r="S58"/>
  <c r="R58"/>
  <c r="Q58"/>
  <c r="S57"/>
  <c r="R57"/>
  <c r="Q57"/>
  <c r="S56"/>
  <c r="R56"/>
  <c r="Q56"/>
  <c r="S55"/>
  <c r="R55"/>
  <c r="Q55"/>
  <c r="S53"/>
  <c r="R53"/>
  <c r="Q53"/>
  <c r="S52"/>
  <c r="R52"/>
  <c r="Q52"/>
  <c r="S51"/>
  <c r="R51"/>
  <c r="Q51"/>
  <c r="S49"/>
  <c r="R49"/>
  <c r="Q49"/>
  <c r="S48"/>
  <c r="R48"/>
  <c r="Q48"/>
  <c r="S47"/>
  <c r="R47"/>
  <c r="Q47"/>
  <c r="S46"/>
  <c r="R46"/>
  <c r="Q46"/>
  <c r="S45"/>
  <c r="R45"/>
  <c r="Q45"/>
  <c r="S43"/>
  <c r="R43"/>
  <c r="Q43"/>
  <c r="S42"/>
  <c r="R42"/>
  <c r="Q42"/>
  <c r="S40"/>
  <c r="R40"/>
  <c r="Q40"/>
  <c r="S39"/>
  <c r="R39"/>
  <c r="Q39"/>
  <c r="S38"/>
  <c r="R38"/>
  <c r="Q38"/>
  <c r="S37"/>
  <c r="R37"/>
  <c r="Q37"/>
  <c r="S36"/>
  <c r="R36"/>
  <c r="Q36"/>
  <c r="S35"/>
  <c r="R35"/>
  <c r="Q35"/>
  <c r="S34"/>
  <c r="R34"/>
  <c r="Q34"/>
  <c r="S33"/>
  <c r="R33"/>
  <c r="Q33"/>
  <c r="S30"/>
  <c r="R30"/>
  <c r="Q30"/>
  <c r="S29"/>
  <c r="R29"/>
  <c r="Q29"/>
  <c r="S28"/>
  <c r="R28"/>
  <c r="Q28"/>
  <c r="S27"/>
  <c r="R27"/>
  <c r="Q27"/>
  <c r="S26"/>
  <c r="R26"/>
  <c r="Q26"/>
  <c r="S24"/>
  <c r="R24"/>
  <c r="Q24"/>
  <c r="S23"/>
  <c r="R23"/>
  <c r="Q23"/>
  <c r="S22"/>
  <c r="R22"/>
  <c r="Q22"/>
  <c r="S21"/>
  <c r="R21"/>
  <c r="Q21"/>
  <c r="S20"/>
  <c r="R20"/>
  <c r="Q20"/>
  <c r="P20" s="1"/>
  <c r="S18"/>
  <c r="R18"/>
  <c r="Q18"/>
  <c r="S17"/>
  <c r="R17"/>
  <c r="Q17"/>
  <c r="S16"/>
  <c r="R16"/>
  <c r="Q16"/>
  <c r="S15"/>
  <c r="R15"/>
  <c r="Q15"/>
  <c r="S14"/>
  <c r="R14"/>
  <c r="Q14"/>
  <c r="S13"/>
  <c r="S12" s="1"/>
  <c r="R13"/>
  <c r="Q13"/>
  <c r="O65"/>
  <c r="N65"/>
  <c r="M65"/>
  <c r="O64"/>
  <c r="N64"/>
  <c r="M64"/>
  <c r="O63"/>
  <c r="N63"/>
  <c r="M63"/>
  <c r="O62"/>
  <c r="N62"/>
  <c r="M62"/>
  <c r="O59"/>
  <c r="N59"/>
  <c r="M59"/>
  <c r="O58"/>
  <c r="N58"/>
  <c r="M58"/>
  <c r="O57"/>
  <c r="N57"/>
  <c r="M57"/>
  <c r="O56"/>
  <c r="N56"/>
  <c r="M56"/>
  <c r="O55"/>
  <c r="N55"/>
  <c r="N54" s="1"/>
  <c r="M55"/>
  <c r="O53"/>
  <c r="N53"/>
  <c r="M53"/>
  <c r="O52"/>
  <c r="N52"/>
  <c r="M52"/>
  <c r="O51"/>
  <c r="N51"/>
  <c r="M51"/>
  <c r="O49"/>
  <c r="N49"/>
  <c r="M49"/>
  <c r="O48"/>
  <c r="N48"/>
  <c r="M48"/>
  <c r="O47"/>
  <c r="N47"/>
  <c r="M47"/>
  <c r="O46"/>
  <c r="N46"/>
  <c r="M46"/>
  <c r="O45"/>
  <c r="N45"/>
  <c r="N44" s="1"/>
  <c r="M45"/>
  <c r="O43"/>
  <c r="N43"/>
  <c r="M43"/>
  <c r="O42"/>
  <c r="N42"/>
  <c r="M42"/>
  <c r="O40"/>
  <c r="N40"/>
  <c r="M40"/>
  <c r="O39"/>
  <c r="N39"/>
  <c r="M39"/>
  <c r="O38"/>
  <c r="N38"/>
  <c r="M38"/>
  <c r="O37"/>
  <c r="N37"/>
  <c r="M37"/>
  <c r="O36"/>
  <c r="N36"/>
  <c r="M36"/>
  <c r="O35"/>
  <c r="N35"/>
  <c r="M35"/>
  <c r="O34"/>
  <c r="N34"/>
  <c r="M34"/>
  <c r="O33"/>
  <c r="N33"/>
  <c r="M33"/>
  <c r="O30"/>
  <c r="N30"/>
  <c r="M30"/>
  <c r="O29"/>
  <c r="N29"/>
  <c r="M29"/>
  <c r="O28"/>
  <c r="N28"/>
  <c r="M28"/>
  <c r="O27"/>
  <c r="N27"/>
  <c r="M27"/>
  <c r="O26"/>
  <c r="N26"/>
  <c r="M26"/>
  <c r="O24"/>
  <c r="N24"/>
  <c r="M24"/>
  <c r="O23"/>
  <c r="N23"/>
  <c r="M23"/>
  <c r="O22"/>
  <c r="N22"/>
  <c r="M22"/>
  <c r="O21"/>
  <c r="N21"/>
  <c r="M21"/>
  <c r="O20"/>
  <c r="N20"/>
  <c r="M20"/>
  <c r="O18"/>
  <c r="N18"/>
  <c r="M18"/>
  <c r="O17"/>
  <c r="N17"/>
  <c r="M17"/>
  <c r="O16"/>
  <c r="N16"/>
  <c r="M16"/>
  <c r="O15"/>
  <c r="N15"/>
  <c r="M15"/>
  <c r="O14"/>
  <c r="N14"/>
  <c r="M14"/>
  <c r="O13"/>
  <c r="N13"/>
  <c r="M13"/>
  <c r="K65"/>
  <c r="J65"/>
  <c r="I65"/>
  <c r="K64"/>
  <c r="J64"/>
  <c r="I64"/>
  <c r="K63"/>
  <c r="J63"/>
  <c r="I63"/>
  <c r="K62"/>
  <c r="J62"/>
  <c r="I62"/>
  <c r="K59"/>
  <c r="J59"/>
  <c r="I59"/>
  <c r="K58"/>
  <c r="J58"/>
  <c r="I58"/>
  <c r="K57"/>
  <c r="J57"/>
  <c r="I57"/>
  <c r="K56"/>
  <c r="J56"/>
  <c r="I56"/>
  <c r="K55"/>
  <c r="J55"/>
  <c r="I55"/>
  <c r="K53"/>
  <c r="J53"/>
  <c r="I53"/>
  <c r="K52"/>
  <c r="J52"/>
  <c r="I52"/>
  <c r="K51"/>
  <c r="J51"/>
  <c r="I51"/>
  <c r="K49"/>
  <c r="J49"/>
  <c r="I49"/>
  <c r="K48"/>
  <c r="J48"/>
  <c r="I48"/>
  <c r="K47"/>
  <c r="J47"/>
  <c r="I47"/>
  <c r="K46"/>
  <c r="J46"/>
  <c r="I46"/>
  <c r="K45"/>
  <c r="J45"/>
  <c r="I45"/>
  <c r="K43"/>
  <c r="J43"/>
  <c r="I43"/>
  <c r="K42"/>
  <c r="J42"/>
  <c r="I42"/>
  <c r="K40"/>
  <c r="J40"/>
  <c r="I40"/>
  <c r="K39"/>
  <c r="J39"/>
  <c r="I39"/>
  <c r="K38"/>
  <c r="J38"/>
  <c r="I38"/>
  <c r="K37"/>
  <c r="J37"/>
  <c r="I37"/>
  <c r="K36"/>
  <c r="J36"/>
  <c r="I36"/>
  <c r="K35"/>
  <c r="J35"/>
  <c r="I35"/>
  <c r="K34"/>
  <c r="J34"/>
  <c r="I34"/>
  <c r="K33"/>
  <c r="J33"/>
  <c r="I33"/>
  <c r="K30"/>
  <c r="J30"/>
  <c r="I30"/>
  <c r="K29"/>
  <c r="J29"/>
  <c r="I29"/>
  <c r="K28"/>
  <c r="J28"/>
  <c r="I28"/>
  <c r="K27"/>
  <c r="J27"/>
  <c r="I27"/>
  <c r="K26"/>
  <c r="J26"/>
  <c r="I26"/>
  <c r="K24"/>
  <c r="J24"/>
  <c r="I24"/>
  <c r="K23"/>
  <c r="J23"/>
  <c r="I23"/>
  <c r="K22"/>
  <c r="J22"/>
  <c r="I22"/>
  <c r="K21"/>
  <c r="J21"/>
  <c r="I21"/>
  <c r="K20"/>
  <c r="J20"/>
  <c r="I20"/>
  <c r="K18"/>
  <c r="J18"/>
  <c r="I18"/>
  <c r="K17"/>
  <c r="J17"/>
  <c r="I17"/>
  <c r="K16"/>
  <c r="J16"/>
  <c r="I16"/>
  <c r="K15"/>
  <c r="J15"/>
  <c r="I15"/>
  <c r="K14"/>
  <c r="J14"/>
  <c r="I14"/>
  <c r="K13"/>
  <c r="J13"/>
  <c r="I13"/>
  <c r="G65"/>
  <c r="F65"/>
  <c r="E65"/>
  <c r="G64"/>
  <c r="F64"/>
  <c r="E64"/>
  <c r="G63"/>
  <c r="F63"/>
  <c r="E63"/>
  <c r="G62"/>
  <c r="F62"/>
  <c r="E62"/>
  <c r="G59"/>
  <c r="F59"/>
  <c r="E59"/>
  <c r="G58"/>
  <c r="F58"/>
  <c r="E58"/>
  <c r="G57"/>
  <c r="F57"/>
  <c r="E57"/>
  <c r="G56"/>
  <c r="F56"/>
  <c r="E56"/>
  <c r="G55"/>
  <c r="F55"/>
  <c r="E55"/>
  <c r="G53"/>
  <c r="F53"/>
  <c r="E53"/>
  <c r="G52"/>
  <c r="F52"/>
  <c r="E52"/>
  <c r="G51"/>
  <c r="F51"/>
  <c r="E51"/>
  <c r="G49"/>
  <c r="F49"/>
  <c r="E49"/>
  <c r="G48"/>
  <c r="F48"/>
  <c r="E48"/>
  <c r="G47"/>
  <c r="F47"/>
  <c r="E47"/>
  <c r="G46"/>
  <c r="F46"/>
  <c r="E46"/>
  <c r="G45"/>
  <c r="F45"/>
  <c r="E45"/>
  <c r="G43"/>
  <c r="F43"/>
  <c r="E43"/>
  <c r="G42"/>
  <c r="F42"/>
  <c r="E42"/>
  <c r="G40"/>
  <c r="F40"/>
  <c r="E40"/>
  <c r="G39"/>
  <c r="F39"/>
  <c r="E39"/>
  <c r="G38"/>
  <c r="F38"/>
  <c r="E38"/>
  <c r="G37"/>
  <c r="F37"/>
  <c r="E37"/>
  <c r="G36"/>
  <c r="F36"/>
  <c r="E36"/>
  <c r="G35"/>
  <c r="F35"/>
  <c r="E35"/>
  <c r="G34"/>
  <c r="F34"/>
  <c r="E34"/>
  <c r="G33"/>
  <c r="F33"/>
  <c r="E33"/>
  <c r="E30"/>
  <c r="F30"/>
  <c r="G30"/>
  <c r="G29"/>
  <c r="F29"/>
  <c r="E29"/>
  <c r="G28"/>
  <c r="F28"/>
  <c r="E28"/>
  <c r="G27"/>
  <c r="F27"/>
  <c r="E27"/>
  <c r="G26"/>
  <c r="F26"/>
  <c r="E26"/>
  <c r="G24"/>
  <c r="F24"/>
  <c r="E24"/>
  <c r="G23"/>
  <c r="F23"/>
  <c r="E23"/>
  <c r="G22"/>
  <c r="F22"/>
  <c r="E22"/>
  <c r="G21"/>
  <c r="F21"/>
  <c r="E21"/>
  <c r="G20"/>
  <c r="F20"/>
  <c r="E20"/>
  <c r="E14"/>
  <c r="F14"/>
  <c r="G14"/>
  <c r="E15"/>
  <c r="F15"/>
  <c r="G15"/>
  <c r="E16"/>
  <c r="F16"/>
  <c r="G16"/>
  <c r="E17"/>
  <c r="F17"/>
  <c r="G17"/>
  <c r="E18"/>
  <c r="F18"/>
  <c r="G18"/>
  <c r="F13"/>
  <c r="G13"/>
  <c r="E13"/>
  <c r="A61"/>
  <c r="B61"/>
  <c r="A62"/>
  <c r="B62"/>
  <c r="A63"/>
  <c r="B63"/>
  <c r="A64"/>
  <c r="B64"/>
  <c r="A65"/>
  <c r="B65"/>
  <c r="A66"/>
  <c r="B66"/>
  <c r="A67"/>
  <c r="B67"/>
  <c r="A60"/>
  <c r="B60"/>
  <c r="A48"/>
  <c r="B48"/>
  <c r="A49"/>
  <c r="B49"/>
  <c r="A50"/>
  <c r="B50"/>
  <c r="A51"/>
  <c r="B51"/>
  <c r="A52"/>
  <c r="B52"/>
  <c r="A53"/>
  <c r="B53"/>
  <c r="A54"/>
  <c r="B54"/>
  <c r="A55"/>
  <c r="B55"/>
  <c r="A56"/>
  <c r="B56"/>
  <c r="A57"/>
  <c r="B57"/>
  <c r="A58"/>
  <c r="B58"/>
  <c r="A59"/>
  <c r="B59"/>
  <c r="A37"/>
  <c r="B37"/>
  <c r="A38"/>
  <c r="B38"/>
  <c r="A39"/>
  <c r="B39"/>
  <c r="A40"/>
  <c r="B40"/>
  <c r="A41"/>
  <c r="B41"/>
  <c r="A42"/>
  <c r="B42"/>
  <c r="A43"/>
  <c r="B43"/>
  <c r="A44"/>
  <c r="B44"/>
  <c r="A45"/>
  <c r="B45"/>
  <c r="A46"/>
  <c r="B46"/>
  <c r="A47"/>
  <c r="B47"/>
  <c r="A30"/>
  <c r="B30"/>
  <c r="A31"/>
  <c r="B31"/>
  <c r="A32"/>
  <c r="B32"/>
  <c r="A33"/>
  <c r="B33"/>
  <c r="A34"/>
  <c r="B34"/>
  <c r="A35"/>
  <c r="B35"/>
  <c r="A36"/>
  <c r="B36"/>
  <c r="A27"/>
  <c r="B27"/>
  <c r="A28"/>
  <c r="B28"/>
  <c r="A29"/>
  <c r="B29"/>
  <c r="A24"/>
  <c r="B24"/>
  <c r="A25"/>
  <c r="B25"/>
  <c r="A26"/>
  <c r="B26"/>
  <c r="A23"/>
  <c r="B23"/>
  <c r="A19"/>
  <c r="B19"/>
  <c r="A20"/>
  <c r="B20"/>
  <c r="A21"/>
  <c r="B21"/>
  <c r="A22"/>
  <c r="B22"/>
  <c r="A11"/>
  <c r="B11"/>
  <c r="A12"/>
  <c r="B12"/>
  <c r="A13"/>
  <c r="B13"/>
  <c r="A14"/>
  <c r="B14"/>
  <c r="A15"/>
  <c r="B15"/>
  <c r="A16"/>
  <c r="B16"/>
  <c r="A17"/>
  <c r="B17"/>
  <c r="A18"/>
  <c r="B18"/>
  <c r="B10"/>
  <c r="A10"/>
  <c r="L57" l="1"/>
  <c r="L27"/>
  <c r="L42"/>
  <c r="L47"/>
  <c r="R50"/>
  <c r="J41"/>
  <c r="H55"/>
  <c r="H59"/>
  <c r="H65"/>
  <c r="Q25"/>
  <c r="P46"/>
  <c r="N25"/>
  <c r="L16"/>
  <c r="I44"/>
  <c r="K54"/>
  <c r="J66"/>
  <c r="N12"/>
  <c r="O44"/>
  <c r="O54"/>
  <c r="R19"/>
  <c r="R25"/>
  <c r="S41"/>
  <c r="Q44"/>
  <c r="K25"/>
  <c r="J44"/>
  <c r="K50"/>
  <c r="P13"/>
  <c r="P17"/>
  <c r="S19"/>
  <c r="P22"/>
  <c r="S25"/>
  <c r="P28"/>
  <c r="P38"/>
  <c r="R44"/>
  <c r="P48"/>
  <c r="Q54"/>
  <c r="R66"/>
  <c r="P65"/>
  <c r="M54"/>
  <c r="R12"/>
  <c r="P16"/>
  <c r="P27"/>
  <c r="P42"/>
  <c r="R54"/>
  <c r="P58"/>
  <c r="I25"/>
  <c r="R41"/>
  <c r="K12"/>
  <c r="H20"/>
  <c r="J25"/>
  <c r="P24"/>
  <c r="H64"/>
  <c r="M19"/>
  <c r="L24"/>
  <c r="H47"/>
  <c r="P33"/>
  <c r="P49"/>
  <c r="P51"/>
  <c r="I12"/>
  <c r="H24"/>
  <c r="L58"/>
  <c r="P35"/>
  <c r="P39"/>
  <c r="S44"/>
  <c r="J54"/>
  <c r="L26"/>
  <c r="L30"/>
  <c r="N41"/>
  <c r="L51"/>
  <c r="P63"/>
  <c r="F12"/>
  <c r="K66"/>
  <c r="M66"/>
  <c r="P36"/>
  <c r="P40"/>
  <c r="P43"/>
  <c r="S54"/>
  <c r="P57"/>
  <c r="Q66"/>
  <c r="K44"/>
  <c r="N50"/>
  <c r="H21"/>
  <c r="H28"/>
  <c r="K41"/>
  <c r="P47"/>
  <c r="S50"/>
  <c r="S66"/>
  <c r="P64"/>
  <c r="H27"/>
  <c r="P37"/>
  <c r="Q41"/>
  <c r="H14"/>
  <c r="H18"/>
  <c r="H36"/>
  <c r="H43"/>
  <c r="H52"/>
  <c r="N19"/>
  <c r="L23"/>
  <c r="L35"/>
  <c r="L39"/>
  <c r="L46"/>
  <c r="M50"/>
  <c r="O50"/>
  <c r="L53"/>
  <c r="L56"/>
  <c r="N66"/>
  <c r="Q12"/>
  <c r="Q19"/>
  <c r="P53"/>
  <c r="P56"/>
  <c r="H35"/>
  <c r="H39"/>
  <c r="H51"/>
  <c r="J50"/>
  <c r="L13"/>
  <c r="L17"/>
  <c r="O25"/>
  <c r="L34"/>
  <c r="L38"/>
  <c r="L43"/>
  <c r="L41" s="1"/>
  <c r="L45"/>
  <c r="L44" s="1"/>
  <c r="L52"/>
  <c r="O66"/>
  <c r="P52"/>
  <c r="H56"/>
  <c r="L63"/>
  <c r="P23"/>
  <c r="Q50"/>
  <c r="E12"/>
  <c r="H13"/>
  <c r="H17"/>
  <c r="J19"/>
  <c r="H23"/>
  <c r="H26"/>
  <c r="H30"/>
  <c r="H34"/>
  <c r="H38"/>
  <c r="H42"/>
  <c r="H46"/>
  <c r="I50"/>
  <c r="I54"/>
  <c r="H58"/>
  <c r="H63"/>
  <c r="M12"/>
  <c r="O12"/>
  <c r="L15"/>
  <c r="O19"/>
  <c r="L22"/>
  <c r="L29"/>
  <c r="L33"/>
  <c r="L37"/>
  <c r="M41"/>
  <c r="O41"/>
  <c r="M44"/>
  <c r="L48"/>
  <c r="L65"/>
  <c r="P15"/>
  <c r="P26"/>
  <c r="P30"/>
  <c r="P34"/>
  <c r="P45"/>
  <c r="J12"/>
  <c r="H16"/>
  <c r="K19"/>
  <c r="H22"/>
  <c r="H29"/>
  <c r="H33"/>
  <c r="H37"/>
  <c r="I41"/>
  <c r="H45"/>
  <c r="H49"/>
  <c r="H53"/>
  <c r="H57"/>
  <c r="I66"/>
  <c r="L14"/>
  <c r="L18"/>
  <c r="L21"/>
  <c r="M25"/>
  <c r="L28"/>
  <c r="L36"/>
  <c r="L40"/>
  <c r="L55"/>
  <c r="L54" s="1"/>
  <c r="L59"/>
  <c r="L64"/>
  <c r="P14"/>
  <c r="P18"/>
  <c r="P21"/>
  <c r="P29"/>
  <c r="H15"/>
  <c r="I19"/>
  <c r="H40"/>
  <c r="H48"/>
  <c r="L20"/>
  <c r="P55"/>
  <c r="P59"/>
  <c r="E25"/>
  <c r="L49"/>
  <c r="P50"/>
  <c r="P41"/>
  <c r="P62"/>
  <c r="P66" s="1"/>
  <c r="L62"/>
  <c r="H62"/>
  <c r="H44" l="1"/>
  <c r="H41"/>
  <c r="H54"/>
  <c r="P25"/>
  <c r="L19"/>
  <c r="H50"/>
  <c r="H25"/>
  <c r="P44"/>
  <c r="H19"/>
  <c r="P19"/>
  <c r="L25"/>
  <c r="P54"/>
  <c r="H66"/>
  <c r="L50"/>
  <c r="H12"/>
  <c r="L12"/>
  <c r="L66"/>
  <c r="P12"/>
  <c r="R19" i="83" l="1"/>
  <c r="Q19"/>
  <c r="P19"/>
  <c r="O19" s="1"/>
  <c r="N19"/>
  <c r="M19"/>
  <c r="L19"/>
  <c r="K19" s="1"/>
  <c r="J19"/>
  <c r="I19"/>
  <c r="H19"/>
  <c r="G19" s="1"/>
  <c r="D34" i="63"/>
  <c r="E34"/>
  <c r="F34"/>
  <c r="F19" i="83" s="1"/>
  <c r="V33" i="63"/>
  <c r="V32"/>
  <c r="V31"/>
  <c r="V30"/>
  <c r="V29"/>
  <c r="V28"/>
  <c r="V27"/>
  <c r="V26"/>
  <c r="V25"/>
  <c r="V24"/>
  <c r="V23"/>
  <c r="V22"/>
  <c r="V21"/>
  <c r="V20"/>
  <c r="V19"/>
  <c r="V18"/>
  <c r="V17"/>
  <c r="V16"/>
  <c r="V15"/>
  <c r="E19" i="83"/>
  <c r="D19"/>
  <c r="C7" i="65"/>
  <c r="C8"/>
  <c r="C9"/>
  <c r="C10"/>
  <c r="C11"/>
  <c r="C12"/>
  <c r="C13"/>
  <c r="C14"/>
  <c r="C15"/>
  <c r="C16"/>
  <c r="C17"/>
  <c r="C18"/>
  <c r="C19"/>
  <c r="O7" l="1"/>
  <c r="Q7"/>
  <c r="R7"/>
  <c r="S7"/>
  <c r="I12"/>
  <c r="J12"/>
  <c r="K12"/>
  <c r="M12"/>
  <c r="N12"/>
  <c r="O12"/>
  <c r="Q12"/>
  <c r="R12"/>
  <c r="S12"/>
  <c r="I7"/>
  <c r="J7"/>
  <c r="K7"/>
  <c r="M7"/>
  <c r="N7"/>
  <c r="F12"/>
  <c r="G12"/>
  <c r="E12"/>
  <c r="F7"/>
  <c r="G7"/>
  <c r="E7"/>
  <c r="S7" i="16"/>
  <c r="S13"/>
  <c r="S21"/>
  <c r="S22"/>
  <c r="S23"/>
  <c r="S24"/>
  <c r="S25"/>
  <c r="S27" i="83"/>
  <c r="S26"/>
  <c r="S25"/>
  <c r="S21"/>
  <c r="O21"/>
  <c r="O20"/>
  <c r="O15"/>
  <c r="R13"/>
  <c r="Q13"/>
  <c r="P13"/>
  <c r="O13" s="1"/>
  <c r="R7"/>
  <c r="Q7"/>
  <c r="P7"/>
  <c r="O7" s="1"/>
  <c r="K21"/>
  <c r="K20"/>
  <c r="K15"/>
  <c r="N13"/>
  <c r="M13"/>
  <c r="L13"/>
  <c r="K13" s="1"/>
  <c r="N7"/>
  <c r="M7"/>
  <c r="L7"/>
  <c r="K7" s="1"/>
  <c r="G21"/>
  <c r="G20"/>
  <c r="G15"/>
  <c r="J13"/>
  <c r="I13"/>
  <c r="H13"/>
  <c r="G13" s="1"/>
  <c r="J7"/>
  <c r="I7"/>
  <c r="H7"/>
  <c r="G7" s="1"/>
  <c r="E13"/>
  <c r="F13"/>
  <c r="D13"/>
  <c r="E7"/>
  <c r="F7"/>
  <c r="D7"/>
  <c r="E15" i="16" l="1"/>
  <c r="E16" i="83" s="1"/>
  <c r="R15" i="16"/>
  <c r="R16" i="83" s="1"/>
  <c r="Q15" i="16"/>
  <c r="Q16" i="83" s="1"/>
  <c r="P15" i="16"/>
  <c r="P16" i="83" s="1"/>
  <c r="N15" i="16"/>
  <c r="N16" i="83" s="1"/>
  <c r="M15" i="16"/>
  <c r="M16" i="83" s="1"/>
  <c r="L15" i="16"/>
  <c r="L16" i="83" s="1"/>
  <c r="J15" i="16"/>
  <c r="J16" i="83" s="1"/>
  <c r="I15" i="16"/>
  <c r="I16" i="83" s="1"/>
  <c r="H15" i="16"/>
  <c r="H16" i="83" s="1"/>
  <c r="F15" i="16"/>
  <c r="F16" i="83" s="1"/>
  <c r="D15" i="16"/>
  <c r="D16" i="83" s="1"/>
  <c r="V10" i="28"/>
  <c r="V11"/>
  <c r="V12"/>
  <c r="V13"/>
  <c r="V14"/>
  <c r="V15"/>
  <c r="V16"/>
  <c r="V9"/>
  <c r="V8"/>
  <c r="G10" i="52"/>
  <c r="S56"/>
  <c r="R56"/>
  <c r="Q56"/>
  <c r="S55"/>
  <c r="R55"/>
  <c r="Q55"/>
  <c r="S54"/>
  <c r="R54"/>
  <c r="Q54"/>
  <c r="S53"/>
  <c r="R53"/>
  <c r="Q53"/>
  <c r="S52"/>
  <c r="R52"/>
  <c r="Q52"/>
  <c r="S51"/>
  <c r="R51"/>
  <c r="Q51"/>
  <c r="S50"/>
  <c r="R50"/>
  <c r="Q50"/>
  <c r="S49"/>
  <c r="R49"/>
  <c r="Q49"/>
  <c r="S48"/>
  <c r="R48"/>
  <c r="Q48"/>
  <c r="S46"/>
  <c r="R46"/>
  <c r="Q46"/>
  <c r="S45"/>
  <c r="R45"/>
  <c r="Q45"/>
  <c r="S44"/>
  <c r="R44"/>
  <c r="Q44"/>
  <c r="S42"/>
  <c r="R42"/>
  <c r="Q42"/>
  <c r="S41"/>
  <c r="R41"/>
  <c r="Q41"/>
  <c r="S40"/>
  <c r="R40"/>
  <c r="Q40"/>
  <c r="S39"/>
  <c r="R39"/>
  <c r="Q39"/>
  <c r="S37"/>
  <c r="R37"/>
  <c r="Q37"/>
  <c r="S36"/>
  <c r="R36"/>
  <c r="Q36"/>
  <c r="S34"/>
  <c r="R34"/>
  <c r="Q34"/>
  <c r="S33"/>
  <c r="R33"/>
  <c r="Q33"/>
  <c r="S32"/>
  <c r="R32"/>
  <c r="Q32"/>
  <c r="S31"/>
  <c r="R31"/>
  <c r="Q31"/>
  <c r="S30"/>
  <c r="R30"/>
  <c r="Q30"/>
  <c r="S29"/>
  <c r="R29"/>
  <c r="Q29"/>
  <c r="S28"/>
  <c r="R28"/>
  <c r="Q28"/>
  <c r="S25"/>
  <c r="R25"/>
  <c r="Q25"/>
  <c r="S24"/>
  <c r="R24"/>
  <c r="Q24"/>
  <c r="S23"/>
  <c r="R23"/>
  <c r="Q23"/>
  <c r="S22"/>
  <c r="R22"/>
  <c r="Q22"/>
  <c r="S21"/>
  <c r="R21"/>
  <c r="Q21"/>
  <c r="S19"/>
  <c r="R19"/>
  <c r="Q19"/>
  <c r="S18"/>
  <c r="R18"/>
  <c r="Q18"/>
  <c r="S17"/>
  <c r="R17"/>
  <c r="Q17"/>
  <c r="S16"/>
  <c r="R16"/>
  <c r="Q16"/>
  <c r="S15"/>
  <c r="R15"/>
  <c r="Q15"/>
  <c r="S13"/>
  <c r="R13"/>
  <c r="Q13"/>
  <c r="S12"/>
  <c r="R12"/>
  <c r="Q12"/>
  <c r="S11"/>
  <c r="R11"/>
  <c r="Q11"/>
  <c r="S10"/>
  <c r="R10"/>
  <c r="Q10"/>
  <c r="S9"/>
  <c r="R9"/>
  <c r="Q9"/>
  <c r="S8"/>
  <c r="R8"/>
  <c r="Q8"/>
  <c r="P8"/>
  <c r="O56"/>
  <c r="N56"/>
  <c r="M56"/>
  <c r="O55"/>
  <c r="N55"/>
  <c r="M55"/>
  <c r="O54"/>
  <c r="N54"/>
  <c r="M54"/>
  <c r="O53"/>
  <c r="N53"/>
  <c r="M53"/>
  <c r="O52"/>
  <c r="N52"/>
  <c r="M52"/>
  <c r="O51"/>
  <c r="N51"/>
  <c r="M51"/>
  <c r="O50"/>
  <c r="N50"/>
  <c r="M50"/>
  <c r="O49"/>
  <c r="N49"/>
  <c r="M49"/>
  <c r="O48"/>
  <c r="N48"/>
  <c r="M48"/>
  <c r="O46"/>
  <c r="N46"/>
  <c r="M46"/>
  <c r="O45"/>
  <c r="N45"/>
  <c r="M45"/>
  <c r="O44"/>
  <c r="N44"/>
  <c r="M44"/>
  <c r="O42"/>
  <c r="N42"/>
  <c r="M42"/>
  <c r="O41"/>
  <c r="N41"/>
  <c r="M41"/>
  <c r="O40"/>
  <c r="N40"/>
  <c r="M40"/>
  <c r="O39"/>
  <c r="N39"/>
  <c r="M39"/>
  <c r="O37"/>
  <c r="N37"/>
  <c r="M37"/>
  <c r="O36"/>
  <c r="N36"/>
  <c r="M36"/>
  <c r="O34"/>
  <c r="N34"/>
  <c r="M34"/>
  <c r="O33"/>
  <c r="N33"/>
  <c r="M33"/>
  <c r="O32"/>
  <c r="N32"/>
  <c r="M32"/>
  <c r="O31"/>
  <c r="N31"/>
  <c r="M31"/>
  <c r="O30"/>
  <c r="N30"/>
  <c r="M30"/>
  <c r="O29"/>
  <c r="N29"/>
  <c r="M29"/>
  <c r="O28"/>
  <c r="N28"/>
  <c r="M28"/>
  <c r="O25"/>
  <c r="N25"/>
  <c r="M25"/>
  <c r="O24"/>
  <c r="N24"/>
  <c r="M24"/>
  <c r="O23"/>
  <c r="N23"/>
  <c r="M23"/>
  <c r="O22"/>
  <c r="N22"/>
  <c r="M22"/>
  <c r="O21"/>
  <c r="N21"/>
  <c r="M21"/>
  <c r="O19"/>
  <c r="N19"/>
  <c r="M19"/>
  <c r="O18"/>
  <c r="N18"/>
  <c r="M18"/>
  <c r="O17"/>
  <c r="N17"/>
  <c r="M17"/>
  <c r="O16"/>
  <c r="N16"/>
  <c r="M16"/>
  <c r="O15"/>
  <c r="N15"/>
  <c r="M15"/>
  <c r="O13"/>
  <c r="N13"/>
  <c r="M13"/>
  <c r="O12"/>
  <c r="N12"/>
  <c r="M12"/>
  <c r="O11"/>
  <c r="N11"/>
  <c r="M11"/>
  <c r="O10"/>
  <c r="N10"/>
  <c r="M10"/>
  <c r="O9"/>
  <c r="N9"/>
  <c r="M9"/>
  <c r="O8"/>
  <c r="N8"/>
  <c r="M8"/>
  <c r="L8"/>
  <c r="K56"/>
  <c r="J56"/>
  <c r="I56"/>
  <c r="K55"/>
  <c r="J55"/>
  <c r="I55"/>
  <c r="K54"/>
  <c r="J54"/>
  <c r="I54"/>
  <c r="K53"/>
  <c r="J53"/>
  <c r="I53"/>
  <c r="K52"/>
  <c r="J52"/>
  <c r="I52"/>
  <c r="K51"/>
  <c r="J51"/>
  <c r="I51"/>
  <c r="K50"/>
  <c r="J50"/>
  <c r="I50"/>
  <c r="K49"/>
  <c r="J49"/>
  <c r="I49"/>
  <c r="K48"/>
  <c r="J48"/>
  <c r="I48"/>
  <c r="K46"/>
  <c r="J46"/>
  <c r="I46"/>
  <c r="K45"/>
  <c r="J45"/>
  <c r="I45"/>
  <c r="K44"/>
  <c r="J44"/>
  <c r="I44"/>
  <c r="K42"/>
  <c r="J42"/>
  <c r="I42"/>
  <c r="K41"/>
  <c r="J41"/>
  <c r="I41"/>
  <c r="K40"/>
  <c r="J40"/>
  <c r="I40"/>
  <c r="K39"/>
  <c r="J39"/>
  <c r="I39"/>
  <c r="K37"/>
  <c r="J37"/>
  <c r="I37"/>
  <c r="K36"/>
  <c r="J36"/>
  <c r="I36"/>
  <c r="K34"/>
  <c r="J34"/>
  <c r="I34"/>
  <c r="K33"/>
  <c r="J33"/>
  <c r="I33"/>
  <c r="K32"/>
  <c r="J32"/>
  <c r="I32"/>
  <c r="K31"/>
  <c r="J31"/>
  <c r="I31"/>
  <c r="K30"/>
  <c r="J30"/>
  <c r="I30"/>
  <c r="K29"/>
  <c r="J29"/>
  <c r="I29"/>
  <c r="K28"/>
  <c r="J28"/>
  <c r="I28"/>
  <c r="K25"/>
  <c r="J25"/>
  <c r="I25"/>
  <c r="K24"/>
  <c r="J24"/>
  <c r="I24"/>
  <c r="K23"/>
  <c r="J23"/>
  <c r="I23"/>
  <c r="K22"/>
  <c r="J22"/>
  <c r="I22"/>
  <c r="K21"/>
  <c r="J21"/>
  <c r="I21"/>
  <c r="K19"/>
  <c r="J19"/>
  <c r="I19"/>
  <c r="K18"/>
  <c r="J18"/>
  <c r="I18"/>
  <c r="K17"/>
  <c r="J17"/>
  <c r="I17"/>
  <c r="K16"/>
  <c r="J16"/>
  <c r="I16"/>
  <c r="K15"/>
  <c r="J15"/>
  <c r="I15"/>
  <c r="K13"/>
  <c r="J13"/>
  <c r="I13"/>
  <c r="K12"/>
  <c r="J12"/>
  <c r="I12"/>
  <c r="K11"/>
  <c r="J11"/>
  <c r="I11"/>
  <c r="K10"/>
  <c r="J10"/>
  <c r="I10"/>
  <c r="K9"/>
  <c r="J9"/>
  <c r="I9"/>
  <c r="K8"/>
  <c r="J8"/>
  <c r="I8"/>
  <c r="H8"/>
  <c r="E8"/>
  <c r="G56"/>
  <c r="F56"/>
  <c r="E56"/>
  <c r="G55"/>
  <c r="F55"/>
  <c r="E55"/>
  <c r="G54"/>
  <c r="F54"/>
  <c r="E54"/>
  <c r="G53"/>
  <c r="F53"/>
  <c r="E53"/>
  <c r="G52"/>
  <c r="F52"/>
  <c r="E52"/>
  <c r="G51"/>
  <c r="F51"/>
  <c r="E51"/>
  <c r="G50"/>
  <c r="F50"/>
  <c r="E50"/>
  <c r="G49"/>
  <c r="F49"/>
  <c r="E49"/>
  <c r="G48"/>
  <c r="F48"/>
  <c r="E48"/>
  <c r="G46"/>
  <c r="F46"/>
  <c r="E46"/>
  <c r="G45"/>
  <c r="F45"/>
  <c r="E45"/>
  <c r="G44"/>
  <c r="F44"/>
  <c r="E44"/>
  <c r="G42"/>
  <c r="F42"/>
  <c r="E42"/>
  <c r="G41"/>
  <c r="F41"/>
  <c r="E41"/>
  <c r="G40"/>
  <c r="F40"/>
  <c r="E40"/>
  <c r="G39"/>
  <c r="F39"/>
  <c r="E39"/>
  <c r="G37"/>
  <c r="F37"/>
  <c r="E37"/>
  <c r="G36"/>
  <c r="F36"/>
  <c r="E36"/>
  <c r="G34"/>
  <c r="F34"/>
  <c r="E34"/>
  <c r="G33"/>
  <c r="F33"/>
  <c r="E33"/>
  <c r="G32"/>
  <c r="F32"/>
  <c r="E32"/>
  <c r="G31"/>
  <c r="F31"/>
  <c r="E31"/>
  <c r="G30"/>
  <c r="F30"/>
  <c r="E30"/>
  <c r="G29"/>
  <c r="F29"/>
  <c r="E29"/>
  <c r="G28"/>
  <c r="F28"/>
  <c r="E28"/>
  <c r="G25"/>
  <c r="F25"/>
  <c r="E25"/>
  <c r="G24"/>
  <c r="F24"/>
  <c r="E24"/>
  <c r="G23"/>
  <c r="F23"/>
  <c r="E23"/>
  <c r="G22"/>
  <c r="F22"/>
  <c r="E22"/>
  <c r="G21"/>
  <c r="F21"/>
  <c r="E21"/>
  <c r="G19"/>
  <c r="F19"/>
  <c r="E19"/>
  <c r="G18"/>
  <c r="F18"/>
  <c r="E18"/>
  <c r="G17"/>
  <c r="F17"/>
  <c r="E17"/>
  <c r="G16"/>
  <c r="F16"/>
  <c r="E16"/>
  <c r="G15"/>
  <c r="F15"/>
  <c r="E15"/>
  <c r="E9"/>
  <c r="F9"/>
  <c r="G9"/>
  <c r="E10"/>
  <c r="F10"/>
  <c r="E11"/>
  <c r="F11"/>
  <c r="G11"/>
  <c r="E12"/>
  <c r="F12"/>
  <c r="G12"/>
  <c r="E13"/>
  <c r="F13"/>
  <c r="G13"/>
  <c r="F8"/>
  <c r="G8"/>
  <c r="D8"/>
  <c r="A54"/>
  <c r="B54"/>
  <c r="A55"/>
  <c r="B55"/>
  <c r="A56"/>
  <c r="B56"/>
  <c r="A57"/>
  <c r="B57"/>
  <c r="A17"/>
  <c r="B17"/>
  <c r="A18"/>
  <c r="B18"/>
  <c r="A19"/>
  <c r="B19"/>
  <c r="A20"/>
  <c r="B20"/>
  <c r="A21"/>
  <c r="B21"/>
  <c r="A22"/>
  <c r="B22"/>
  <c r="A23"/>
  <c r="B23"/>
  <c r="A24"/>
  <c r="B24"/>
  <c r="A25"/>
  <c r="B25"/>
  <c r="A26"/>
  <c r="B26"/>
  <c r="A27"/>
  <c r="B27"/>
  <c r="A28"/>
  <c r="B28"/>
  <c r="A29"/>
  <c r="B29"/>
  <c r="A30"/>
  <c r="B30"/>
  <c r="A31"/>
  <c r="B31"/>
  <c r="A32"/>
  <c r="B32"/>
  <c r="A33"/>
  <c r="B33"/>
  <c r="A34"/>
  <c r="B34"/>
  <c r="A35"/>
  <c r="B35"/>
  <c r="A36"/>
  <c r="B36"/>
  <c r="A37"/>
  <c r="B37"/>
  <c r="A38"/>
  <c r="B38"/>
  <c r="A39"/>
  <c r="B39"/>
  <c r="A40"/>
  <c r="B40"/>
  <c r="A41"/>
  <c r="B41"/>
  <c r="A42"/>
  <c r="B42"/>
  <c r="A43"/>
  <c r="B43"/>
  <c r="A44"/>
  <c r="B44"/>
  <c r="A45"/>
  <c r="B45"/>
  <c r="A46"/>
  <c r="B46"/>
  <c r="A47"/>
  <c r="B47"/>
  <c r="A48"/>
  <c r="B48"/>
  <c r="A49"/>
  <c r="B49"/>
  <c r="A50"/>
  <c r="B50"/>
  <c r="A51"/>
  <c r="B51"/>
  <c r="A52"/>
  <c r="B52"/>
  <c r="A53"/>
  <c r="B53"/>
  <c r="A6"/>
  <c r="B6"/>
  <c r="A7"/>
  <c r="B7"/>
  <c r="A8"/>
  <c r="B8"/>
  <c r="A9"/>
  <c r="B9"/>
  <c r="A10"/>
  <c r="B10"/>
  <c r="A11"/>
  <c r="B11"/>
  <c r="A12"/>
  <c r="B12"/>
  <c r="A13"/>
  <c r="B13"/>
  <c r="A14"/>
  <c r="B14"/>
  <c r="A15"/>
  <c r="B15"/>
  <c r="A16"/>
  <c r="B16"/>
  <c r="B5"/>
  <c r="A5"/>
  <c r="F20" i="51"/>
  <c r="V12"/>
  <c r="V14"/>
  <c r="V15"/>
  <c r="E28" i="75"/>
  <c r="D50" i="105"/>
  <c r="BP49"/>
  <c r="T49"/>
  <c r="BP48"/>
  <c r="T48"/>
  <c r="BP47"/>
  <c r="T47"/>
  <c r="BP46"/>
  <c r="BP50" s="1"/>
  <c r="T46"/>
  <c r="T50" s="1"/>
  <c r="D43"/>
  <c r="T43" s="1"/>
  <c r="D42"/>
  <c r="T42" s="1"/>
  <c r="D41"/>
  <c r="T41" s="1"/>
  <c r="D40"/>
  <c r="T40" s="1"/>
  <c r="D39"/>
  <c r="T39" s="1"/>
  <c r="D38"/>
  <c r="T38" s="1"/>
  <c r="D37"/>
  <c r="T37" s="1"/>
  <c r="D36"/>
  <c r="T36" s="1"/>
  <c r="D35"/>
  <c r="T35" s="1"/>
  <c r="D34"/>
  <c r="T34" s="1"/>
  <c r="D33"/>
  <c r="T33" s="1"/>
  <c r="D32"/>
  <c r="T32" s="1"/>
  <c r="D31"/>
  <c r="T31" s="1"/>
  <c r="D30"/>
  <c r="T30" s="1"/>
  <c r="D28"/>
  <c r="T28" s="1"/>
  <c r="D22"/>
  <c r="T22" s="1"/>
  <c r="D15"/>
  <c r="T15" s="1"/>
  <c r="D11"/>
  <c r="BM11"/>
  <c r="H4"/>
  <c r="A4"/>
  <c r="R14" i="52" l="1"/>
  <c r="S14"/>
  <c r="Q20"/>
  <c r="H49"/>
  <c r="Q14"/>
  <c r="J14"/>
  <c r="O38"/>
  <c r="S20"/>
  <c r="S38"/>
  <c r="R43"/>
  <c r="P48"/>
  <c r="R47"/>
  <c r="P52"/>
  <c r="P56"/>
  <c r="M20"/>
  <c r="R7"/>
  <c r="K38"/>
  <c r="L32"/>
  <c r="S7"/>
  <c r="P11"/>
  <c r="K47"/>
  <c r="O35"/>
  <c r="M38"/>
  <c r="L50"/>
  <c r="R20"/>
  <c r="P24"/>
  <c r="R35"/>
  <c r="P46"/>
  <c r="J38"/>
  <c r="J43"/>
  <c r="O14"/>
  <c r="P22"/>
  <c r="N7"/>
  <c r="M14"/>
  <c r="S43"/>
  <c r="H41"/>
  <c r="P40"/>
  <c r="K35"/>
  <c r="N14"/>
  <c r="H29"/>
  <c r="O47"/>
  <c r="G7"/>
  <c r="E14"/>
  <c r="H16"/>
  <c r="H21"/>
  <c r="H44"/>
  <c r="O7"/>
  <c r="O20"/>
  <c r="N35"/>
  <c r="O43"/>
  <c r="R38"/>
  <c r="P42"/>
  <c r="P44"/>
  <c r="S47"/>
  <c r="Y11" i="105"/>
  <c r="P18" i="52"/>
  <c r="P28"/>
  <c r="P32"/>
  <c r="S35"/>
  <c r="Q38"/>
  <c r="AC11" i="105"/>
  <c r="J7" i="52"/>
  <c r="K43"/>
  <c r="L44"/>
  <c r="AG11" i="105"/>
  <c r="H37" i="52"/>
  <c r="I38"/>
  <c r="J47"/>
  <c r="L18"/>
  <c r="L30"/>
  <c r="L34"/>
  <c r="N38"/>
  <c r="L42"/>
  <c r="N43"/>
  <c r="N47"/>
  <c r="P16"/>
  <c r="P30"/>
  <c r="P36"/>
  <c r="O16" i="83"/>
  <c r="G16"/>
  <c r="K16"/>
  <c r="AR11" i="105"/>
  <c r="AB11"/>
  <c r="AJ11"/>
  <c r="AV11"/>
  <c r="AZ11"/>
  <c r="X11"/>
  <c r="AF11"/>
  <c r="AN11"/>
  <c r="E7" i="52"/>
  <c r="H25"/>
  <c r="P34"/>
  <c r="P50"/>
  <c r="F7"/>
  <c r="H9"/>
  <c r="H13"/>
  <c r="J20"/>
  <c r="K20"/>
  <c r="H24"/>
  <c r="H36"/>
  <c r="J35"/>
  <c r="H40"/>
  <c r="L10"/>
  <c r="L17"/>
  <c r="N20"/>
  <c r="L24"/>
  <c r="P10"/>
  <c r="P21"/>
  <c r="P25"/>
  <c r="P29"/>
  <c r="P33"/>
  <c r="P37"/>
  <c r="P41"/>
  <c r="P45"/>
  <c r="P49"/>
  <c r="K7"/>
  <c r="H12"/>
  <c r="H33"/>
  <c r="L9"/>
  <c r="L13"/>
  <c r="L40"/>
  <c r="L46"/>
  <c r="L48"/>
  <c r="L52"/>
  <c r="L56"/>
  <c r="P9"/>
  <c r="P13"/>
  <c r="E20"/>
  <c r="K14"/>
  <c r="H17"/>
  <c r="H28"/>
  <c r="H32"/>
  <c r="H45"/>
  <c r="H48"/>
  <c r="H52"/>
  <c r="H56"/>
  <c r="M7"/>
  <c r="L12"/>
  <c r="L22"/>
  <c r="L36"/>
  <c r="L55"/>
  <c r="Q7"/>
  <c r="P12"/>
  <c r="P15"/>
  <c r="P19"/>
  <c r="P23"/>
  <c r="P31"/>
  <c r="Q35"/>
  <c r="Q43"/>
  <c r="Q47"/>
  <c r="P51"/>
  <c r="P55"/>
  <c r="O15" i="16"/>
  <c r="K15"/>
  <c r="G15"/>
  <c r="H10" i="52"/>
  <c r="I14"/>
  <c r="H18"/>
  <c r="H22"/>
  <c r="H30"/>
  <c r="H34"/>
  <c r="H42"/>
  <c r="H46"/>
  <c r="H50"/>
  <c r="H54"/>
  <c r="L11"/>
  <c r="L15"/>
  <c r="L19"/>
  <c r="L23"/>
  <c r="L31"/>
  <c r="M35"/>
  <c r="L39"/>
  <c r="M43"/>
  <c r="M47"/>
  <c r="L51"/>
  <c r="H53"/>
  <c r="L54"/>
  <c r="P39"/>
  <c r="I7"/>
  <c r="I20"/>
  <c r="L21"/>
  <c r="L25"/>
  <c r="L29"/>
  <c r="L33"/>
  <c r="L37"/>
  <c r="L41"/>
  <c r="L45"/>
  <c r="L49"/>
  <c r="L53"/>
  <c r="P54"/>
  <c r="H11"/>
  <c r="H15"/>
  <c r="H19"/>
  <c r="H23"/>
  <c r="H31"/>
  <c r="I35"/>
  <c r="H39"/>
  <c r="I43"/>
  <c r="I47"/>
  <c r="H51"/>
  <c r="H55"/>
  <c r="L16"/>
  <c r="L28"/>
  <c r="P17"/>
  <c r="P53"/>
  <c r="Y15" i="105"/>
  <c r="AE15"/>
  <c r="AO11"/>
  <c r="AW11"/>
  <c r="BE11"/>
  <c r="AA15"/>
  <c r="AF15"/>
  <c r="AX15" s="1"/>
  <c r="BN48"/>
  <c r="BJ48"/>
  <c r="BF48"/>
  <c r="BN46"/>
  <c r="BJ46"/>
  <c r="BF46"/>
  <c r="BO49"/>
  <c r="BK49"/>
  <c r="BG49"/>
  <c r="BM48"/>
  <c r="BI48"/>
  <c r="BE48"/>
  <c r="BO47"/>
  <c r="BK47"/>
  <c r="BG47"/>
  <c r="BM46"/>
  <c r="BI46"/>
  <c r="BE46"/>
  <c r="BN49"/>
  <c r="BJ49"/>
  <c r="BF49"/>
  <c r="BN47"/>
  <c r="BJ47"/>
  <c r="BF47"/>
  <c r="BM49"/>
  <c r="BI49"/>
  <c r="BE49"/>
  <c r="BO48"/>
  <c r="BK48"/>
  <c r="BG48"/>
  <c r="BM47"/>
  <c r="BI47"/>
  <c r="BE47"/>
  <c r="BO46"/>
  <c r="BK46"/>
  <c r="BG46"/>
  <c r="AS11"/>
  <c r="BA11"/>
  <c r="BI11"/>
  <c r="BQ11"/>
  <c r="AJ49"/>
  <c r="AF49"/>
  <c r="AB49"/>
  <c r="X49"/>
  <c r="AJ47"/>
  <c r="AF47"/>
  <c r="AB47"/>
  <c r="X47"/>
  <c r="AI49"/>
  <c r="AE49"/>
  <c r="AA49"/>
  <c r="W49"/>
  <c r="AK48"/>
  <c r="AG48"/>
  <c r="AC48"/>
  <c r="Y48"/>
  <c r="AI47"/>
  <c r="AE47"/>
  <c r="AA47"/>
  <c r="W47"/>
  <c r="AK46"/>
  <c r="AG46"/>
  <c r="AC46"/>
  <c r="Y46"/>
  <c r="AJ48"/>
  <c r="AF48"/>
  <c r="AB48"/>
  <c r="X48"/>
  <c r="AJ46"/>
  <c r="AJ50" s="1"/>
  <c r="AF46"/>
  <c r="AF50" s="1"/>
  <c r="AB46"/>
  <c r="AB50" s="1"/>
  <c r="X46"/>
  <c r="X50" s="1"/>
  <c r="AK49"/>
  <c r="AG49"/>
  <c r="AC49"/>
  <c r="Y49"/>
  <c r="AI48"/>
  <c r="AH48" s="1"/>
  <c r="AE48"/>
  <c r="AD48" s="1"/>
  <c r="AA48"/>
  <c r="Z48" s="1"/>
  <c r="W48"/>
  <c r="V48" s="1"/>
  <c r="AK47"/>
  <c r="AG47"/>
  <c r="AC47"/>
  <c r="Y47"/>
  <c r="AI46"/>
  <c r="AE46"/>
  <c r="AA46"/>
  <c r="W46"/>
  <c r="AI43"/>
  <c r="AE43"/>
  <c r="AA43"/>
  <c r="W43"/>
  <c r="AJ42"/>
  <c r="BB42" s="1"/>
  <c r="AF42"/>
  <c r="AX42" s="1"/>
  <c r="AB42"/>
  <c r="AT42" s="1"/>
  <c r="X42"/>
  <c r="AP42" s="1"/>
  <c r="AK41"/>
  <c r="AG41"/>
  <c r="AC41"/>
  <c r="Y41"/>
  <c r="AI42"/>
  <c r="AE42"/>
  <c r="AA42"/>
  <c r="W42"/>
  <c r="AJ41"/>
  <c r="BB41" s="1"/>
  <c r="AF41"/>
  <c r="AX41" s="1"/>
  <c r="AB41"/>
  <c r="AT41" s="1"/>
  <c r="X41"/>
  <c r="AP41" s="1"/>
  <c r="AK40"/>
  <c r="AG40"/>
  <c r="AC40"/>
  <c r="Y40"/>
  <c r="AK43"/>
  <c r="AG43"/>
  <c r="AC43"/>
  <c r="Y43"/>
  <c r="AI41"/>
  <c r="AE41"/>
  <c r="AA41"/>
  <c r="W41"/>
  <c r="AJ40"/>
  <c r="BB40" s="1"/>
  <c r="AF40"/>
  <c r="AX40" s="1"/>
  <c r="AB40"/>
  <c r="AT40" s="1"/>
  <c r="X40"/>
  <c r="AP40" s="1"/>
  <c r="AK39"/>
  <c r="AG39"/>
  <c r="AC39"/>
  <c r="Y39"/>
  <c r="AJ43"/>
  <c r="BB43" s="1"/>
  <c r="AF43"/>
  <c r="AX43" s="1"/>
  <c r="AB43"/>
  <c r="AT43" s="1"/>
  <c r="X43"/>
  <c r="AP43" s="1"/>
  <c r="AK42"/>
  <c r="AG42"/>
  <c r="AC42"/>
  <c r="Y42"/>
  <c r="AI40"/>
  <c r="AE40"/>
  <c r="AA40"/>
  <c r="W40"/>
  <c r="AJ39"/>
  <c r="BB39" s="1"/>
  <c r="AF39"/>
  <c r="AX39" s="1"/>
  <c r="AB39"/>
  <c r="AT39" s="1"/>
  <c r="X39"/>
  <c r="AP39" s="1"/>
  <c r="AK38"/>
  <c r="W39"/>
  <c r="AI38"/>
  <c r="AE38"/>
  <c r="AA38"/>
  <c r="W38"/>
  <c r="AJ37"/>
  <c r="BB37" s="1"/>
  <c r="AF37"/>
  <c r="AX37" s="1"/>
  <c r="AB37"/>
  <c r="AT37" s="1"/>
  <c r="X37"/>
  <c r="AP37" s="1"/>
  <c r="AK36"/>
  <c r="AG36"/>
  <c r="AC36"/>
  <c r="Y36"/>
  <c r="AI34"/>
  <c r="AE34"/>
  <c r="AA34"/>
  <c r="W34"/>
  <c r="AJ33"/>
  <c r="BB33" s="1"/>
  <c r="AF33"/>
  <c r="AX33" s="1"/>
  <c r="AB33"/>
  <c r="AT33" s="1"/>
  <c r="X33"/>
  <c r="AP33" s="1"/>
  <c r="AI39"/>
  <c r="AI37"/>
  <c r="AE37"/>
  <c r="AA37"/>
  <c r="W37"/>
  <c r="AJ36"/>
  <c r="BB36" s="1"/>
  <c r="AF36"/>
  <c r="AX36" s="1"/>
  <c r="AB36"/>
  <c r="AT36" s="1"/>
  <c r="X36"/>
  <c r="AP36" s="1"/>
  <c r="AK35"/>
  <c r="AG35"/>
  <c r="AC35"/>
  <c r="Y35"/>
  <c r="AI33"/>
  <c r="AE33"/>
  <c r="AA33"/>
  <c r="W33"/>
  <c r="AJ32"/>
  <c r="BB32" s="1"/>
  <c r="AF32"/>
  <c r="AX32" s="1"/>
  <c r="AB32"/>
  <c r="AT32" s="1"/>
  <c r="AE39"/>
  <c r="AG38"/>
  <c r="AC38"/>
  <c r="Y38"/>
  <c r="AI36"/>
  <c r="AE36"/>
  <c r="AA36"/>
  <c r="W36"/>
  <c r="AJ35"/>
  <c r="BB35" s="1"/>
  <c r="AF35"/>
  <c r="AX35" s="1"/>
  <c r="AB35"/>
  <c r="AT35" s="1"/>
  <c r="X35"/>
  <c r="AP35" s="1"/>
  <c r="AK34"/>
  <c r="AG34"/>
  <c r="AC34"/>
  <c r="Y34"/>
  <c r="AA39"/>
  <c r="AJ38"/>
  <c r="BB38" s="1"/>
  <c r="AF38"/>
  <c r="AX38" s="1"/>
  <c r="AB38"/>
  <c r="AT38" s="1"/>
  <c r="X38"/>
  <c r="AP38" s="1"/>
  <c r="AK37"/>
  <c r="AG37"/>
  <c r="AC37"/>
  <c r="Y37"/>
  <c r="AI35"/>
  <c r="AE35"/>
  <c r="AA35"/>
  <c r="W35"/>
  <c r="AJ34"/>
  <c r="BB34" s="1"/>
  <c r="AF34"/>
  <c r="AX34" s="1"/>
  <c r="AB34"/>
  <c r="AT34" s="1"/>
  <c r="X34"/>
  <c r="AP34" s="1"/>
  <c r="AK33"/>
  <c r="AG33"/>
  <c r="AC33"/>
  <c r="Y33"/>
  <c r="AI32"/>
  <c r="AA32"/>
  <c r="AJ31"/>
  <c r="BB31" s="1"/>
  <c r="AF31"/>
  <c r="AX31" s="1"/>
  <c r="AB31"/>
  <c r="AT31" s="1"/>
  <c r="X31"/>
  <c r="AP31" s="1"/>
  <c r="AK30"/>
  <c r="AG30"/>
  <c r="AC30"/>
  <c r="Y30"/>
  <c r="AI28"/>
  <c r="AE28"/>
  <c r="AA28"/>
  <c r="W28"/>
  <c r="AG32"/>
  <c r="Y32"/>
  <c r="AI31"/>
  <c r="AE31"/>
  <c r="AA31"/>
  <c r="W31"/>
  <c r="AJ30"/>
  <c r="BB30" s="1"/>
  <c r="AF30"/>
  <c r="AX30" s="1"/>
  <c r="AB30"/>
  <c r="AT30" s="1"/>
  <c r="X30"/>
  <c r="AP30" s="1"/>
  <c r="AE32"/>
  <c r="X32"/>
  <c r="AP32" s="1"/>
  <c r="AI30"/>
  <c r="AE30"/>
  <c r="AA30"/>
  <c r="W30"/>
  <c r="AK28"/>
  <c r="AG28"/>
  <c r="AC28"/>
  <c r="Y28"/>
  <c r="AK32"/>
  <c r="AC32"/>
  <c r="W32"/>
  <c r="AK31"/>
  <c r="AG31"/>
  <c r="AC31"/>
  <c r="Y31"/>
  <c r="AJ28"/>
  <c r="BB28" s="1"/>
  <c r="AF28"/>
  <c r="AX28" s="1"/>
  <c r="AB28"/>
  <c r="AT28" s="1"/>
  <c r="X28"/>
  <c r="AP28" s="1"/>
  <c r="AJ22"/>
  <c r="BB22" s="1"/>
  <c r="AF22"/>
  <c r="AX22" s="1"/>
  <c r="AB22"/>
  <c r="AT22" s="1"/>
  <c r="X22"/>
  <c r="AP22" s="1"/>
  <c r="AI22"/>
  <c r="AE22"/>
  <c r="AA22"/>
  <c r="W22"/>
  <c r="AK15"/>
  <c r="AG15"/>
  <c r="AK22"/>
  <c r="AG22"/>
  <c r="AC22"/>
  <c r="Y22"/>
  <c r="AP11"/>
  <c r="AT11"/>
  <c r="AX11"/>
  <c r="BF11"/>
  <c r="BJ11"/>
  <c r="BN11"/>
  <c r="BR11"/>
  <c r="W15"/>
  <c r="AB15"/>
  <c r="AT15" s="1"/>
  <c r="AI15"/>
  <c r="AZ49"/>
  <c r="AV49"/>
  <c r="AR49"/>
  <c r="AN49"/>
  <c r="BB48"/>
  <c r="AX48"/>
  <c r="AT48"/>
  <c r="AP48"/>
  <c r="AZ47"/>
  <c r="AV47"/>
  <c r="AR47"/>
  <c r="AN47"/>
  <c r="BB46"/>
  <c r="AX46"/>
  <c r="AT46"/>
  <c r="AP46"/>
  <c r="BA48"/>
  <c r="AW48"/>
  <c r="AS48"/>
  <c r="AO48"/>
  <c r="BA46"/>
  <c r="AW46"/>
  <c r="AS46"/>
  <c r="AO46"/>
  <c r="BB49"/>
  <c r="AX49"/>
  <c r="AT49"/>
  <c r="AP49"/>
  <c r="AZ48"/>
  <c r="AY48" s="1"/>
  <c r="AV48"/>
  <c r="AR48"/>
  <c r="AN48"/>
  <c r="AM48" s="1"/>
  <c r="BB47"/>
  <c r="AX47"/>
  <c r="AT47"/>
  <c r="AP47"/>
  <c r="AZ46"/>
  <c r="AV46"/>
  <c r="AR46"/>
  <c r="AN46"/>
  <c r="BA49"/>
  <c r="AW49"/>
  <c r="AS49"/>
  <c r="AO49"/>
  <c r="BA47"/>
  <c r="AW47"/>
  <c r="AS47"/>
  <c r="AO47"/>
  <c r="W11"/>
  <c r="V11" s="1"/>
  <c r="AA11"/>
  <c r="AE11"/>
  <c r="AI11"/>
  <c r="BG11"/>
  <c r="BK11"/>
  <c r="BO11"/>
  <c r="X15"/>
  <c r="AP15" s="1"/>
  <c r="AC15"/>
  <c r="AJ15"/>
  <c r="BB15" s="1"/>
  <c r="P43" i="52" l="1"/>
  <c r="H38"/>
  <c r="AQ48" i="105"/>
  <c r="P35" i="52"/>
  <c r="H35"/>
  <c r="P7"/>
  <c r="L20"/>
  <c r="P14"/>
  <c r="L43"/>
  <c r="P47"/>
  <c r="L38"/>
  <c r="K43" i="8"/>
  <c r="K40"/>
  <c r="BH49" i="105"/>
  <c r="L35" i="52"/>
  <c r="BD47" i="105"/>
  <c r="P38" i="52"/>
  <c r="AU48" i="105"/>
  <c r="BL49"/>
  <c r="P20" i="52"/>
  <c r="L7"/>
  <c r="H20"/>
  <c r="L47"/>
  <c r="H43"/>
  <c r="BO50" i="105"/>
  <c r="BL48"/>
  <c r="BF50"/>
  <c r="R7" i="75"/>
  <c r="R6" i="83"/>
  <c r="R8" s="1"/>
  <c r="N7" i="75"/>
  <c r="N6" i="83"/>
  <c r="N8" s="1"/>
  <c r="H7" i="52"/>
  <c r="F6" i="83"/>
  <c r="J7" i="75"/>
  <c r="J6" i="83"/>
  <c r="J8" s="1"/>
  <c r="H47" i="52"/>
  <c r="BL11" i="105"/>
  <c r="AU11"/>
  <c r="H14" i="52"/>
  <c r="L14"/>
  <c r="AD11" i="105"/>
  <c r="AN50"/>
  <c r="AM46"/>
  <c r="AO50"/>
  <c r="AP50"/>
  <c r="AM47"/>
  <c r="AM49"/>
  <c r="AH15"/>
  <c r="AZ15" s="1"/>
  <c r="BA15"/>
  <c r="BS15" s="1"/>
  <c r="AD22"/>
  <c r="AV22" s="1"/>
  <c r="AW22"/>
  <c r="BO22" s="1"/>
  <c r="AW30"/>
  <c r="BO30" s="1"/>
  <c r="AD30"/>
  <c r="AV30" s="1"/>
  <c r="V31"/>
  <c r="AO31"/>
  <c r="BG31" s="1"/>
  <c r="AD28"/>
  <c r="AV28" s="1"/>
  <c r="AW28"/>
  <c r="BO28" s="1"/>
  <c r="V35"/>
  <c r="AO35"/>
  <c r="BG35" s="1"/>
  <c r="Z39"/>
  <c r="AR39" s="1"/>
  <c r="AS39"/>
  <c r="BK39" s="1"/>
  <c r="BA36"/>
  <c r="BS36" s="1"/>
  <c r="AH36"/>
  <c r="AZ36" s="1"/>
  <c r="AD39"/>
  <c r="AV39" s="1"/>
  <c r="AW39"/>
  <c r="BO39" s="1"/>
  <c r="V33"/>
  <c r="AO33"/>
  <c r="BG33" s="1"/>
  <c r="V37"/>
  <c r="AO37"/>
  <c r="BG37" s="1"/>
  <c r="AH39"/>
  <c r="AZ39" s="1"/>
  <c r="BA39"/>
  <c r="BS39" s="1"/>
  <c r="AH34"/>
  <c r="AZ34" s="1"/>
  <c r="BA34"/>
  <c r="BS34" s="1"/>
  <c r="BA38"/>
  <c r="BS38" s="1"/>
  <c r="AH38"/>
  <c r="AZ38" s="1"/>
  <c r="Z40"/>
  <c r="AR40" s="1"/>
  <c r="AS40"/>
  <c r="BK40" s="1"/>
  <c r="AS41"/>
  <c r="BK41" s="1"/>
  <c r="Z41"/>
  <c r="AR41" s="1"/>
  <c r="Z42"/>
  <c r="AR42" s="1"/>
  <c r="AS42"/>
  <c r="BK42" s="1"/>
  <c r="Z43"/>
  <c r="AR43" s="1"/>
  <c r="AS43"/>
  <c r="BK43" s="1"/>
  <c r="Z46"/>
  <c r="AA50"/>
  <c r="AC50"/>
  <c r="Z47"/>
  <c r="Z49"/>
  <c r="BH11"/>
  <c r="BK50"/>
  <c r="BL47"/>
  <c r="BD49"/>
  <c r="BH48"/>
  <c r="AQ11"/>
  <c r="AM11"/>
  <c r="Z11"/>
  <c r="AR50"/>
  <c r="AQ46"/>
  <c r="AS50"/>
  <c r="AT50"/>
  <c r="AQ47"/>
  <c r="AQ49"/>
  <c r="AH22"/>
  <c r="AZ22" s="1"/>
  <c r="BA22"/>
  <c r="BS22" s="1"/>
  <c r="V32"/>
  <c r="AO32"/>
  <c r="BG32" s="1"/>
  <c r="BA30"/>
  <c r="BS30" s="1"/>
  <c r="AH30"/>
  <c r="AZ30" s="1"/>
  <c r="Z31"/>
  <c r="AR31" s="1"/>
  <c r="AS31"/>
  <c r="BK31" s="1"/>
  <c r="AH28"/>
  <c r="AZ28" s="1"/>
  <c r="BA28"/>
  <c r="BS28" s="1"/>
  <c r="Z35"/>
  <c r="AR35" s="1"/>
  <c r="AS35"/>
  <c r="BK35" s="1"/>
  <c r="AO36"/>
  <c r="BG36" s="1"/>
  <c r="V36"/>
  <c r="Z33"/>
  <c r="AR33" s="1"/>
  <c r="AS33"/>
  <c r="BK33" s="1"/>
  <c r="Z37"/>
  <c r="AR37" s="1"/>
  <c r="AS37"/>
  <c r="BK37" s="1"/>
  <c r="V34"/>
  <c r="AO34"/>
  <c r="BG34" s="1"/>
  <c r="AO38"/>
  <c r="BG38" s="1"/>
  <c r="V38"/>
  <c r="V39"/>
  <c r="AO39"/>
  <c r="BG39" s="1"/>
  <c r="AD40"/>
  <c r="AV40" s="1"/>
  <c r="AW40"/>
  <c r="BO40" s="1"/>
  <c r="AW41"/>
  <c r="BO41" s="1"/>
  <c r="AD41"/>
  <c r="AV41" s="1"/>
  <c r="AD42"/>
  <c r="AV42" s="1"/>
  <c r="AW42"/>
  <c r="BO42" s="1"/>
  <c r="AD43"/>
  <c r="AV43" s="1"/>
  <c r="AW43"/>
  <c r="BO43" s="1"/>
  <c r="AD46"/>
  <c r="AE50"/>
  <c r="AG50"/>
  <c r="AD47"/>
  <c r="AD49"/>
  <c r="BE50"/>
  <c r="BD46"/>
  <c r="Z15"/>
  <c r="AR15" s="1"/>
  <c r="AS15"/>
  <c r="AD15"/>
  <c r="AV15" s="1"/>
  <c r="AW15"/>
  <c r="BO15" s="1"/>
  <c r="AV50"/>
  <c r="AU46"/>
  <c r="AW50"/>
  <c r="AX50"/>
  <c r="AU47"/>
  <c r="AU49"/>
  <c r="V15"/>
  <c r="AO15"/>
  <c r="BG15" s="1"/>
  <c r="V22"/>
  <c r="AO22"/>
  <c r="BG22" s="1"/>
  <c r="AO30"/>
  <c r="BG30" s="1"/>
  <c r="V30"/>
  <c r="AD31"/>
  <c r="AV31" s="1"/>
  <c r="AW31"/>
  <c r="BO31" s="1"/>
  <c r="V28"/>
  <c r="AO28"/>
  <c r="BG28" s="1"/>
  <c r="Z32"/>
  <c r="AR32" s="1"/>
  <c r="AS32"/>
  <c r="BK32" s="1"/>
  <c r="AD35"/>
  <c r="AV35" s="1"/>
  <c r="AW35"/>
  <c r="BO35" s="1"/>
  <c r="AS36"/>
  <c r="BK36" s="1"/>
  <c r="Z36"/>
  <c r="AR36" s="1"/>
  <c r="AD33"/>
  <c r="AV33" s="1"/>
  <c r="AW33"/>
  <c r="BO33" s="1"/>
  <c r="AD37"/>
  <c r="AV37" s="1"/>
  <c r="AW37"/>
  <c r="BO37" s="1"/>
  <c r="Z34"/>
  <c r="AR34" s="1"/>
  <c r="AS34"/>
  <c r="BK34" s="1"/>
  <c r="AS38"/>
  <c r="BK38" s="1"/>
  <c r="Z38"/>
  <c r="AR38" s="1"/>
  <c r="AH40"/>
  <c r="AZ40" s="1"/>
  <c r="BA40"/>
  <c r="BS40" s="1"/>
  <c r="BA41"/>
  <c r="BS41" s="1"/>
  <c r="AH41"/>
  <c r="AZ41" s="1"/>
  <c r="AH42"/>
  <c r="AZ42" s="1"/>
  <c r="BA42"/>
  <c r="BS42" s="1"/>
  <c r="AH43"/>
  <c r="AZ43" s="1"/>
  <c r="BA43"/>
  <c r="BS43" s="1"/>
  <c r="AH46"/>
  <c r="AI50"/>
  <c r="AK50"/>
  <c r="AH47"/>
  <c r="AH49"/>
  <c r="BI50"/>
  <c r="BH46"/>
  <c r="BJ50"/>
  <c r="BD11"/>
  <c r="AZ50"/>
  <c r="AY46"/>
  <c r="BA50"/>
  <c r="BB50"/>
  <c r="AY47"/>
  <c r="AY49"/>
  <c r="Z22"/>
  <c r="AR22" s="1"/>
  <c r="AS22"/>
  <c r="BK22" s="1"/>
  <c r="AS30"/>
  <c r="BK30" s="1"/>
  <c r="Z30"/>
  <c r="AR30" s="1"/>
  <c r="AD32"/>
  <c r="AV32" s="1"/>
  <c r="AW32"/>
  <c r="BO32" s="1"/>
  <c r="AH31"/>
  <c r="AZ31" s="1"/>
  <c r="BA31"/>
  <c r="BS31" s="1"/>
  <c r="Z28"/>
  <c r="AR28" s="1"/>
  <c r="AS28"/>
  <c r="BK28" s="1"/>
  <c r="AH32"/>
  <c r="AZ32" s="1"/>
  <c r="BA32"/>
  <c r="BS32" s="1"/>
  <c r="AH35"/>
  <c r="AZ35" s="1"/>
  <c r="BA35"/>
  <c r="BS35" s="1"/>
  <c r="AW36"/>
  <c r="BO36" s="1"/>
  <c r="AD36"/>
  <c r="AV36" s="1"/>
  <c r="AH33"/>
  <c r="AZ33" s="1"/>
  <c r="BA33"/>
  <c r="BS33" s="1"/>
  <c r="AH37"/>
  <c r="AZ37" s="1"/>
  <c r="BA37"/>
  <c r="BS37" s="1"/>
  <c r="AD34"/>
  <c r="AV34" s="1"/>
  <c r="AW34"/>
  <c r="BO34" s="1"/>
  <c r="AW38"/>
  <c r="BO38" s="1"/>
  <c r="AD38"/>
  <c r="AV38" s="1"/>
  <c r="V40"/>
  <c r="AO40"/>
  <c r="BG40" s="1"/>
  <c r="AO41"/>
  <c r="BG41" s="1"/>
  <c r="V41"/>
  <c r="V42"/>
  <c r="AO42"/>
  <c r="BG42" s="1"/>
  <c r="V43"/>
  <c r="AO43"/>
  <c r="BG43" s="1"/>
  <c r="V46"/>
  <c r="W50"/>
  <c r="U48"/>
  <c r="Y50"/>
  <c r="V47"/>
  <c r="V49"/>
  <c r="BG50"/>
  <c r="BH47"/>
  <c r="BM50"/>
  <c r="BL46"/>
  <c r="BD48"/>
  <c r="BN50"/>
  <c r="AL48" l="1"/>
  <c r="BC49"/>
  <c r="BL50"/>
  <c r="U49"/>
  <c r="U46"/>
  <c r="J43" i="8"/>
  <c r="J40"/>
  <c r="BC47" i="105"/>
  <c r="U47"/>
  <c r="BC48"/>
  <c r="AH50"/>
  <c r="Z50"/>
  <c r="M7" i="75"/>
  <c r="M6" i="83"/>
  <c r="M8" s="1"/>
  <c r="E7" i="75"/>
  <c r="E6" i="83"/>
  <c r="Q7" i="75"/>
  <c r="Q6" i="83"/>
  <c r="Q8" s="1"/>
  <c r="I7" i="75"/>
  <c r="I6" i="83"/>
  <c r="I8" s="1"/>
  <c r="AU38" i="105"/>
  <c r="BM38" s="1"/>
  <c r="BN38"/>
  <c r="AU36"/>
  <c r="BM36" s="1"/>
  <c r="BN36"/>
  <c r="AQ22"/>
  <c r="BI22" s="1"/>
  <c r="BJ22"/>
  <c r="U43"/>
  <c r="AN43"/>
  <c r="AY37"/>
  <c r="BQ37" s="1"/>
  <c r="BR37"/>
  <c r="BR32"/>
  <c r="AY32"/>
  <c r="BQ32" s="1"/>
  <c r="AY31"/>
  <c r="BQ31" s="1"/>
  <c r="BR31"/>
  <c r="AY43"/>
  <c r="BQ43" s="1"/>
  <c r="BR43"/>
  <c r="AU37"/>
  <c r="BM37" s="1"/>
  <c r="BN37"/>
  <c r="BJ32"/>
  <c r="AQ32"/>
  <c r="BI32" s="1"/>
  <c r="AU31"/>
  <c r="BM31" s="1"/>
  <c r="BN31"/>
  <c r="AN22"/>
  <c r="U22"/>
  <c r="BK15"/>
  <c r="AD50"/>
  <c r="AN38"/>
  <c r="U38"/>
  <c r="U36"/>
  <c r="AN36"/>
  <c r="AY30"/>
  <c r="BQ30" s="1"/>
  <c r="BR30"/>
  <c r="AN32"/>
  <c r="U32"/>
  <c r="AQ42"/>
  <c r="BI42" s="1"/>
  <c r="BJ42"/>
  <c r="BJ40"/>
  <c r="AQ40"/>
  <c r="BI40" s="1"/>
  <c r="AY34"/>
  <c r="BQ34" s="1"/>
  <c r="BR34"/>
  <c r="AN37"/>
  <c r="U37"/>
  <c r="AU39"/>
  <c r="BM39" s="1"/>
  <c r="BN39"/>
  <c r="AQ39"/>
  <c r="BI39" s="1"/>
  <c r="BJ39"/>
  <c r="AU28"/>
  <c r="BM28" s="1"/>
  <c r="BN28"/>
  <c r="BR15"/>
  <c r="AY15"/>
  <c r="BQ15" s="1"/>
  <c r="U30"/>
  <c r="AN30"/>
  <c r="AN15"/>
  <c r="U15"/>
  <c r="BN15"/>
  <c r="AU15"/>
  <c r="BM15" s="1"/>
  <c r="BJ15"/>
  <c r="AQ15"/>
  <c r="BI15" s="1"/>
  <c r="BD50"/>
  <c r="BC46"/>
  <c r="AU42"/>
  <c r="BM42" s="1"/>
  <c r="BN42"/>
  <c r="BN40"/>
  <c r="AU40"/>
  <c r="BM40" s="1"/>
  <c r="AQ37"/>
  <c r="BI37" s="1"/>
  <c r="BJ37"/>
  <c r="AY28"/>
  <c r="BQ28" s="1"/>
  <c r="BR28"/>
  <c r="AQ50"/>
  <c r="AQ41"/>
  <c r="BI41" s="1"/>
  <c r="BJ41"/>
  <c r="AY38"/>
  <c r="BQ38" s="1"/>
  <c r="BR38"/>
  <c r="AY36"/>
  <c r="BQ36" s="1"/>
  <c r="BR36"/>
  <c r="AL49"/>
  <c r="V50"/>
  <c r="AN42"/>
  <c r="U42"/>
  <c r="U40"/>
  <c r="AN40"/>
  <c r="AU34"/>
  <c r="BM34" s="1"/>
  <c r="BN34"/>
  <c r="AY33"/>
  <c r="BQ33" s="1"/>
  <c r="BR33"/>
  <c r="BR35"/>
  <c r="AY35"/>
  <c r="BQ35" s="1"/>
  <c r="AQ28"/>
  <c r="BI28" s="1"/>
  <c r="BJ28"/>
  <c r="BN32"/>
  <c r="AU32"/>
  <c r="BM32" s="1"/>
  <c r="AY50"/>
  <c r="BH50"/>
  <c r="AY42"/>
  <c r="BQ42" s="1"/>
  <c r="BR42"/>
  <c r="BR40"/>
  <c r="AY40"/>
  <c r="BQ40" s="1"/>
  <c r="AQ34"/>
  <c r="BI34" s="1"/>
  <c r="BJ34"/>
  <c r="AU33"/>
  <c r="BM33" s="1"/>
  <c r="BN33"/>
  <c r="BN35"/>
  <c r="AU35"/>
  <c r="BM35" s="1"/>
  <c r="U28"/>
  <c r="AN28"/>
  <c r="AU41"/>
  <c r="BM41" s="1"/>
  <c r="BN41"/>
  <c r="AY22"/>
  <c r="BQ22" s="1"/>
  <c r="BR22"/>
  <c r="AQ43"/>
  <c r="BI43" s="1"/>
  <c r="BJ43"/>
  <c r="AY39"/>
  <c r="BQ39" s="1"/>
  <c r="BR39"/>
  <c r="AN33"/>
  <c r="U33"/>
  <c r="U35"/>
  <c r="AN35"/>
  <c r="AN31"/>
  <c r="U31"/>
  <c r="AL47"/>
  <c r="AL46"/>
  <c r="U41"/>
  <c r="AN41"/>
  <c r="AQ30"/>
  <c r="BI30" s="1"/>
  <c r="BJ30"/>
  <c r="AY41"/>
  <c r="BQ41" s="1"/>
  <c r="BR41"/>
  <c r="AQ38"/>
  <c r="BI38" s="1"/>
  <c r="BJ38"/>
  <c r="AQ36"/>
  <c r="BI36" s="1"/>
  <c r="BJ36"/>
  <c r="AU50"/>
  <c r="AU43"/>
  <c r="BM43" s="1"/>
  <c r="BN43"/>
  <c r="U39"/>
  <c r="AN39"/>
  <c r="U34"/>
  <c r="AN34"/>
  <c r="AQ33"/>
  <c r="BI33" s="1"/>
  <c r="BJ33"/>
  <c r="BJ35"/>
  <c r="AQ35"/>
  <c r="BI35" s="1"/>
  <c r="AQ31"/>
  <c r="BI31" s="1"/>
  <c r="BJ31"/>
  <c r="AU30"/>
  <c r="BM30" s="1"/>
  <c r="BN30"/>
  <c r="AU22"/>
  <c r="BM22" s="1"/>
  <c r="BN22"/>
  <c r="AM50"/>
  <c r="U50" l="1"/>
  <c r="BL22"/>
  <c r="BH35"/>
  <c r="AL50"/>
  <c r="BP22"/>
  <c r="BP40"/>
  <c r="BH28"/>
  <c r="BP33"/>
  <c r="BH39"/>
  <c r="BP30"/>
  <c r="BH32"/>
  <c r="BP31"/>
  <c r="BP37"/>
  <c r="BL30"/>
  <c r="BH30"/>
  <c r="BL41"/>
  <c r="BL35"/>
  <c r="BL34"/>
  <c r="BL40"/>
  <c r="BL28"/>
  <c r="BH31"/>
  <c r="BH33"/>
  <c r="BH38"/>
  <c r="AM41"/>
  <c r="BF41"/>
  <c r="AM31"/>
  <c r="BF31"/>
  <c r="AM33"/>
  <c r="BF33"/>
  <c r="BH43"/>
  <c r="BH34"/>
  <c r="BP42"/>
  <c r="BF40"/>
  <c r="AM40"/>
  <c r="BP38"/>
  <c r="BP28"/>
  <c r="BC50"/>
  <c r="BH40"/>
  <c r="BL31"/>
  <c r="BL37"/>
  <c r="BL36"/>
  <c r="AM34"/>
  <c r="BF34"/>
  <c r="BF35"/>
  <c r="AM35"/>
  <c r="AM28"/>
  <c r="BF28"/>
  <c r="BL15"/>
  <c r="AM37"/>
  <c r="BF37"/>
  <c r="AM38"/>
  <c r="BF38"/>
  <c r="BL43"/>
  <c r="BH36"/>
  <c r="BP41"/>
  <c r="BP39"/>
  <c r="BL33"/>
  <c r="BL32"/>
  <c r="BP35"/>
  <c r="BP36"/>
  <c r="BH41"/>
  <c r="BH37"/>
  <c r="BL42"/>
  <c r="BH15"/>
  <c r="BF15"/>
  <c r="AM15"/>
  <c r="AM36"/>
  <c r="BF36"/>
  <c r="AM22"/>
  <c r="BF22"/>
  <c r="BP43"/>
  <c r="BP32"/>
  <c r="AM43"/>
  <c r="BF43"/>
  <c r="BH22"/>
  <c r="BL38"/>
  <c r="BF39"/>
  <c r="AM39"/>
  <c r="AM42"/>
  <c r="BF42"/>
  <c r="AM30"/>
  <c r="BF30"/>
  <c r="BP15"/>
  <c r="BL39"/>
  <c r="BP34"/>
  <c r="BH42"/>
  <c r="BF32"/>
  <c r="AM32"/>
  <c r="D6" i="83" l="1"/>
  <c r="C6" s="1"/>
  <c r="D7" i="75"/>
  <c r="I43" i="8"/>
  <c r="I40"/>
  <c r="P7" i="75"/>
  <c r="O7" s="1"/>
  <c r="P6" i="83"/>
  <c r="H7" i="75"/>
  <c r="G7" s="1"/>
  <c r="H6" i="83"/>
  <c r="L7" i="75"/>
  <c r="K7" s="1"/>
  <c r="L6" i="83"/>
  <c r="BE36" i="105"/>
  <c r="BD36" s="1"/>
  <c r="BC36" s="1"/>
  <c r="AL36"/>
  <c r="BE38"/>
  <c r="BD38" s="1"/>
  <c r="BC38" s="1"/>
  <c r="AL38"/>
  <c r="AL28"/>
  <c r="BE28"/>
  <c r="BD28" s="1"/>
  <c r="BC28" s="1"/>
  <c r="AL35"/>
  <c r="BE35"/>
  <c r="BD35" s="1"/>
  <c r="BC35" s="1"/>
  <c r="AL31"/>
  <c r="BE31"/>
  <c r="BD31" s="1"/>
  <c r="BC31" s="1"/>
  <c r="AL32"/>
  <c r="BE32"/>
  <c r="BD32" s="1"/>
  <c r="BC32" s="1"/>
  <c r="AL42"/>
  <c r="BE42"/>
  <c r="BD42" s="1"/>
  <c r="BC42" s="1"/>
  <c r="AL43"/>
  <c r="BE43"/>
  <c r="BD43" s="1"/>
  <c r="BC43" s="1"/>
  <c r="AL22"/>
  <c r="BE22"/>
  <c r="BD22" s="1"/>
  <c r="BC22" s="1"/>
  <c r="AL37"/>
  <c r="BE37"/>
  <c r="BD37" s="1"/>
  <c r="BC37" s="1"/>
  <c r="AL34"/>
  <c r="BE34"/>
  <c r="BD34" s="1"/>
  <c r="BC34" s="1"/>
  <c r="BE30"/>
  <c r="BD30" s="1"/>
  <c r="BC30" s="1"/>
  <c r="AL30"/>
  <c r="AL39"/>
  <c r="BE39"/>
  <c r="BD39" s="1"/>
  <c r="BC39" s="1"/>
  <c r="AL15"/>
  <c r="BE15"/>
  <c r="AL40"/>
  <c r="BE40"/>
  <c r="BD40" s="1"/>
  <c r="BC40" s="1"/>
  <c r="AL33"/>
  <c r="BE33"/>
  <c r="BD33" s="1"/>
  <c r="BC33" s="1"/>
  <c r="BE41"/>
  <c r="BD41" s="1"/>
  <c r="BC41" s="1"/>
  <c r="AL41"/>
  <c r="G6" i="83" l="1"/>
  <c r="G8" s="1"/>
  <c r="H8"/>
  <c r="K6"/>
  <c r="K8" s="1"/>
  <c r="L8"/>
  <c r="O6"/>
  <c r="O8" s="1"/>
  <c r="P8"/>
  <c r="C7" i="75"/>
  <c r="D8"/>
  <c r="BD15" i="105"/>
  <c r="BC15" s="1"/>
  <c r="G7" i="18" l="1"/>
  <c r="R16" i="48"/>
  <c r="Q16"/>
  <c r="P16"/>
  <c r="O16"/>
  <c r="N16"/>
  <c r="M16"/>
  <c r="L16"/>
  <c r="K16"/>
  <c r="J16"/>
  <c r="I16"/>
  <c r="H16"/>
  <c r="G16"/>
  <c r="D16"/>
  <c r="E16"/>
  <c r="F16"/>
  <c r="E75" i="25"/>
  <c r="O43" i="9"/>
  <c r="K43"/>
  <c r="G43"/>
  <c r="D43"/>
  <c r="R14" i="47"/>
  <c r="Q14"/>
  <c r="P14"/>
  <c r="O14"/>
  <c r="N14"/>
  <c r="M14"/>
  <c r="L14"/>
  <c r="K14"/>
  <c r="J14"/>
  <c r="I14"/>
  <c r="H14"/>
  <c r="G14"/>
  <c r="D14"/>
  <c r="E14"/>
  <c r="F14"/>
  <c r="C14"/>
  <c r="O39" i="9"/>
  <c r="O38"/>
  <c r="O37"/>
  <c r="O36"/>
  <c r="K39"/>
  <c r="K38"/>
  <c r="K37"/>
  <c r="K36"/>
  <c r="G39"/>
  <c r="G38"/>
  <c r="G37"/>
  <c r="G36"/>
  <c r="E39"/>
  <c r="F39"/>
  <c r="D39"/>
  <c r="E38"/>
  <c r="F38"/>
  <c r="D38"/>
  <c r="E37"/>
  <c r="F37"/>
  <c r="D37"/>
  <c r="E36"/>
  <c r="F36"/>
  <c r="D36"/>
  <c r="S24" i="30"/>
  <c r="R24"/>
  <c r="Q24"/>
  <c r="P24"/>
  <c r="O24"/>
  <c r="N24"/>
  <c r="M24"/>
  <c r="L24"/>
  <c r="K24"/>
  <c r="J24"/>
  <c r="I24"/>
  <c r="H24"/>
  <c r="E24"/>
  <c r="F24"/>
  <c r="G24"/>
  <c r="C24"/>
  <c r="D24"/>
  <c r="S23"/>
  <c r="R23"/>
  <c r="Q23"/>
  <c r="P23"/>
  <c r="O23"/>
  <c r="N23"/>
  <c r="M23"/>
  <c r="L23"/>
  <c r="K23"/>
  <c r="J23"/>
  <c r="I23"/>
  <c r="H23"/>
  <c r="E23"/>
  <c r="F23"/>
  <c r="G23"/>
  <c r="S19"/>
  <c r="R19"/>
  <c r="Q19"/>
  <c r="P19"/>
  <c r="O19"/>
  <c r="N19"/>
  <c r="M19"/>
  <c r="L19"/>
  <c r="K19"/>
  <c r="J19"/>
  <c r="I19"/>
  <c r="H19"/>
  <c r="S15"/>
  <c r="R15"/>
  <c r="Q15"/>
  <c r="P15"/>
  <c r="O15"/>
  <c r="N15"/>
  <c r="M15"/>
  <c r="L15"/>
  <c r="K15"/>
  <c r="J15"/>
  <c r="I15"/>
  <c r="H15"/>
  <c r="E19"/>
  <c r="F19"/>
  <c r="G19"/>
  <c r="E15"/>
  <c r="F15"/>
  <c r="G15"/>
  <c r="S11"/>
  <c r="R11"/>
  <c r="Q11"/>
  <c r="P11"/>
  <c r="O11"/>
  <c r="N11"/>
  <c r="M11"/>
  <c r="L11"/>
  <c r="K11"/>
  <c r="J11"/>
  <c r="I11"/>
  <c r="H11"/>
  <c r="E11"/>
  <c r="F11"/>
  <c r="G11"/>
  <c r="U24" i="31"/>
  <c r="U25" s="1"/>
  <c r="T24"/>
  <c r="T25" s="1"/>
  <c r="S24"/>
  <c r="S25" s="1"/>
  <c r="R24"/>
  <c r="R25" s="1"/>
  <c r="Q24"/>
  <c r="Q25" s="1"/>
  <c r="P24"/>
  <c r="P25" s="1"/>
  <c r="O24"/>
  <c r="O25" s="1"/>
  <c r="N24"/>
  <c r="N25" s="1"/>
  <c r="M24"/>
  <c r="M25" s="1"/>
  <c r="L24"/>
  <c r="L25" s="1"/>
  <c r="K24"/>
  <c r="K25" s="1"/>
  <c r="J24"/>
  <c r="J25" s="1"/>
  <c r="U19"/>
  <c r="T19"/>
  <c r="S19"/>
  <c r="R19"/>
  <c r="M19"/>
  <c r="L19"/>
  <c r="K19"/>
  <c r="J19"/>
  <c r="U14"/>
  <c r="T14"/>
  <c r="S14"/>
  <c r="R14"/>
  <c r="Q14"/>
  <c r="P14"/>
  <c r="O14"/>
  <c r="N14"/>
  <c r="M14"/>
  <c r="L14"/>
  <c r="K14"/>
  <c r="J14"/>
  <c r="G14"/>
  <c r="H14"/>
  <c r="I14"/>
  <c r="G19"/>
  <c r="H19"/>
  <c r="I19"/>
  <c r="G24"/>
  <c r="H24"/>
  <c r="I24"/>
  <c r="H25"/>
  <c r="F24"/>
  <c r="O32" i="9"/>
  <c r="K32"/>
  <c r="G32"/>
  <c r="E32"/>
  <c r="F32"/>
  <c r="D32"/>
  <c r="F24" i="85" l="1"/>
  <c r="I25" i="31"/>
  <c r="G25"/>
  <c r="T26" i="66"/>
  <c r="S26"/>
  <c r="R26"/>
  <c r="Q25"/>
  <c r="Q24"/>
  <c r="Q26" s="1"/>
  <c r="T22"/>
  <c r="S22"/>
  <c r="R22"/>
  <c r="Q21"/>
  <c r="Q20"/>
  <c r="Q19"/>
  <c r="Q18"/>
  <c r="Q17"/>
  <c r="Q22" s="1"/>
  <c r="T15"/>
  <c r="T27" s="1"/>
  <c r="S15"/>
  <c r="S27" s="1"/>
  <c r="R15"/>
  <c r="R27" s="1"/>
  <c r="P26"/>
  <c r="O26"/>
  <c r="N26"/>
  <c r="M25"/>
  <c r="M24"/>
  <c r="M26" s="1"/>
  <c r="P22"/>
  <c r="O22"/>
  <c r="N22"/>
  <c r="M21"/>
  <c r="M20"/>
  <c r="M19"/>
  <c r="M18"/>
  <c r="M17"/>
  <c r="M22" s="1"/>
  <c r="P15"/>
  <c r="P27" s="1"/>
  <c r="O15"/>
  <c r="O27" s="1"/>
  <c r="N15"/>
  <c r="N27" s="1"/>
  <c r="L26"/>
  <c r="K26"/>
  <c r="J26"/>
  <c r="I25"/>
  <c r="I24"/>
  <c r="I26" s="1"/>
  <c r="L22"/>
  <c r="K22"/>
  <c r="J22"/>
  <c r="I21"/>
  <c r="I20"/>
  <c r="I19"/>
  <c r="I18"/>
  <c r="I17"/>
  <c r="L15"/>
  <c r="L27" s="1"/>
  <c r="K15"/>
  <c r="K27" s="1"/>
  <c r="J15"/>
  <c r="J27" s="1"/>
  <c r="F26"/>
  <c r="G26"/>
  <c r="H26"/>
  <c r="F22"/>
  <c r="G22"/>
  <c r="H22"/>
  <c r="F15"/>
  <c r="G15"/>
  <c r="G27" s="1"/>
  <c r="H15"/>
  <c r="H27" s="1"/>
  <c r="D29" i="9"/>
  <c r="E29"/>
  <c r="F29"/>
  <c r="D28"/>
  <c r="E28"/>
  <c r="F28"/>
  <c r="D19" i="43"/>
  <c r="C19"/>
  <c r="B19"/>
  <c r="D16"/>
  <c r="D22" s="1"/>
  <c r="C16"/>
  <c r="B16"/>
  <c r="B22" s="1"/>
  <c r="C8"/>
  <c r="B8"/>
  <c r="B14" s="1"/>
  <c r="B11"/>
  <c r="C11"/>
  <c r="D9"/>
  <c r="D10"/>
  <c r="D12"/>
  <c r="D13"/>
  <c r="Q21"/>
  <c r="Q20"/>
  <c r="T19"/>
  <c r="S19"/>
  <c r="R19"/>
  <c r="Q18"/>
  <c r="Q17"/>
  <c r="T16"/>
  <c r="T22" s="1"/>
  <c r="S16"/>
  <c r="R16"/>
  <c r="M21"/>
  <c r="M20"/>
  <c r="P19"/>
  <c r="O19"/>
  <c r="N19"/>
  <c r="M18"/>
  <c r="M17"/>
  <c r="P16"/>
  <c r="O16"/>
  <c r="N16"/>
  <c r="N22" s="1"/>
  <c r="I21"/>
  <c r="I20"/>
  <c r="L19"/>
  <c r="K19"/>
  <c r="J19"/>
  <c r="I18"/>
  <c r="I17"/>
  <c r="L16"/>
  <c r="L22" s="1"/>
  <c r="K16"/>
  <c r="J16"/>
  <c r="E21"/>
  <c r="E20"/>
  <c r="U20" s="1"/>
  <c r="H19"/>
  <c r="G19"/>
  <c r="F19"/>
  <c r="E18"/>
  <c r="U18" s="1"/>
  <c r="E17"/>
  <c r="U17" s="1"/>
  <c r="H16"/>
  <c r="G16"/>
  <c r="F16"/>
  <c r="F22" s="1"/>
  <c r="Q13"/>
  <c r="Q12"/>
  <c r="T11"/>
  <c r="S11"/>
  <c r="R11"/>
  <c r="Q10"/>
  <c r="Q9"/>
  <c r="T8"/>
  <c r="T14" s="1"/>
  <c r="T23" s="1"/>
  <c r="S8"/>
  <c r="R8"/>
  <c r="R14" s="1"/>
  <c r="M13"/>
  <c r="M12"/>
  <c r="P11"/>
  <c r="O11"/>
  <c r="N11"/>
  <c r="M10"/>
  <c r="M9"/>
  <c r="P8"/>
  <c r="P14" s="1"/>
  <c r="O8"/>
  <c r="N8"/>
  <c r="N14" s="1"/>
  <c r="N23" s="1"/>
  <c r="I13"/>
  <c r="I12"/>
  <c r="L11"/>
  <c r="K11"/>
  <c r="J11"/>
  <c r="I10"/>
  <c r="I9"/>
  <c r="L8"/>
  <c r="L14" s="1"/>
  <c r="L23" s="1"/>
  <c r="K8"/>
  <c r="J8"/>
  <c r="J14" s="1"/>
  <c r="E9"/>
  <c r="E10"/>
  <c r="E12"/>
  <c r="E13"/>
  <c r="U13" s="1"/>
  <c r="F11"/>
  <c r="G11"/>
  <c r="H11"/>
  <c r="F8"/>
  <c r="F14" s="1"/>
  <c r="G8"/>
  <c r="H8"/>
  <c r="F30" i="9" l="1"/>
  <c r="E30"/>
  <c r="N30"/>
  <c r="Q30"/>
  <c r="H30"/>
  <c r="I22" i="66"/>
  <c r="R30" i="9"/>
  <c r="I30"/>
  <c r="L30"/>
  <c r="F27" i="66"/>
  <c r="J30" i="9"/>
  <c r="M30"/>
  <c r="P30"/>
  <c r="K28"/>
  <c r="G28"/>
  <c r="K29"/>
  <c r="U9" i="43"/>
  <c r="D11"/>
  <c r="O29" i="9"/>
  <c r="H22" i="43"/>
  <c r="J22"/>
  <c r="J23" s="1"/>
  <c r="R22"/>
  <c r="R23" s="1"/>
  <c r="B23"/>
  <c r="O28" i="9"/>
  <c r="U21" i="43"/>
  <c r="C22"/>
  <c r="G29" i="9"/>
  <c r="F23" i="43"/>
  <c r="G22"/>
  <c r="U12"/>
  <c r="E19"/>
  <c r="S14"/>
  <c r="M19"/>
  <c r="S22"/>
  <c r="Q19"/>
  <c r="O22"/>
  <c r="D8"/>
  <c r="D14" s="1"/>
  <c r="D23" s="1"/>
  <c r="Q11"/>
  <c r="P22"/>
  <c r="P23" s="1"/>
  <c r="K22"/>
  <c r="I22" s="1"/>
  <c r="I19"/>
  <c r="Q22"/>
  <c r="Q16"/>
  <c r="M16"/>
  <c r="I16"/>
  <c r="E16"/>
  <c r="U10"/>
  <c r="O14"/>
  <c r="Q14"/>
  <c r="Q23" s="1"/>
  <c r="Q8"/>
  <c r="M11"/>
  <c r="K14"/>
  <c r="M8"/>
  <c r="I11"/>
  <c r="G14"/>
  <c r="E11"/>
  <c r="H14"/>
  <c r="H23" s="1"/>
  <c r="E8"/>
  <c r="I8"/>
  <c r="O19" i="85" l="1"/>
  <c r="O22" s="1"/>
  <c r="O28" s="1"/>
  <c r="M33" i="9"/>
  <c r="M41" s="1"/>
  <c r="R19" i="85"/>
  <c r="P33" i="9"/>
  <c r="P41" s="1"/>
  <c r="O30"/>
  <c r="L19" i="85"/>
  <c r="L22" s="1"/>
  <c r="L28" s="1"/>
  <c r="J33" i="9"/>
  <c r="J41" s="1"/>
  <c r="S19" i="85"/>
  <c r="S22" s="1"/>
  <c r="S28" s="1"/>
  <c r="Q33" i="9"/>
  <c r="Q41" s="1"/>
  <c r="J19" i="85"/>
  <c r="H33" i="9"/>
  <c r="H41" s="1"/>
  <c r="G30"/>
  <c r="P19" i="85"/>
  <c r="P22" s="1"/>
  <c r="P28" s="1"/>
  <c r="N33" i="9"/>
  <c r="N41" s="1"/>
  <c r="K19" i="85"/>
  <c r="K22" s="1"/>
  <c r="K28" s="1"/>
  <c r="I33" i="9"/>
  <c r="I41" s="1"/>
  <c r="D30"/>
  <c r="D33" s="1"/>
  <c r="N19" i="85"/>
  <c r="L33" i="9"/>
  <c r="L41" s="1"/>
  <c r="K30"/>
  <c r="T19" i="85"/>
  <c r="T22" s="1"/>
  <c r="T28" s="1"/>
  <c r="R33" i="9"/>
  <c r="R41" s="1"/>
  <c r="U19" i="43"/>
  <c r="E22"/>
  <c r="G23"/>
  <c r="C28" i="9" s="1"/>
  <c r="U16" i="43"/>
  <c r="S23"/>
  <c r="U11"/>
  <c r="K23"/>
  <c r="I14"/>
  <c r="I23" s="1"/>
  <c r="M22"/>
  <c r="U8"/>
  <c r="M14"/>
  <c r="O23"/>
  <c r="E14"/>
  <c r="N22" i="85" l="1"/>
  <c r="N28" s="1"/>
  <c r="M19"/>
  <c r="M22" s="1"/>
  <c r="M28" s="1"/>
  <c r="R22"/>
  <c r="R28" s="1"/>
  <c r="Q19"/>
  <c r="Q22" s="1"/>
  <c r="Q28" s="1"/>
  <c r="J22"/>
  <c r="J28" s="1"/>
  <c r="I19"/>
  <c r="I22" s="1"/>
  <c r="I28" s="1"/>
  <c r="M23" i="43"/>
  <c r="U22"/>
  <c r="U14"/>
  <c r="U23" s="1"/>
  <c r="E23"/>
  <c r="X101" i="104" l="1"/>
  <c r="W101" l="1"/>
  <c r="W61" i="27"/>
  <c r="U65"/>
  <c r="U64"/>
  <c r="U63"/>
  <c r="U62"/>
  <c r="U59"/>
  <c r="U58"/>
  <c r="U57"/>
  <c r="U56"/>
  <c r="U55"/>
  <c r="U53"/>
  <c r="U52"/>
  <c r="U51"/>
  <c r="U49"/>
  <c r="U48"/>
  <c r="U47"/>
  <c r="U46"/>
  <c r="U45"/>
  <c r="U43"/>
  <c r="U42"/>
  <c r="U40"/>
  <c r="U39"/>
  <c r="U38"/>
  <c r="U37"/>
  <c r="U36"/>
  <c r="U35"/>
  <c r="U34"/>
  <c r="U33"/>
  <c r="U32"/>
  <c r="U30"/>
  <c r="U29"/>
  <c r="U28"/>
  <c r="U27"/>
  <c r="U26"/>
  <c r="U24"/>
  <c r="U23"/>
  <c r="U22"/>
  <c r="U21"/>
  <c r="U20"/>
  <c r="U18"/>
  <c r="U14"/>
  <c r="U15"/>
  <c r="U16"/>
  <c r="U17"/>
  <c r="U13"/>
  <c r="T61"/>
  <c r="E66" l="1"/>
  <c r="G19"/>
  <c r="G66"/>
  <c r="F19"/>
  <c r="F66"/>
  <c r="U50"/>
  <c r="W98" i="104" l="1"/>
  <c r="W52"/>
  <c r="W45"/>
  <c r="E26"/>
  <c r="W10"/>
  <c r="E9"/>
  <c r="U82" l="1"/>
  <c r="X82" s="1"/>
  <c r="U26"/>
  <c r="X26" s="1"/>
  <c r="W7"/>
  <c r="W100" s="1"/>
  <c r="W102" s="1"/>
  <c r="Y82" l="1"/>
  <c r="Y26"/>
  <c r="S34" i="71" l="1"/>
  <c r="R34"/>
  <c r="Q34"/>
  <c r="O34"/>
  <c r="N34"/>
  <c r="M34"/>
  <c r="L34" s="1"/>
  <c r="K34"/>
  <c r="J34"/>
  <c r="I34"/>
  <c r="P34" l="1"/>
  <c r="H34"/>
  <c r="F34" l="1"/>
  <c r="G34"/>
  <c r="E34"/>
  <c r="C35"/>
  <c r="S25"/>
  <c r="R25"/>
  <c r="Q25"/>
  <c r="O25"/>
  <c r="N25"/>
  <c r="M25"/>
  <c r="K25"/>
  <c r="J25"/>
  <c r="I25"/>
  <c r="H25" s="1"/>
  <c r="F25"/>
  <c r="G25"/>
  <c r="E25"/>
  <c r="D34" l="1"/>
  <c r="T34" s="1"/>
  <c r="L25"/>
  <c r="P25"/>
  <c r="B34" l="1"/>
  <c r="V34" l="1"/>
  <c r="X34"/>
  <c r="U34" l="1"/>
  <c r="W34" s="1"/>
  <c r="F16" l="1"/>
  <c r="G16"/>
  <c r="E16"/>
  <c r="V617" i="90"/>
  <c r="C617"/>
  <c r="G610"/>
  <c r="F610"/>
  <c r="E610"/>
  <c r="G600"/>
  <c r="F600"/>
  <c r="E600"/>
  <c r="G595"/>
  <c r="F595"/>
  <c r="E595"/>
  <c r="G583"/>
  <c r="F583"/>
  <c r="E583"/>
  <c r="G578"/>
  <c r="F578"/>
  <c r="E578"/>
  <c r="O32" i="71"/>
  <c r="J32"/>
  <c r="G573" i="90"/>
  <c r="F573"/>
  <c r="F572" s="1"/>
  <c r="F32" i="71" s="1"/>
  <c r="E573" i="90"/>
  <c r="R32" i="71"/>
  <c r="K32"/>
  <c r="G572" i="90"/>
  <c r="G32" i="71" s="1"/>
  <c r="G567" i="90"/>
  <c r="F567"/>
  <c r="E567"/>
  <c r="G556"/>
  <c r="F556"/>
  <c r="E556"/>
  <c r="G547"/>
  <c r="F547"/>
  <c r="E547"/>
  <c r="G541"/>
  <c r="F541"/>
  <c r="E541"/>
  <c r="R31" i="71"/>
  <c r="G538" i="90"/>
  <c r="G537" s="1"/>
  <c r="G536" s="1"/>
  <c r="G31" i="71" s="1"/>
  <c r="F538" i="90"/>
  <c r="E538"/>
  <c r="E537" s="1"/>
  <c r="E536" s="1"/>
  <c r="E31" i="71" s="1"/>
  <c r="G531" i="90"/>
  <c r="F531"/>
  <c r="E531"/>
  <c r="G526"/>
  <c r="F526"/>
  <c r="E526"/>
  <c r="G522"/>
  <c r="F522"/>
  <c r="E522"/>
  <c r="G516"/>
  <c r="F516"/>
  <c r="E516"/>
  <c r="G512"/>
  <c r="F512"/>
  <c r="E512"/>
  <c r="G506"/>
  <c r="F506"/>
  <c r="E506"/>
  <c r="R30" i="71"/>
  <c r="O30"/>
  <c r="N30"/>
  <c r="J30"/>
  <c r="G502" i="90"/>
  <c r="G501" s="1"/>
  <c r="G30" i="71" s="1"/>
  <c r="F502" i="90"/>
  <c r="F501" s="1"/>
  <c r="F30" i="71" s="1"/>
  <c r="E502" i="90"/>
  <c r="S30" i="71"/>
  <c r="K30"/>
  <c r="G496" i="90"/>
  <c r="F496"/>
  <c r="E496"/>
  <c r="G491"/>
  <c r="G485" s="1"/>
  <c r="F491"/>
  <c r="F485" s="1"/>
  <c r="E491"/>
  <c r="E485" s="1"/>
  <c r="U482"/>
  <c r="T482" s="1"/>
  <c r="G477"/>
  <c r="F477"/>
  <c r="E477"/>
  <c r="G467"/>
  <c r="F467"/>
  <c r="E467"/>
  <c r="G458"/>
  <c r="G454" s="1"/>
  <c r="F458"/>
  <c r="F454" s="1"/>
  <c r="E458"/>
  <c r="E454" s="1"/>
  <c r="G449"/>
  <c r="G442" s="1"/>
  <c r="F449"/>
  <c r="F442" s="1"/>
  <c r="E449"/>
  <c r="G436"/>
  <c r="G426" s="1"/>
  <c r="F436"/>
  <c r="F426" s="1"/>
  <c r="E436"/>
  <c r="D423"/>
  <c r="D422"/>
  <c r="D421"/>
  <c r="D420"/>
  <c r="D419"/>
  <c r="D418"/>
  <c r="D417"/>
  <c r="D416" s="1"/>
  <c r="S28" i="71"/>
  <c r="R28"/>
  <c r="Q28"/>
  <c r="O28"/>
  <c r="N28"/>
  <c r="M28"/>
  <c r="K28"/>
  <c r="J28"/>
  <c r="I28"/>
  <c r="G416" i="90"/>
  <c r="G28" i="71" s="1"/>
  <c r="F416" i="90"/>
  <c r="F28" i="71" s="1"/>
  <c r="E416" i="90"/>
  <c r="E28" i="71" s="1"/>
  <c r="V414" i="90"/>
  <c r="C414"/>
  <c r="D413"/>
  <c r="D412"/>
  <c r="D411"/>
  <c r="D410"/>
  <c r="D409"/>
  <c r="D408"/>
  <c r="G407"/>
  <c r="F407"/>
  <c r="E407"/>
  <c r="D406"/>
  <c r="D405"/>
  <c r="D404"/>
  <c r="D403"/>
  <c r="D402"/>
  <c r="D399"/>
  <c r="D398"/>
  <c r="G397"/>
  <c r="F397"/>
  <c r="E397"/>
  <c r="D396"/>
  <c r="D395"/>
  <c r="D394"/>
  <c r="D393"/>
  <c r="G392"/>
  <c r="F392"/>
  <c r="E392"/>
  <c r="D391"/>
  <c r="D390"/>
  <c r="D389"/>
  <c r="D388"/>
  <c r="D387"/>
  <c r="D386"/>
  <c r="D385"/>
  <c r="D384"/>
  <c r="D383"/>
  <c r="D382"/>
  <c r="D381"/>
  <c r="G380"/>
  <c r="F380"/>
  <c r="E380"/>
  <c r="D379"/>
  <c r="D378"/>
  <c r="D377"/>
  <c r="D376"/>
  <c r="G375"/>
  <c r="F375"/>
  <c r="E375"/>
  <c r="D374"/>
  <c r="D373"/>
  <c r="D372"/>
  <c r="R23" i="71"/>
  <c r="Q23"/>
  <c r="N23"/>
  <c r="K23"/>
  <c r="J23"/>
  <c r="I23"/>
  <c r="G370" i="90"/>
  <c r="F370"/>
  <c r="F369" s="1"/>
  <c r="F23" i="71" s="1"/>
  <c r="E370" i="90"/>
  <c r="E369" s="1"/>
  <c r="E23" i="71" s="1"/>
  <c r="S23"/>
  <c r="M23"/>
  <c r="D368" i="90"/>
  <c r="D367"/>
  <c r="D366"/>
  <c r="D365"/>
  <c r="G364"/>
  <c r="F364"/>
  <c r="E364"/>
  <c r="D363"/>
  <c r="D362"/>
  <c r="D361" s="1"/>
  <c r="D359"/>
  <c r="D358"/>
  <c r="D357"/>
  <c r="D356"/>
  <c r="D355"/>
  <c r="G353"/>
  <c r="F353"/>
  <c r="E353"/>
  <c r="D351"/>
  <c r="D350"/>
  <c r="D349"/>
  <c r="D348"/>
  <c r="D347"/>
  <c r="D346"/>
  <c r="D345"/>
  <c r="G344"/>
  <c r="F344"/>
  <c r="E344"/>
  <c r="G338"/>
  <c r="F338"/>
  <c r="E338"/>
  <c r="D336"/>
  <c r="R22" i="71"/>
  <c r="Q22"/>
  <c r="J22"/>
  <c r="G335" i="90"/>
  <c r="G334" s="1"/>
  <c r="F335"/>
  <c r="F334" s="1"/>
  <c r="E335"/>
  <c r="E334" s="1"/>
  <c r="D331"/>
  <c r="D330"/>
  <c r="D329"/>
  <c r="D328" s="1"/>
  <c r="G328"/>
  <c r="F328"/>
  <c r="E328"/>
  <c r="D326"/>
  <c r="D325"/>
  <c r="D324"/>
  <c r="G323"/>
  <c r="F323"/>
  <c r="E323"/>
  <c r="D322"/>
  <c r="D321"/>
  <c r="D320"/>
  <c r="G319"/>
  <c r="F319"/>
  <c r="E319"/>
  <c r="D318"/>
  <c r="D317"/>
  <c r="D316"/>
  <c r="D315"/>
  <c r="D314"/>
  <c r="G313"/>
  <c r="F313"/>
  <c r="E313"/>
  <c r="D312"/>
  <c r="D311"/>
  <c r="D310"/>
  <c r="G309"/>
  <c r="F309"/>
  <c r="E309"/>
  <c r="D308"/>
  <c r="D307"/>
  <c r="D306"/>
  <c r="D305"/>
  <c r="D304"/>
  <c r="G303"/>
  <c r="F303"/>
  <c r="E303"/>
  <c r="D302"/>
  <c r="D301"/>
  <c r="D300"/>
  <c r="R21" i="71"/>
  <c r="Q21"/>
  <c r="O21"/>
  <c r="N21"/>
  <c r="M21"/>
  <c r="J21"/>
  <c r="G299" i="90"/>
  <c r="G298" s="1"/>
  <c r="G21" i="71" s="1"/>
  <c r="F299" i="90"/>
  <c r="F298" s="1"/>
  <c r="F21" i="71" s="1"/>
  <c r="E299" i="90"/>
  <c r="E298" s="1"/>
  <c r="E21" i="71" s="1"/>
  <c r="S21"/>
  <c r="K21"/>
  <c r="D297" i="90"/>
  <c r="D296"/>
  <c r="D295"/>
  <c r="D294"/>
  <c r="G293"/>
  <c r="F293"/>
  <c r="E293"/>
  <c r="D292"/>
  <c r="D291"/>
  <c r="D290"/>
  <c r="D289"/>
  <c r="G288"/>
  <c r="G282" s="1"/>
  <c r="F288"/>
  <c r="F282" s="1"/>
  <c r="E288"/>
  <c r="E282" s="1"/>
  <c r="D287"/>
  <c r="D286"/>
  <c r="D285"/>
  <c r="D284"/>
  <c r="D283"/>
  <c r="D281"/>
  <c r="D280"/>
  <c r="U279"/>
  <c r="T279" s="1"/>
  <c r="D279"/>
  <c r="D278"/>
  <c r="D277"/>
  <c r="D276"/>
  <c r="D275"/>
  <c r="G274"/>
  <c r="F274"/>
  <c r="E274"/>
  <c r="G264"/>
  <c r="F264"/>
  <c r="E264"/>
  <c r="D262"/>
  <c r="D261"/>
  <c r="D260"/>
  <c r="D259"/>
  <c r="D258"/>
  <c r="D257"/>
  <c r="D256"/>
  <c r="G255"/>
  <c r="G251" s="1"/>
  <c r="F255"/>
  <c r="F251" s="1"/>
  <c r="E255"/>
  <c r="E251" s="1"/>
  <c r="D253"/>
  <c r="D252"/>
  <c r="D250"/>
  <c r="D249"/>
  <c r="D248"/>
  <c r="D247"/>
  <c r="G246"/>
  <c r="G239" s="1"/>
  <c r="F246"/>
  <c r="F239" s="1"/>
  <c r="E246"/>
  <c r="D245"/>
  <c r="D244"/>
  <c r="D242"/>
  <c r="D241"/>
  <c r="D240"/>
  <c r="D238"/>
  <c r="D237"/>
  <c r="D236"/>
  <c r="D235"/>
  <c r="D234"/>
  <c r="G233"/>
  <c r="G223" s="1"/>
  <c r="F233"/>
  <c r="F223" s="1"/>
  <c r="E233"/>
  <c r="E223" s="1"/>
  <c r="D232"/>
  <c r="D231"/>
  <c r="D230"/>
  <c r="D229"/>
  <c r="D228"/>
  <c r="D227"/>
  <c r="D226"/>
  <c r="D225" s="1"/>
  <c r="D221"/>
  <c r="D220"/>
  <c r="D219"/>
  <c r="D218"/>
  <c r="D217"/>
  <c r="D216"/>
  <c r="D215"/>
  <c r="D214"/>
  <c r="D213" s="1"/>
  <c r="S19" i="71"/>
  <c r="R19"/>
  <c r="Q19"/>
  <c r="O19"/>
  <c r="N19"/>
  <c r="M19"/>
  <c r="K19"/>
  <c r="J19"/>
  <c r="G213" i="90"/>
  <c r="G19" i="71" s="1"/>
  <c r="F213" i="90"/>
  <c r="F19" i="71" s="1"/>
  <c r="E213" i="90"/>
  <c r="E19" i="71" s="1"/>
  <c r="F204" i="90"/>
  <c r="G204"/>
  <c r="E204"/>
  <c r="F194"/>
  <c r="G194"/>
  <c r="E194"/>
  <c r="F189"/>
  <c r="G189"/>
  <c r="E189"/>
  <c r="F177"/>
  <c r="G177"/>
  <c r="E177"/>
  <c r="F172"/>
  <c r="G172"/>
  <c r="E172"/>
  <c r="S14" i="71"/>
  <c r="R14"/>
  <c r="Q14"/>
  <c r="O14"/>
  <c r="N14"/>
  <c r="M14"/>
  <c r="K14"/>
  <c r="J14"/>
  <c r="I14"/>
  <c r="F167" i="90"/>
  <c r="F166" s="1"/>
  <c r="F14" i="71" s="1"/>
  <c r="G167" i="90"/>
  <c r="G166" s="1"/>
  <c r="G14" i="71" s="1"/>
  <c r="E166" i="90"/>
  <c r="E14" i="71" s="1"/>
  <c r="F161" i="90"/>
  <c r="G161"/>
  <c r="E161"/>
  <c r="F150"/>
  <c r="G150"/>
  <c r="E150"/>
  <c r="F141"/>
  <c r="G141"/>
  <c r="E141"/>
  <c r="F135"/>
  <c r="G135"/>
  <c r="E135"/>
  <c r="S13" i="71"/>
  <c r="R13"/>
  <c r="Q13"/>
  <c r="O13"/>
  <c r="N13"/>
  <c r="M13"/>
  <c r="K13"/>
  <c r="J13"/>
  <c r="I13"/>
  <c r="F132" i="90"/>
  <c r="F131" s="1"/>
  <c r="F130" s="1"/>
  <c r="F13" i="71" s="1"/>
  <c r="G132" i="90"/>
  <c r="G131" s="1"/>
  <c r="G130" s="1"/>
  <c r="G13" i="71" s="1"/>
  <c r="E132" i="90"/>
  <c r="E131" s="1"/>
  <c r="E130" s="1"/>
  <c r="E13" i="71" s="1"/>
  <c r="F125" i="90"/>
  <c r="G125"/>
  <c r="E125"/>
  <c r="F120"/>
  <c r="G120"/>
  <c r="E120"/>
  <c r="F116"/>
  <c r="G116"/>
  <c r="E116"/>
  <c r="F110"/>
  <c r="G110"/>
  <c r="E110"/>
  <c r="F106"/>
  <c r="G106"/>
  <c r="E106"/>
  <c r="E100" s="1"/>
  <c r="F100"/>
  <c r="G100"/>
  <c r="M12" i="71"/>
  <c r="F96" i="90"/>
  <c r="F95" s="1"/>
  <c r="F12" i="71" s="1"/>
  <c r="G96" i="90"/>
  <c r="E96"/>
  <c r="E10" i="71"/>
  <c r="E30" i="90"/>
  <c r="E20" s="1"/>
  <c r="F90"/>
  <c r="G90"/>
  <c r="E90"/>
  <c r="F85"/>
  <c r="F79" s="1"/>
  <c r="G85"/>
  <c r="G79" s="1"/>
  <c r="E85"/>
  <c r="E79" s="1"/>
  <c r="F71"/>
  <c r="G71"/>
  <c r="E71"/>
  <c r="D75"/>
  <c r="D76"/>
  <c r="D77"/>
  <c r="D78"/>
  <c r="E61"/>
  <c r="F61"/>
  <c r="G61"/>
  <c r="F52"/>
  <c r="F48" s="1"/>
  <c r="G52"/>
  <c r="G48" s="1"/>
  <c r="E52"/>
  <c r="E48" s="1"/>
  <c r="F43"/>
  <c r="F36" s="1"/>
  <c r="G43"/>
  <c r="G36" s="1"/>
  <c r="S11" i="71"/>
  <c r="N11"/>
  <c r="F30" i="90"/>
  <c r="F20" s="1"/>
  <c r="G30"/>
  <c r="G20" s="1"/>
  <c r="D31"/>
  <c r="D32"/>
  <c r="D33"/>
  <c r="D34"/>
  <c r="D35"/>
  <c r="D29"/>
  <c r="S10" i="71"/>
  <c r="R10"/>
  <c r="Q10"/>
  <c r="O10"/>
  <c r="N10"/>
  <c r="M10"/>
  <c r="K10"/>
  <c r="J10"/>
  <c r="I10"/>
  <c r="F10" i="90"/>
  <c r="F10" i="71" s="1"/>
  <c r="G10" i="90"/>
  <c r="G10" i="71" s="1"/>
  <c r="D13" i="90"/>
  <c r="D11"/>
  <c r="D12"/>
  <c r="D14"/>
  <c r="D15"/>
  <c r="D16"/>
  <c r="D17"/>
  <c r="D18"/>
  <c r="D23"/>
  <c r="D24"/>
  <c r="D25"/>
  <c r="D26"/>
  <c r="D27"/>
  <c r="D28"/>
  <c r="D37"/>
  <c r="D38"/>
  <c r="D41"/>
  <c r="D42"/>
  <c r="D44"/>
  <c r="D45"/>
  <c r="D46"/>
  <c r="D47"/>
  <c r="D49"/>
  <c r="D50"/>
  <c r="D51"/>
  <c r="D53"/>
  <c r="D54"/>
  <c r="D55"/>
  <c r="D56"/>
  <c r="D57"/>
  <c r="D58"/>
  <c r="D59"/>
  <c r="D60"/>
  <c r="D64"/>
  <c r="D65"/>
  <c r="D66"/>
  <c r="D67"/>
  <c r="D68"/>
  <c r="D69"/>
  <c r="D72"/>
  <c r="D73"/>
  <c r="D74"/>
  <c r="D80"/>
  <c r="D81"/>
  <c r="D82"/>
  <c r="D83"/>
  <c r="D84"/>
  <c r="D86"/>
  <c r="D87"/>
  <c r="D88"/>
  <c r="D89"/>
  <c r="D90"/>
  <c r="D91"/>
  <c r="D92"/>
  <c r="D93"/>
  <c r="D94"/>
  <c r="D97"/>
  <c r="D98"/>
  <c r="D99"/>
  <c r="D101"/>
  <c r="D102"/>
  <c r="D103"/>
  <c r="D104"/>
  <c r="D105"/>
  <c r="D106"/>
  <c r="D107"/>
  <c r="D108"/>
  <c r="D109"/>
  <c r="D110"/>
  <c r="D111"/>
  <c r="D112"/>
  <c r="D113"/>
  <c r="D114"/>
  <c r="D115"/>
  <c r="D116"/>
  <c r="D117"/>
  <c r="D118"/>
  <c r="D119"/>
  <c r="D120"/>
  <c r="D121"/>
  <c r="D122"/>
  <c r="D123"/>
  <c r="D126"/>
  <c r="D127"/>
  <c r="D128"/>
  <c r="D132"/>
  <c r="D133"/>
  <c r="D134"/>
  <c r="D142"/>
  <c r="D143"/>
  <c r="D144"/>
  <c r="D145"/>
  <c r="D146"/>
  <c r="D147"/>
  <c r="D148"/>
  <c r="D149"/>
  <c r="D150"/>
  <c r="D153"/>
  <c r="D154"/>
  <c r="D155"/>
  <c r="D156"/>
  <c r="D159"/>
  <c r="D160"/>
  <c r="D161"/>
  <c r="D162"/>
  <c r="D163"/>
  <c r="D164"/>
  <c r="D165"/>
  <c r="D168"/>
  <c r="D169"/>
  <c r="D170"/>
  <c r="D171"/>
  <c r="D172"/>
  <c r="D173"/>
  <c r="D174"/>
  <c r="D175"/>
  <c r="D176"/>
  <c r="D177"/>
  <c r="D178"/>
  <c r="D179"/>
  <c r="D180"/>
  <c r="D181"/>
  <c r="D182"/>
  <c r="D183"/>
  <c r="D184"/>
  <c r="D185"/>
  <c r="D186"/>
  <c r="D187"/>
  <c r="D188"/>
  <c r="D190"/>
  <c r="D191"/>
  <c r="D192"/>
  <c r="D193"/>
  <c r="D194"/>
  <c r="D195"/>
  <c r="D196"/>
  <c r="D199"/>
  <c r="D200"/>
  <c r="D201"/>
  <c r="D202"/>
  <c r="D203"/>
  <c r="D205"/>
  <c r="D206"/>
  <c r="D207"/>
  <c r="D208"/>
  <c r="D209"/>
  <c r="D210"/>
  <c r="C211"/>
  <c r="C618" s="1"/>
  <c r="R12" i="71" l="1"/>
  <c r="J20"/>
  <c r="T300" i="90"/>
  <c r="U300" s="1"/>
  <c r="T301"/>
  <c r="U301" s="1"/>
  <c r="T302"/>
  <c r="U302" s="1"/>
  <c r="H23" i="71"/>
  <c r="T304" i="90"/>
  <c r="U304" s="1"/>
  <c r="T305"/>
  <c r="U305" s="1"/>
  <c r="T306"/>
  <c r="U306" s="1"/>
  <c r="T307"/>
  <c r="U307" s="1"/>
  <c r="T308"/>
  <c r="U308" s="1"/>
  <c r="T310"/>
  <c r="U310" s="1"/>
  <c r="T311"/>
  <c r="U311" s="1"/>
  <c r="T312"/>
  <c r="U312" s="1"/>
  <c r="T314"/>
  <c r="U314" s="1"/>
  <c r="T315"/>
  <c r="U315" s="1"/>
  <c r="T316"/>
  <c r="U316" s="1"/>
  <c r="T317"/>
  <c r="U317" s="1"/>
  <c r="T318"/>
  <c r="U318" s="1"/>
  <c r="T320"/>
  <c r="U320" s="1"/>
  <c r="T321"/>
  <c r="U321" s="1"/>
  <c r="T322"/>
  <c r="U322" s="1"/>
  <c r="T324"/>
  <c r="U324" s="1"/>
  <c r="T325"/>
  <c r="U325" s="1"/>
  <c r="T326"/>
  <c r="U326" s="1"/>
  <c r="T329"/>
  <c r="U329" s="1"/>
  <c r="T330"/>
  <c r="U330" s="1"/>
  <c r="S29" i="71"/>
  <c r="T487" i="90"/>
  <c r="U487" s="1"/>
  <c r="T488"/>
  <c r="U488" s="1"/>
  <c r="T489"/>
  <c r="U489" s="1"/>
  <c r="T490"/>
  <c r="U490" s="1"/>
  <c r="T492"/>
  <c r="U492" s="1"/>
  <c r="T493"/>
  <c r="U493" s="1"/>
  <c r="T494"/>
  <c r="U494" s="1"/>
  <c r="T495"/>
  <c r="U495" s="1"/>
  <c r="T497"/>
  <c r="U497" s="1"/>
  <c r="T498"/>
  <c r="U498" s="1"/>
  <c r="T499"/>
  <c r="U499" s="1"/>
  <c r="T500"/>
  <c r="U500" s="1"/>
  <c r="T543"/>
  <c r="U543" s="1"/>
  <c r="T545"/>
  <c r="U545" s="1"/>
  <c r="T549"/>
  <c r="U549" s="1"/>
  <c r="T551"/>
  <c r="U551" s="1"/>
  <c r="T553"/>
  <c r="U553" s="1"/>
  <c r="T555"/>
  <c r="U555" s="1"/>
  <c r="T560"/>
  <c r="U560" s="1"/>
  <c r="T562"/>
  <c r="U562" s="1"/>
  <c r="G425"/>
  <c r="G29" i="71" s="1"/>
  <c r="T606" i="90"/>
  <c r="U606" s="1"/>
  <c r="T608"/>
  <c r="U608" s="1"/>
  <c r="D16" i="71"/>
  <c r="P23"/>
  <c r="T503" i="90"/>
  <c r="U503" s="1"/>
  <c r="T504"/>
  <c r="U504" s="1"/>
  <c r="T505"/>
  <c r="U505" s="1"/>
  <c r="T507"/>
  <c r="U507" s="1"/>
  <c r="T508"/>
  <c r="U508" s="1"/>
  <c r="T509"/>
  <c r="U509" s="1"/>
  <c r="T510"/>
  <c r="U510" s="1"/>
  <c r="T511"/>
  <c r="U511" s="1"/>
  <c r="T513"/>
  <c r="U513" s="1"/>
  <c r="T514"/>
  <c r="U514" s="1"/>
  <c r="T515"/>
  <c r="U515" s="1"/>
  <c r="T517"/>
  <c r="U517" s="1"/>
  <c r="T518"/>
  <c r="U518" s="1"/>
  <c r="T519"/>
  <c r="U519" s="1"/>
  <c r="T520"/>
  <c r="U520" s="1"/>
  <c r="T521"/>
  <c r="U521" s="1"/>
  <c r="T523"/>
  <c r="U523" s="1"/>
  <c r="T524"/>
  <c r="U524" s="1"/>
  <c r="T525"/>
  <c r="U525" s="1"/>
  <c r="T529"/>
  <c r="U529" s="1"/>
  <c r="T533"/>
  <c r="U533" s="1"/>
  <c r="T252"/>
  <c r="U252" s="1"/>
  <c r="T254"/>
  <c r="U254" s="1"/>
  <c r="T256"/>
  <c r="U256" s="1"/>
  <c r="T257"/>
  <c r="U257" s="1"/>
  <c r="T258"/>
  <c r="U258" s="1"/>
  <c r="T259"/>
  <c r="U259" s="1"/>
  <c r="F425"/>
  <c r="F29" i="71" s="1"/>
  <c r="T483" i="90"/>
  <c r="U483" s="1"/>
  <c r="J31" i="71"/>
  <c r="O31"/>
  <c r="N32"/>
  <c r="S32"/>
  <c r="T579" i="90"/>
  <c r="U579" s="1"/>
  <c r="T580"/>
  <c r="U580" s="1"/>
  <c r="T581"/>
  <c r="U581" s="1"/>
  <c r="T582"/>
  <c r="U582" s="1"/>
  <c r="T585"/>
  <c r="U585" s="1"/>
  <c r="T587"/>
  <c r="U587" s="1"/>
  <c r="T589"/>
  <c r="U589" s="1"/>
  <c r="T591"/>
  <c r="U591" s="1"/>
  <c r="T593"/>
  <c r="U593" s="1"/>
  <c r="T597"/>
  <c r="U597" s="1"/>
  <c r="T599"/>
  <c r="U599" s="1"/>
  <c r="R11" i="71"/>
  <c r="T214" i="90"/>
  <c r="U214" s="1"/>
  <c r="T215"/>
  <c r="U215" s="1"/>
  <c r="T216"/>
  <c r="U216" s="1"/>
  <c r="T217"/>
  <c r="U217" s="1"/>
  <c r="T218"/>
  <c r="U218" s="1"/>
  <c r="T219"/>
  <c r="U219" s="1"/>
  <c r="T220"/>
  <c r="U220" s="1"/>
  <c r="T221"/>
  <c r="U221" s="1"/>
  <c r="D375"/>
  <c r="L28" i="71"/>
  <c r="T422" i="90"/>
  <c r="U422" s="1"/>
  <c r="T424"/>
  <c r="U424" s="1"/>
  <c r="T475"/>
  <c r="U475" s="1"/>
  <c r="T612"/>
  <c r="U612" s="1"/>
  <c r="T614"/>
  <c r="U614" s="1"/>
  <c r="T616"/>
  <c r="U616" s="1"/>
  <c r="G95"/>
  <c r="G12" i="71" s="1"/>
  <c r="K12"/>
  <c r="Q12"/>
  <c r="T284" i="90"/>
  <c r="U284" s="1"/>
  <c r="T286"/>
  <c r="U286" s="1"/>
  <c r="T289"/>
  <c r="U289" s="1"/>
  <c r="T290"/>
  <c r="U290" s="1"/>
  <c r="T291"/>
  <c r="U291" s="1"/>
  <c r="T292"/>
  <c r="U292" s="1"/>
  <c r="T294"/>
  <c r="U294" s="1"/>
  <c r="T295"/>
  <c r="U295" s="1"/>
  <c r="T296"/>
  <c r="U296" s="1"/>
  <c r="T297"/>
  <c r="U297" s="1"/>
  <c r="F333"/>
  <c r="F22" i="71" s="1"/>
  <c r="E333" i="90"/>
  <c r="E22" i="71" s="1"/>
  <c r="O22"/>
  <c r="E442" i="90"/>
  <c r="N31" i="71"/>
  <c r="S31"/>
  <c r="T567" i="90"/>
  <c r="U567" s="1"/>
  <c r="F19"/>
  <c r="F11" i="71" s="1"/>
  <c r="K11"/>
  <c r="D61" i="90"/>
  <c r="D71"/>
  <c r="L19" i="71"/>
  <c r="T266" i="90"/>
  <c r="U266" s="1"/>
  <c r="T267"/>
  <c r="U267" s="1"/>
  <c r="T268"/>
  <c r="U268" s="1"/>
  <c r="T269"/>
  <c r="U269" s="1"/>
  <c r="L21" i="71"/>
  <c r="T339" i="90"/>
  <c r="U339" s="1"/>
  <c r="T341"/>
  <c r="U341" s="1"/>
  <c r="O23" i="71"/>
  <c r="L23" s="1"/>
  <c r="D10"/>
  <c r="I19"/>
  <c r="H19" s="1"/>
  <c r="I21"/>
  <c r="H21" s="1"/>
  <c r="T331" i="90"/>
  <c r="U331" s="1"/>
  <c r="T467"/>
  <c r="U467" s="1"/>
  <c r="E95"/>
  <c r="E12" i="71" s="1"/>
  <c r="J12"/>
  <c r="O12"/>
  <c r="D21"/>
  <c r="G369" i="90"/>
  <c r="G23" i="71" s="1"/>
  <c r="D28"/>
  <c r="N29"/>
  <c r="L10"/>
  <c r="D189" i="90"/>
  <c r="D204"/>
  <c r="P19" i="71"/>
  <c r="T240" i="90"/>
  <c r="U240" s="1"/>
  <c r="T276"/>
  <c r="U276" s="1"/>
  <c r="T277"/>
  <c r="U277" s="1"/>
  <c r="P21" i="71"/>
  <c r="T371" i="90"/>
  <c r="U371" s="1"/>
  <c r="T372"/>
  <c r="U372" s="1"/>
  <c r="T373"/>
  <c r="U373" s="1"/>
  <c r="T374"/>
  <c r="U374" s="1"/>
  <c r="T376"/>
  <c r="U376" s="1"/>
  <c r="T377"/>
  <c r="U377" s="1"/>
  <c r="T378"/>
  <c r="U378" s="1"/>
  <c r="T379"/>
  <c r="U379" s="1"/>
  <c r="T381"/>
  <c r="U381" s="1"/>
  <c r="T382"/>
  <c r="U382" s="1"/>
  <c r="T383"/>
  <c r="U383" s="1"/>
  <c r="T384"/>
  <c r="U384" s="1"/>
  <c r="T385"/>
  <c r="U385" s="1"/>
  <c r="T386"/>
  <c r="U386" s="1"/>
  <c r="T387"/>
  <c r="U387" s="1"/>
  <c r="T388"/>
  <c r="U388" s="1"/>
  <c r="T389"/>
  <c r="U389" s="1"/>
  <c r="T390"/>
  <c r="U390" s="1"/>
  <c r="T391"/>
  <c r="U391" s="1"/>
  <c r="T393"/>
  <c r="U393" s="1"/>
  <c r="T394"/>
  <c r="U394" s="1"/>
  <c r="T395"/>
  <c r="U395" s="1"/>
  <c r="T396"/>
  <c r="U396" s="1"/>
  <c r="P28" i="71"/>
  <c r="J29"/>
  <c r="O29"/>
  <c r="T429" i="90"/>
  <c r="U429" s="1"/>
  <c r="T431"/>
  <c r="U431" s="1"/>
  <c r="T433"/>
  <c r="U433" s="1"/>
  <c r="T435"/>
  <c r="U435" s="1"/>
  <c r="T438"/>
  <c r="T439"/>
  <c r="T444"/>
  <c r="U444" s="1"/>
  <c r="T446"/>
  <c r="U446" s="1"/>
  <c r="T451"/>
  <c r="U451" s="1"/>
  <c r="T453"/>
  <c r="U453" s="1"/>
  <c r="T469"/>
  <c r="U469" s="1"/>
  <c r="T471"/>
  <c r="U471" s="1"/>
  <c r="T479"/>
  <c r="U479" s="1"/>
  <c r="T542"/>
  <c r="U542" s="1"/>
  <c r="T544"/>
  <c r="U544" s="1"/>
  <c r="T548"/>
  <c r="U548" s="1"/>
  <c r="T550"/>
  <c r="U550" s="1"/>
  <c r="T552"/>
  <c r="U552" s="1"/>
  <c r="T554"/>
  <c r="U554" s="1"/>
  <c r="T559"/>
  <c r="U559" s="1"/>
  <c r="T561"/>
  <c r="U561" s="1"/>
  <c r="T566"/>
  <c r="U566" s="1"/>
  <c r="T568"/>
  <c r="U568" s="1"/>
  <c r="T570"/>
  <c r="U570" s="1"/>
  <c r="T574"/>
  <c r="U574" s="1"/>
  <c r="T575"/>
  <c r="U575" s="1"/>
  <c r="T576"/>
  <c r="U576" s="1"/>
  <c r="T577"/>
  <c r="U577" s="1"/>
  <c r="T596"/>
  <c r="U596" s="1"/>
  <c r="T598"/>
  <c r="U598" s="1"/>
  <c r="R29" i="71"/>
  <c r="T437" i="90"/>
  <c r="T441"/>
  <c r="U441" s="1"/>
  <c r="T443"/>
  <c r="U443" s="1"/>
  <c r="T445"/>
  <c r="U445" s="1"/>
  <c r="T455"/>
  <c r="U455" s="1"/>
  <c r="T457"/>
  <c r="U457" s="1"/>
  <c r="T462"/>
  <c r="U462" s="1"/>
  <c r="T463"/>
  <c r="U463" s="1"/>
  <c r="T465"/>
  <c r="U465" s="1"/>
  <c r="T473"/>
  <c r="U473" s="1"/>
  <c r="I31" i="71"/>
  <c r="F537" i="90"/>
  <c r="F536" s="1"/>
  <c r="F31" i="71" s="1"/>
  <c r="D31" s="1"/>
  <c r="K31"/>
  <c r="T539" i="90"/>
  <c r="U539" s="1"/>
  <c r="T569"/>
  <c r="U569" s="1"/>
  <c r="T571"/>
  <c r="U571" s="1"/>
  <c r="E572"/>
  <c r="T602"/>
  <c r="U602" s="1"/>
  <c r="T531"/>
  <c r="U531" s="1"/>
  <c r="M31" i="71"/>
  <c r="L31" s="1"/>
  <c r="T557" i="90"/>
  <c r="U557" s="1"/>
  <c r="Q32" i="71"/>
  <c r="P32" s="1"/>
  <c r="H28"/>
  <c r="T417" i="90"/>
  <c r="U417" s="1"/>
  <c r="T418"/>
  <c r="U418" s="1"/>
  <c r="T419"/>
  <c r="U419" s="1"/>
  <c r="T420"/>
  <c r="U420" s="1"/>
  <c r="T421"/>
  <c r="U421" s="1"/>
  <c r="T423"/>
  <c r="U423" s="1"/>
  <c r="E426"/>
  <c r="T426" s="1"/>
  <c r="T428"/>
  <c r="U428" s="1"/>
  <c r="T430"/>
  <c r="U430" s="1"/>
  <c r="T432"/>
  <c r="U432" s="1"/>
  <c r="T434"/>
  <c r="U434" s="1"/>
  <c r="T440"/>
  <c r="T448"/>
  <c r="U448" s="1"/>
  <c r="T450"/>
  <c r="U450" s="1"/>
  <c r="T452"/>
  <c r="U452" s="1"/>
  <c r="K29" i="71"/>
  <c r="T461" i="90"/>
  <c r="U461" s="1"/>
  <c r="T477"/>
  <c r="U477" s="1"/>
  <c r="T480"/>
  <c r="U480" s="1"/>
  <c r="T527"/>
  <c r="U527" s="1"/>
  <c r="Q31" i="71"/>
  <c r="P31" s="1"/>
  <c r="T540" i="90"/>
  <c r="U540" s="1"/>
  <c r="T541"/>
  <c r="U541" s="1"/>
  <c r="T547"/>
  <c r="U547" s="1"/>
  <c r="M32" i="71"/>
  <c r="L32" s="1"/>
  <c r="T584" i="90"/>
  <c r="U584" s="1"/>
  <c r="T586"/>
  <c r="U586" s="1"/>
  <c r="T588"/>
  <c r="U588" s="1"/>
  <c r="T590"/>
  <c r="U590" s="1"/>
  <c r="T592"/>
  <c r="U592" s="1"/>
  <c r="T594"/>
  <c r="U594" s="1"/>
  <c r="T601"/>
  <c r="U601" s="1"/>
  <c r="T605"/>
  <c r="U605" s="1"/>
  <c r="T607"/>
  <c r="U607" s="1"/>
  <c r="T609"/>
  <c r="U609" s="1"/>
  <c r="T611"/>
  <c r="U611" s="1"/>
  <c r="T613"/>
  <c r="U613" s="1"/>
  <c r="T615"/>
  <c r="U615" s="1"/>
  <c r="L13" i="71"/>
  <c r="L14"/>
  <c r="P13"/>
  <c r="P14"/>
  <c r="H10"/>
  <c r="H13"/>
  <c r="P10"/>
  <c r="H14"/>
  <c r="T442" i="90"/>
  <c r="U442" s="1"/>
  <c r="T447"/>
  <c r="U447" s="1"/>
  <c r="T459"/>
  <c r="U459" s="1"/>
  <c r="T485"/>
  <c r="U485" s="1"/>
  <c r="T460"/>
  <c r="U460" s="1"/>
  <c r="T474"/>
  <c r="U474" s="1"/>
  <c r="I29" i="71"/>
  <c r="H29" s="1"/>
  <c r="M29"/>
  <c r="L29" s="1"/>
  <c r="T466" i="90"/>
  <c r="U466" s="1"/>
  <c r="T468"/>
  <c r="U468" s="1"/>
  <c r="T472"/>
  <c r="U472" s="1"/>
  <c r="T478"/>
  <c r="U478" s="1"/>
  <c r="T484"/>
  <c r="U484" s="1"/>
  <c r="T496"/>
  <c r="U496" s="1"/>
  <c r="T502"/>
  <c r="U502" s="1"/>
  <c r="T506"/>
  <c r="U506" s="1"/>
  <c r="T512"/>
  <c r="U512" s="1"/>
  <c r="T516"/>
  <c r="U516" s="1"/>
  <c r="T522"/>
  <c r="U522" s="1"/>
  <c r="T526"/>
  <c r="U526" s="1"/>
  <c r="T456"/>
  <c r="U456" s="1"/>
  <c r="T464"/>
  <c r="U464" s="1"/>
  <c r="T470"/>
  <c r="U470" s="1"/>
  <c r="T476"/>
  <c r="U476" s="1"/>
  <c r="T486"/>
  <c r="U486" s="1"/>
  <c r="T528"/>
  <c r="U528" s="1"/>
  <c r="T532"/>
  <c r="U532" s="1"/>
  <c r="E501"/>
  <c r="T583"/>
  <c r="U583" s="1"/>
  <c r="T534"/>
  <c r="U534" s="1"/>
  <c r="T538"/>
  <c r="U538" s="1"/>
  <c r="T600"/>
  <c r="U600" s="1"/>
  <c r="T610"/>
  <c r="U610" s="1"/>
  <c r="T565"/>
  <c r="U565" s="1"/>
  <c r="T558"/>
  <c r="U558" s="1"/>
  <c r="T564"/>
  <c r="U564" s="1"/>
  <c r="F222"/>
  <c r="F20" i="71" s="1"/>
  <c r="D96" i="90"/>
  <c r="G19"/>
  <c r="G11" i="71" s="1"/>
  <c r="J11"/>
  <c r="O11"/>
  <c r="M20"/>
  <c r="R20"/>
  <c r="T232" i="90"/>
  <c r="U232" s="1"/>
  <c r="D233"/>
  <c r="T234"/>
  <c r="T237"/>
  <c r="T242"/>
  <c r="U242" s="1"/>
  <c r="D246"/>
  <c r="O20" i="71"/>
  <c r="D288" i="90"/>
  <c r="G333"/>
  <c r="G22" i="71" s="1"/>
  <c r="T356" i="90"/>
  <c r="U356" s="1"/>
  <c r="T357"/>
  <c r="U357" s="1"/>
  <c r="T358"/>
  <c r="U358" s="1"/>
  <c r="T359"/>
  <c r="U359" s="1"/>
  <c r="T405"/>
  <c r="U405" s="1"/>
  <c r="T409"/>
  <c r="U409" s="1"/>
  <c r="T411"/>
  <c r="U411" s="1"/>
  <c r="T413"/>
  <c r="U413" s="1"/>
  <c r="N20" i="71"/>
  <c r="N22"/>
  <c r="T398" i="90"/>
  <c r="U398" s="1"/>
  <c r="T399"/>
  <c r="U399" s="1"/>
  <c r="T402"/>
  <c r="U402" s="1"/>
  <c r="T403"/>
  <c r="U403" s="1"/>
  <c r="T404"/>
  <c r="U404" s="1"/>
  <c r="T406"/>
  <c r="U406" s="1"/>
  <c r="T408"/>
  <c r="U408" s="1"/>
  <c r="T410"/>
  <c r="U410" s="1"/>
  <c r="T412"/>
  <c r="U412" s="1"/>
  <c r="D85"/>
  <c r="T231"/>
  <c r="U231" s="1"/>
  <c r="G222"/>
  <c r="G20" i="71" s="1"/>
  <c r="T260" i="90"/>
  <c r="U260" s="1"/>
  <c r="T262"/>
  <c r="U262" s="1"/>
  <c r="T265"/>
  <c r="U265" s="1"/>
  <c r="T270"/>
  <c r="U270" s="1"/>
  <c r="T272"/>
  <c r="U272" s="1"/>
  <c r="T273"/>
  <c r="U273" s="1"/>
  <c r="D282"/>
  <c r="D293"/>
  <c r="D303"/>
  <c r="D309"/>
  <c r="D313"/>
  <c r="D319"/>
  <c r="D323"/>
  <c r="T337"/>
  <c r="U337" s="1"/>
  <c r="T345"/>
  <c r="U345" s="1"/>
  <c r="T346"/>
  <c r="U346" s="1"/>
  <c r="T347"/>
  <c r="U347" s="1"/>
  <c r="T348"/>
  <c r="U348" s="1"/>
  <c r="T349"/>
  <c r="U349" s="1"/>
  <c r="T350"/>
  <c r="U350" s="1"/>
  <c r="T351"/>
  <c r="U351" s="1"/>
  <c r="T352"/>
  <c r="U352" s="1"/>
  <c r="T362"/>
  <c r="U362" s="1"/>
  <c r="T363"/>
  <c r="U363" s="1"/>
  <c r="T365"/>
  <c r="U365" s="1"/>
  <c r="T366"/>
  <c r="U366" s="1"/>
  <c r="T367"/>
  <c r="U367" s="1"/>
  <c r="T368"/>
  <c r="U368" s="1"/>
  <c r="D380"/>
  <c r="D392"/>
  <c r="D397"/>
  <c r="D407"/>
  <c r="D43"/>
  <c r="T213"/>
  <c r="U213" s="1"/>
  <c r="T225"/>
  <c r="U225" s="1"/>
  <c r="T226"/>
  <c r="U226" s="1"/>
  <c r="T227"/>
  <c r="U227" s="1"/>
  <c r="T228"/>
  <c r="U228" s="1"/>
  <c r="T229"/>
  <c r="U229" s="1"/>
  <c r="T230"/>
  <c r="U230" s="1"/>
  <c r="T235"/>
  <c r="T238"/>
  <c r="U238" s="1"/>
  <c r="T244"/>
  <c r="U244" s="1"/>
  <c r="T248"/>
  <c r="U248" s="1"/>
  <c r="T249"/>
  <c r="U249" s="1"/>
  <c r="T250"/>
  <c r="U250" s="1"/>
  <c r="T280"/>
  <c r="U280" s="1"/>
  <c r="T281"/>
  <c r="U281" s="1"/>
  <c r="T303"/>
  <c r="U303" s="1"/>
  <c r="D344"/>
  <c r="T344" s="1"/>
  <c r="U344" s="1"/>
  <c r="D364"/>
  <c r="T380"/>
  <c r="U380" s="1"/>
  <c r="D223"/>
  <c r="T236"/>
  <c r="E239"/>
  <c r="D239" s="1"/>
  <c r="D224" s="1"/>
  <c r="T224" s="1"/>
  <c r="U224" s="1"/>
  <c r="T247"/>
  <c r="U247" s="1"/>
  <c r="T251"/>
  <c r="U251" s="1"/>
  <c r="T263"/>
  <c r="U263" s="1"/>
  <c r="T275"/>
  <c r="U275" s="1"/>
  <c r="T287"/>
  <c r="U287" s="1"/>
  <c r="T241"/>
  <c r="U241" s="1"/>
  <c r="T243"/>
  <c r="U243" s="1"/>
  <c r="T283"/>
  <c r="U283" s="1"/>
  <c r="D298"/>
  <c r="T245"/>
  <c r="U245" s="1"/>
  <c r="T253"/>
  <c r="U253" s="1"/>
  <c r="T261"/>
  <c r="U261" s="1"/>
  <c r="T271"/>
  <c r="U271" s="1"/>
  <c r="T285"/>
  <c r="U285" s="1"/>
  <c r="D299"/>
  <c r="T338"/>
  <c r="U338" s="1"/>
  <c r="T342"/>
  <c r="U342" s="1"/>
  <c r="T354"/>
  <c r="U354" s="1"/>
  <c r="D334"/>
  <c r="K22" i="71"/>
  <c r="D335" i="90"/>
  <c r="T336"/>
  <c r="U336" s="1"/>
  <c r="T340"/>
  <c r="U340" s="1"/>
  <c r="T355"/>
  <c r="U355" s="1"/>
  <c r="T361"/>
  <c r="U361" s="1"/>
  <c r="I12" i="71"/>
  <c r="H12" s="1"/>
  <c r="N12"/>
  <c r="L12" s="1"/>
  <c r="S12"/>
  <c r="P12" s="1"/>
  <c r="D95" i="90"/>
  <c r="E19"/>
  <c r="D166"/>
  <c r="D130"/>
  <c r="D131"/>
  <c r="D100"/>
  <c r="D79"/>
  <c r="T32"/>
  <c r="T31"/>
  <c r="T33"/>
  <c r="Q11" i="71"/>
  <c r="P11" s="1"/>
  <c r="T34" i="90"/>
  <c r="M11" i="71"/>
  <c r="I11"/>
  <c r="H11" s="1"/>
  <c r="D30" i="90"/>
  <c r="D158"/>
  <c r="D22"/>
  <c r="D10"/>
  <c r="U11" i="18"/>
  <c r="M11"/>
  <c r="F7"/>
  <c r="G11"/>
  <c r="J9" i="9" l="1"/>
  <c r="J8" s="1"/>
  <c r="R9"/>
  <c r="R8" s="1"/>
  <c r="E51" i="81"/>
  <c r="E11" i="71"/>
  <c r="T392" i="90"/>
  <c r="U392" s="1"/>
  <c r="T454"/>
  <c r="U454" s="1"/>
  <c r="T319"/>
  <c r="U319" s="1"/>
  <c r="F61" i="85"/>
  <c r="S12" i="35"/>
  <c r="S13"/>
  <c r="S8"/>
  <c r="K8"/>
  <c r="K12"/>
  <c r="K13"/>
  <c r="D9" i="9"/>
  <c r="E8" i="35"/>
  <c r="E12"/>
  <c r="E13"/>
  <c r="L11" i="18"/>
  <c r="T397" i="90"/>
  <c r="U397" s="1"/>
  <c r="L11" i="71"/>
  <c r="T595" i="90"/>
  <c r="U595" s="1"/>
  <c r="T328"/>
  <c r="U328" s="1"/>
  <c r="T556"/>
  <c r="U556" s="1"/>
  <c r="T246"/>
  <c r="U246" s="1"/>
  <c r="T293"/>
  <c r="U293" s="1"/>
  <c r="T573"/>
  <c r="U573" s="1"/>
  <c r="E425"/>
  <c r="E29" i="71" s="1"/>
  <c r="D29" s="1"/>
  <c r="T491" i="90"/>
  <c r="U491" s="1"/>
  <c r="T436"/>
  <c r="T353"/>
  <c r="U353" s="1"/>
  <c r="T335"/>
  <c r="U335" s="1"/>
  <c r="Q11" i="18"/>
  <c r="D360" i="90"/>
  <c r="T360" s="1"/>
  <c r="U360" s="1"/>
  <c r="T309"/>
  <c r="U309" s="1"/>
  <c r="T364"/>
  <c r="U364" s="1"/>
  <c r="T416"/>
  <c r="U416" s="1"/>
  <c r="T313"/>
  <c r="U313" s="1"/>
  <c r="T427"/>
  <c r="U427" s="1"/>
  <c r="T407"/>
  <c r="U407" s="1"/>
  <c r="T369"/>
  <c r="U369" s="1"/>
  <c r="T274"/>
  <c r="U274" s="1"/>
  <c r="T323"/>
  <c r="U323" s="1"/>
  <c r="T233"/>
  <c r="T375"/>
  <c r="U375" s="1"/>
  <c r="T239"/>
  <c r="U239" s="1"/>
  <c r="D333"/>
  <c r="L20" i="71"/>
  <c r="Q30"/>
  <c r="P30" s="1"/>
  <c r="E32"/>
  <c r="D32" s="1"/>
  <c r="I32"/>
  <c r="H32" s="1"/>
  <c r="T449" i="90"/>
  <c r="U449" s="1"/>
  <c r="S22" i="71"/>
  <c r="P22" s="1"/>
  <c r="M30"/>
  <c r="L30" s="1"/>
  <c r="Q29"/>
  <c r="T255" i="90"/>
  <c r="U255" s="1"/>
  <c r="T537"/>
  <c r="U537" s="1"/>
  <c r="I30" i="71"/>
  <c r="H30" s="1"/>
  <c r="H31"/>
  <c r="T31" s="1"/>
  <c r="T481" i="90"/>
  <c r="U481" s="1"/>
  <c r="T288"/>
  <c r="U288" s="1"/>
  <c r="E30" i="71"/>
  <c r="D30" s="1"/>
  <c r="T578" i="90"/>
  <c r="U578" s="1"/>
  <c r="T28" i="71"/>
  <c r="T10"/>
  <c r="B10" s="1"/>
  <c r="V10" s="1"/>
  <c r="U10" s="1"/>
  <c r="I11" i="18"/>
  <c r="T11"/>
  <c r="O11"/>
  <c r="P11"/>
  <c r="K11"/>
  <c r="T370" i="90"/>
  <c r="U370" s="1"/>
  <c r="T536"/>
  <c r="U536" s="1"/>
  <c r="T458"/>
  <c r="U458" s="1"/>
  <c r="U426"/>
  <c r="D327"/>
  <c r="T327" s="1"/>
  <c r="U327" s="1"/>
  <c r="T264"/>
  <c r="U264" s="1"/>
  <c r="T298"/>
  <c r="U298" s="1"/>
  <c r="T343"/>
  <c r="U343" s="1"/>
  <c r="I20" i="71"/>
  <c r="M22"/>
  <c r="L22" s="1"/>
  <c r="T299" i="90"/>
  <c r="U299" s="1"/>
  <c r="T278"/>
  <c r="U278" s="1"/>
  <c r="E20" i="71"/>
  <c r="S20"/>
  <c r="K20"/>
  <c r="T223" i="90"/>
  <c r="Q20" i="71"/>
  <c r="I22"/>
  <c r="H22" s="1"/>
  <c r="D157" i="90"/>
  <c r="D21"/>
  <c r="D124"/>
  <c r="T30"/>
  <c r="J7" i="18"/>
  <c r="H11"/>
  <c r="S11"/>
  <c r="R11"/>
  <c r="F8"/>
  <c r="F11" s="1"/>
  <c r="J8"/>
  <c r="L9" i="9" l="1"/>
  <c r="L8" s="1"/>
  <c r="P9"/>
  <c r="P8" s="1"/>
  <c r="Q9"/>
  <c r="Q8" s="1"/>
  <c r="I9"/>
  <c r="I8" s="1"/>
  <c r="F51" i="81"/>
  <c r="G51" s="1"/>
  <c r="D51" s="1"/>
  <c r="H9" i="9"/>
  <c r="H8" s="1"/>
  <c r="M9"/>
  <c r="M8" s="1"/>
  <c r="N9"/>
  <c r="N8" s="1"/>
  <c r="T501" i="90"/>
  <c r="U501" s="1"/>
  <c r="Q8" i="35"/>
  <c r="Q12"/>
  <c r="Q13"/>
  <c r="G12"/>
  <c r="G8"/>
  <c r="G13"/>
  <c r="E10"/>
  <c r="E9"/>
  <c r="E11"/>
  <c r="K11"/>
  <c r="K9"/>
  <c r="K10"/>
  <c r="F12"/>
  <c r="F13"/>
  <c r="F8"/>
  <c r="N8"/>
  <c r="N12"/>
  <c r="N13"/>
  <c r="J13"/>
  <c r="J8"/>
  <c r="J12"/>
  <c r="S11"/>
  <c r="S9"/>
  <c r="S10"/>
  <c r="M13"/>
  <c r="M8"/>
  <c r="M12"/>
  <c r="O8"/>
  <c r="O12"/>
  <c r="O13"/>
  <c r="I12"/>
  <c r="I13"/>
  <c r="I8"/>
  <c r="R8"/>
  <c r="R12"/>
  <c r="R13"/>
  <c r="P20" i="71"/>
  <c r="T332" i="90"/>
  <c r="U332" s="1"/>
  <c r="T334"/>
  <c r="U334" s="1"/>
  <c r="T32" i="71"/>
  <c r="B32" s="1"/>
  <c r="T546" i="90"/>
  <c r="U546" s="1"/>
  <c r="H20" i="71"/>
  <c r="T425" i="90"/>
  <c r="U425" s="1"/>
  <c r="B28" i="71"/>
  <c r="P29"/>
  <c r="T572" i="90"/>
  <c r="U572" s="1"/>
  <c r="T563"/>
  <c r="U563" s="1"/>
  <c r="B31" i="71"/>
  <c r="T30"/>
  <c r="W10"/>
  <c r="X10"/>
  <c r="T535" i="90"/>
  <c r="U535" s="1"/>
  <c r="T530"/>
  <c r="U530" s="1"/>
  <c r="T282"/>
  <c r="U282" s="1"/>
  <c r="T222"/>
  <c r="U222" s="1"/>
  <c r="U414" s="1"/>
  <c r="U223"/>
  <c r="J11" i="18"/>
  <c r="N11"/>
  <c r="V7"/>
  <c r="V8"/>
  <c r="I51" i="81" l="1"/>
  <c r="J51" s="1"/>
  <c r="K51" s="1"/>
  <c r="M51" s="1"/>
  <c r="N51" s="1"/>
  <c r="O51" s="1"/>
  <c r="I11" i="35"/>
  <c r="H8"/>
  <c r="I9"/>
  <c r="I10"/>
  <c r="H13"/>
  <c r="O11"/>
  <c r="O10"/>
  <c r="O9"/>
  <c r="J11"/>
  <c r="J9"/>
  <c r="J10"/>
  <c r="N11"/>
  <c r="N9"/>
  <c r="N10"/>
  <c r="H12"/>
  <c r="L12"/>
  <c r="F11"/>
  <c r="F10"/>
  <c r="F9"/>
  <c r="P13"/>
  <c r="R11"/>
  <c r="R9"/>
  <c r="R10"/>
  <c r="M11"/>
  <c r="M10"/>
  <c r="L8"/>
  <c r="M9"/>
  <c r="P12"/>
  <c r="L13"/>
  <c r="G11"/>
  <c r="G10"/>
  <c r="G9"/>
  <c r="Q11"/>
  <c r="P11" s="1"/>
  <c r="Q9"/>
  <c r="P9" s="1"/>
  <c r="Q10"/>
  <c r="P10" s="1"/>
  <c r="P8"/>
  <c r="T333" i="90"/>
  <c r="U333" s="1"/>
  <c r="U617"/>
  <c r="V31" i="71"/>
  <c r="X31"/>
  <c r="T29"/>
  <c r="B30"/>
  <c r="X28"/>
  <c r="V28"/>
  <c r="X32"/>
  <c r="V32"/>
  <c r="H51" i="81" l="1"/>
  <c r="L51"/>
  <c r="Q51"/>
  <c r="R51" s="1"/>
  <c r="S51" s="1"/>
  <c r="P51" s="1"/>
  <c r="L10" i="35"/>
  <c r="L11"/>
  <c r="L9"/>
  <c r="H10"/>
  <c r="H9"/>
  <c r="H11"/>
  <c r="U32" i="71"/>
  <c r="W32" s="1"/>
  <c r="V30"/>
  <c r="X30"/>
  <c r="U31"/>
  <c r="W31" s="1"/>
  <c r="U28"/>
  <c r="W28" s="1"/>
  <c r="B29"/>
  <c r="U30" l="1"/>
  <c r="W30" s="1"/>
  <c r="X29"/>
  <c r="V29"/>
  <c r="U29" l="1"/>
  <c r="W29" s="1"/>
  <c r="V26" i="16" l="1"/>
  <c r="E50" i="81" l="1"/>
  <c r="E56"/>
  <c r="F56" s="1"/>
  <c r="G56" s="1"/>
  <c r="I56" s="1"/>
  <c r="J56" s="1"/>
  <c r="K56" s="1"/>
  <c r="M56" s="1"/>
  <c r="N56" s="1"/>
  <c r="O56" s="1"/>
  <c r="Q56" s="1"/>
  <c r="R56" s="1"/>
  <c r="S56" s="1"/>
  <c r="S56" i="9"/>
  <c r="E18" i="35"/>
  <c r="F18"/>
  <c r="G18"/>
  <c r="K18"/>
  <c r="J22" i="9" s="1"/>
  <c r="L12" i="85" s="1"/>
  <c r="N18" i="35"/>
  <c r="M22" i="9" s="1"/>
  <c r="O12" i="85" s="1"/>
  <c r="O18" i="35"/>
  <c r="N22" i="9" s="1"/>
  <c r="P12" i="85" s="1"/>
  <c r="R18" i="35"/>
  <c r="Q22" i="9" s="1"/>
  <c r="S12" i="85" s="1"/>
  <c r="S18" i="35"/>
  <c r="R22" i="9" s="1"/>
  <c r="T12" i="85" s="1"/>
  <c r="E37" i="81"/>
  <c r="E27"/>
  <c r="F27" s="1"/>
  <c r="G27" s="1"/>
  <c r="I27" s="1"/>
  <c r="J27" s="1"/>
  <c r="K27" s="1"/>
  <c r="M27" s="1"/>
  <c r="N27" s="1"/>
  <c r="O27" s="1"/>
  <c r="Q27" s="1"/>
  <c r="R27" s="1"/>
  <c r="S27" s="1"/>
  <c r="I18" i="35"/>
  <c r="H22" i="9" l="1"/>
  <c r="J12" i="85" s="1"/>
  <c r="F50" i="81"/>
  <c r="G50" s="1"/>
  <c r="I50" s="1"/>
  <c r="J50" s="1"/>
  <c r="K50" s="1"/>
  <c r="M50" s="1"/>
  <c r="N50" s="1"/>
  <c r="O50" s="1"/>
  <c r="Q50" s="1"/>
  <c r="R50" s="1"/>
  <c r="S50" s="1"/>
  <c r="C4" i="65"/>
  <c r="A4"/>
  <c r="O34" i="63"/>
  <c r="K34"/>
  <c r="G34"/>
  <c r="C34"/>
  <c r="S34" s="1"/>
  <c r="U34" s="1"/>
  <c r="V34" s="1"/>
  <c r="S33"/>
  <c r="U33" s="1"/>
  <c r="S32"/>
  <c r="U32" s="1"/>
  <c r="S31"/>
  <c r="U31" s="1"/>
  <c r="S30"/>
  <c r="U30" s="1"/>
  <c r="S29"/>
  <c r="U29" s="1"/>
  <c r="U28"/>
  <c r="S28"/>
  <c r="U27"/>
  <c r="S27"/>
  <c r="S26"/>
  <c r="U26" s="1"/>
  <c r="S25"/>
  <c r="U25" s="1"/>
  <c r="U24"/>
  <c r="S24"/>
  <c r="U23"/>
  <c r="S23"/>
  <c r="S22"/>
  <c r="U22" s="1"/>
  <c r="S21"/>
  <c r="U21" s="1"/>
  <c r="U20"/>
  <c r="S20"/>
  <c r="U19"/>
  <c r="S19"/>
  <c r="S18"/>
  <c r="U18" s="1"/>
  <c r="S17"/>
  <c r="U17" s="1"/>
  <c r="U16"/>
  <c r="S16"/>
  <c r="U15"/>
  <c r="S15"/>
  <c r="R12"/>
  <c r="Q12"/>
  <c r="P12"/>
  <c r="N12"/>
  <c r="M12"/>
  <c r="L12"/>
  <c r="J12"/>
  <c r="I12"/>
  <c r="H12"/>
  <c r="F12"/>
  <c r="E12"/>
  <c r="D12"/>
  <c r="R11"/>
  <c r="Q11"/>
  <c r="P11"/>
  <c r="N11"/>
  <c r="M11"/>
  <c r="L11"/>
  <c r="K11" s="1"/>
  <c r="J11"/>
  <c r="I11"/>
  <c r="H11"/>
  <c r="F11"/>
  <c r="E11"/>
  <c r="D11"/>
  <c r="R10"/>
  <c r="Q10"/>
  <c r="P10"/>
  <c r="N10"/>
  <c r="M10"/>
  <c r="L10"/>
  <c r="K10" s="1"/>
  <c r="J10"/>
  <c r="I10"/>
  <c r="H10"/>
  <c r="F10"/>
  <c r="E10"/>
  <c r="D10"/>
  <c r="R9"/>
  <c r="Q9"/>
  <c r="P9"/>
  <c r="N9"/>
  <c r="M9"/>
  <c r="L9"/>
  <c r="K9" s="1"/>
  <c r="J9"/>
  <c r="I9"/>
  <c r="H9"/>
  <c r="F9"/>
  <c r="E9"/>
  <c r="D9"/>
  <c r="R8"/>
  <c r="R13" s="1"/>
  <c r="R18" i="83" s="1"/>
  <c r="Q8" i="63"/>
  <c r="Q13" s="1"/>
  <c r="Q18" i="83" s="1"/>
  <c r="P8" i="63"/>
  <c r="P13" s="1"/>
  <c r="P18" i="83" s="1"/>
  <c r="O18" s="1"/>
  <c r="N8" i="63"/>
  <c r="N13" s="1"/>
  <c r="N18" i="83" s="1"/>
  <c r="M8" i="63"/>
  <c r="M13" s="1"/>
  <c r="M18" i="83" s="1"/>
  <c r="L8" i="63"/>
  <c r="L13" s="1"/>
  <c r="L18" i="83" s="1"/>
  <c r="K18" s="1"/>
  <c r="J8" i="63"/>
  <c r="J13" s="1"/>
  <c r="J18" i="83" s="1"/>
  <c r="I8" i="63"/>
  <c r="I13" s="1"/>
  <c r="I18" i="83" s="1"/>
  <c r="H8" i="63"/>
  <c r="H13" s="1"/>
  <c r="H18" i="83" s="1"/>
  <c r="G18" s="1"/>
  <c r="F8" i="63"/>
  <c r="F13" s="1"/>
  <c r="E8"/>
  <c r="E13" s="1"/>
  <c r="D8"/>
  <c r="D13" s="1"/>
  <c r="O4"/>
  <c r="A4"/>
  <c r="Q11" i="58"/>
  <c r="P11"/>
  <c r="O11"/>
  <c r="N11" s="1"/>
  <c r="M11"/>
  <c r="L11"/>
  <c r="K11"/>
  <c r="J11" s="1"/>
  <c r="I11"/>
  <c r="H11"/>
  <c r="G11"/>
  <c r="F11" s="1"/>
  <c r="E11"/>
  <c r="D11"/>
  <c r="C11"/>
  <c r="B11" s="1"/>
  <c r="Q10"/>
  <c r="P10"/>
  <c r="O10"/>
  <c r="N10"/>
  <c r="R10" s="1"/>
  <c r="T10" s="1"/>
  <c r="U10" s="1"/>
  <c r="M10"/>
  <c r="L10"/>
  <c r="K10"/>
  <c r="J10"/>
  <c r="I10"/>
  <c r="H10"/>
  <c r="G10"/>
  <c r="F10"/>
  <c r="E10"/>
  <c r="D10"/>
  <c r="C10"/>
  <c r="B10"/>
  <c r="Q9"/>
  <c r="N9" s="1"/>
  <c r="P9"/>
  <c r="O9"/>
  <c r="M9"/>
  <c r="J9" s="1"/>
  <c r="L9"/>
  <c r="K9"/>
  <c r="I9"/>
  <c r="F9" s="1"/>
  <c r="H9"/>
  <c r="G9"/>
  <c r="E9"/>
  <c r="B9" s="1"/>
  <c r="D9"/>
  <c r="C9"/>
  <c r="Q8"/>
  <c r="P8"/>
  <c r="N8" s="1"/>
  <c r="O8"/>
  <c r="M8"/>
  <c r="L8"/>
  <c r="J8" s="1"/>
  <c r="K8"/>
  <c r="I8"/>
  <c r="H8"/>
  <c r="F8" s="1"/>
  <c r="G8"/>
  <c r="E8"/>
  <c r="D8"/>
  <c r="B8" s="1"/>
  <c r="C8"/>
  <c r="J4"/>
  <c r="A4"/>
  <c r="D71" i="85"/>
  <c r="D64"/>
  <c r="E63"/>
  <c r="C63" s="1"/>
  <c r="E59"/>
  <c r="C59"/>
  <c r="E58"/>
  <c r="C58" s="1"/>
  <c r="E57"/>
  <c r="C57" s="1"/>
  <c r="E55"/>
  <c r="C55" s="1"/>
  <c r="E54"/>
  <c r="C54" s="1"/>
  <c r="E53"/>
  <c r="C53" s="1"/>
  <c r="E52"/>
  <c r="C52" s="1"/>
  <c r="E41"/>
  <c r="D37"/>
  <c r="D33"/>
  <c r="D38" s="1"/>
  <c r="D28"/>
  <c r="D27"/>
  <c r="D22"/>
  <c r="H20"/>
  <c r="G20"/>
  <c r="D14"/>
  <c r="D9"/>
  <c r="D15" s="1"/>
  <c r="D40" s="1"/>
  <c r="D42" s="1"/>
  <c r="D70" s="1"/>
  <c r="D74" s="1"/>
  <c r="H7"/>
  <c r="G7"/>
  <c r="F7"/>
  <c r="A3"/>
  <c r="A2"/>
  <c r="D52" i="52"/>
  <c r="D51" s="1"/>
  <c r="D50" s="1"/>
  <c r="D49" s="1"/>
  <c r="D48"/>
  <c r="G47"/>
  <c r="D46" s="1"/>
  <c r="D45" s="1"/>
  <c r="D44"/>
  <c r="G43"/>
  <c r="D42" s="1"/>
  <c r="D41" s="1"/>
  <c r="D40"/>
  <c r="G38" s="1"/>
  <c r="E38" s="1"/>
  <c r="F38"/>
  <c r="D37" s="1"/>
  <c r="D36"/>
  <c r="G35"/>
  <c r="E35"/>
  <c r="D32"/>
  <c r="D31"/>
  <c r="D30" s="1"/>
  <c r="D21"/>
  <c r="G20"/>
  <c r="D19" s="1"/>
  <c r="D18" s="1"/>
  <c r="D17"/>
  <c r="G14" s="1"/>
  <c r="D13"/>
  <c r="D12" s="1"/>
  <c r="D11" s="1"/>
  <c r="D10" s="1"/>
  <c r="D9"/>
  <c r="N3"/>
  <c r="A3"/>
  <c r="F24" i="51"/>
  <c r="D24"/>
  <c r="D23"/>
  <c r="F23" s="1"/>
  <c r="D21"/>
  <c r="F21" s="1"/>
  <c r="F26" s="1"/>
  <c r="F28" s="1"/>
  <c r="D22"/>
  <c r="F22" s="1"/>
  <c r="R15"/>
  <c r="Q15"/>
  <c r="P15"/>
  <c r="O15" s="1"/>
  <c r="S15" s="1"/>
  <c r="U15" s="1"/>
  <c r="N15"/>
  <c r="M15"/>
  <c r="L15"/>
  <c r="K15" s="1"/>
  <c r="J15"/>
  <c r="I15"/>
  <c r="H15"/>
  <c r="G15" s="1"/>
  <c r="F15"/>
  <c r="E15"/>
  <c r="D15"/>
  <c r="C15" s="1"/>
  <c r="R14"/>
  <c r="Q14"/>
  <c r="P14"/>
  <c r="O14" s="1"/>
  <c r="S14" s="1"/>
  <c r="U14" s="1"/>
  <c r="N14"/>
  <c r="M14"/>
  <c r="L14"/>
  <c r="K14" s="1"/>
  <c r="J14"/>
  <c r="I14"/>
  <c r="H14"/>
  <c r="G14" s="1"/>
  <c r="F14"/>
  <c r="E14"/>
  <c r="D14"/>
  <c r="C14" s="1"/>
  <c r="S12"/>
  <c r="U12" s="1"/>
  <c r="R10"/>
  <c r="Q10"/>
  <c r="P10"/>
  <c r="O10" s="1"/>
  <c r="N10"/>
  <c r="M10"/>
  <c r="L10"/>
  <c r="K10" s="1"/>
  <c r="J10"/>
  <c r="I10"/>
  <c r="H10"/>
  <c r="G10" s="1"/>
  <c r="F10"/>
  <c r="E10"/>
  <c r="D10"/>
  <c r="C10" s="1"/>
  <c r="R9"/>
  <c r="Q9"/>
  <c r="P9"/>
  <c r="O9" s="1"/>
  <c r="N9"/>
  <c r="M9"/>
  <c r="K9" s="1"/>
  <c r="L9"/>
  <c r="J9"/>
  <c r="I9"/>
  <c r="H9"/>
  <c r="G9"/>
  <c r="F9"/>
  <c r="E9"/>
  <c r="D9"/>
  <c r="C9"/>
  <c r="O4"/>
  <c r="A4"/>
  <c r="E25" i="75"/>
  <c r="E24"/>
  <c r="E23"/>
  <c r="T18"/>
  <c r="O17"/>
  <c r="S17" s="1"/>
  <c r="U17" s="1"/>
  <c r="K17"/>
  <c r="G17"/>
  <c r="C17"/>
  <c r="O16"/>
  <c r="S16" s="1"/>
  <c r="K16"/>
  <c r="G16"/>
  <c r="C16"/>
  <c r="O15"/>
  <c r="K15"/>
  <c r="S15" s="1"/>
  <c r="G15"/>
  <c r="C15"/>
  <c r="O14"/>
  <c r="S14" s="1"/>
  <c r="K14"/>
  <c r="G14"/>
  <c r="C14"/>
  <c r="K4"/>
  <c r="A4"/>
  <c r="V46" i="54"/>
  <c r="B46"/>
  <c r="S45"/>
  <c r="S46" s="1"/>
  <c r="R45"/>
  <c r="R46" s="1"/>
  <c r="Q45"/>
  <c r="Q46" s="1"/>
  <c r="P45"/>
  <c r="O45"/>
  <c r="O46" s="1"/>
  <c r="N45"/>
  <c r="N46" s="1"/>
  <c r="M45"/>
  <c r="M46" s="1"/>
  <c r="L45"/>
  <c r="L46" s="1"/>
  <c r="K45"/>
  <c r="K46" s="1"/>
  <c r="J45"/>
  <c r="J46" s="1"/>
  <c r="I45"/>
  <c r="I46" s="1"/>
  <c r="H45"/>
  <c r="G45"/>
  <c r="G46" s="1"/>
  <c r="F45"/>
  <c r="F46" s="1"/>
  <c r="E45"/>
  <c r="E46" s="1"/>
  <c r="D45"/>
  <c r="C45"/>
  <c r="C46" s="1"/>
  <c r="P44"/>
  <c r="L44"/>
  <c r="H44"/>
  <c r="T44" s="1"/>
  <c r="D44"/>
  <c r="P43"/>
  <c r="L43"/>
  <c r="H43"/>
  <c r="T43" s="1"/>
  <c r="D43"/>
  <c r="P42"/>
  <c r="L42"/>
  <c r="H42"/>
  <c r="T42" s="1"/>
  <c r="D42"/>
  <c r="V40"/>
  <c r="B40"/>
  <c r="S39"/>
  <c r="S40" s="1"/>
  <c r="R39"/>
  <c r="R40" s="1"/>
  <c r="R47" s="1"/>
  <c r="Q39"/>
  <c r="Q40" s="1"/>
  <c r="O39"/>
  <c r="O40" s="1"/>
  <c r="N39"/>
  <c r="N40" s="1"/>
  <c r="N47" s="1"/>
  <c r="M39"/>
  <c r="M40" s="1"/>
  <c r="M47" s="1"/>
  <c r="K39"/>
  <c r="K40" s="1"/>
  <c r="J39"/>
  <c r="J40" s="1"/>
  <c r="I39"/>
  <c r="I40" s="1"/>
  <c r="I47" s="1"/>
  <c r="G39"/>
  <c r="G40" s="1"/>
  <c r="F39"/>
  <c r="F40" s="1"/>
  <c r="E39"/>
  <c r="E40" s="1"/>
  <c r="C39"/>
  <c r="C40" s="1"/>
  <c r="P38"/>
  <c r="L38"/>
  <c r="H38"/>
  <c r="D38"/>
  <c r="T38" s="1"/>
  <c r="P37"/>
  <c r="L37"/>
  <c r="H37"/>
  <c r="D37"/>
  <c r="T37" s="1"/>
  <c r="P36"/>
  <c r="L36"/>
  <c r="H36"/>
  <c r="D36"/>
  <c r="T36" s="1"/>
  <c r="V34"/>
  <c r="V47" s="1"/>
  <c r="S34"/>
  <c r="R34"/>
  <c r="Q34"/>
  <c r="O34"/>
  <c r="N34"/>
  <c r="M34"/>
  <c r="L34"/>
  <c r="K34"/>
  <c r="J34"/>
  <c r="I34"/>
  <c r="G34"/>
  <c r="F34"/>
  <c r="E34"/>
  <c r="B34"/>
  <c r="B47" s="1"/>
  <c r="P33"/>
  <c r="L33"/>
  <c r="H33"/>
  <c r="D33"/>
  <c r="T33" s="1"/>
  <c r="W33" s="1"/>
  <c r="X33" s="1"/>
  <c r="P32"/>
  <c r="L32"/>
  <c r="H32"/>
  <c r="D32"/>
  <c r="T32" s="1"/>
  <c r="P31"/>
  <c r="L31"/>
  <c r="H31"/>
  <c r="D31"/>
  <c r="T31" s="1"/>
  <c r="P30"/>
  <c r="P34" s="1"/>
  <c r="L30"/>
  <c r="H30"/>
  <c r="H34" s="1"/>
  <c r="D30"/>
  <c r="V26"/>
  <c r="B26"/>
  <c r="S26"/>
  <c r="R26"/>
  <c r="Q26"/>
  <c r="O26"/>
  <c r="N26"/>
  <c r="M26"/>
  <c r="K26"/>
  <c r="J26"/>
  <c r="I26"/>
  <c r="G26"/>
  <c r="F26"/>
  <c r="E26"/>
  <c r="P24"/>
  <c r="T24" s="1"/>
  <c r="L24"/>
  <c r="H24"/>
  <c r="D24"/>
  <c r="P23"/>
  <c r="T23" s="1"/>
  <c r="L23"/>
  <c r="H23"/>
  <c r="D23"/>
  <c r="P22"/>
  <c r="L22"/>
  <c r="H22"/>
  <c r="D22"/>
  <c r="V20"/>
  <c r="S20"/>
  <c r="R20"/>
  <c r="Q20"/>
  <c r="O20"/>
  <c r="N20"/>
  <c r="M20"/>
  <c r="K20"/>
  <c r="J20"/>
  <c r="I20"/>
  <c r="G20"/>
  <c r="F20"/>
  <c r="E20"/>
  <c r="B20"/>
  <c r="P19"/>
  <c r="L19"/>
  <c r="H19"/>
  <c r="D19"/>
  <c r="T19" s="1"/>
  <c r="P18"/>
  <c r="L18"/>
  <c r="H18"/>
  <c r="D18"/>
  <c r="T18" s="1"/>
  <c r="P17"/>
  <c r="L17"/>
  <c r="H17"/>
  <c r="D17"/>
  <c r="T17" s="1"/>
  <c r="P16"/>
  <c r="P20" s="1"/>
  <c r="L16"/>
  <c r="L20" s="1"/>
  <c r="H16"/>
  <c r="H20" s="1"/>
  <c r="D16"/>
  <c r="T16" s="1"/>
  <c r="V14"/>
  <c r="V27" s="1"/>
  <c r="V48" s="1"/>
  <c r="S14"/>
  <c r="R14"/>
  <c r="R27" s="1"/>
  <c r="R48" s="1"/>
  <c r="Q14"/>
  <c r="O14"/>
  <c r="N14"/>
  <c r="M14"/>
  <c r="K14"/>
  <c r="J14"/>
  <c r="I14"/>
  <c r="G14"/>
  <c r="G27" s="1"/>
  <c r="G48" s="1"/>
  <c r="F14"/>
  <c r="E14"/>
  <c r="B14"/>
  <c r="B27" s="1"/>
  <c r="B48" s="1"/>
  <c r="P13"/>
  <c r="T13" s="1"/>
  <c r="L13"/>
  <c r="H13"/>
  <c r="D13"/>
  <c r="P12"/>
  <c r="T12" s="1"/>
  <c r="L12"/>
  <c r="H12"/>
  <c r="D12"/>
  <c r="P11"/>
  <c r="T11" s="1"/>
  <c r="L11"/>
  <c r="H11"/>
  <c r="D11"/>
  <c r="P10"/>
  <c r="P14" s="1"/>
  <c r="L10"/>
  <c r="L14" s="1"/>
  <c r="H10"/>
  <c r="H14" s="1"/>
  <c r="D10"/>
  <c r="D14" s="1"/>
  <c r="T4"/>
  <c r="A4"/>
  <c r="Q9" i="34"/>
  <c r="P9"/>
  <c r="O9"/>
  <c r="M9"/>
  <c r="L9"/>
  <c r="K9"/>
  <c r="I9"/>
  <c r="H9"/>
  <c r="G9"/>
  <c r="E9"/>
  <c r="D9"/>
  <c r="C9"/>
  <c r="B9" s="1"/>
  <c r="S8"/>
  <c r="N8"/>
  <c r="J8"/>
  <c r="F8"/>
  <c r="B8"/>
  <c r="S7"/>
  <c r="S9" s="1"/>
  <c r="N7"/>
  <c r="J7"/>
  <c r="F7"/>
  <c r="F9" s="1"/>
  <c r="B7"/>
  <c r="G4"/>
  <c r="A4"/>
  <c r="D23" i="30"/>
  <c r="C23"/>
  <c r="P22"/>
  <c r="T22" s="1"/>
  <c r="U22" s="1"/>
  <c r="L22"/>
  <c r="H22"/>
  <c r="D22"/>
  <c r="P21"/>
  <c r="L21"/>
  <c r="H21"/>
  <c r="D21"/>
  <c r="C19"/>
  <c r="P18"/>
  <c r="L18"/>
  <c r="T18" s="1"/>
  <c r="U18" s="1"/>
  <c r="H18"/>
  <c r="D18"/>
  <c r="P17"/>
  <c r="L17"/>
  <c r="T17" s="1"/>
  <c r="H17"/>
  <c r="D17"/>
  <c r="D19" s="1"/>
  <c r="D15"/>
  <c r="C15"/>
  <c r="P14"/>
  <c r="T14" s="1"/>
  <c r="U14" s="1"/>
  <c r="L14"/>
  <c r="H14"/>
  <c r="D14"/>
  <c r="P13"/>
  <c r="L13"/>
  <c r="H13"/>
  <c r="D13"/>
  <c r="C11"/>
  <c r="P10"/>
  <c r="L10"/>
  <c r="T10" s="1"/>
  <c r="U10" s="1"/>
  <c r="H10"/>
  <c r="D10"/>
  <c r="P9"/>
  <c r="L9"/>
  <c r="T9" s="1"/>
  <c r="H9"/>
  <c r="D9"/>
  <c r="D11" s="1"/>
  <c r="H4"/>
  <c r="A4"/>
  <c r="R23" i="31"/>
  <c r="N23"/>
  <c r="V23" s="1"/>
  <c r="J23"/>
  <c r="F23"/>
  <c r="E23"/>
  <c r="R22"/>
  <c r="N22"/>
  <c r="J22"/>
  <c r="F22"/>
  <c r="E22"/>
  <c r="R21"/>
  <c r="N21"/>
  <c r="J21"/>
  <c r="F21"/>
  <c r="E21"/>
  <c r="E24" s="1"/>
  <c r="R18"/>
  <c r="N18"/>
  <c r="V18" s="1"/>
  <c r="J18"/>
  <c r="F18"/>
  <c r="E18"/>
  <c r="R17"/>
  <c r="N17"/>
  <c r="J17"/>
  <c r="F17"/>
  <c r="V17" s="1"/>
  <c r="E17"/>
  <c r="R16"/>
  <c r="N16"/>
  <c r="N19" s="1"/>
  <c r="J16"/>
  <c r="F16"/>
  <c r="F19" s="1"/>
  <c r="E16"/>
  <c r="E19" s="1"/>
  <c r="C14"/>
  <c r="C25" s="1"/>
  <c r="R13"/>
  <c r="N13"/>
  <c r="J13"/>
  <c r="F13"/>
  <c r="E13"/>
  <c r="R12"/>
  <c r="N12"/>
  <c r="V12" s="1"/>
  <c r="J12"/>
  <c r="F12"/>
  <c r="E12"/>
  <c r="R11"/>
  <c r="N11"/>
  <c r="J11"/>
  <c r="F11"/>
  <c r="V11" s="1"/>
  <c r="E11"/>
  <c r="R10"/>
  <c r="N10"/>
  <c r="J10"/>
  <c r="F10"/>
  <c r="F14" s="1"/>
  <c r="E10"/>
  <c r="F4"/>
  <c r="A4"/>
  <c r="N25" i="37"/>
  <c r="J25"/>
  <c r="N24"/>
  <c r="J24"/>
  <c r="F24"/>
  <c r="B24"/>
  <c r="R24" s="1"/>
  <c r="N23"/>
  <c r="J23"/>
  <c r="F23"/>
  <c r="R23" s="1"/>
  <c r="R25" s="1"/>
  <c r="B23"/>
  <c r="B25" s="1"/>
  <c r="N20"/>
  <c r="R20" s="1"/>
  <c r="J20"/>
  <c r="F20"/>
  <c r="B20"/>
  <c r="N19"/>
  <c r="J19"/>
  <c r="F19"/>
  <c r="B19"/>
  <c r="R19" s="1"/>
  <c r="N18"/>
  <c r="J18"/>
  <c r="F18"/>
  <c r="R18" s="1"/>
  <c r="B18"/>
  <c r="N17"/>
  <c r="J17"/>
  <c r="R17" s="1"/>
  <c r="F17"/>
  <c r="B17"/>
  <c r="N16"/>
  <c r="R16" s="1"/>
  <c r="J16"/>
  <c r="F16"/>
  <c r="F21" s="1"/>
  <c r="B16"/>
  <c r="N15"/>
  <c r="N21" s="1"/>
  <c r="J15"/>
  <c r="J21" s="1"/>
  <c r="F15"/>
  <c r="B15"/>
  <c r="R15" s="1"/>
  <c r="N12"/>
  <c r="J12"/>
  <c r="F12"/>
  <c r="F13" s="1"/>
  <c r="B12"/>
  <c r="N11"/>
  <c r="J11"/>
  <c r="R11" s="1"/>
  <c r="F11"/>
  <c r="B11"/>
  <c r="B13" s="1"/>
  <c r="N10"/>
  <c r="N13" s="1"/>
  <c r="N26" s="1"/>
  <c r="J10"/>
  <c r="J13" s="1"/>
  <c r="J26" s="1"/>
  <c r="F10"/>
  <c r="B10"/>
  <c r="N9"/>
  <c r="J9"/>
  <c r="F9"/>
  <c r="B9"/>
  <c r="R9" s="1"/>
  <c r="J4"/>
  <c r="A4"/>
  <c r="E50" i="35"/>
  <c r="D50"/>
  <c r="C50"/>
  <c r="O49"/>
  <c r="O48"/>
  <c r="O47"/>
  <c r="O46"/>
  <c r="O45"/>
  <c r="O44"/>
  <c r="N42"/>
  <c r="N51" s="1"/>
  <c r="M42"/>
  <c r="M51" s="1"/>
  <c r="L42"/>
  <c r="L51" s="1"/>
  <c r="K42"/>
  <c r="K51" s="1"/>
  <c r="J42"/>
  <c r="J51" s="1"/>
  <c r="I42"/>
  <c r="I51" s="1"/>
  <c r="H42"/>
  <c r="H51" s="1"/>
  <c r="G42"/>
  <c r="G51" s="1"/>
  <c r="F42"/>
  <c r="F51" s="1"/>
  <c r="E42"/>
  <c r="D42"/>
  <c r="C42"/>
  <c r="O41"/>
  <c r="O40"/>
  <c r="O39"/>
  <c r="O38"/>
  <c r="O37"/>
  <c r="O36"/>
  <c r="O35"/>
  <c r="O34"/>
  <c r="O33"/>
  <c r="O32"/>
  <c r="O31"/>
  <c r="O30"/>
  <c r="O29"/>
  <c r="P17"/>
  <c r="L17"/>
  <c r="H17"/>
  <c r="D17"/>
  <c r="P16"/>
  <c r="L16"/>
  <c r="H16"/>
  <c r="D16" s="1"/>
  <c r="Q18"/>
  <c r="J18"/>
  <c r="H15"/>
  <c r="D15"/>
  <c r="P14"/>
  <c r="L14"/>
  <c r="H14"/>
  <c r="D14"/>
  <c r="D12"/>
  <c r="D8"/>
  <c r="D4"/>
  <c r="A4"/>
  <c r="T16" i="28"/>
  <c r="O15"/>
  <c r="S15" s="1"/>
  <c r="U15" s="1"/>
  <c r="K15"/>
  <c r="G15"/>
  <c r="C15"/>
  <c r="O14"/>
  <c r="S14" s="1"/>
  <c r="U14" s="1"/>
  <c r="K14"/>
  <c r="G14"/>
  <c r="C14"/>
  <c r="O13"/>
  <c r="K13"/>
  <c r="G13"/>
  <c r="S13" s="1"/>
  <c r="U13" s="1"/>
  <c r="C13"/>
  <c r="O12"/>
  <c r="K12"/>
  <c r="G12"/>
  <c r="C12"/>
  <c r="S12" s="1"/>
  <c r="U12" s="1"/>
  <c r="O11"/>
  <c r="S11" s="1"/>
  <c r="K11"/>
  <c r="G11"/>
  <c r="C11"/>
  <c r="O10"/>
  <c r="K10"/>
  <c r="S10" s="1"/>
  <c r="G10"/>
  <c r="C10"/>
  <c r="O9"/>
  <c r="K9"/>
  <c r="G9"/>
  <c r="S9" s="1"/>
  <c r="C9"/>
  <c r="R8"/>
  <c r="Q8"/>
  <c r="P8"/>
  <c r="O8"/>
  <c r="O16" s="1"/>
  <c r="N8"/>
  <c r="M8"/>
  <c r="L8"/>
  <c r="K8"/>
  <c r="K16" s="1"/>
  <c r="J8"/>
  <c r="I8"/>
  <c r="H8"/>
  <c r="G8"/>
  <c r="G16" s="1"/>
  <c r="F8"/>
  <c r="E8"/>
  <c r="D8"/>
  <c r="C8"/>
  <c r="C16" s="1"/>
  <c r="O4"/>
  <c r="B4"/>
  <c r="O25" i="5"/>
  <c r="K25"/>
  <c r="G25"/>
  <c r="C25"/>
  <c r="O24"/>
  <c r="K24"/>
  <c r="G24"/>
  <c r="C24"/>
  <c r="O23"/>
  <c r="K23"/>
  <c r="G23"/>
  <c r="C23"/>
  <c r="O22"/>
  <c r="K22"/>
  <c r="G22"/>
  <c r="C22"/>
  <c r="V21"/>
  <c r="U21"/>
  <c r="T21"/>
  <c r="O20"/>
  <c r="K20"/>
  <c r="G20"/>
  <c r="C20"/>
  <c r="O19"/>
  <c r="K19"/>
  <c r="G19"/>
  <c r="C19"/>
  <c r="O18"/>
  <c r="K18"/>
  <c r="G18"/>
  <c r="C18"/>
  <c r="O3"/>
  <c r="A3"/>
  <c r="U66" i="27"/>
  <c r="D65"/>
  <c r="T65" s="1"/>
  <c r="D64"/>
  <c r="T64" s="1"/>
  <c r="D63"/>
  <c r="T63" s="1"/>
  <c r="D62"/>
  <c r="D58"/>
  <c r="T58" s="1"/>
  <c r="D57"/>
  <c r="T57" s="1"/>
  <c r="D56"/>
  <c r="D55"/>
  <c r="U54"/>
  <c r="G54"/>
  <c r="F54"/>
  <c r="E54"/>
  <c r="D53"/>
  <c r="T53" s="1"/>
  <c r="D52"/>
  <c r="T52" s="1"/>
  <c r="D51"/>
  <c r="G50"/>
  <c r="F50"/>
  <c r="E50"/>
  <c r="D49"/>
  <c r="T49" s="1"/>
  <c r="D48"/>
  <c r="T48" s="1"/>
  <c r="D47"/>
  <c r="T47" s="1"/>
  <c r="D46"/>
  <c r="T46" s="1"/>
  <c r="U44"/>
  <c r="D45"/>
  <c r="G44"/>
  <c r="F44"/>
  <c r="E44"/>
  <c r="D43"/>
  <c r="T43" s="1"/>
  <c r="D42"/>
  <c r="U41"/>
  <c r="G41"/>
  <c r="F41"/>
  <c r="E41"/>
  <c r="D40"/>
  <c r="T40" s="1"/>
  <c r="D39"/>
  <c r="T39" s="1"/>
  <c r="D38"/>
  <c r="T38" s="1"/>
  <c r="D37"/>
  <c r="T37" s="1"/>
  <c r="D36"/>
  <c r="T36" s="1"/>
  <c r="D35"/>
  <c r="T35" s="1"/>
  <c r="D34"/>
  <c r="T34" s="1"/>
  <c r="D33"/>
  <c r="T33" s="1"/>
  <c r="U31"/>
  <c r="D29"/>
  <c r="T29" s="1"/>
  <c r="D28"/>
  <c r="T28" s="1"/>
  <c r="D27"/>
  <c r="T27" s="1"/>
  <c r="D26"/>
  <c r="T26" s="1"/>
  <c r="U25"/>
  <c r="D24"/>
  <c r="T24" s="1"/>
  <c r="D23"/>
  <c r="T23" s="1"/>
  <c r="D22"/>
  <c r="T22" s="1"/>
  <c r="D21"/>
  <c r="T21" s="1"/>
  <c r="D20"/>
  <c r="T20" s="1"/>
  <c r="E19"/>
  <c r="D18"/>
  <c r="T18" s="1"/>
  <c r="D17"/>
  <c r="T17" s="1"/>
  <c r="D16"/>
  <c r="T16" s="1"/>
  <c r="D15"/>
  <c r="T15" s="1"/>
  <c r="D14"/>
  <c r="T14" s="1"/>
  <c r="P5"/>
  <c r="A5"/>
  <c r="O15" i="67"/>
  <c r="K15"/>
  <c r="G15"/>
  <c r="S15" s="1"/>
  <c r="C15"/>
  <c r="O14"/>
  <c r="K14"/>
  <c r="S14" s="1"/>
  <c r="G14"/>
  <c r="C14"/>
  <c r="O13"/>
  <c r="S13" s="1"/>
  <c r="K13"/>
  <c r="G13"/>
  <c r="C13"/>
  <c r="O12"/>
  <c r="K12"/>
  <c r="G12"/>
  <c r="C12"/>
  <c r="S12" s="1"/>
  <c r="O11"/>
  <c r="K11"/>
  <c r="G11"/>
  <c r="S11" s="1"/>
  <c r="C11"/>
  <c r="O10"/>
  <c r="K10"/>
  <c r="S10" s="1"/>
  <c r="G10"/>
  <c r="C10"/>
  <c r="O9"/>
  <c r="S9" s="1"/>
  <c r="K9"/>
  <c r="G9"/>
  <c r="C9"/>
  <c r="K4"/>
  <c r="A4"/>
  <c r="V211" i="90"/>
  <c r="V618" s="1"/>
  <c r="U76"/>
  <c r="T76" s="1"/>
  <c r="L4"/>
  <c r="B4"/>
  <c r="C26" i="71"/>
  <c r="D25"/>
  <c r="P39" i="54"/>
  <c r="L39"/>
  <c r="L40" s="1"/>
  <c r="L47" s="1"/>
  <c r="H39"/>
  <c r="H40" s="1"/>
  <c r="D23" i="71"/>
  <c r="D39" i="54" s="1"/>
  <c r="D40" s="1"/>
  <c r="D22" i="71"/>
  <c r="D20"/>
  <c r="D19"/>
  <c r="C17"/>
  <c r="C36" s="1"/>
  <c r="P16"/>
  <c r="L16"/>
  <c r="H16"/>
  <c r="J4"/>
  <c r="A4"/>
  <c r="W20" i="54"/>
  <c r="X20" s="1"/>
  <c r="O15" i="48"/>
  <c r="S15" s="1"/>
  <c r="K15"/>
  <c r="G15"/>
  <c r="C15"/>
  <c r="O14"/>
  <c r="K14"/>
  <c r="G14"/>
  <c r="C14"/>
  <c r="S14" s="1"/>
  <c r="O13"/>
  <c r="S13" s="1"/>
  <c r="K13"/>
  <c r="G13"/>
  <c r="C13"/>
  <c r="O12"/>
  <c r="K12"/>
  <c r="S12" s="1"/>
  <c r="G12"/>
  <c r="C12"/>
  <c r="O11"/>
  <c r="S11" s="1"/>
  <c r="K11"/>
  <c r="G11"/>
  <c r="C11"/>
  <c r="O10"/>
  <c r="K10"/>
  <c r="G10"/>
  <c r="C10"/>
  <c r="S10" s="1"/>
  <c r="O9"/>
  <c r="S9" s="1"/>
  <c r="K9"/>
  <c r="G9"/>
  <c r="C9"/>
  <c r="O8"/>
  <c r="K8"/>
  <c r="S8" s="1"/>
  <c r="G8"/>
  <c r="C8"/>
  <c r="C16" s="1"/>
  <c r="K4"/>
  <c r="A4"/>
  <c r="S100" i="25"/>
  <c r="R100"/>
  <c r="Q100"/>
  <c r="O100"/>
  <c r="N100"/>
  <c r="M100"/>
  <c r="K100"/>
  <c r="J100"/>
  <c r="I100"/>
  <c r="G100"/>
  <c r="F100"/>
  <c r="P98"/>
  <c r="L98"/>
  <c r="H98"/>
  <c r="C98"/>
  <c r="E98" s="1"/>
  <c r="P97"/>
  <c r="L97"/>
  <c r="H97"/>
  <c r="C97"/>
  <c r="D97" s="1"/>
  <c r="P96"/>
  <c r="L96"/>
  <c r="H96"/>
  <c r="C96"/>
  <c r="E96" s="1"/>
  <c r="P95"/>
  <c r="L95"/>
  <c r="H95"/>
  <c r="C95"/>
  <c r="E95" s="1"/>
  <c r="D95" s="1"/>
  <c r="P94"/>
  <c r="L94"/>
  <c r="H94"/>
  <c r="C94"/>
  <c r="C100" s="1"/>
  <c r="P90"/>
  <c r="L90"/>
  <c r="H90"/>
  <c r="C90"/>
  <c r="E90" s="1"/>
  <c r="P89"/>
  <c r="L89"/>
  <c r="H89"/>
  <c r="C89"/>
  <c r="E89" s="1"/>
  <c r="D89" s="1"/>
  <c r="P88"/>
  <c r="L88"/>
  <c r="H88"/>
  <c r="C88"/>
  <c r="E88" s="1"/>
  <c r="D88" s="1"/>
  <c r="C87"/>
  <c r="E87" s="1"/>
  <c r="G87" s="1"/>
  <c r="C86"/>
  <c r="E86" s="1"/>
  <c r="S84"/>
  <c r="R84"/>
  <c r="Q84"/>
  <c r="O84"/>
  <c r="N84"/>
  <c r="M84"/>
  <c r="K84"/>
  <c r="J84"/>
  <c r="I84"/>
  <c r="G84"/>
  <c r="F84"/>
  <c r="P83"/>
  <c r="L83"/>
  <c r="H83"/>
  <c r="C83"/>
  <c r="E83" s="1"/>
  <c r="P82"/>
  <c r="L82"/>
  <c r="H82"/>
  <c r="C82"/>
  <c r="D82" s="1"/>
  <c r="P81"/>
  <c r="L81"/>
  <c r="H81"/>
  <c r="C81"/>
  <c r="E81" s="1"/>
  <c r="P80"/>
  <c r="L80"/>
  <c r="H80"/>
  <c r="E80"/>
  <c r="C80"/>
  <c r="D80" s="1"/>
  <c r="P79"/>
  <c r="L79"/>
  <c r="H79"/>
  <c r="C79"/>
  <c r="E79" s="1"/>
  <c r="P78"/>
  <c r="L78"/>
  <c r="H78"/>
  <c r="C78"/>
  <c r="D78" s="1"/>
  <c r="P77"/>
  <c r="L77"/>
  <c r="H77"/>
  <c r="C77"/>
  <c r="E77" s="1"/>
  <c r="P76"/>
  <c r="L76"/>
  <c r="H76"/>
  <c r="C76"/>
  <c r="E76" s="1"/>
  <c r="D76" s="1"/>
  <c r="P75"/>
  <c r="L75"/>
  <c r="H75"/>
  <c r="C75"/>
  <c r="S68"/>
  <c r="R68"/>
  <c r="Q68"/>
  <c r="O68"/>
  <c r="N68"/>
  <c r="M68"/>
  <c r="K68"/>
  <c r="J68"/>
  <c r="I68"/>
  <c r="G68"/>
  <c r="F68"/>
  <c r="E68"/>
  <c r="T67"/>
  <c r="P66"/>
  <c r="L66"/>
  <c r="H66"/>
  <c r="D66"/>
  <c r="P65"/>
  <c r="L65"/>
  <c r="H65"/>
  <c r="D65"/>
  <c r="P64"/>
  <c r="L64"/>
  <c r="H64"/>
  <c r="D64"/>
  <c r="P63"/>
  <c r="L63"/>
  <c r="H63"/>
  <c r="D63"/>
  <c r="P62"/>
  <c r="P68" s="1"/>
  <c r="L62"/>
  <c r="H62"/>
  <c r="D62"/>
  <c r="D68" s="1"/>
  <c r="S60"/>
  <c r="R60"/>
  <c r="Q60"/>
  <c r="O60"/>
  <c r="N60"/>
  <c r="M60"/>
  <c r="K60"/>
  <c r="J60"/>
  <c r="I60"/>
  <c r="G60"/>
  <c r="F60"/>
  <c r="E60"/>
  <c r="T59"/>
  <c r="P58"/>
  <c r="L58"/>
  <c r="H58"/>
  <c r="D58"/>
  <c r="P57"/>
  <c r="L57"/>
  <c r="H57"/>
  <c r="D57"/>
  <c r="P56"/>
  <c r="L56"/>
  <c r="H56"/>
  <c r="D56"/>
  <c r="P55"/>
  <c r="L55"/>
  <c r="H55"/>
  <c r="D55"/>
  <c r="P54"/>
  <c r="L54"/>
  <c r="L60" s="1"/>
  <c r="H54"/>
  <c r="H60" s="1"/>
  <c r="D54"/>
  <c r="D60" s="1"/>
  <c r="S52"/>
  <c r="R52"/>
  <c r="Q52"/>
  <c r="O52"/>
  <c r="N52"/>
  <c r="M52"/>
  <c r="K52"/>
  <c r="J52"/>
  <c r="I52"/>
  <c r="G52"/>
  <c r="F52"/>
  <c r="E52"/>
  <c r="P51"/>
  <c r="L51"/>
  <c r="H51"/>
  <c r="D51"/>
  <c r="P50"/>
  <c r="L50"/>
  <c r="H50"/>
  <c r="D50"/>
  <c r="P49"/>
  <c r="L49"/>
  <c r="H49"/>
  <c r="D49"/>
  <c r="P48"/>
  <c r="L48"/>
  <c r="H48"/>
  <c r="D48"/>
  <c r="P47"/>
  <c r="L47"/>
  <c r="H47"/>
  <c r="D47"/>
  <c r="P46"/>
  <c r="L46"/>
  <c r="H46"/>
  <c r="D46"/>
  <c r="P45"/>
  <c r="L45"/>
  <c r="H45"/>
  <c r="D45"/>
  <c r="P44"/>
  <c r="L44"/>
  <c r="H44"/>
  <c r="D44"/>
  <c r="P43"/>
  <c r="P52" s="1"/>
  <c r="L43"/>
  <c r="L52" s="1"/>
  <c r="H43"/>
  <c r="H52" s="1"/>
  <c r="D43"/>
  <c r="D52" s="1"/>
  <c r="D69" s="1"/>
  <c r="S34"/>
  <c r="R34"/>
  <c r="Q34"/>
  <c r="O34"/>
  <c r="N34"/>
  <c r="M34"/>
  <c r="K34"/>
  <c r="J34"/>
  <c r="I34"/>
  <c r="G34"/>
  <c r="F34"/>
  <c r="E34"/>
  <c r="C34"/>
  <c r="T33"/>
  <c r="U67" s="1"/>
  <c r="V67" s="1"/>
  <c r="P32"/>
  <c r="L32"/>
  <c r="H32"/>
  <c r="D32"/>
  <c r="P31"/>
  <c r="L31"/>
  <c r="H31"/>
  <c r="D31"/>
  <c r="P30"/>
  <c r="L30"/>
  <c r="H30"/>
  <c r="D30"/>
  <c r="P29"/>
  <c r="L29"/>
  <c r="H29"/>
  <c r="D29"/>
  <c r="P28"/>
  <c r="P34" s="1"/>
  <c r="L28"/>
  <c r="H28"/>
  <c r="H34" s="1"/>
  <c r="D28"/>
  <c r="D34" s="1"/>
  <c r="S26"/>
  <c r="R26"/>
  <c r="Q26"/>
  <c r="O26"/>
  <c r="N26"/>
  <c r="M26"/>
  <c r="K26"/>
  <c r="J26"/>
  <c r="I26"/>
  <c r="G26"/>
  <c r="F26"/>
  <c r="E26"/>
  <c r="C26"/>
  <c r="T25"/>
  <c r="U59" s="1"/>
  <c r="V59" s="1"/>
  <c r="P24"/>
  <c r="L24"/>
  <c r="H24"/>
  <c r="D24"/>
  <c r="P23"/>
  <c r="L23"/>
  <c r="H23"/>
  <c r="D23"/>
  <c r="P22"/>
  <c r="L22"/>
  <c r="H22"/>
  <c r="D22"/>
  <c r="P21"/>
  <c r="L21"/>
  <c r="H21"/>
  <c r="D21"/>
  <c r="P20"/>
  <c r="P26" s="1"/>
  <c r="L20"/>
  <c r="H20"/>
  <c r="H26" s="1"/>
  <c r="D20"/>
  <c r="D26" s="1"/>
  <c r="S18"/>
  <c r="S35" s="1"/>
  <c r="R18"/>
  <c r="R35" s="1"/>
  <c r="Q18"/>
  <c r="Q35" s="1"/>
  <c r="O18"/>
  <c r="N18"/>
  <c r="N35" s="1"/>
  <c r="M18"/>
  <c r="M35" s="1"/>
  <c r="K18"/>
  <c r="K35" s="1"/>
  <c r="J18"/>
  <c r="I18"/>
  <c r="I35" s="1"/>
  <c r="G18"/>
  <c r="G35" s="1"/>
  <c r="F18"/>
  <c r="F35" s="1"/>
  <c r="E18"/>
  <c r="C18"/>
  <c r="C35" s="1"/>
  <c r="P17"/>
  <c r="L17"/>
  <c r="H17"/>
  <c r="D17"/>
  <c r="P16"/>
  <c r="L16"/>
  <c r="H16"/>
  <c r="D16"/>
  <c r="P15"/>
  <c r="L15"/>
  <c r="H15"/>
  <c r="D15"/>
  <c r="P14"/>
  <c r="L14"/>
  <c r="H14"/>
  <c r="D14"/>
  <c r="P13"/>
  <c r="L13"/>
  <c r="H13"/>
  <c r="D13"/>
  <c r="P12"/>
  <c r="L12"/>
  <c r="H12"/>
  <c r="D12"/>
  <c r="P11"/>
  <c r="L11"/>
  <c r="H11"/>
  <c r="D11"/>
  <c r="P10"/>
  <c r="L10"/>
  <c r="H10"/>
  <c r="D10"/>
  <c r="P9"/>
  <c r="P18" s="1"/>
  <c r="L9"/>
  <c r="L18" s="1"/>
  <c r="H9"/>
  <c r="H18" s="1"/>
  <c r="D9"/>
  <c r="D18" s="1"/>
  <c r="H4"/>
  <c r="A4"/>
  <c r="O13" i="47"/>
  <c r="K13"/>
  <c r="S13" s="1"/>
  <c r="G13"/>
  <c r="C13"/>
  <c r="O12"/>
  <c r="S12" s="1"/>
  <c r="K12"/>
  <c r="G12"/>
  <c r="C12"/>
  <c r="O11"/>
  <c r="K11"/>
  <c r="G11"/>
  <c r="C11"/>
  <c r="S11" s="1"/>
  <c r="O10"/>
  <c r="S10" s="1"/>
  <c r="K10"/>
  <c r="G10"/>
  <c r="C10"/>
  <c r="O9"/>
  <c r="K9"/>
  <c r="S9" s="1"/>
  <c r="G9"/>
  <c r="C9"/>
  <c r="O8"/>
  <c r="S8" s="1"/>
  <c r="S14" s="1"/>
  <c r="K8"/>
  <c r="G8"/>
  <c r="C8"/>
  <c r="K4"/>
  <c r="A4"/>
  <c r="O15" i="46"/>
  <c r="S15" s="1"/>
  <c r="K15"/>
  <c r="G15"/>
  <c r="C15"/>
  <c r="O14"/>
  <c r="K14"/>
  <c r="G14"/>
  <c r="C14"/>
  <c r="S14" s="1"/>
  <c r="O13"/>
  <c r="S13" s="1"/>
  <c r="K13"/>
  <c r="G13"/>
  <c r="C13"/>
  <c r="O12"/>
  <c r="K12"/>
  <c r="S12" s="1"/>
  <c r="G12"/>
  <c r="C12"/>
  <c r="O11"/>
  <c r="S11" s="1"/>
  <c r="K11"/>
  <c r="G11"/>
  <c r="C11"/>
  <c r="O10"/>
  <c r="K10"/>
  <c r="G10"/>
  <c r="C10"/>
  <c r="S10" s="1"/>
  <c r="O9"/>
  <c r="S9" s="1"/>
  <c r="K9"/>
  <c r="G9"/>
  <c r="C9"/>
  <c r="O8"/>
  <c r="O16" s="1"/>
  <c r="K8"/>
  <c r="K16" s="1"/>
  <c r="G8"/>
  <c r="G16" s="1"/>
  <c r="C8"/>
  <c r="C16" s="1"/>
  <c r="K4"/>
  <c r="A4"/>
  <c r="V26" i="66"/>
  <c r="C26"/>
  <c r="B26"/>
  <c r="E25"/>
  <c r="E24"/>
  <c r="E26" s="1"/>
  <c r="C22"/>
  <c r="B22"/>
  <c r="E21"/>
  <c r="V21" s="1"/>
  <c r="E20"/>
  <c r="V20" s="1"/>
  <c r="E19"/>
  <c r="V19" s="1"/>
  <c r="E18"/>
  <c r="V18" s="1"/>
  <c r="E17"/>
  <c r="V17" s="1"/>
  <c r="V22" s="1"/>
  <c r="C15"/>
  <c r="C27" s="1"/>
  <c r="B15"/>
  <c r="B27" s="1"/>
  <c r="Q14"/>
  <c r="M14"/>
  <c r="I14"/>
  <c r="E14"/>
  <c r="D14"/>
  <c r="Q13"/>
  <c r="M13"/>
  <c r="I13"/>
  <c r="E13"/>
  <c r="D13"/>
  <c r="Q12"/>
  <c r="M12"/>
  <c r="I12"/>
  <c r="E12"/>
  <c r="D12"/>
  <c r="Q11"/>
  <c r="M11"/>
  <c r="I11"/>
  <c r="E11"/>
  <c r="U11" s="1"/>
  <c r="V11" s="1"/>
  <c r="D11"/>
  <c r="Q10"/>
  <c r="Q15" s="1"/>
  <c r="M10"/>
  <c r="M15" s="1"/>
  <c r="M27" s="1"/>
  <c r="I10"/>
  <c r="I15" s="1"/>
  <c r="I27" s="1"/>
  <c r="E10"/>
  <c r="E15" s="1"/>
  <c r="D10"/>
  <c r="D15" s="1"/>
  <c r="E5"/>
  <c r="A5"/>
  <c r="C14" i="43"/>
  <c r="C23" s="1"/>
  <c r="A4"/>
  <c r="N26" i="42"/>
  <c r="J26"/>
  <c r="F26"/>
  <c r="B26"/>
  <c r="R26" s="1"/>
  <c r="N25"/>
  <c r="N27" s="1"/>
  <c r="J25"/>
  <c r="J27" s="1"/>
  <c r="F25"/>
  <c r="F27" s="1"/>
  <c r="B25"/>
  <c r="B27" s="1"/>
  <c r="N22"/>
  <c r="R22" s="1"/>
  <c r="J22"/>
  <c r="F22"/>
  <c r="B22"/>
  <c r="N21"/>
  <c r="R21" s="1"/>
  <c r="J21"/>
  <c r="J23" s="1"/>
  <c r="F21"/>
  <c r="F23" s="1"/>
  <c r="B21"/>
  <c r="B23" s="1"/>
  <c r="N18"/>
  <c r="R18" s="1"/>
  <c r="J18"/>
  <c r="F18"/>
  <c r="B18"/>
  <c r="N17"/>
  <c r="R17" s="1"/>
  <c r="J17"/>
  <c r="F17"/>
  <c r="B17"/>
  <c r="N16"/>
  <c r="R16" s="1"/>
  <c r="J16"/>
  <c r="J19" s="1"/>
  <c r="F16"/>
  <c r="F19" s="1"/>
  <c r="B16"/>
  <c r="B19" s="1"/>
  <c r="N13"/>
  <c r="R13" s="1"/>
  <c r="J13"/>
  <c r="F13"/>
  <c r="B13"/>
  <c r="N12"/>
  <c r="R12" s="1"/>
  <c r="J12"/>
  <c r="F12"/>
  <c r="B12"/>
  <c r="N11"/>
  <c r="R11" s="1"/>
  <c r="J11"/>
  <c r="J14" s="1"/>
  <c r="J28" s="1"/>
  <c r="F11"/>
  <c r="F14" s="1"/>
  <c r="F28" s="1"/>
  <c r="B11"/>
  <c r="B14" s="1"/>
  <c r="B28" s="1"/>
  <c r="A5"/>
  <c r="I4"/>
  <c r="C17" i="41"/>
  <c r="S16"/>
  <c r="O16"/>
  <c r="K16"/>
  <c r="G16"/>
  <c r="E16"/>
  <c r="S15"/>
  <c r="O15"/>
  <c r="K15"/>
  <c r="G15"/>
  <c r="E15"/>
  <c r="S14"/>
  <c r="O14"/>
  <c r="K14"/>
  <c r="G14"/>
  <c r="W14" s="1"/>
  <c r="E14"/>
  <c r="S13"/>
  <c r="O13"/>
  <c r="K13"/>
  <c r="G13"/>
  <c r="E13"/>
  <c r="S12"/>
  <c r="O12"/>
  <c r="K12"/>
  <c r="G12"/>
  <c r="E12"/>
  <c r="S11"/>
  <c r="O11"/>
  <c r="K11"/>
  <c r="G11"/>
  <c r="E11"/>
  <c r="P8" i="51"/>
  <c r="S10" i="41"/>
  <c r="L8" i="51"/>
  <c r="O10" i="41"/>
  <c r="O17" s="1"/>
  <c r="K11" i="51" s="1"/>
  <c r="H8"/>
  <c r="K10" i="41"/>
  <c r="K17" s="1"/>
  <c r="G11" i="51" s="1"/>
  <c r="D8"/>
  <c r="G10" i="41"/>
  <c r="G17" s="1"/>
  <c r="C11" i="51" s="1"/>
  <c r="D17" i="41"/>
  <c r="F4"/>
  <c r="A4"/>
  <c r="N4" i="18"/>
  <c r="A4"/>
  <c r="F50" i="9"/>
  <c r="H36" i="85" s="1"/>
  <c r="E50" i="9"/>
  <c r="G36" i="85" s="1"/>
  <c r="D50" i="9"/>
  <c r="F36" i="85" s="1"/>
  <c r="O49" i="9"/>
  <c r="F49"/>
  <c r="E49"/>
  <c r="D49"/>
  <c r="F45"/>
  <c r="H32" i="85" s="1"/>
  <c r="E45" i="9"/>
  <c r="G32" i="85" s="1"/>
  <c r="D45" i="9"/>
  <c r="F32" i="85" s="1"/>
  <c r="E44" i="9"/>
  <c r="F43"/>
  <c r="H30" i="85" s="1"/>
  <c r="E43" i="9"/>
  <c r="G30" i="85" s="1"/>
  <c r="F30"/>
  <c r="H26"/>
  <c r="G26"/>
  <c r="F26"/>
  <c r="C38" i="9"/>
  <c r="H24" i="85"/>
  <c r="H25"/>
  <c r="G25"/>
  <c r="F25"/>
  <c r="F35" i="9"/>
  <c r="E35"/>
  <c r="E40" s="1"/>
  <c r="D35"/>
  <c r="D40" s="1"/>
  <c r="D41" s="1"/>
  <c r="H21" i="85"/>
  <c r="G21"/>
  <c r="F21"/>
  <c r="F20"/>
  <c r="E20" s="1"/>
  <c r="H19"/>
  <c r="G19"/>
  <c r="F19"/>
  <c r="F18"/>
  <c r="F23" i="9"/>
  <c r="H13" i="85" s="1"/>
  <c r="E23" i="9"/>
  <c r="G13" i="85" s="1"/>
  <c r="D23" i="9"/>
  <c r="F13" i="85" s="1"/>
  <c r="F22" i="9"/>
  <c r="E22"/>
  <c r="G12" i="85" s="1"/>
  <c r="D22" i="9"/>
  <c r="F12" i="85" s="1"/>
  <c r="Q8"/>
  <c r="M8"/>
  <c r="I8"/>
  <c r="F12" i="9"/>
  <c r="H8" i="85" s="1"/>
  <c r="E12" i="9"/>
  <c r="G8" i="85" s="1"/>
  <c r="D12" i="9"/>
  <c r="F8" i="85" s="1"/>
  <c r="C4" i="9"/>
  <c r="A4"/>
  <c r="T25" i="16"/>
  <c r="U24"/>
  <c r="V24" s="1"/>
  <c r="U23"/>
  <c r="V23" s="1"/>
  <c r="U21"/>
  <c r="V21" s="1"/>
  <c r="R17"/>
  <c r="Q17"/>
  <c r="P17"/>
  <c r="N17"/>
  <c r="M17"/>
  <c r="L17"/>
  <c r="J17"/>
  <c r="I17"/>
  <c r="H17"/>
  <c r="G17" s="1"/>
  <c r="F17"/>
  <c r="E17"/>
  <c r="D17"/>
  <c r="R16"/>
  <c r="Q16"/>
  <c r="P16"/>
  <c r="N16"/>
  <c r="M16"/>
  <c r="L16"/>
  <c r="J16"/>
  <c r="I16"/>
  <c r="H16"/>
  <c r="F16"/>
  <c r="E16"/>
  <c r="D16"/>
  <c r="M8" i="8"/>
  <c r="G8"/>
  <c r="K3" i="16"/>
  <c r="A3"/>
  <c r="V15" i="8"/>
  <c r="W15" s="1"/>
  <c r="P15"/>
  <c r="L15"/>
  <c r="H15"/>
  <c r="D15"/>
  <c r="S8"/>
  <c r="R8"/>
  <c r="Q8"/>
  <c r="O8"/>
  <c r="N8"/>
  <c r="K8"/>
  <c r="J8"/>
  <c r="I8"/>
  <c r="F8"/>
  <c r="E8"/>
  <c r="J4"/>
  <c r="A4"/>
  <c r="F3" i="86"/>
  <c r="A3"/>
  <c r="D26" i="84"/>
  <c r="D25"/>
  <c r="D20"/>
  <c r="D19"/>
  <c r="D17"/>
  <c r="D15"/>
  <c r="D14"/>
  <c r="C14"/>
  <c r="D13"/>
  <c r="D12"/>
  <c r="C12"/>
  <c r="D11"/>
  <c r="D10"/>
  <c r="D9"/>
  <c r="D8"/>
  <c r="D6"/>
  <c r="C6"/>
  <c r="D5"/>
  <c r="A3"/>
  <c r="O51" i="83"/>
  <c r="K51"/>
  <c r="G51"/>
  <c r="C51"/>
  <c r="S51" s="1"/>
  <c r="O50"/>
  <c r="K50"/>
  <c r="G50"/>
  <c r="C50"/>
  <c r="S50" s="1"/>
  <c r="O49"/>
  <c r="K49"/>
  <c r="G49"/>
  <c r="C49"/>
  <c r="O48"/>
  <c r="K48"/>
  <c r="G48"/>
  <c r="O46"/>
  <c r="K46"/>
  <c r="G46"/>
  <c r="O45"/>
  <c r="K45"/>
  <c r="G45"/>
  <c r="O44"/>
  <c r="K44"/>
  <c r="G44"/>
  <c r="C44"/>
  <c r="O43"/>
  <c r="K43"/>
  <c r="G43"/>
  <c r="C43"/>
  <c r="O42"/>
  <c r="K42"/>
  <c r="G42"/>
  <c r="C42"/>
  <c r="O41"/>
  <c r="K41"/>
  <c r="G41"/>
  <c r="C41"/>
  <c r="O40"/>
  <c r="K40"/>
  <c r="G40"/>
  <c r="C40"/>
  <c r="O39"/>
  <c r="K39"/>
  <c r="G39"/>
  <c r="C39"/>
  <c r="R38"/>
  <c r="R47" s="1"/>
  <c r="R52" s="1"/>
  <c r="Q38"/>
  <c r="Q47" s="1"/>
  <c r="Q52" s="1"/>
  <c r="P38"/>
  <c r="P47" s="1"/>
  <c r="P52" s="1"/>
  <c r="N38"/>
  <c r="N47" s="1"/>
  <c r="N52" s="1"/>
  <c r="M38"/>
  <c r="M47" s="1"/>
  <c r="M52" s="1"/>
  <c r="L38"/>
  <c r="L47" s="1"/>
  <c r="L52" s="1"/>
  <c r="J38"/>
  <c r="J47" s="1"/>
  <c r="J52" s="1"/>
  <c r="I38"/>
  <c r="I47" s="1"/>
  <c r="I52" s="1"/>
  <c r="H38"/>
  <c r="H47" s="1"/>
  <c r="H52" s="1"/>
  <c r="F38"/>
  <c r="F47" s="1"/>
  <c r="F52" s="1"/>
  <c r="E38"/>
  <c r="E47" s="1"/>
  <c r="E52" s="1"/>
  <c r="D38"/>
  <c r="D47" s="1"/>
  <c r="D52" s="1"/>
  <c r="O37"/>
  <c r="K37"/>
  <c r="G37"/>
  <c r="C37"/>
  <c r="O36"/>
  <c r="O38" s="1"/>
  <c r="O47" s="1"/>
  <c r="K36"/>
  <c r="K38" s="1"/>
  <c r="K47" s="1"/>
  <c r="K52" s="1"/>
  <c r="G36"/>
  <c r="G38" s="1"/>
  <c r="G47" s="1"/>
  <c r="G52" s="1"/>
  <c r="C36"/>
  <c r="C21"/>
  <c r="C20"/>
  <c r="S20" s="1"/>
  <c r="C19"/>
  <c r="S19" s="1"/>
  <c r="C16"/>
  <c r="S16" s="1"/>
  <c r="C15"/>
  <c r="S15" s="1"/>
  <c r="C13"/>
  <c r="S13" s="1"/>
  <c r="F8"/>
  <c r="E8"/>
  <c r="D8"/>
  <c r="C7"/>
  <c r="S7" s="1"/>
  <c r="S6"/>
  <c r="D37" i="82"/>
  <c r="D36"/>
  <c r="H35"/>
  <c r="D35"/>
  <c r="D34"/>
  <c r="H33"/>
  <c r="D33"/>
  <c r="H32"/>
  <c r="D32"/>
  <c r="H31"/>
  <c r="D31"/>
  <c r="D30"/>
  <c r="D29"/>
  <c r="D28"/>
  <c r="H27"/>
  <c r="D27"/>
  <c r="H26"/>
  <c r="H25"/>
  <c r="D25"/>
  <c r="H24"/>
  <c r="D24"/>
  <c r="H23"/>
  <c r="D23"/>
  <c r="H22"/>
  <c r="D22"/>
  <c r="D21"/>
  <c r="H19"/>
  <c r="H18"/>
  <c r="D18"/>
  <c r="H17"/>
  <c r="D17"/>
  <c r="H16"/>
  <c r="D16"/>
  <c r="H15"/>
  <c r="D15"/>
  <c r="H14"/>
  <c r="D14"/>
  <c r="H13"/>
  <c r="D13"/>
  <c r="D12"/>
  <c r="H11"/>
  <c r="D11"/>
  <c r="H10"/>
  <c r="D10"/>
  <c r="H9"/>
  <c r="D9"/>
  <c r="H8"/>
  <c r="D8"/>
  <c r="H7"/>
  <c r="D7"/>
  <c r="H6"/>
  <c r="D6"/>
  <c r="A3"/>
  <c r="P79" i="81"/>
  <c r="T79" s="1"/>
  <c r="L79"/>
  <c r="H79"/>
  <c r="D79"/>
  <c r="P78"/>
  <c r="T78" s="1"/>
  <c r="L78"/>
  <c r="H78"/>
  <c r="D78"/>
  <c r="C77"/>
  <c r="P76"/>
  <c r="L76"/>
  <c r="H76"/>
  <c r="D76"/>
  <c r="P74"/>
  <c r="L74"/>
  <c r="H74"/>
  <c r="D74"/>
  <c r="P73"/>
  <c r="L73"/>
  <c r="H73"/>
  <c r="D73"/>
  <c r="P72"/>
  <c r="L72"/>
  <c r="H72"/>
  <c r="D72"/>
  <c r="P71"/>
  <c r="T71" s="1"/>
  <c r="L71"/>
  <c r="H71"/>
  <c r="D71"/>
  <c r="C69"/>
  <c r="P68"/>
  <c r="L68"/>
  <c r="H68"/>
  <c r="D68"/>
  <c r="P67"/>
  <c r="L67"/>
  <c r="H67"/>
  <c r="D67"/>
  <c r="P66"/>
  <c r="L66"/>
  <c r="H66"/>
  <c r="D66"/>
  <c r="P65"/>
  <c r="L65"/>
  <c r="H65"/>
  <c r="D65"/>
  <c r="P64"/>
  <c r="L64"/>
  <c r="H64"/>
  <c r="D64"/>
  <c r="P62"/>
  <c r="T62" s="1"/>
  <c r="L62"/>
  <c r="H62"/>
  <c r="D62"/>
  <c r="P60"/>
  <c r="L60"/>
  <c r="H60"/>
  <c r="D60"/>
  <c r="P59"/>
  <c r="L59"/>
  <c r="H59"/>
  <c r="D59"/>
  <c r="P58"/>
  <c r="L58"/>
  <c r="H58"/>
  <c r="D58"/>
  <c r="P57"/>
  <c r="L57"/>
  <c r="H57"/>
  <c r="D57"/>
  <c r="P56"/>
  <c r="L56"/>
  <c r="H56"/>
  <c r="D56"/>
  <c r="P55"/>
  <c r="L55"/>
  <c r="H55"/>
  <c r="D55"/>
  <c r="P54"/>
  <c r="L54"/>
  <c r="H54"/>
  <c r="D54"/>
  <c r="C61"/>
  <c r="C70" s="1"/>
  <c r="P49"/>
  <c r="L49"/>
  <c r="H49"/>
  <c r="D49"/>
  <c r="P48"/>
  <c r="L48"/>
  <c r="H48"/>
  <c r="D48"/>
  <c r="P47"/>
  <c r="L47"/>
  <c r="H47"/>
  <c r="D47"/>
  <c r="T37"/>
  <c r="H37"/>
  <c r="D37"/>
  <c r="T36"/>
  <c r="H36"/>
  <c r="D36"/>
  <c r="T35"/>
  <c r="H35"/>
  <c r="D35"/>
  <c r="T34"/>
  <c r="H34"/>
  <c r="D34"/>
  <c r="T33"/>
  <c r="H33"/>
  <c r="D33"/>
  <c r="T31"/>
  <c r="H31"/>
  <c r="D31"/>
  <c r="T30"/>
  <c r="H30"/>
  <c r="D30"/>
  <c r="T29"/>
  <c r="H29"/>
  <c r="D29"/>
  <c r="T28"/>
  <c r="H28"/>
  <c r="D28"/>
  <c r="D27"/>
  <c r="C26"/>
  <c r="T25"/>
  <c r="H25"/>
  <c r="D25"/>
  <c r="T24"/>
  <c r="H24"/>
  <c r="D24"/>
  <c r="T23"/>
  <c r="H23"/>
  <c r="D23"/>
  <c r="T22"/>
  <c r="H22"/>
  <c r="D22"/>
  <c r="T21"/>
  <c r="H21"/>
  <c r="D21"/>
  <c r="T20"/>
  <c r="H20"/>
  <c r="D20"/>
  <c r="C19"/>
  <c r="T18"/>
  <c r="H18"/>
  <c r="D18"/>
  <c r="T17"/>
  <c r="H17"/>
  <c r="D17"/>
  <c r="T16"/>
  <c r="H16"/>
  <c r="D16"/>
  <c r="T15"/>
  <c r="H15"/>
  <c r="D15"/>
  <c r="H12"/>
  <c r="D12"/>
  <c r="T11"/>
  <c r="H11"/>
  <c r="D11"/>
  <c r="H8"/>
  <c r="D8"/>
  <c r="H7"/>
  <c r="D7"/>
  <c r="N27" i="54" l="1"/>
  <c r="N48" s="1"/>
  <c r="F27"/>
  <c r="F48" s="1"/>
  <c r="E51" i="35"/>
  <c r="D51"/>
  <c r="S9" i="51"/>
  <c r="U9" s="1"/>
  <c r="V9" s="1"/>
  <c r="F35" i="63"/>
  <c r="F18" i="83"/>
  <c r="O12" i="63"/>
  <c r="Q27" i="66"/>
  <c r="U15"/>
  <c r="D35" i="63"/>
  <c r="D18" i="83"/>
  <c r="C18" s="1"/>
  <c r="S18" s="1"/>
  <c r="E18"/>
  <c r="E35" i="63"/>
  <c r="O9"/>
  <c r="P22" i="9"/>
  <c r="R12" i="85" s="1"/>
  <c r="Q12" s="1"/>
  <c r="I22" i="9"/>
  <c r="K12" i="85" s="1"/>
  <c r="O52" i="83"/>
  <c r="S49"/>
  <c r="D18" i="84"/>
  <c r="E7" i="85"/>
  <c r="C7" s="1"/>
  <c r="C80" i="81"/>
  <c r="D19" i="82"/>
  <c r="H28"/>
  <c r="D50" i="81"/>
  <c r="T56"/>
  <c r="G15" i="82"/>
  <c r="T59" i="81"/>
  <c r="G18" i="82"/>
  <c r="T60" i="81"/>
  <c r="G19" i="82"/>
  <c r="T64" i="81"/>
  <c r="G23" i="82"/>
  <c r="T65" i="81"/>
  <c r="G24" i="82"/>
  <c r="T66" i="81"/>
  <c r="G25" i="82"/>
  <c r="T67" i="81"/>
  <c r="G26" i="82"/>
  <c r="T68" i="81"/>
  <c r="G27" i="82"/>
  <c r="T72" i="81"/>
  <c r="G31" i="82"/>
  <c r="T73" i="81"/>
  <c r="G32" i="82"/>
  <c r="T74" i="81"/>
  <c r="G33" i="82"/>
  <c r="T76" i="81"/>
  <c r="G35" i="82"/>
  <c r="T47" i="81"/>
  <c r="G6" i="82"/>
  <c r="T48" i="81"/>
  <c r="G7" i="82"/>
  <c r="T49" i="81"/>
  <c r="G8" i="82"/>
  <c r="T51" i="81"/>
  <c r="G10" i="82"/>
  <c r="T54" i="81"/>
  <c r="G13" i="82"/>
  <c r="T55" i="81"/>
  <c r="G14" i="82"/>
  <c r="T57" i="81"/>
  <c r="G16" i="82"/>
  <c r="T58" i="81"/>
  <c r="G17" i="82"/>
  <c r="H36"/>
  <c r="S18" i="5"/>
  <c r="S19"/>
  <c r="S20"/>
  <c r="R27" i="42"/>
  <c r="I12" i="85"/>
  <c r="C19" i="84"/>
  <c r="C18"/>
  <c r="C17"/>
  <c r="C5"/>
  <c r="C7" s="1"/>
  <c r="D7"/>
  <c r="D16" s="1"/>
  <c r="C15"/>
  <c r="D35" i="52"/>
  <c r="D43"/>
  <c r="D47"/>
  <c r="F14"/>
  <c r="D15"/>
  <c r="D34"/>
  <c r="D33" s="1"/>
  <c r="D7"/>
  <c r="E36" i="85"/>
  <c r="K40" i="9"/>
  <c r="F40"/>
  <c r="O40"/>
  <c r="O10" i="63"/>
  <c r="U25" i="66"/>
  <c r="G9" i="63"/>
  <c r="U12" i="66"/>
  <c r="U13"/>
  <c r="V13" s="1"/>
  <c r="C9" i="63"/>
  <c r="S9"/>
  <c r="U9" s="1"/>
  <c r="V9" s="1"/>
  <c r="O11"/>
  <c r="U18" i="66"/>
  <c r="U20"/>
  <c r="G10" i="63"/>
  <c r="K12"/>
  <c r="C10"/>
  <c r="G12"/>
  <c r="C12"/>
  <c r="U14" i="66"/>
  <c r="V14" s="1"/>
  <c r="G11" i="63"/>
  <c r="V12" i="66"/>
  <c r="C11" i="63"/>
  <c r="E19" i="85"/>
  <c r="C15" i="16"/>
  <c r="S15" s="1"/>
  <c r="D41" i="27"/>
  <c r="T41" s="1"/>
  <c r="T42"/>
  <c r="D44"/>
  <c r="T44" s="1"/>
  <c r="V44" s="1"/>
  <c r="W44" s="1"/>
  <c r="T45"/>
  <c r="D54"/>
  <c r="T54" s="1"/>
  <c r="T55"/>
  <c r="D50"/>
  <c r="T50" s="1"/>
  <c r="V50" s="1"/>
  <c r="W50" s="1"/>
  <c r="T51"/>
  <c r="T56"/>
  <c r="V56" s="1"/>
  <c r="W56" s="1"/>
  <c r="D66"/>
  <c r="T66" s="1"/>
  <c r="T62"/>
  <c r="V62" s="1"/>
  <c r="W62" s="1"/>
  <c r="D56" i="52"/>
  <c r="V52" i="27"/>
  <c r="W52" s="1"/>
  <c r="V46"/>
  <c r="W46" s="1"/>
  <c r="V48"/>
  <c r="W48" s="1"/>
  <c r="V39"/>
  <c r="W39" s="1"/>
  <c r="V28"/>
  <c r="W28" s="1"/>
  <c r="V29"/>
  <c r="W29" s="1"/>
  <c r="V23"/>
  <c r="W23" s="1"/>
  <c r="S27" i="54"/>
  <c r="S48" s="1"/>
  <c r="K27"/>
  <c r="K48" s="1"/>
  <c r="J27"/>
  <c r="J48" s="1"/>
  <c r="O27"/>
  <c r="O48" s="1"/>
  <c r="T142" i="90"/>
  <c r="U142" s="1"/>
  <c r="T146"/>
  <c r="U146" s="1"/>
  <c r="T150"/>
  <c r="U150" s="1"/>
  <c r="T155"/>
  <c r="U155" s="1"/>
  <c r="T144"/>
  <c r="U144" s="1"/>
  <c r="T148"/>
  <c r="U148" s="1"/>
  <c r="T13"/>
  <c r="U13" s="1"/>
  <c r="T17"/>
  <c r="U17" s="1"/>
  <c r="T49"/>
  <c r="U49" s="1"/>
  <c r="T11"/>
  <c r="U11" s="1"/>
  <c r="T15"/>
  <c r="U15" s="1"/>
  <c r="E27" i="54"/>
  <c r="E48" s="1"/>
  <c r="C7" i="16" s="1"/>
  <c r="Q27" i="54"/>
  <c r="Q48" s="1"/>
  <c r="M27"/>
  <c r="M48" s="1"/>
  <c r="K7" i="16" s="1"/>
  <c r="I27" i="54"/>
  <c r="I48" s="1"/>
  <c r="D8" i="8"/>
  <c r="O7" i="16"/>
  <c r="P40" i="8" s="1"/>
  <c r="C16" i="16"/>
  <c r="G16"/>
  <c r="O17"/>
  <c r="K17"/>
  <c r="C17"/>
  <c r="S17" s="1"/>
  <c r="H8" i="8"/>
  <c r="P8"/>
  <c r="G7" i="16"/>
  <c r="O16"/>
  <c r="K16"/>
  <c r="L8" i="8"/>
  <c r="G40"/>
  <c r="C6" i="16"/>
  <c r="S16" i="48"/>
  <c r="U26" i="66"/>
  <c r="F40" i="8"/>
  <c r="N40"/>
  <c r="R40"/>
  <c r="U22" i="16"/>
  <c r="V22" s="1"/>
  <c r="I17" i="41"/>
  <c r="E8" i="51"/>
  <c r="M17" i="41"/>
  <c r="I10" i="9" s="1"/>
  <c r="I8" i="51"/>
  <c r="Q17" i="41"/>
  <c r="M10" i="9" s="1"/>
  <c r="M8" i="51"/>
  <c r="U17" i="41"/>
  <c r="Q10" i="9" s="1"/>
  <c r="Q8" i="51"/>
  <c r="W11" i="41"/>
  <c r="X11" s="1"/>
  <c r="W13"/>
  <c r="X13" s="1"/>
  <c r="W15"/>
  <c r="X15" s="1"/>
  <c r="T17"/>
  <c r="P10" i="9" s="1"/>
  <c r="N23" i="42"/>
  <c r="R23" s="1"/>
  <c r="U24" i="66"/>
  <c r="S8" i="46"/>
  <c r="S16" s="1"/>
  <c r="I69" i="25"/>
  <c r="N69"/>
  <c r="S69"/>
  <c r="H84"/>
  <c r="C38" i="81"/>
  <c r="C39" s="1"/>
  <c r="S48" i="83"/>
  <c r="O40" i="8"/>
  <c r="S40"/>
  <c r="J17" i="41"/>
  <c r="F8" i="51"/>
  <c r="N17" i="41"/>
  <c r="J10" i="9" s="1"/>
  <c r="J8" i="51"/>
  <c r="G8" s="1"/>
  <c r="R17" i="41"/>
  <c r="N10" i="9" s="1"/>
  <c r="N8" i="51"/>
  <c r="K8" s="1"/>
  <c r="V17" i="41"/>
  <c r="R10" i="9" s="1"/>
  <c r="R8" i="51"/>
  <c r="O8" s="1"/>
  <c r="H17" i="41"/>
  <c r="N14" i="42"/>
  <c r="N19"/>
  <c r="R19" s="1"/>
  <c r="H12" i="82"/>
  <c r="H20" s="1"/>
  <c r="D26"/>
  <c r="D38" s="1"/>
  <c r="D39" s="1"/>
  <c r="S46" i="83"/>
  <c r="K49" i="9"/>
  <c r="W10" i="41"/>
  <c r="X10" s="1"/>
  <c r="L17"/>
  <c r="H10" i="9" s="1"/>
  <c r="R25" i="42"/>
  <c r="U17" i="66"/>
  <c r="U19"/>
  <c r="U21"/>
  <c r="E22"/>
  <c r="E27" s="1"/>
  <c r="D90" i="25"/>
  <c r="S36" i="83"/>
  <c r="S37"/>
  <c r="S39"/>
  <c r="S40"/>
  <c r="S41"/>
  <c r="S42"/>
  <c r="S43"/>
  <c r="S44"/>
  <c r="S45"/>
  <c r="E40" i="8"/>
  <c r="M40"/>
  <c r="Q40"/>
  <c r="G40" i="9"/>
  <c r="W12" i="41"/>
  <c r="X12" s="1"/>
  <c r="W16"/>
  <c r="X16" s="1"/>
  <c r="P17"/>
  <c r="L10" i="9" s="1"/>
  <c r="U10" i="66"/>
  <c r="V10" s="1"/>
  <c r="F44" i="9"/>
  <c r="U9" i="28"/>
  <c r="T139" i="90"/>
  <c r="U139" s="1"/>
  <c r="U10" i="28"/>
  <c r="D13" i="71"/>
  <c r="T13" s="1"/>
  <c r="B13" s="1"/>
  <c r="D14"/>
  <c r="T131" i="90"/>
  <c r="U131" s="1"/>
  <c r="T133"/>
  <c r="U133" s="1"/>
  <c r="T159"/>
  <c r="U159" s="1"/>
  <c r="T161"/>
  <c r="U161" s="1"/>
  <c r="T163"/>
  <c r="U163" s="1"/>
  <c r="T165"/>
  <c r="U165" s="1"/>
  <c r="T170"/>
  <c r="U170" s="1"/>
  <c r="T172"/>
  <c r="U172" s="1"/>
  <c r="T174"/>
  <c r="U174" s="1"/>
  <c r="T176"/>
  <c r="U176" s="1"/>
  <c r="T178"/>
  <c r="U178" s="1"/>
  <c r="T180"/>
  <c r="U180" s="1"/>
  <c r="T182"/>
  <c r="U182" s="1"/>
  <c r="T184"/>
  <c r="U184" s="1"/>
  <c r="T186"/>
  <c r="U186" s="1"/>
  <c r="T188"/>
  <c r="U188" s="1"/>
  <c r="T190"/>
  <c r="U190" s="1"/>
  <c r="T192"/>
  <c r="U192" s="1"/>
  <c r="T194"/>
  <c r="U194" s="1"/>
  <c r="T196"/>
  <c r="U196" s="1"/>
  <c r="T200"/>
  <c r="U200" s="1"/>
  <c r="T202"/>
  <c r="U202" s="1"/>
  <c r="T204"/>
  <c r="U204" s="1"/>
  <c r="T206"/>
  <c r="U206" s="1"/>
  <c r="T208"/>
  <c r="U208" s="1"/>
  <c r="T210"/>
  <c r="U210" s="1"/>
  <c r="U11" i="28"/>
  <c r="R21" i="37"/>
  <c r="T25" i="54"/>
  <c r="D7" i="58"/>
  <c r="D12" s="1"/>
  <c r="E13" i="16" s="1"/>
  <c r="F43" i="8" s="1"/>
  <c r="H7" i="58"/>
  <c r="H12" s="1"/>
  <c r="I13" i="16" s="1"/>
  <c r="L7" i="58"/>
  <c r="L12" s="1"/>
  <c r="M13" i="16" s="1"/>
  <c r="N43" i="8" s="1"/>
  <c r="P7" i="58"/>
  <c r="P12" s="1"/>
  <c r="Q13" i="16" s="1"/>
  <c r="R43" i="8" s="1"/>
  <c r="E16" i="28"/>
  <c r="I16"/>
  <c r="M16"/>
  <c r="Q16"/>
  <c r="P15" i="35"/>
  <c r="T17"/>
  <c r="C51"/>
  <c r="R10" i="37"/>
  <c r="R13" s="1"/>
  <c r="R26" s="1"/>
  <c r="E14" i="31"/>
  <c r="E25" s="1"/>
  <c r="V16"/>
  <c r="V19" s="1"/>
  <c r="F25"/>
  <c r="V22"/>
  <c r="W16" i="54"/>
  <c r="X16" s="1"/>
  <c r="U16"/>
  <c r="W17"/>
  <c r="X17" s="1"/>
  <c r="U17"/>
  <c r="W18"/>
  <c r="X18" s="1"/>
  <c r="U18"/>
  <c r="W19"/>
  <c r="X19" s="1"/>
  <c r="U19"/>
  <c r="U20"/>
  <c r="L26"/>
  <c r="L27" s="1"/>
  <c r="L48" s="1"/>
  <c r="W31"/>
  <c r="X31" s="1"/>
  <c r="U31"/>
  <c r="W32"/>
  <c r="X32" s="1"/>
  <c r="U32"/>
  <c r="V15" i="27"/>
  <c r="W15" s="1"/>
  <c r="V21"/>
  <c r="W21" s="1"/>
  <c r="V22"/>
  <c r="W22" s="1"/>
  <c r="V35"/>
  <c r="W35" s="1"/>
  <c r="V40"/>
  <c r="W40" s="1"/>
  <c r="V43"/>
  <c r="W43" s="1"/>
  <c r="V49"/>
  <c r="W49" s="1"/>
  <c r="V64"/>
  <c r="W64" s="1"/>
  <c r="E7" i="58"/>
  <c r="E12" s="1"/>
  <c r="F13" i="16" s="1"/>
  <c r="G43" i="8" s="1"/>
  <c r="I7" i="58"/>
  <c r="I12" s="1"/>
  <c r="J13" i="16" s="1"/>
  <c r="M7" i="58"/>
  <c r="M12" s="1"/>
  <c r="N13" i="16" s="1"/>
  <c r="O43" i="8" s="1"/>
  <c r="Q7" i="58"/>
  <c r="Q12" s="1"/>
  <c r="R13" i="16" s="1"/>
  <c r="S43" i="8" s="1"/>
  <c r="F16" i="28"/>
  <c r="J16"/>
  <c r="N16"/>
  <c r="R16"/>
  <c r="B21" i="37"/>
  <c r="B26" s="1"/>
  <c r="F25"/>
  <c r="F26" s="1"/>
  <c r="V10" i="31"/>
  <c r="V14" s="1"/>
  <c r="V21"/>
  <c r="V24" s="1"/>
  <c r="T11" i="30"/>
  <c r="U9"/>
  <c r="U11" s="1"/>
  <c r="T14" i="54"/>
  <c r="W11"/>
  <c r="X11" s="1"/>
  <c r="U11"/>
  <c r="W12"/>
  <c r="X12" s="1"/>
  <c r="U12"/>
  <c r="W13"/>
  <c r="X13" s="1"/>
  <c r="U13"/>
  <c r="P26"/>
  <c r="P27" s="1"/>
  <c r="P48" s="1"/>
  <c r="W23"/>
  <c r="X23" s="1"/>
  <c r="U23"/>
  <c r="W24"/>
  <c r="X24" s="1"/>
  <c r="U24"/>
  <c r="V14" i="27"/>
  <c r="W14" s="1"/>
  <c r="V16"/>
  <c r="W16" s="1"/>
  <c r="V42"/>
  <c r="W42" s="1"/>
  <c r="V55"/>
  <c r="W55" s="1"/>
  <c r="V57"/>
  <c r="W57" s="1"/>
  <c r="V63"/>
  <c r="W63" s="1"/>
  <c r="S8" i="28"/>
  <c r="V13" i="31"/>
  <c r="D26" i="54"/>
  <c r="D27" s="1"/>
  <c r="U12" i="27"/>
  <c r="V34"/>
  <c r="W34" s="1"/>
  <c r="V36"/>
  <c r="W36" s="1"/>
  <c r="V54"/>
  <c r="W54" s="1"/>
  <c r="C7" i="58"/>
  <c r="G7"/>
  <c r="K7"/>
  <c r="O7"/>
  <c r="D16" i="28"/>
  <c r="H16"/>
  <c r="L16"/>
  <c r="P16"/>
  <c r="T19" i="30"/>
  <c r="U17"/>
  <c r="U19" s="1"/>
  <c r="H26" i="54"/>
  <c r="H27" s="1"/>
  <c r="H48" s="1"/>
  <c r="T21" i="30"/>
  <c r="D20" i="54"/>
  <c r="T30"/>
  <c r="T10"/>
  <c r="T22"/>
  <c r="D34"/>
  <c r="E71" i="85"/>
  <c r="C41"/>
  <c r="C71" s="1"/>
  <c r="T13" i="30"/>
  <c r="J9" i="34"/>
  <c r="N9"/>
  <c r="S10" i="51"/>
  <c r="U10" s="1"/>
  <c r="V10" s="1"/>
  <c r="W36" i="54"/>
  <c r="X36" s="1"/>
  <c r="U36"/>
  <c r="W37"/>
  <c r="X37" s="1"/>
  <c r="U37"/>
  <c r="W38"/>
  <c r="X38" s="1"/>
  <c r="U38"/>
  <c r="W42"/>
  <c r="X42" s="1"/>
  <c r="U42"/>
  <c r="W43"/>
  <c r="X43" s="1"/>
  <c r="U43"/>
  <c r="W44"/>
  <c r="X44" s="1"/>
  <c r="U44"/>
  <c r="S47"/>
  <c r="D46"/>
  <c r="H46"/>
  <c r="H47" s="1"/>
  <c r="D29" i="52"/>
  <c r="D54"/>
  <c r="D53" s="1"/>
  <c r="D55"/>
  <c r="T55" s="1"/>
  <c r="V55" s="1"/>
  <c r="W55" s="1"/>
  <c r="E47" i="54"/>
  <c r="J47"/>
  <c r="O47"/>
  <c r="C20" i="85"/>
  <c r="R11" i="58"/>
  <c r="T11" s="1"/>
  <c r="U11" s="1"/>
  <c r="F47" i="54"/>
  <c r="K47"/>
  <c r="Q47"/>
  <c r="R8" i="58"/>
  <c r="T8" s="1"/>
  <c r="U8" s="1"/>
  <c r="G47" i="54"/>
  <c r="R9" i="58"/>
  <c r="T9" s="1"/>
  <c r="U9" s="1"/>
  <c r="S12" i="63"/>
  <c r="U12" s="1"/>
  <c r="V12" s="1"/>
  <c r="C8"/>
  <c r="C13" s="1"/>
  <c r="C35" s="1"/>
  <c r="G8"/>
  <c r="G13" s="1"/>
  <c r="G35" s="1"/>
  <c r="K8"/>
  <c r="K13" s="1"/>
  <c r="K35" s="1"/>
  <c r="O8"/>
  <c r="T25" i="71"/>
  <c r="B25" s="1"/>
  <c r="T20"/>
  <c r="B20" s="1"/>
  <c r="T45" i="54"/>
  <c r="U45" s="1"/>
  <c r="T16" i="71"/>
  <c r="T21"/>
  <c r="B21" s="1"/>
  <c r="T22"/>
  <c r="B22" s="1"/>
  <c r="T46" i="54"/>
  <c r="T39"/>
  <c r="U39" s="1"/>
  <c r="U40" s="1"/>
  <c r="P40"/>
  <c r="T19" i="71"/>
  <c r="T23"/>
  <c r="P46" i="54"/>
  <c r="T41" i="90"/>
  <c r="U41" s="1"/>
  <c r="T44"/>
  <c r="U44" s="1"/>
  <c r="T45"/>
  <c r="U45" s="1"/>
  <c r="T48"/>
  <c r="U48" s="1"/>
  <c r="T54"/>
  <c r="U54" s="1"/>
  <c r="T57"/>
  <c r="U57" s="1"/>
  <c r="T58"/>
  <c r="U58" s="1"/>
  <c r="T61"/>
  <c r="U61" s="1"/>
  <c r="T72"/>
  <c r="U72" s="1"/>
  <c r="T78"/>
  <c r="U78" s="1"/>
  <c r="T80"/>
  <c r="U80" s="1"/>
  <c r="T82"/>
  <c r="U82" s="1"/>
  <c r="T84"/>
  <c r="U84" s="1"/>
  <c r="T86"/>
  <c r="U86" s="1"/>
  <c r="T88"/>
  <c r="U88" s="1"/>
  <c r="T90"/>
  <c r="U90" s="1"/>
  <c r="T92"/>
  <c r="U92" s="1"/>
  <c r="T94"/>
  <c r="U94" s="1"/>
  <c r="T96"/>
  <c r="U96" s="1"/>
  <c r="T98"/>
  <c r="U98" s="1"/>
  <c r="T100"/>
  <c r="U100" s="1"/>
  <c r="T102"/>
  <c r="U102" s="1"/>
  <c r="T104"/>
  <c r="U104" s="1"/>
  <c r="T106"/>
  <c r="U106" s="1"/>
  <c r="T108"/>
  <c r="U108" s="1"/>
  <c r="T110"/>
  <c r="U110" s="1"/>
  <c r="T112"/>
  <c r="U112" s="1"/>
  <c r="T114"/>
  <c r="U114" s="1"/>
  <c r="T116"/>
  <c r="U116" s="1"/>
  <c r="T118"/>
  <c r="U118" s="1"/>
  <c r="T120"/>
  <c r="U120" s="1"/>
  <c r="T122"/>
  <c r="U122" s="1"/>
  <c r="T127"/>
  <c r="U127" s="1"/>
  <c r="T138"/>
  <c r="U138" s="1"/>
  <c r="T25"/>
  <c r="U25" s="1"/>
  <c r="T29"/>
  <c r="U29" s="1"/>
  <c r="T35"/>
  <c r="U35" s="1"/>
  <c r="T37"/>
  <c r="U37" s="1"/>
  <c r="T42"/>
  <c r="U42" s="1"/>
  <c r="T43"/>
  <c r="U43" s="1"/>
  <c r="T46"/>
  <c r="U46" s="1"/>
  <c r="T47"/>
  <c r="U47" s="1"/>
  <c r="T55"/>
  <c r="U55" s="1"/>
  <c r="T56"/>
  <c r="U56" s="1"/>
  <c r="T59"/>
  <c r="U59" s="1"/>
  <c r="T60"/>
  <c r="U60" s="1"/>
  <c r="T63"/>
  <c r="U63" s="1"/>
  <c r="T64"/>
  <c r="U64" s="1"/>
  <c r="T73"/>
  <c r="U73" s="1"/>
  <c r="T77"/>
  <c r="U77" s="1"/>
  <c r="T79"/>
  <c r="U79" s="1"/>
  <c r="T81"/>
  <c r="U81" s="1"/>
  <c r="T83"/>
  <c r="U83" s="1"/>
  <c r="T85"/>
  <c r="U85" s="1"/>
  <c r="T87"/>
  <c r="U87" s="1"/>
  <c r="T89"/>
  <c r="U89" s="1"/>
  <c r="T91"/>
  <c r="U91" s="1"/>
  <c r="T93"/>
  <c r="U93" s="1"/>
  <c r="T95"/>
  <c r="U95" s="1"/>
  <c r="T97"/>
  <c r="U97" s="1"/>
  <c r="T99"/>
  <c r="U99" s="1"/>
  <c r="T101"/>
  <c r="U101" s="1"/>
  <c r="T103"/>
  <c r="U103" s="1"/>
  <c r="T105"/>
  <c r="U105" s="1"/>
  <c r="T107"/>
  <c r="U107" s="1"/>
  <c r="T109"/>
  <c r="U109" s="1"/>
  <c r="T111"/>
  <c r="U111" s="1"/>
  <c r="T113"/>
  <c r="U113" s="1"/>
  <c r="T115"/>
  <c r="U115" s="1"/>
  <c r="T117"/>
  <c r="U117" s="1"/>
  <c r="T119"/>
  <c r="U119" s="1"/>
  <c r="T121"/>
  <c r="U121" s="1"/>
  <c r="T123"/>
  <c r="U123" s="1"/>
  <c r="T128"/>
  <c r="U128" s="1"/>
  <c r="T137"/>
  <c r="U137" s="1"/>
  <c r="T10"/>
  <c r="U10" s="1"/>
  <c r="T12"/>
  <c r="U12" s="1"/>
  <c r="T14"/>
  <c r="U14" s="1"/>
  <c r="T16"/>
  <c r="U16" s="1"/>
  <c r="T18"/>
  <c r="U18" s="1"/>
  <c r="T23"/>
  <c r="U23" s="1"/>
  <c r="T21"/>
  <c r="U21" s="1"/>
  <c r="T36"/>
  <c r="U36" s="1"/>
  <c r="T38"/>
  <c r="U38" s="1"/>
  <c r="T65"/>
  <c r="U65" s="1"/>
  <c r="T66"/>
  <c r="U66" s="1"/>
  <c r="T67"/>
  <c r="U67" s="1"/>
  <c r="T69"/>
  <c r="U69" s="1"/>
  <c r="T141"/>
  <c r="U141" s="1"/>
  <c r="T143"/>
  <c r="U143" s="1"/>
  <c r="T145"/>
  <c r="U145" s="1"/>
  <c r="T147"/>
  <c r="U147" s="1"/>
  <c r="T149"/>
  <c r="U149" s="1"/>
  <c r="T154"/>
  <c r="U154" s="1"/>
  <c r="T156"/>
  <c r="U156" s="1"/>
  <c r="T157"/>
  <c r="U157" s="1"/>
  <c r="T160"/>
  <c r="U160" s="1"/>
  <c r="T162"/>
  <c r="U162" s="1"/>
  <c r="T164"/>
  <c r="U164" s="1"/>
  <c r="T166"/>
  <c r="U166" s="1"/>
  <c r="T169"/>
  <c r="U169" s="1"/>
  <c r="T171"/>
  <c r="U171" s="1"/>
  <c r="T173"/>
  <c r="U173" s="1"/>
  <c r="T175"/>
  <c r="U175" s="1"/>
  <c r="T177"/>
  <c r="U177" s="1"/>
  <c r="T179"/>
  <c r="U179" s="1"/>
  <c r="T181"/>
  <c r="U181" s="1"/>
  <c r="T183"/>
  <c r="U183" s="1"/>
  <c r="T185"/>
  <c r="U185" s="1"/>
  <c r="T187"/>
  <c r="U187" s="1"/>
  <c r="T189"/>
  <c r="U189" s="1"/>
  <c r="T191"/>
  <c r="U191" s="1"/>
  <c r="T193"/>
  <c r="U193" s="1"/>
  <c r="T195"/>
  <c r="U195" s="1"/>
  <c r="T199"/>
  <c r="U199" s="1"/>
  <c r="T201"/>
  <c r="U201" s="1"/>
  <c r="T203"/>
  <c r="U203" s="1"/>
  <c r="T205"/>
  <c r="U205" s="1"/>
  <c r="T207"/>
  <c r="U207" s="1"/>
  <c r="T209"/>
  <c r="U209" s="1"/>
  <c r="T132"/>
  <c r="U132" s="1"/>
  <c r="T134"/>
  <c r="U134" s="1"/>
  <c r="S8" i="83"/>
  <c r="G53"/>
  <c r="G54" s="1"/>
  <c r="E53"/>
  <c r="E54" s="1"/>
  <c r="J53"/>
  <c r="J54" s="1"/>
  <c r="P53"/>
  <c r="P54" s="1"/>
  <c r="K53"/>
  <c r="K54" s="1"/>
  <c r="F53"/>
  <c r="F54" s="1"/>
  <c r="L53"/>
  <c r="L54" s="1"/>
  <c r="Q53"/>
  <c r="Q54" s="1"/>
  <c r="X14" i="41"/>
  <c r="O53" i="83"/>
  <c r="O54" s="1"/>
  <c r="H53"/>
  <c r="H54" s="1"/>
  <c r="M53"/>
  <c r="M54"/>
  <c r="R53"/>
  <c r="R54" s="1"/>
  <c r="D53"/>
  <c r="I53"/>
  <c r="I54"/>
  <c r="N53"/>
  <c r="N54" s="1"/>
  <c r="E17" i="41"/>
  <c r="C8" i="83"/>
  <c r="C38"/>
  <c r="C47" s="1"/>
  <c r="C52" s="1"/>
  <c r="S17" i="41"/>
  <c r="O11" i="51" s="1"/>
  <c r="T24" i="90"/>
  <c r="U24" s="1"/>
  <c r="T52"/>
  <c r="U52" s="1"/>
  <c r="T53"/>
  <c r="U53" s="1"/>
  <c r="T136"/>
  <c r="U136" s="1"/>
  <c r="T22"/>
  <c r="U22" s="1"/>
  <c r="T27"/>
  <c r="U27" s="1"/>
  <c r="T126"/>
  <c r="U126" s="1"/>
  <c r="T153"/>
  <c r="U153" s="1"/>
  <c r="T151"/>
  <c r="U151" s="1"/>
  <c r="T28"/>
  <c r="U28" s="1"/>
  <c r="T39"/>
  <c r="U39" s="1"/>
  <c r="T50"/>
  <c r="U50" s="1"/>
  <c r="T68"/>
  <c r="U68" s="1"/>
  <c r="T70"/>
  <c r="U70" s="1"/>
  <c r="T71"/>
  <c r="U71" s="1"/>
  <c r="T124"/>
  <c r="U124" s="1"/>
  <c r="T130"/>
  <c r="U130" s="1"/>
  <c r="T135"/>
  <c r="U135" s="1"/>
  <c r="T152"/>
  <c r="U152" s="1"/>
  <c r="T26"/>
  <c r="U26" s="1"/>
  <c r="T40"/>
  <c r="U40" s="1"/>
  <c r="T51"/>
  <c r="U51" s="1"/>
  <c r="T62"/>
  <c r="U62" s="1"/>
  <c r="T125"/>
  <c r="U125" s="1"/>
  <c r="T168"/>
  <c r="U168" s="1"/>
  <c r="T167"/>
  <c r="U167" s="1"/>
  <c r="V27" i="27"/>
  <c r="W27" s="1"/>
  <c r="V37"/>
  <c r="W37" s="1"/>
  <c r="V41"/>
  <c r="W41" s="1"/>
  <c r="V18"/>
  <c r="W18" s="1"/>
  <c r="U19"/>
  <c r="V47"/>
  <c r="W47" s="1"/>
  <c r="V51"/>
  <c r="W51" s="1"/>
  <c r="V53"/>
  <c r="W53" s="1"/>
  <c r="T14" i="35"/>
  <c r="V17" i="27"/>
  <c r="W17" s="1"/>
  <c r="D19"/>
  <c r="T19" s="1"/>
  <c r="V20"/>
  <c r="W20" s="1"/>
  <c r="V26"/>
  <c r="W26" s="1"/>
  <c r="V58"/>
  <c r="W58" s="1"/>
  <c r="V65"/>
  <c r="W65" s="1"/>
  <c r="O50" i="35"/>
  <c r="V24" i="27"/>
  <c r="W24" s="1"/>
  <c r="V33"/>
  <c r="W33" s="1"/>
  <c r="V38"/>
  <c r="W38" s="1"/>
  <c r="V45"/>
  <c r="W45" s="1"/>
  <c r="T52" i="52"/>
  <c r="V52" s="1"/>
  <c r="W52" s="1"/>
  <c r="T12" i="35"/>
  <c r="T16"/>
  <c r="O42"/>
  <c r="O51" s="1"/>
  <c r="L15"/>
  <c r="M18"/>
  <c r="F20" i="52"/>
  <c r="F35"/>
  <c r="F43"/>
  <c r="F47"/>
  <c r="T9"/>
  <c r="V9" s="1"/>
  <c r="W9" s="1"/>
  <c r="T13"/>
  <c r="V13" s="1"/>
  <c r="W13" s="1"/>
  <c r="T17"/>
  <c r="V17" s="1"/>
  <c r="W17" s="1"/>
  <c r="T31"/>
  <c r="V31" s="1"/>
  <c r="W31" s="1"/>
  <c r="T32"/>
  <c r="V32" s="1"/>
  <c r="W32" s="1"/>
  <c r="T40"/>
  <c r="V40" s="1"/>
  <c r="W40" s="1"/>
  <c r="C49" i="9"/>
  <c r="C50"/>
  <c r="G50"/>
  <c r="K50"/>
  <c r="O50"/>
  <c r="C23"/>
  <c r="G23"/>
  <c r="K23"/>
  <c r="O23"/>
  <c r="E23" i="85"/>
  <c r="C40" i="9"/>
  <c r="S40" s="1"/>
  <c r="C36"/>
  <c r="S36" s="1"/>
  <c r="E26" i="85"/>
  <c r="C26" s="1"/>
  <c r="G49" i="9"/>
  <c r="S49" s="1"/>
  <c r="C30"/>
  <c r="C35"/>
  <c r="G35"/>
  <c r="K35"/>
  <c r="O35"/>
  <c r="G24" i="85"/>
  <c r="E24" s="1"/>
  <c r="C39" i="9"/>
  <c r="H27" i="85"/>
  <c r="C12" i="9"/>
  <c r="G12"/>
  <c r="K12"/>
  <c r="O12"/>
  <c r="O22"/>
  <c r="E13" i="85"/>
  <c r="C32" i="9"/>
  <c r="E25" i="85"/>
  <c r="C37" i="9"/>
  <c r="E8" i="85"/>
  <c r="E21"/>
  <c r="E30"/>
  <c r="C43" i="9"/>
  <c r="F27" i="85"/>
  <c r="E46" i="9"/>
  <c r="F46"/>
  <c r="E9"/>
  <c r="E8" s="1"/>
  <c r="F9"/>
  <c r="F8" s="1"/>
  <c r="T8" i="35"/>
  <c r="T10" i="52"/>
  <c r="V10" s="1"/>
  <c r="W10" s="1"/>
  <c r="T11"/>
  <c r="V11" s="1"/>
  <c r="W11" s="1"/>
  <c r="T12"/>
  <c r="V12" s="1"/>
  <c r="W12" s="1"/>
  <c r="T15"/>
  <c r="V15" s="1"/>
  <c r="W15" s="1"/>
  <c r="T18"/>
  <c r="V18" s="1"/>
  <c r="W18" s="1"/>
  <c r="T19"/>
  <c r="V19" s="1"/>
  <c r="W19" s="1"/>
  <c r="T51"/>
  <c r="V51" s="1"/>
  <c r="W51" s="1"/>
  <c r="T21"/>
  <c r="V21" s="1"/>
  <c r="W21" s="1"/>
  <c r="T35"/>
  <c r="V35" s="1"/>
  <c r="W35" s="1"/>
  <c r="T43"/>
  <c r="V43" s="1"/>
  <c r="W43" s="1"/>
  <c r="T47"/>
  <c r="V47" s="1"/>
  <c r="W47" s="1"/>
  <c r="D16"/>
  <c r="D14" s="1"/>
  <c r="T29"/>
  <c r="V29" s="1"/>
  <c r="W29" s="1"/>
  <c r="T33"/>
  <c r="V33" s="1"/>
  <c r="W33" s="1"/>
  <c r="T37"/>
  <c r="V37" s="1"/>
  <c r="W37" s="1"/>
  <c r="T41"/>
  <c r="V41" s="1"/>
  <c r="W41" s="1"/>
  <c r="T45"/>
  <c r="V45" s="1"/>
  <c r="W45" s="1"/>
  <c r="T49"/>
  <c r="V49" s="1"/>
  <c r="W49" s="1"/>
  <c r="T53"/>
  <c r="V53" s="1"/>
  <c r="W53" s="1"/>
  <c r="T30"/>
  <c r="V30" s="1"/>
  <c r="W30" s="1"/>
  <c r="T34"/>
  <c r="V34" s="1"/>
  <c r="W34" s="1"/>
  <c r="T42"/>
  <c r="V42" s="1"/>
  <c r="W42" s="1"/>
  <c r="T46"/>
  <c r="V46" s="1"/>
  <c r="W46" s="1"/>
  <c r="T50"/>
  <c r="V50" s="1"/>
  <c r="W50" s="1"/>
  <c r="T36"/>
  <c r="V36" s="1"/>
  <c r="W36" s="1"/>
  <c r="T44"/>
  <c r="V44" s="1"/>
  <c r="W44" s="1"/>
  <c r="T48"/>
  <c r="V48" s="1"/>
  <c r="W48" s="1"/>
  <c r="D39"/>
  <c r="D38" s="1"/>
  <c r="E43"/>
  <c r="E47"/>
  <c r="K45" i="9"/>
  <c r="O45"/>
  <c r="F69" i="25"/>
  <c r="K69"/>
  <c r="Q69"/>
  <c r="D35"/>
  <c r="T10"/>
  <c r="T14"/>
  <c r="T23"/>
  <c r="T45"/>
  <c r="T47"/>
  <c r="T48"/>
  <c r="T49"/>
  <c r="T54"/>
  <c r="T56"/>
  <c r="E97"/>
  <c r="E35"/>
  <c r="J35"/>
  <c r="O35"/>
  <c r="G45" i="9"/>
  <c r="T64" i="25"/>
  <c r="P84"/>
  <c r="T51"/>
  <c r="T12"/>
  <c r="T16"/>
  <c r="T21"/>
  <c r="T29"/>
  <c r="T31"/>
  <c r="T11"/>
  <c r="T13"/>
  <c r="U47" s="1"/>
  <c r="V47" s="1"/>
  <c r="T15"/>
  <c r="U49" s="1"/>
  <c r="V49" s="1"/>
  <c r="T17"/>
  <c r="U51" s="1"/>
  <c r="V51" s="1"/>
  <c r="T20"/>
  <c r="T24"/>
  <c r="T30"/>
  <c r="U64" s="1"/>
  <c r="V64" s="1"/>
  <c r="T44"/>
  <c r="U44" s="1"/>
  <c r="V44" s="1"/>
  <c r="G69"/>
  <c r="M69"/>
  <c r="R69"/>
  <c r="T57"/>
  <c r="H68"/>
  <c r="H69" s="1"/>
  <c r="C84"/>
  <c r="E82"/>
  <c r="F86"/>
  <c r="G86" s="1"/>
  <c r="H100"/>
  <c r="C45" i="9"/>
  <c r="U57" i="25"/>
  <c r="V57" s="1"/>
  <c r="T58"/>
  <c r="T62"/>
  <c r="T66"/>
  <c r="L100"/>
  <c r="E32" i="85"/>
  <c r="H35" i="25"/>
  <c r="T22"/>
  <c r="U56" s="1"/>
  <c r="V56" s="1"/>
  <c r="T28"/>
  <c r="T32"/>
  <c r="U66" s="1"/>
  <c r="V66" s="1"/>
  <c r="T46"/>
  <c r="T50"/>
  <c r="E69"/>
  <c r="J69"/>
  <c r="O69"/>
  <c r="T55"/>
  <c r="T63"/>
  <c r="T65"/>
  <c r="L84"/>
  <c r="E78"/>
  <c r="P100"/>
  <c r="E92"/>
  <c r="P35"/>
  <c r="T18"/>
  <c r="T52"/>
  <c r="I87"/>
  <c r="K87" s="1"/>
  <c r="D87"/>
  <c r="F87" s="1"/>
  <c r="F92" s="1"/>
  <c r="F101" s="1"/>
  <c r="T9"/>
  <c r="T43"/>
  <c r="P60"/>
  <c r="T60" s="1"/>
  <c r="C92"/>
  <c r="C101" s="1"/>
  <c r="L68"/>
  <c r="L69" s="1"/>
  <c r="L26"/>
  <c r="L34"/>
  <c r="T34" s="1"/>
  <c r="D77"/>
  <c r="D79"/>
  <c r="D81"/>
  <c r="D83"/>
  <c r="D96"/>
  <c r="D98"/>
  <c r="E94"/>
  <c r="G31" i="85"/>
  <c r="G33" s="1"/>
  <c r="H31"/>
  <c r="H33" s="1"/>
  <c r="O44" i="9"/>
  <c r="H12" i="85"/>
  <c r="C22" i="9"/>
  <c r="G22"/>
  <c r="T15" i="35"/>
  <c r="C82" i="81" l="1"/>
  <c r="C8" i="51"/>
  <c r="R13" i="9"/>
  <c r="R54" s="1"/>
  <c r="T6" i="85"/>
  <c r="T9" s="1"/>
  <c r="R6"/>
  <c r="R9" s="1"/>
  <c r="P13" i="9"/>
  <c r="P54" s="1"/>
  <c r="S6" i="85"/>
  <c r="S9" s="1"/>
  <c r="Q13" i="9"/>
  <c r="Q54" s="1"/>
  <c r="L13"/>
  <c r="L54" s="1"/>
  <c r="N6" i="85"/>
  <c r="N9" s="1"/>
  <c r="M13" i="9"/>
  <c r="M54" s="1"/>
  <c r="O6" i="85"/>
  <c r="O9" s="1"/>
  <c r="P6"/>
  <c r="P9" s="1"/>
  <c r="N13" i="9"/>
  <c r="N54" s="1"/>
  <c r="L6" i="85"/>
  <c r="L9" s="1"/>
  <c r="J13" i="9"/>
  <c r="J54" s="1"/>
  <c r="J6" i="85"/>
  <c r="J9" s="1"/>
  <c r="H13" i="9"/>
  <c r="H54" s="1"/>
  <c r="K6" i="85"/>
  <c r="K9" s="1"/>
  <c r="I13" i="9"/>
  <c r="I54" s="1"/>
  <c r="W17" i="41"/>
  <c r="S8" i="51"/>
  <c r="U8" s="1"/>
  <c r="V8" s="1"/>
  <c r="S16" i="16"/>
  <c r="U16" s="1"/>
  <c r="V16" s="1"/>
  <c r="L22" i="9"/>
  <c r="N12" i="85" s="1"/>
  <c r="D21" i="84"/>
  <c r="T8" i="8"/>
  <c r="V8" s="1"/>
  <c r="W8" s="1"/>
  <c r="H50" i="81"/>
  <c r="H29" i="82"/>
  <c r="H39" s="1"/>
  <c r="H41" s="1"/>
  <c r="H40" i="8"/>
  <c r="H43"/>
  <c r="S6" i="16"/>
  <c r="U6" s="1"/>
  <c r="V6" s="1"/>
  <c r="U17"/>
  <c r="V17" s="1"/>
  <c r="T54" i="52"/>
  <c r="V54" s="1"/>
  <c r="W54" s="1"/>
  <c r="C13" i="85"/>
  <c r="C23"/>
  <c r="S38" i="9"/>
  <c r="S11" i="63"/>
  <c r="U11" s="1"/>
  <c r="V11" s="1"/>
  <c r="S10"/>
  <c r="U10" s="1"/>
  <c r="V10" s="1"/>
  <c r="C19" i="85"/>
  <c r="H17"/>
  <c r="T56" i="52"/>
  <c r="V56" s="1"/>
  <c r="W56" s="1"/>
  <c r="U11" i="27"/>
  <c r="U10" s="1"/>
  <c r="U60" s="1"/>
  <c r="U67" s="1"/>
  <c r="D40" i="8"/>
  <c r="W45" i="54"/>
  <c r="B16" i="71"/>
  <c r="V16" s="1"/>
  <c r="U16" s="1"/>
  <c r="W16" s="1"/>
  <c r="D47" i="54"/>
  <c r="X13" i="71"/>
  <c r="V13"/>
  <c r="U13" s="1"/>
  <c r="W13" s="1"/>
  <c r="T158" i="90"/>
  <c r="U158" s="1"/>
  <c r="U15" i="16"/>
  <c r="V15" s="1"/>
  <c r="L40" i="8"/>
  <c r="D47" i="9"/>
  <c r="U62" i="25"/>
  <c r="V62" s="1"/>
  <c r="D44" i="9"/>
  <c r="E63" i="81"/>
  <c r="T14" i="52"/>
  <c r="V14" s="1"/>
  <c r="W14" s="1"/>
  <c r="D48" i="9"/>
  <c r="F56" i="85" s="1"/>
  <c r="K12" i="58"/>
  <c r="L13" i="16" s="1"/>
  <c r="J7" i="58"/>
  <c r="J12" s="1"/>
  <c r="C12"/>
  <c r="D13" i="16" s="1"/>
  <c r="B7" i="58"/>
  <c r="B12" s="1"/>
  <c r="F48" i="9"/>
  <c r="R11" i="51"/>
  <c r="J11"/>
  <c r="M12" i="85"/>
  <c r="S11" i="51"/>
  <c r="U11" s="1"/>
  <c r="V11" s="1"/>
  <c r="O13" i="63"/>
  <c r="S8"/>
  <c r="U8" s="1"/>
  <c r="V8" s="1"/>
  <c r="T15" i="30"/>
  <c r="U13"/>
  <c r="U15" s="1"/>
  <c r="W30" i="54"/>
  <c r="T34"/>
  <c r="U30"/>
  <c r="D48"/>
  <c r="U8" i="28"/>
  <c r="S16"/>
  <c r="V25" i="31"/>
  <c r="W25" i="54"/>
  <c r="X25" s="1"/>
  <c r="U25"/>
  <c r="R14" i="42"/>
  <c r="N28"/>
  <c r="P11" i="51"/>
  <c r="M11"/>
  <c r="E11"/>
  <c r="E10" i="9"/>
  <c r="E13" s="1"/>
  <c r="V15" i="66"/>
  <c r="V27" s="1"/>
  <c r="S35" i="63" s="1"/>
  <c r="U35" s="1"/>
  <c r="V35" s="1"/>
  <c r="U22" i="66"/>
  <c r="U27" s="1"/>
  <c r="F47" i="9"/>
  <c r="U54" i="25"/>
  <c r="V54" s="1"/>
  <c r="U45"/>
  <c r="V45" s="1"/>
  <c r="E47" i="9"/>
  <c r="G27" i="85"/>
  <c r="C25"/>
  <c r="S39" i="9"/>
  <c r="D54" i="83"/>
  <c r="U46" i="54"/>
  <c r="W22"/>
  <c r="X22" s="1"/>
  <c r="T26"/>
  <c r="T27" s="1"/>
  <c r="T48" s="1"/>
  <c r="U22"/>
  <c r="T23" i="30"/>
  <c r="U21"/>
  <c r="U23" s="1"/>
  <c r="U24" s="1"/>
  <c r="O12" i="58"/>
  <c r="P13" i="16" s="1"/>
  <c r="N7" i="58"/>
  <c r="G12"/>
  <c r="H13" i="16" s="1"/>
  <c r="F7" i="58"/>
  <c r="F12" s="1"/>
  <c r="U14" i="54"/>
  <c r="T24" i="30"/>
  <c r="L11" i="51"/>
  <c r="S38" i="83"/>
  <c r="S47" s="1"/>
  <c r="S52" s="1"/>
  <c r="S53" s="1"/>
  <c r="S54" s="1"/>
  <c r="D11" i="51"/>
  <c r="D10" i="9"/>
  <c r="N11" i="51"/>
  <c r="F11"/>
  <c r="F10" i="9"/>
  <c r="H6" i="85" s="1"/>
  <c r="H9" s="1"/>
  <c r="C30"/>
  <c r="S23" i="9"/>
  <c r="G17" i="85"/>
  <c r="G18"/>
  <c r="W10" i="54"/>
  <c r="U10"/>
  <c r="E48" i="9"/>
  <c r="H11" i="51"/>
  <c r="Q11"/>
  <c r="I11"/>
  <c r="U7" i="16"/>
  <c r="V7" s="1"/>
  <c r="X16" i="71"/>
  <c r="V25"/>
  <c r="U25" s="1"/>
  <c r="X25"/>
  <c r="P47" i="54"/>
  <c r="V21" i="71"/>
  <c r="U21" s="1"/>
  <c r="X21"/>
  <c r="B23"/>
  <c r="T40" i="54"/>
  <c r="T47" s="1"/>
  <c r="W39"/>
  <c r="X45"/>
  <c r="W46"/>
  <c r="X46" s="1"/>
  <c r="B19" i="71"/>
  <c r="X22"/>
  <c r="V22"/>
  <c r="U22" s="1"/>
  <c r="X20"/>
  <c r="V20"/>
  <c r="U20" s="1"/>
  <c r="T140" i="90"/>
  <c r="U140" s="1"/>
  <c r="D20"/>
  <c r="X17" i="41"/>
  <c r="T129" i="90"/>
  <c r="U129" s="1"/>
  <c r="V66" i="27"/>
  <c r="W66" s="1"/>
  <c r="C53" i="83"/>
  <c r="C54" s="1"/>
  <c r="C36" i="85"/>
  <c r="S50" i="9"/>
  <c r="C47"/>
  <c r="S43"/>
  <c r="C8" i="85"/>
  <c r="S35" i="9"/>
  <c r="S30"/>
  <c r="C24" i="85"/>
  <c r="C21"/>
  <c r="S12" i="9"/>
  <c r="E27" i="85"/>
  <c r="S37" i="9"/>
  <c r="S32"/>
  <c r="O47"/>
  <c r="D46"/>
  <c r="S45"/>
  <c r="T38" i="52"/>
  <c r="V38" s="1"/>
  <c r="W38" s="1"/>
  <c r="T39"/>
  <c r="V39" s="1"/>
  <c r="W39" s="1"/>
  <c r="G6" i="85"/>
  <c r="G9" s="1"/>
  <c r="T16" i="52"/>
  <c r="V16" s="1"/>
  <c r="W16" s="1"/>
  <c r="F13" i="75"/>
  <c r="F12"/>
  <c r="F8"/>
  <c r="E12"/>
  <c r="E8"/>
  <c r="E13"/>
  <c r="J13"/>
  <c r="J12"/>
  <c r="J8"/>
  <c r="I12"/>
  <c r="I8"/>
  <c r="I13"/>
  <c r="U48" i="25"/>
  <c r="V48" s="1"/>
  <c r="U43"/>
  <c r="V43" s="1"/>
  <c r="U63"/>
  <c r="V63" s="1"/>
  <c r="U55"/>
  <c r="V55" s="1"/>
  <c r="U50"/>
  <c r="V50" s="1"/>
  <c r="L35"/>
  <c r="C32" i="85"/>
  <c r="U58" i="25"/>
  <c r="V58" s="1"/>
  <c r="U65"/>
  <c r="V65" s="1"/>
  <c r="U46"/>
  <c r="V46" s="1"/>
  <c r="D94"/>
  <c r="D100" s="1"/>
  <c r="E100"/>
  <c r="D75"/>
  <c r="D84" s="1"/>
  <c r="E84"/>
  <c r="U52"/>
  <c r="M87"/>
  <c r="O87" s="1"/>
  <c r="H87"/>
  <c r="J87" s="1"/>
  <c r="P69"/>
  <c r="I86"/>
  <c r="D86"/>
  <c r="D92" s="1"/>
  <c r="G92"/>
  <c r="G101" s="1"/>
  <c r="T68"/>
  <c r="U68" s="1"/>
  <c r="V68" s="1"/>
  <c r="T26"/>
  <c r="U60" s="1"/>
  <c r="O46" i="9"/>
  <c r="E12" i="85"/>
  <c r="F13" i="9" l="1"/>
  <c r="D22" i="84"/>
  <c r="D23" s="1"/>
  <c r="C46" i="9"/>
  <c r="H35" i="85"/>
  <c r="H56"/>
  <c r="G35"/>
  <c r="G56"/>
  <c r="E56" s="1"/>
  <c r="C56" s="1"/>
  <c r="C27"/>
  <c r="P50" i="81"/>
  <c r="L50"/>
  <c r="C29" i="9"/>
  <c r="E33"/>
  <c r="E41" s="1"/>
  <c r="D12" i="71"/>
  <c r="T40" i="8"/>
  <c r="I13" i="51"/>
  <c r="H13"/>
  <c r="D13"/>
  <c r="G13" i="16"/>
  <c r="U26" i="54"/>
  <c r="U27" s="1"/>
  <c r="W26"/>
  <c r="X26" s="1"/>
  <c r="F17" i="85"/>
  <c r="K47" i="9"/>
  <c r="O10"/>
  <c r="G47"/>
  <c r="F35" i="85"/>
  <c r="E35" s="1"/>
  <c r="C48" i="9"/>
  <c r="D51"/>
  <c r="D52" s="1"/>
  <c r="F34" i="85"/>
  <c r="W14" i="54"/>
  <c r="X10"/>
  <c r="N13" i="51"/>
  <c r="K10" i="9"/>
  <c r="N12" i="58"/>
  <c r="R7"/>
  <c r="K46" i="9"/>
  <c r="K44"/>
  <c r="H34" i="85"/>
  <c r="H37" s="1"/>
  <c r="H38" s="1"/>
  <c r="F51" i="9"/>
  <c r="F52" s="1"/>
  <c r="P13" i="51"/>
  <c r="R28" i="42"/>
  <c r="O48" i="9"/>
  <c r="W34" i="54"/>
  <c r="X34" s="1"/>
  <c r="X30"/>
  <c r="C12" i="85"/>
  <c r="K22" i="9"/>
  <c r="S22" s="1"/>
  <c r="E43" i="8"/>
  <c r="C13" i="16"/>
  <c r="D43" i="8" s="1"/>
  <c r="F63" i="81"/>
  <c r="G63" s="1"/>
  <c r="G48" i="9"/>
  <c r="G46"/>
  <c r="G44"/>
  <c r="F13" i="51"/>
  <c r="L13"/>
  <c r="Q43" i="8"/>
  <c r="O13" i="16"/>
  <c r="M13" i="51"/>
  <c r="S13" i="63"/>
  <c r="U13" s="1"/>
  <c r="V13" s="1"/>
  <c r="O35"/>
  <c r="R13" i="51"/>
  <c r="Q13"/>
  <c r="G10" i="9"/>
  <c r="C10"/>
  <c r="K48"/>
  <c r="S48" s="1"/>
  <c r="G34" i="85"/>
  <c r="G37" s="1"/>
  <c r="G38" s="1"/>
  <c r="E51" i="9"/>
  <c r="E52" s="1"/>
  <c r="E13" i="51"/>
  <c r="U16" i="28"/>
  <c r="J13" i="51"/>
  <c r="M43" i="8"/>
  <c r="K13" i="16"/>
  <c r="L43" i="8" s="1"/>
  <c r="F31" i="85"/>
  <c r="C44" i="9"/>
  <c r="H18" i="85"/>
  <c r="H22" s="1"/>
  <c r="H28" s="1"/>
  <c r="F33" i="9"/>
  <c r="F54" s="1"/>
  <c r="G22" i="85"/>
  <c r="G28" s="1"/>
  <c r="W22" i="71"/>
  <c r="V23"/>
  <c r="U23" s="1"/>
  <c r="X23"/>
  <c r="W21"/>
  <c r="W25"/>
  <c r="W20"/>
  <c r="V19"/>
  <c r="U19" s="1"/>
  <c r="X19"/>
  <c r="X39" i="54"/>
  <c r="W40"/>
  <c r="T20" i="90"/>
  <c r="V19" i="27"/>
  <c r="W19" s="1"/>
  <c r="I9" i="75"/>
  <c r="I11"/>
  <c r="I10"/>
  <c r="C9" i="9"/>
  <c r="D8"/>
  <c r="G9"/>
  <c r="E9" i="75"/>
  <c r="E11"/>
  <c r="E10"/>
  <c r="D13"/>
  <c r="C13" s="1"/>
  <c r="D12"/>
  <c r="C12" s="1"/>
  <c r="H13"/>
  <c r="G13" s="1"/>
  <c r="H12"/>
  <c r="G12" s="1"/>
  <c r="H8"/>
  <c r="L13"/>
  <c r="L12"/>
  <c r="L8"/>
  <c r="J9"/>
  <c r="J10"/>
  <c r="J11"/>
  <c r="F9"/>
  <c r="F10"/>
  <c r="F11"/>
  <c r="C11" i="18"/>
  <c r="D11"/>
  <c r="E69" i="81"/>
  <c r="V60" i="25"/>
  <c r="J86"/>
  <c r="I92"/>
  <c r="I101" s="1"/>
  <c r="U69"/>
  <c r="V52"/>
  <c r="D101"/>
  <c r="Q87"/>
  <c r="S87" s="1"/>
  <c r="P87" s="1"/>
  <c r="R87" s="1"/>
  <c r="L87"/>
  <c r="N87" s="1"/>
  <c r="T35"/>
  <c r="T69"/>
  <c r="E101"/>
  <c r="S47" i="9" l="1"/>
  <c r="S46"/>
  <c r="G69" i="81"/>
  <c r="I63"/>
  <c r="T50"/>
  <c r="G9" i="82"/>
  <c r="M6" i="85"/>
  <c r="M9" s="1"/>
  <c r="I6"/>
  <c r="I9" s="1"/>
  <c r="G41" i="9"/>
  <c r="G33"/>
  <c r="E18" i="85"/>
  <c r="E54" i="9"/>
  <c r="F18" i="75"/>
  <c r="F8" i="16" s="1"/>
  <c r="K9" i="9"/>
  <c r="J18" i="75"/>
  <c r="J8" i="16" s="1"/>
  <c r="I18" i="75"/>
  <c r="I8" i="16" s="1"/>
  <c r="V69" i="25"/>
  <c r="E18" i="75"/>
  <c r="E8" i="16" s="1"/>
  <c r="J16" i="51"/>
  <c r="J17" s="1"/>
  <c r="J10" i="16" s="1"/>
  <c r="J10" i="83" s="1"/>
  <c r="J8" i="67"/>
  <c r="J16" s="1"/>
  <c r="J17" i="9" s="1"/>
  <c r="E16" i="51"/>
  <c r="E17" s="1"/>
  <c r="E10" i="16" s="1"/>
  <c r="E10" i="83" s="1"/>
  <c r="E8" i="67"/>
  <c r="E16" s="1"/>
  <c r="E17" i="9" s="1"/>
  <c r="P16" i="51"/>
  <c r="P17" s="1"/>
  <c r="P10" i="16" s="1"/>
  <c r="P10" i="83" s="1"/>
  <c r="O13" i="51"/>
  <c r="P8" i="67"/>
  <c r="P16" s="1"/>
  <c r="P17" i="9" s="1"/>
  <c r="C51"/>
  <c r="K52"/>
  <c r="K51"/>
  <c r="D16" i="51"/>
  <c r="D17" s="1"/>
  <c r="D10" i="16" s="1"/>
  <c r="D10" i="83" s="1"/>
  <c r="C13" i="51"/>
  <c r="C16" s="1"/>
  <c r="C17" s="1"/>
  <c r="D8" i="67"/>
  <c r="D16" s="1"/>
  <c r="D17" i="9" s="1"/>
  <c r="B11" i="18"/>
  <c r="R16" i="51"/>
  <c r="R17" s="1"/>
  <c r="R10" i="16" s="1"/>
  <c r="R10" i="83" s="1"/>
  <c r="R8" i="67"/>
  <c r="R16" s="1"/>
  <c r="R17" i="9" s="1"/>
  <c r="M8" i="75"/>
  <c r="M13"/>
  <c r="M12"/>
  <c r="W27" i="54"/>
  <c r="X14"/>
  <c r="C35" i="85"/>
  <c r="G51" i="9"/>
  <c r="S10"/>
  <c r="H16" i="51"/>
  <c r="H17" s="1"/>
  <c r="H10" i="16" s="1"/>
  <c r="H10" i="83" s="1"/>
  <c r="G10" s="1"/>
  <c r="G13" i="51"/>
  <c r="G16" s="1"/>
  <c r="G17" s="1"/>
  <c r="H8" i="67"/>
  <c r="H16" s="1"/>
  <c r="H17" i="9" s="1"/>
  <c r="Q16" i="51"/>
  <c r="Q17" s="1"/>
  <c r="Q10" i="16" s="1"/>
  <c r="Q10" i="83" s="1"/>
  <c r="Q8" i="67"/>
  <c r="Q16" s="1"/>
  <c r="Q17" i="9" s="1"/>
  <c r="L16" i="51"/>
  <c r="L17" s="1"/>
  <c r="L10" i="16" s="1"/>
  <c r="L10" i="83" s="1"/>
  <c r="K13" i="51"/>
  <c r="K16" s="1"/>
  <c r="K17" s="1"/>
  <c r="L8" i="67"/>
  <c r="L16" s="1"/>
  <c r="L17" i="9" s="1"/>
  <c r="K17" s="1"/>
  <c r="C52"/>
  <c r="R12" i="58"/>
  <c r="T12" s="1"/>
  <c r="U12" s="1"/>
  <c r="T7"/>
  <c r="U7" s="1"/>
  <c r="N16" i="51"/>
  <c r="N17" s="1"/>
  <c r="N10" i="16" s="1"/>
  <c r="N10" i="83" s="1"/>
  <c r="N8" i="67"/>
  <c r="N16" s="1"/>
  <c r="N17" i="9" s="1"/>
  <c r="O52"/>
  <c r="O51"/>
  <c r="D28" i="52"/>
  <c r="T28" s="1"/>
  <c r="V28" s="1"/>
  <c r="W28" s="1"/>
  <c r="F33" i="85"/>
  <c r="E31"/>
  <c r="N8" i="75"/>
  <c r="N13"/>
  <c r="N12"/>
  <c r="M16" i="51"/>
  <c r="M17" s="1"/>
  <c r="M10" i="16" s="1"/>
  <c r="M10" i="83" s="1"/>
  <c r="M8" i="67"/>
  <c r="M16" s="1"/>
  <c r="M17" i="9" s="1"/>
  <c r="P43" i="8"/>
  <c r="F16" i="51"/>
  <c r="F8" i="67"/>
  <c r="F16" s="1"/>
  <c r="F17" i="9" s="1"/>
  <c r="S44"/>
  <c r="E34" i="85"/>
  <c r="F37"/>
  <c r="E17"/>
  <c r="E22" s="1"/>
  <c r="E28" s="1"/>
  <c r="F22"/>
  <c r="F28" s="1"/>
  <c r="I16" i="51"/>
  <c r="I17" s="1"/>
  <c r="I10" i="16" s="1"/>
  <c r="I10" i="83" s="1"/>
  <c r="I8" i="67"/>
  <c r="I16" s="1"/>
  <c r="I17" i="9" s="1"/>
  <c r="F41"/>
  <c r="C41" s="1"/>
  <c r="C33"/>
  <c r="W47" i="54"/>
  <c r="X40"/>
  <c r="W23" i="71"/>
  <c r="W19"/>
  <c r="T14"/>
  <c r="B14" s="1"/>
  <c r="U20" i="90"/>
  <c r="H11" i="75"/>
  <c r="G11" s="1"/>
  <c r="H10"/>
  <c r="G10" s="1"/>
  <c r="G8"/>
  <c r="H9"/>
  <c r="G9" s="1"/>
  <c r="F6" i="85"/>
  <c r="D13" i="9"/>
  <c r="C8"/>
  <c r="L11" i="75"/>
  <c r="L10"/>
  <c r="L9"/>
  <c r="K8" i="9"/>
  <c r="G8"/>
  <c r="D11" i="75"/>
  <c r="C11" s="1"/>
  <c r="D10"/>
  <c r="C10" s="1"/>
  <c r="D9"/>
  <c r="C9" s="1"/>
  <c r="C8"/>
  <c r="D63" i="81"/>
  <c r="J92" i="25"/>
  <c r="J101" s="1"/>
  <c r="K86"/>
  <c r="O10" i="83" l="1"/>
  <c r="O17" i="9"/>
  <c r="K10" i="83"/>
  <c r="G17" i="9"/>
  <c r="F17" i="51"/>
  <c r="F10" i="16" s="1"/>
  <c r="C17" i="9"/>
  <c r="S17" s="1"/>
  <c r="S51"/>
  <c r="J63" i="81"/>
  <c r="I69"/>
  <c r="J9" i="16"/>
  <c r="K9" i="8" s="1"/>
  <c r="K17" s="1"/>
  <c r="J9" i="83"/>
  <c r="E9" i="16"/>
  <c r="F9" i="8" s="1"/>
  <c r="F17" s="1"/>
  <c r="E9" i="83"/>
  <c r="F9" i="16"/>
  <c r="G9" i="8" s="1"/>
  <c r="G17" s="1"/>
  <c r="F9" i="83"/>
  <c r="I9" i="16"/>
  <c r="I9" i="83"/>
  <c r="K12" i="75"/>
  <c r="K8"/>
  <c r="K13"/>
  <c r="C34" i="85"/>
  <c r="C37" s="1"/>
  <c r="E37"/>
  <c r="N9" i="75"/>
  <c r="N10"/>
  <c r="N11"/>
  <c r="K8" i="67"/>
  <c r="K16" s="1"/>
  <c r="G10" i="16"/>
  <c r="C8" i="67"/>
  <c r="C16" s="1"/>
  <c r="O10" i="16"/>
  <c r="C31" i="85"/>
  <c r="C33" s="1"/>
  <c r="E33"/>
  <c r="G52" i="9"/>
  <c r="S52" s="1"/>
  <c r="W48" i="54"/>
  <c r="X48" s="1"/>
  <c r="X27"/>
  <c r="T43" i="8"/>
  <c r="U13" i="16"/>
  <c r="V13" s="1"/>
  <c r="K10"/>
  <c r="G8" i="67"/>
  <c r="G16" s="1"/>
  <c r="M11" i="75"/>
  <c r="M9"/>
  <c r="M10"/>
  <c r="O8" i="67"/>
  <c r="O16" s="1"/>
  <c r="G18" i="75"/>
  <c r="F38" i="85"/>
  <c r="O16" i="51"/>
  <c r="S13"/>
  <c r="U13" s="1"/>
  <c r="V13" s="1"/>
  <c r="V14" i="71"/>
  <c r="X14"/>
  <c r="C18" i="75"/>
  <c r="G13" i="9"/>
  <c r="L18" i="75"/>
  <c r="L8" i="16" s="1"/>
  <c r="L9" i="83" s="1"/>
  <c r="F9" i="85"/>
  <c r="E6"/>
  <c r="H18" i="75"/>
  <c r="H8" i="16" s="1"/>
  <c r="H9" i="83" s="1"/>
  <c r="D18" i="75"/>
  <c r="K13" i="9"/>
  <c r="C13"/>
  <c r="D54"/>
  <c r="F69" i="81"/>
  <c r="D69"/>
  <c r="M86" i="25"/>
  <c r="H86"/>
  <c r="H92" s="1"/>
  <c r="H101" s="1"/>
  <c r="K92"/>
  <c r="K101" s="1"/>
  <c r="F10" i="83" l="1"/>
  <c r="C10" s="1"/>
  <c r="C10" i="16"/>
  <c r="S10" s="1"/>
  <c r="U10" s="1"/>
  <c r="V10" s="1"/>
  <c r="J69" i="81"/>
  <c r="K63"/>
  <c r="H63" s="1"/>
  <c r="D8" i="16"/>
  <c r="D9" i="83" s="1"/>
  <c r="D22" i="75"/>
  <c r="G9" i="83"/>
  <c r="J9" i="8"/>
  <c r="J17" s="1"/>
  <c r="D9" i="16"/>
  <c r="E38" i="85"/>
  <c r="K11" i="75"/>
  <c r="K10"/>
  <c r="K9"/>
  <c r="N18"/>
  <c r="N8" i="16" s="1"/>
  <c r="S16" i="51"/>
  <c r="U16" s="1"/>
  <c r="V16" s="1"/>
  <c r="O17"/>
  <c r="S17" s="1"/>
  <c r="U17" s="1"/>
  <c r="V17" s="1"/>
  <c r="S8" i="67"/>
  <c r="S16" s="1"/>
  <c r="M18" i="75"/>
  <c r="M8" i="16" s="1"/>
  <c r="C38" i="85"/>
  <c r="U14" i="71"/>
  <c r="W14" s="1"/>
  <c r="T12"/>
  <c r="B12" s="1"/>
  <c r="W11" i="18"/>
  <c r="C54" i="9"/>
  <c r="E9" i="85"/>
  <c r="H9" i="16"/>
  <c r="G8"/>
  <c r="L9"/>
  <c r="G54" i="9"/>
  <c r="N86" i="25"/>
  <c r="M92"/>
  <c r="M101" s="1"/>
  <c r="C8" i="16" l="1"/>
  <c r="C9" i="84"/>
  <c r="S10" i="83"/>
  <c r="K69" i="81"/>
  <c r="M63"/>
  <c r="C9" i="83"/>
  <c r="M9" i="16"/>
  <c r="M9" i="83"/>
  <c r="K18" i="75"/>
  <c r="N9" i="16"/>
  <c r="O9" i="8" s="1"/>
  <c r="O17" s="1"/>
  <c r="N9" i="83"/>
  <c r="K8" i="16"/>
  <c r="R12" i="75"/>
  <c r="R8"/>
  <c r="R13"/>
  <c r="Q12"/>
  <c r="Q8"/>
  <c r="Q13"/>
  <c r="N9" i="8"/>
  <c r="N17" s="1"/>
  <c r="X12" i="71"/>
  <c r="V12"/>
  <c r="U12" s="1"/>
  <c r="W12" s="1"/>
  <c r="G9" i="16"/>
  <c r="I9" i="8"/>
  <c r="I17" s="1"/>
  <c r="M9"/>
  <c r="M17" s="1"/>
  <c r="C9" i="16"/>
  <c r="E9" i="8"/>
  <c r="E17" s="1"/>
  <c r="H69" i="81"/>
  <c r="N92" i="25"/>
  <c r="N101" s="1"/>
  <c r="O86"/>
  <c r="K9" i="16" l="1"/>
  <c r="N63" i="81"/>
  <c r="M69"/>
  <c r="K9" i="83"/>
  <c r="C8" i="84"/>
  <c r="O9" i="9"/>
  <c r="S9" s="1"/>
  <c r="R10" i="75"/>
  <c r="R11"/>
  <c r="R9"/>
  <c r="Q9"/>
  <c r="Q11"/>
  <c r="Q10"/>
  <c r="S7"/>
  <c r="V11" i="18"/>
  <c r="P8" i="75"/>
  <c r="P13"/>
  <c r="O13" s="1"/>
  <c r="S13" s="1"/>
  <c r="U13" s="1"/>
  <c r="V13" s="1"/>
  <c r="P12"/>
  <c r="O12" s="1"/>
  <c r="S12" s="1"/>
  <c r="U12" s="1"/>
  <c r="V12" s="1"/>
  <c r="L9" i="8"/>
  <c r="L17" s="1"/>
  <c r="D9"/>
  <c r="D17" s="1"/>
  <c r="H9"/>
  <c r="H17" s="1"/>
  <c r="Q86" i="25"/>
  <c r="L86"/>
  <c r="L92" s="1"/>
  <c r="L101" s="1"/>
  <c r="O92"/>
  <c r="O101" s="1"/>
  <c r="N69" i="81" l="1"/>
  <c r="O63"/>
  <c r="Q6" i="85"/>
  <c r="Q9" s="1"/>
  <c r="D11" i="71"/>
  <c r="Q18" i="75"/>
  <c r="Q8" i="16" s="1"/>
  <c r="R18" i="75"/>
  <c r="R8" i="16" s="1"/>
  <c r="P10" i="75"/>
  <c r="O10" s="1"/>
  <c r="S10" s="1"/>
  <c r="O8"/>
  <c r="P11"/>
  <c r="O11" s="1"/>
  <c r="S11" s="1"/>
  <c r="U11" s="1"/>
  <c r="V11" s="1"/>
  <c r="P9"/>
  <c r="O9" s="1"/>
  <c r="S9" s="1"/>
  <c r="U9" s="1"/>
  <c r="V9" s="1"/>
  <c r="O8" i="9"/>
  <c r="S8" s="1"/>
  <c r="T12" i="81"/>
  <c r="R86" i="25"/>
  <c r="Q92"/>
  <c r="Q101" s="1"/>
  <c r="O69" i="81" l="1"/>
  <c r="Q63"/>
  <c r="L63"/>
  <c r="L69" s="1"/>
  <c r="R9" i="16"/>
  <c r="S9" i="8" s="1"/>
  <c r="S17" s="1"/>
  <c r="R9" i="83"/>
  <c r="Q9" i="16"/>
  <c r="R9" i="8" s="1"/>
  <c r="R17" s="1"/>
  <c r="Q9" i="83"/>
  <c r="T11" i="71"/>
  <c r="B11" s="1"/>
  <c r="O13" i="9"/>
  <c r="S13" s="1"/>
  <c r="S8" i="75"/>
  <c r="O18"/>
  <c r="U10"/>
  <c r="V10" s="1"/>
  <c r="P18"/>
  <c r="P8" i="16" s="1"/>
  <c r="P9" i="83" s="1"/>
  <c r="R92" i="25"/>
  <c r="R101" s="1"/>
  <c r="S86"/>
  <c r="R63" i="81" l="1"/>
  <c r="Q69"/>
  <c r="O9" i="83"/>
  <c r="V11" i="71"/>
  <c r="X11"/>
  <c r="T8" i="52"/>
  <c r="V8" s="1"/>
  <c r="W8" s="1"/>
  <c r="U8" i="75"/>
  <c r="V8" s="1"/>
  <c r="S18"/>
  <c r="U18" s="1"/>
  <c r="V18" s="1"/>
  <c r="P9" i="16"/>
  <c r="O8"/>
  <c r="S8" s="1"/>
  <c r="C6" i="85"/>
  <c r="C9" s="1"/>
  <c r="P86" i="25"/>
  <c r="P92" s="1"/>
  <c r="P101" s="1"/>
  <c r="S92"/>
  <c r="S101" s="1"/>
  <c r="R69" i="81" l="1"/>
  <c r="S63"/>
  <c r="S9" i="83"/>
  <c r="U11" i="71"/>
  <c r="T7" i="52"/>
  <c r="V7" s="1"/>
  <c r="W7" s="1"/>
  <c r="U8" i="16"/>
  <c r="V8" s="1"/>
  <c r="O9"/>
  <c r="S9" s="1"/>
  <c r="U9" s="1"/>
  <c r="V9" s="1"/>
  <c r="Q9" i="8"/>
  <c r="Q17" s="1"/>
  <c r="S69" i="81" l="1"/>
  <c r="P63"/>
  <c r="W11" i="71"/>
  <c r="P9" i="8"/>
  <c r="P17" s="1"/>
  <c r="T63" i="81" l="1"/>
  <c r="T69" s="1"/>
  <c r="P69"/>
  <c r="T9" i="8"/>
  <c r="G22" i="82" l="1"/>
  <c r="G28" s="1"/>
  <c r="V9" i="8"/>
  <c r="T17"/>
  <c r="T75" i="90" l="1"/>
  <c r="U75" s="1"/>
  <c r="U25" i="16" l="1"/>
  <c r="V25" s="1"/>
  <c r="T74" i="90" l="1"/>
  <c r="U74" l="1"/>
  <c r="T19"/>
  <c r="U19" l="1"/>
  <c r="U211" s="1"/>
  <c r="U618" s="1"/>
  <c r="D9" i="35" l="1"/>
  <c r="T9" s="1"/>
  <c r="P18"/>
  <c r="D10"/>
  <c r="T10" s="1"/>
  <c r="D11"/>
  <c r="D13"/>
  <c r="L18"/>
  <c r="D18" l="1"/>
  <c r="T11"/>
  <c r="T13"/>
  <c r="H18"/>
  <c r="T18" l="1"/>
  <c r="G12" i="27" l="1"/>
  <c r="D13"/>
  <c r="D12" l="1"/>
  <c r="T12" s="1"/>
  <c r="T13" l="1"/>
  <c r="V13" s="1"/>
  <c r="W13" s="1"/>
  <c r="V12"/>
  <c r="W12" s="1"/>
  <c r="F25" l="1"/>
  <c r="G25"/>
  <c r="D30" l="1"/>
  <c r="T30" l="1"/>
  <c r="V30" s="1"/>
  <c r="W30" s="1"/>
  <c r="D25"/>
  <c r="T25" s="1"/>
  <c r="V25" l="1"/>
  <c r="W25" s="1"/>
  <c r="D59" l="1"/>
  <c r="T59" l="1"/>
  <c r="V59" s="1"/>
  <c r="W59" s="1"/>
  <c r="S28" i="9" l="1"/>
  <c r="O33" l="1"/>
  <c r="S29"/>
  <c r="K41"/>
  <c r="K33"/>
  <c r="O41" l="1"/>
  <c r="S41" s="1"/>
  <c r="T8" i="81" s="1"/>
  <c r="S33" i="9"/>
  <c r="K54"/>
  <c r="O54"/>
  <c r="C18" i="85"/>
  <c r="C17"/>
  <c r="C22" l="1"/>
  <c r="C28" s="1"/>
  <c r="S54" i="9"/>
  <c r="D25" i="52" l="1"/>
  <c r="D24" l="1"/>
  <c r="T25"/>
  <c r="V25" s="1"/>
  <c r="W25" s="1"/>
  <c r="D23" l="1"/>
  <c r="T24"/>
  <c r="V24" s="1"/>
  <c r="W24" s="1"/>
  <c r="D22" l="1"/>
  <c r="T23"/>
  <c r="V23" s="1"/>
  <c r="W23" s="1"/>
  <c r="D20" l="1"/>
  <c r="T22"/>
  <c r="V22" s="1"/>
  <c r="W22" s="1"/>
  <c r="T20" l="1"/>
  <c r="V20" s="1"/>
  <c r="W20" s="1"/>
  <c r="T7" i="81" l="1"/>
  <c r="H27" l="1"/>
  <c r="L27" l="1"/>
  <c r="P27" l="1"/>
  <c r="C27" i="82" l="1"/>
  <c r="T27" i="81"/>
  <c r="N27" i="52" l="1"/>
  <c r="N26" s="1"/>
  <c r="N6" s="1"/>
  <c r="N5" s="1"/>
  <c r="N57" s="1"/>
  <c r="M11" i="16" s="1"/>
  <c r="K27" i="52"/>
  <c r="K26" s="1"/>
  <c r="K6" s="1"/>
  <c r="K5" s="1"/>
  <c r="K57" s="1"/>
  <c r="J11" i="16" s="1"/>
  <c r="R27" i="52"/>
  <c r="R26" s="1"/>
  <c r="R6" s="1"/>
  <c r="R5" s="1"/>
  <c r="R57" s="1"/>
  <c r="Q11" i="16" s="1"/>
  <c r="Q27" i="52" l="1"/>
  <c r="G27"/>
  <c r="G26" s="1"/>
  <c r="G6" s="1"/>
  <c r="G5" s="1"/>
  <c r="G57" s="1"/>
  <c r="F11" i="16" s="1"/>
  <c r="M27" i="52"/>
  <c r="R41" i="8"/>
  <c r="Q11" i="83"/>
  <c r="K41" i="8"/>
  <c r="J11" i="83"/>
  <c r="N32" i="27"/>
  <c r="N31" s="1"/>
  <c r="S27" i="52"/>
  <c r="S26" s="1"/>
  <c r="S6" s="1"/>
  <c r="S5" s="1"/>
  <c r="S57" s="1"/>
  <c r="R11" i="16" s="1"/>
  <c r="F27" i="52"/>
  <c r="F26" s="1"/>
  <c r="F6" s="1"/>
  <c r="F5" s="1"/>
  <c r="F57" s="1"/>
  <c r="E11" i="16" s="1"/>
  <c r="I27" i="52"/>
  <c r="E27"/>
  <c r="R32" i="27"/>
  <c r="R31" s="1"/>
  <c r="K32"/>
  <c r="K31" s="1"/>
  <c r="M11" i="83"/>
  <c r="N41" i="8"/>
  <c r="J27" i="52"/>
  <c r="J26" s="1"/>
  <c r="J6" s="1"/>
  <c r="J5" s="1"/>
  <c r="J57" s="1"/>
  <c r="I11" i="16" s="1"/>
  <c r="O27" i="52"/>
  <c r="O26" s="1"/>
  <c r="O6" s="1"/>
  <c r="O5" s="1"/>
  <c r="O57" s="1"/>
  <c r="N11" i="16" s="1"/>
  <c r="O32" i="27" l="1"/>
  <c r="O31" s="1"/>
  <c r="J32"/>
  <c r="J31" s="1"/>
  <c r="M32"/>
  <c r="K69"/>
  <c r="K70"/>
  <c r="K11"/>
  <c r="K10" s="1"/>
  <c r="E32"/>
  <c r="I32"/>
  <c r="F32"/>
  <c r="F31" s="1"/>
  <c r="S32"/>
  <c r="S31" s="1"/>
  <c r="M26" i="52"/>
  <c r="M6" s="1"/>
  <c r="M5" s="1"/>
  <c r="M57" s="1"/>
  <c r="L11" i="16" s="1"/>
  <c r="L27" i="52"/>
  <c r="L26" s="1"/>
  <c r="L6" s="1"/>
  <c r="L5" s="1"/>
  <c r="L57" s="1"/>
  <c r="F11" i="83"/>
  <c r="G41" i="8"/>
  <c r="Q32" i="27"/>
  <c r="O41" i="8"/>
  <c r="N11" i="83"/>
  <c r="J41" i="8"/>
  <c r="I11" i="83"/>
  <c r="R69" i="27"/>
  <c r="R11"/>
  <c r="R10" s="1"/>
  <c r="R70"/>
  <c r="E26" i="52"/>
  <c r="E6" s="1"/>
  <c r="E5" s="1"/>
  <c r="E57" s="1"/>
  <c r="D11" i="16" s="1"/>
  <c r="D27" i="52"/>
  <c r="D26" s="1"/>
  <c r="D6" s="1"/>
  <c r="D5" s="1"/>
  <c r="D57" s="1"/>
  <c r="H27"/>
  <c r="H26" s="1"/>
  <c r="H6" s="1"/>
  <c r="H5" s="1"/>
  <c r="H57" s="1"/>
  <c r="I26"/>
  <c r="I6" s="1"/>
  <c r="I5" s="1"/>
  <c r="I57" s="1"/>
  <c r="H11" i="16" s="1"/>
  <c r="G32" i="27"/>
  <c r="G31" s="1"/>
  <c r="P27" i="52"/>
  <c r="Q26"/>
  <c r="Q6" s="1"/>
  <c r="Q5" s="1"/>
  <c r="Q57" s="1"/>
  <c r="P11" i="16" s="1"/>
  <c r="F41" i="8"/>
  <c r="E11" i="83"/>
  <c r="R11"/>
  <c r="S41" i="8"/>
  <c r="N11" i="27"/>
  <c r="N10" s="1"/>
  <c r="N69"/>
  <c r="N70"/>
  <c r="T27" i="52" l="1"/>
  <c r="V27" s="1"/>
  <c r="W27" s="1"/>
  <c r="P26"/>
  <c r="C11" i="16"/>
  <c r="D11" i="83"/>
  <c r="C11" s="1"/>
  <c r="E41" i="8"/>
  <c r="D32" i="27"/>
  <c r="E31"/>
  <c r="R60"/>
  <c r="G69"/>
  <c r="G11"/>
  <c r="G10" s="1"/>
  <c r="G70"/>
  <c r="I41" i="8"/>
  <c r="G11" i="16"/>
  <c r="H41" i="8" s="1"/>
  <c r="H11" i="83"/>
  <c r="G11" s="1"/>
  <c r="P32" i="27"/>
  <c r="P31" s="1"/>
  <c r="Q31"/>
  <c r="K11" i="16"/>
  <c r="L41" i="8" s="1"/>
  <c r="L11" i="83"/>
  <c r="K11" s="1"/>
  <c r="M41" i="8"/>
  <c r="S70" i="27"/>
  <c r="S69"/>
  <c r="S11"/>
  <c r="S10" s="1"/>
  <c r="F70"/>
  <c r="F11"/>
  <c r="F10" s="1"/>
  <c r="F69"/>
  <c r="I31"/>
  <c r="H32"/>
  <c r="H31" s="1"/>
  <c r="M31"/>
  <c r="L32"/>
  <c r="L31" s="1"/>
  <c r="N60"/>
  <c r="K60"/>
  <c r="J11"/>
  <c r="J10" s="1"/>
  <c r="J70"/>
  <c r="J69"/>
  <c r="O11"/>
  <c r="O10" s="1"/>
  <c r="O69"/>
  <c r="O70"/>
  <c r="P11" i="83"/>
  <c r="O11" s="1"/>
  <c r="Q41" i="8"/>
  <c r="O11" i="16"/>
  <c r="P41" i="8" s="1"/>
  <c r="Q11" i="27" l="1"/>
  <c r="Q70"/>
  <c r="Q69"/>
  <c r="T32"/>
  <c r="V32" s="1"/>
  <c r="W32" s="1"/>
  <c r="D31"/>
  <c r="T31" s="1"/>
  <c r="P6" i="52"/>
  <c r="T26"/>
  <c r="V26" s="1"/>
  <c r="W26" s="1"/>
  <c r="J60" i="27"/>
  <c r="S60"/>
  <c r="J20" i="9"/>
  <c r="K67" i="27"/>
  <c r="M70"/>
  <c r="M69"/>
  <c r="M11"/>
  <c r="I70"/>
  <c r="I11"/>
  <c r="I69"/>
  <c r="S11" i="83"/>
  <c r="C10" i="84"/>
  <c r="O60" i="27"/>
  <c r="F60"/>
  <c r="G60"/>
  <c r="M20" i="9"/>
  <c r="N67" i="27"/>
  <c r="Q20" i="9"/>
  <c r="R67" i="27"/>
  <c r="E11"/>
  <c r="E70"/>
  <c r="E69"/>
  <c r="D41" i="8"/>
  <c r="S11" i="16"/>
  <c r="N20" i="9" l="1"/>
  <c r="O67" i="27"/>
  <c r="T70"/>
  <c r="V31"/>
  <c r="W31" s="1"/>
  <c r="T69"/>
  <c r="M10"/>
  <c r="L11"/>
  <c r="L10" s="1"/>
  <c r="L60" s="1"/>
  <c r="L67" s="1"/>
  <c r="I20" i="9"/>
  <c r="J67" i="27"/>
  <c r="P5" i="52"/>
  <c r="T6"/>
  <c r="V6" s="1"/>
  <c r="W6" s="1"/>
  <c r="G67" i="27"/>
  <c r="F20" i="9"/>
  <c r="E20"/>
  <c r="F67" i="27"/>
  <c r="S67"/>
  <c r="E60"/>
  <c r="U11" i="16"/>
  <c r="V11" s="1"/>
  <c r="T41" i="8"/>
  <c r="D11" i="27"/>
  <c r="E10"/>
  <c r="H11"/>
  <c r="H10" s="1"/>
  <c r="H60" s="1"/>
  <c r="H67" s="1"/>
  <c r="I10"/>
  <c r="M60"/>
  <c r="Q10"/>
  <c r="P11"/>
  <c r="P10" s="1"/>
  <c r="P60" s="1"/>
  <c r="P67" s="1"/>
  <c r="Q60"/>
  <c r="I60"/>
  <c r="P20" i="9" l="1"/>
  <c r="Q67" i="27"/>
  <c r="D20" i="9"/>
  <c r="E67" i="27"/>
  <c r="L20" i="9"/>
  <c r="M67" i="27"/>
  <c r="D10"/>
  <c r="T11"/>
  <c r="V11" s="1"/>
  <c r="W11" s="1"/>
  <c r="H20" i="9"/>
  <c r="I67" i="27"/>
  <c r="P57" i="52"/>
  <c r="T57" s="1"/>
  <c r="V57" s="1"/>
  <c r="W57" s="1"/>
  <c r="T5"/>
  <c r="V5" s="1"/>
  <c r="W5" s="1"/>
  <c r="G20" i="9" l="1"/>
  <c r="T10" i="27"/>
  <c r="V10" s="1"/>
  <c r="D60"/>
  <c r="K20" i="9"/>
  <c r="C20"/>
  <c r="D67" i="27" l="1"/>
  <c r="T60"/>
  <c r="W10"/>
  <c r="V60"/>
  <c r="T67" l="1"/>
  <c r="C1"/>
  <c r="B1" s="1"/>
  <c r="W60"/>
  <c r="V67"/>
  <c r="W67" s="1"/>
  <c r="E76" l="1"/>
  <c r="F76" s="1"/>
  <c r="G76"/>
  <c r="H76" s="1"/>
  <c r="G37" i="109" l="1"/>
  <c r="H36" i="104"/>
  <c r="I38" i="109"/>
  <c r="J37" i="104"/>
  <c r="J35" i="109"/>
  <c r="K34" i="104"/>
  <c r="E37" i="109"/>
  <c r="F36" i="104"/>
  <c r="F39" i="109"/>
  <c r="G38" i="104"/>
  <c r="F36" i="109"/>
  <c r="G35" i="104"/>
  <c r="F34" i="109"/>
  <c r="G33" i="104"/>
  <c r="G38" i="109"/>
  <c r="H37" i="104"/>
  <c r="R38" i="109"/>
  <c r="S37" i="104"/>
  <c r="K33" i="109"/>
  <c r="L32" i="104"/>
  <c r="I35" i="109"/>
  <c r="J34" i="104"/>
  <c r="J36" i="109"/>
  <c r="K35" i="104"/>
  <c r="K37" i="109"/>
  <c r="L36" i="104"/>
  <c r="M33" i="109"/>
  <c r="N32" i="104"/>
  <c r="N34" i="109"/>
  <c r="O33" i="104"/>
  <c r="O35" i="109"/>
  <c r="P34" i="104"/>
  <c r="M37" i="109"/>
  <c r="N36" i="104"/>
  <c r="N39" i="109"/>
  <c r="O38" i="104"/>
  <c r="S33" i="109"/>
  <c r="T32" i="104"/>
  <c r="Q35" i="109"/>
  <c r="R34" i="104"/>
  <c r="R36" i="109"/>
  <c r="S35" i="104"/>
  <c r="S37" i="109"/>
  <c r="T36" i="104"/>
  <c r="E41" i="109"/>
  <c r="F40" i="104"/>
  <c r="G44" i="109"/>
  <c r="H44" i="104"/>
  <c r="G42" i="109"/>
  <c r="H41" i="104"/>
  <c r="I41" i="109"/>
  <c r="J40" i="104"/>
  <c r="J42" i="109"/>
  <c r="K41" i="104"/>
  <c r="K43" i="109"/>
  <c r="L42" i="104"/>
  <c r="M41" i="109"/>
  <c r="N40" i="104"/>
  <c r="N42" i="109"/>
  <c r="O41" i="104"/>
  <c r="O43" i="109"/>
  <c r="P42" i="104"/>
  <c r="Q41" i="109"/>
  <c r="R40" i="104"/>
  <c r="R42" i="109"/>
  <c r="S41" i="104"/>
  <c r="S43" i="109"/>
  <c r="T42" i="104"/>
  <c r="E50" i="109"/>
  <c r="F50" i="104"/>
  <c r="G51" i="109"/>
  <c r="H51" i="104"/>
  <c r="G49" i="109"/>
  <c r="H49" i="104"/>
  <c r="G47" i="109"/>
  <c r="H47" i="104"/>
  <c r="I46" i="109"/>
  <c r="J46" i="104"/>
  <c r="J47" i="109"/>
  <c r="K47" i="104"/>
  <c r="K48" i="109"/>
  <c r="L48" i="104"/>
  <c r="I50" i="109"/>
  <c r="J50" i="104"/>
  <c r="J51" i="109"/>
  <c r="K51" i="104"/>
  <c r="O46" i="109"/>
  <c r="P46" i="104"/>
  <c r="M48" i="109"/>
  <c r="N48" i="104"/>
  <c r="N49" i="109"/>
  <c r="O49" i="104"/>
  <c r="O50" i="109"/>
  <c r="P50" i="104"/>
  <c r="Q46" i="109"/>
  <c r="R46" i="104"/>
  <c r="R47" i="109"/>
  <c r="S47" i="104"/>
  <c r="S48" i="109"/>
  <c r="T48" i="104"/>
  <c r="Q50" i="109"/>
  <c r="R50" i="104"/>
  <c r="R51" i="109"/>
  <c r="S51" i="104"/>
  <c r="E58" i="109"/>
  <c r="F58" i="104"/>
  <c r="E54" i="109"/>
  <c r="F54" i="104"/>
  <c r="F58" i="109"/>
  <c r="G58" i="104"/>
  <c r="F56" i="109"/>
  <c r="G56" i="104"/>
  <c r="F54" i="109"/>
  <c r="G54" i="104"/>
  <c r="J53" i="109"/>
  <c r="K53" i="104"/>
  <c r="K54" i="109"/>
  <c r="L54" i="104"/>
  <c r="I56" i="109"/>
  <c r="J56" i="104"/>
  <c r="J57" i="109"/>
  <c r="K57" i="104"/>
  <c r="K58" i="109"/>
  <c r="L58" i="104"/>
  <c r="M53" i="109"/>
  <c r="N53" i="104"/>
  <c r="N54" i="109"/>
  <c r="O54" i="104"/>
  <c r="O55" i="109"/>
  <c r="P55" i="104"/>
  <c r="M57" i="109"/>
  <c r="N57" i="104"/>
  <c r="N58" i="109"/>
  <c r="O58" i="104"/>
  <c r="O59" i="109"/>
  <c r="P59" i="104"/>
  <c r="Q54" i="109"/>
  <c r="R54" i="104"/>
  <c r="R55" i="109"/>
  <c r="S55" i="104"/>
  <c r="S56" i="109"/>
  <c r="T56" i="104"/>
  <c r="Q58" i="109"/>
  <c r="R58" i="104"/>
  <c r="R59" i="109"/>
  <c r="S59" i="104"/>
  <c r="E79" i="109"/>
  <c r="F79" i="104"/>
  <c r="E75" i="109"/>
  <c r="E71"/>
  <c r="E67"/>
  <c r="F67" i="104"/>
  <c r="E63" i="109"/>
  <c r="F63" i="104"/>
  <c r="G79" i="109"/>
  <c r="H79" i="104"/>
  <c r="G77" i="109"/>
  <c r="H77" i="104"/>
  <c r="G75" i="109"/>
  <c r="G73"/>
  <c r="G71"/>
  <c r="G69"/>
  <c r="G67"/>
  <c r="H67" i="104"/>
  <c r="G65" i="109"/>
  <c r="H65" i="104"/>
  <c r="G63" i="109"/>
  <c r="H63" i="104"/>
  <c r="G61" i="109"/>
  <c r="H61" i="104"/>
  <c r="K61" i="109"/>
  <c r="L61" i="104"/>
  <c r="I63" i="109"/>
  <c r="J63" i="104"/>
  <c r="J64" i="109"/>
  <c r="K64" i="104"/>
  <c r="K65" i="109"/>
  <c r="L65" i="104"/>
  <c r="I67" i="109"/>
  <c r="J67" i="104"/>
  <c r="J68" i="109"/>
  <c r="K69"/>
  <c r="I71"/>
  <c r="J72"/>
  <c r="K73"/>
  <c r="I75"/>
  <c r="J76"/>
  <c r="K77"/>
  <c r="L77" i="104"/>
  <c r="I79" i="109"/>
  <c r="J79" i="104"/>
  <c r="J80" i="109"/>
  <c r="K80" i="104"/>
  <c r="O61" i="109"/>
  <c r="P61" i="104"/>
  <c r="M63" i="109"/>
  <c r="N63" i="104"/>
  <c r="N64" i="109"/>
  <c r="O64" i="104"/>
  <c r="O65" i="109"/>
  <c r="P65" i="104"/>
  <c r="M67" i="109"/>
  <c r="N67" i="104"/>
  <c r="N68" i="109"/>
  <c r="O69"/>
  <c r="M71"/>
  <c r="N72"/>
  <c r="O73"/>
  <c r="M75"/>
  <c r="N76"/>
  <c r="O77"/>
  <c r="P77" i="104"/>
  <c r="M79" i="109"/>
  <c r="N79" i="104"/>
  <c r="N80" i="109"/>
  <c r="O80" i="104"/>
  <c r="S61" i="109"/>
  <c r="T61" i="104"/>
  <c r="Q63" i="109"/>
  <c r="R63" i="104"/>
  <c r="R64" i="109"/>
  <c r="S64" i="104"/>
  <c r="S65" i="109"/>
  <c r="T65" i="104"/>
  <c r="Q67" i="109"/>
  <c r="R67" i="104"/>
  <c r="R68" i="109"/>
  <c r="S69"/>
  <c r="Q71"/>
  <c r="R72"/>
  <c r="S73"/>
  <c r="Q75"/>
  <c r="R76"/>
  <c r="S77"/>
  <c r="T77" i="104"/>
  <c r="Q79" i="109"/>
  <c r="R79" i="104"/>
  <c r="R80" i="109"/>
  <c r="S80" i="104"/>
  <c r="F88" i="109"/>
  <c r="G88" i="104"/>
  <c r="G97" i="109"/>
  <c r="H97" i="104"/>
  <c r="F96" i="109"/>
  <c r="G96" i="104"/>
  <c r="E95" i="109"/>
  <c r="F95" i="104"/>
  <c r="G93" i="109"/>
  <c r="H93" i="104"/>
  <c r="F92" i="109"/>
  <c r="G92" i="104"/>
  <c r="E91" i="109"/>
  <c r="F91" i="104"/>
  <c r="G89" i="109"/>
  <c r="H89" i="104"/>
  <c r="J88" i="109"/>
  <c r="K88" i="104"/>
  <c r="K89" i="109"/>
  <c r="L89" i="104"/>
  <c r="I91" i="109"/>
  <c r="J91" i="104"/>
  <c r="J92" i="109"/>
  <c r="K92" i="104"/>
  <c r="K93" i="109"/>
  <c r="L93" i="104"/>
  <c r="I95" i="109"/>
  <c r="J95" i="104"/>
  <c r="J96" i="109"/>
  <c r="K96" i="104"/>
  <c r="K97" i="109"/>
  <c r="L97" i="104"/>
  <c r="M88" i="109"/>
  <c r="N88" i="104"/>
  <c r="N89" i="109"/>
  <c r="O89" i="104"/>
  <c r="O90" i="109"/>
  <c r="P90" i="104"/>
  <c r="M92" i="109"/>
  <c r="N92" i="104"/>
  <c r="N93" i="109"/>
  <c r="O93" i="104"/>
  <c r="O94" i="109"/>
  <c r="P94" i="104"/>
  <c r="M96" i="109"/>
  <c r="N96" i="104"/>
  <c r="N97" i="109"/>
  <c r="O97" i="104"/>
  <c r="O98" i="109"/>
  <c r="P98" i="104"/>
  <c r="Q89" i="109"/>
  <c r="R89" i="104"/>
  <c r="R90" i="109"/>
  <c r="S90" i="104"/>
  <c r="S91" i="109"/>
  <c r="T91" i="104"/>
  <c r="Q93" i="109"/>
  <c r="R93" i="104"/>
  <c r="R94" i="109"/>
  <c r="S94" i="104"/>
  <c r="S95" i="109"/>
  <c r="T95" i="104"/>
  <c r="Q97" i="109"/>
  <c r="R97" i="104"/>
  <c r="R98" i="109"/>
  <c r="S98" i="104"/>
  <c r="E99" i="109"/>
  <c r="F99" i="104"/>
  <c r="M99" i="109"/>
  <c r="N99" i="104"/>
  <c r="R99" i="109"/>
  <c r="S99" i="104"/>
  <c r="F83" i="109"/>
  <c r="G83" i="104"/>
  <c r="G48" i="85" s="1"/>
  <c r="G85" i="109"/>
  <c r="H85" i="104"/>
  <c r="H50" i="85" s="1"/>
  <c r="F84" i="109"/>
  <c r="G84" i="104"/>
  <c r="G49" i="85" s="1"/>
  <c r="K83" i="109"/>
  <c r="L83" i="104"/>
  <c r="I85" i="109"/>
  <c r="J85" i="104"/>
  <c r="J86" i="109"/>
  <c r="K86" i="104"/>
  <c r="K51" i="85" s="1"/>
  <c r="O83" i="109"/>
  <c r="P83" i="104"/>
  <c r="M85" i="109"/>
  <c r="N85" i="104"/>
  <c r="N86" i="109"/>
  <c r="O86" i="104"/>
  <c r="O51" i="85" s="1"/>
  <c r="S83" i="109"/>
  <c r="T83" i="104"/>
  <c r="Q85" i="109"/>
  <c r="R85" i="104"/>
  <c r="R86" i="109"/>
  <c r="S86" i="104"/>
  <c r="S51" i="85" s="1"/>
  <c r="F21" i="109"/>
  <c r="G20" i="104"/>
  <c r="M21" i="109"/>
  <c r="N20" i="104"/>
  <c r="R21" i="109"/>
  <c r="S20" i="104"/>
  <c r="E36" i="109"/>
  <c r="F35" i="104"/>
  <c r="F38" i="109"/>
  <c r="G37" i="104"/>
  <c r="N38" i="109"/>
  <c r="O37" i="104"/>
  <c r="I34" i="109"/>
  <c r="J33" i="104"/>
  <c r="I39" i="109"/>
  <c r="J38" i="104"/>
  <c r="N33" i="109"/>
  <c r="O32" i="104"/>
  <c r="O34" i="109"/>
  <c r="P33" i="104"/>
  <c r="M36" i="109"/>
  <c r="N35" i="104"/>
  <c r="N37" i="109"/>
  <c r="O36" i="104"/>
  <c r="O39" i="109"/>
  <c r="P38" i="104"/>
  <c r="Q34" i="109"/>
  <c r="R33" i="104"/>
  <c r="R35" i="109"/>
  <c r="S34" i="104"/>
  <c r="S36" i="109"/>
  <c r="T35" i="104"/>
  <c r="Q39" i="109"/>
  <c r="R38" i="104"/>
  <c r="E42" i="109"/>
  <c r="F41" i="104"/>
  <c r="F44" i="109"/>
  <c r="G44" i="104"/>
  <c r="F42" i="109"/>
  <c r="G41" i="104"/>
  <c r="J41" i="109"/>
  <c r="K40" i="104"/>
  <c r="K42" i="109"/>
  <c r="L41" i="104"/>
  <c r="I44" i="109"/>
  <c r="J44" i="104"/>
  <c r="N41" i="109"/>
  <c r="O40" i="104"/>
  <c r="O42" i="109"/>
  <c r="P41" i="104"/>
  <c r="M44" i="109"/>
  <c r="N44" i="104"/>
  <c r="R41" i="109"/>
  <c r="S40" i="104"/>
  <c r="S42" i="109"/>
  <c r="T41" i="104"/>
  <c r="Q44" i="109"/>
  <c r="R44" i="104"/>
  <c r="E49" i="109"/>
  <c r="F49" i="104"/>
  <c r="F51" i="109"/>
  <c r="G51" i="104"/>
  <c r="F49" i="109"/>
  <c r="G49" i="104"/>
  <c r="F47" i="109"/>
  <c r="G47" i="104"/>
  <c r="J46" i="109"/>
  <c r="K46" i="104"/>
  <c r="K47" i="109"/>
  <c r="L47" i="104"/>
  <c r="I49" i="109"/>
  <c r="J49" i="104"/>
  <c r="J50" i="109"/>
  <c r="K50" i="104"/>
  <c r="K51" i="109"/>
  <c r="L51" i="104"/>
  <c r="M47" i="109"/>
  <c r="N47" i="104"/>
  <c r="N48" i="109"/>
  <c r="O48" i="104"/>
  <c r="O49" i="109"/>
  <c r="P49" i="104"/>
  <c r="M51" i="109"/>
  <c r="N51" i="104"/>
  <c r="R46" i="109"/>
  <c r="S46" i="104"/>
  <c r="S47" i="109"/>
  <c r="T47" i="104"/>
  <c r="Q49" i="109"/>
  <c r="R49" i="104"/>
  <c r="R50" i="109"/>
  <c r="S50" i="104"/>
  <c r="S51" i="109"/>
  <c r="T51" i="104"/>
  <c r="E57" i="109"/>
  <c r="F57" i="104"/>
  <c r="G59" i="109"/>
  <c r="H59" i="104"/>
  <c r="G57" i="109"/>
  <c r="H57" i="104"/>
  <c r="G55" i="109"/>
  <c r="H55" i="104"/>
  <c r="G53" i="109"/>
  <c r="H53" i="104"/>
  <c r="K53" i="109"/>
  <c r="L53" i="104"/>
  <c r="I55" i="109"/>
  <c r="J55" i="104"/>
  <c r="J56" i="109"/>
  <c r="K56" i="104"/>
  <c r="K57" i="109"/>
  <c r="L57" i="104"/>
  <c r="I59" i="109"/>
  <c r="J59" i="104"/>
  <c r="N53" i="109"/>
  <c r="O53" i="104"/>
  <c r="O54" i="109"/>
  <c r="P54" i="104"/>
  <c r="M56" i="109"/>
  <c r="N56" i="104"/>
  <c r="N57" i="109"/>
  <c r="O57" i="104"/>
  <c r="O58" i="109"/>
  <c r="P58" i="104"/>
  <c r="Q53" i="109"/>
  <c r="R53" i="104"/>
  <c r="R54" i="109"/>
  <c r="S54" i="104"/>
  <c r="S55" i="109"/>
  <c r="T55" i="104"/>
  <c r="Q57" i="109"/>
  <c r="R57" i="104"/>
  <c r="R58" i="109"/>
  <c r="S58" i="104"/>
  <c r="S59" i="109"/>
  <c r="T59" i="104"/>
  <c r="E78" i="109"/>
  <c r="F78" i="104"/>
  <c r="E74" i="109"/>
  <c r="E70"/>
  <c r="E66"/>
  <c r="F66" i="104"/>
  <c r="E62" i="109"/>
  <c r="F62" i="104"/>
  <c r="F79" i="109"/>
  <c r="G79" i="104"/>
  <c r="F77" i="109"/>
  <c r="G77" i="104"/>
  <c r="F75" i="109"/>
  <c r="F73"/>
  <c r="F71"/>
  <c r="F69"/>
  <c r="F67"/>
  <c r="G67" i="104"/>
  <c r="F65" i="109"/>
  <c r="G65" i="104"/>
  <c r="F63" i="109"/>
  <c r="G63" i="104"/>
  <c r="F61" i="109"/>
  <c r="G61" i="104"/>
  <c r="I62" i="109"/>
  <c r="J62" i="104"/>
  <c r="J63" i="109"/>
  <c r="K63" i="104"/>
  <c r="K64" i="109"/>
  <c r="L64" i="104"/>
  <c r="I66" i="109"/>
  <c r="J66" i="104"/>
  <c r="J67" i="109"/>
  <c r="K67" i="104"/>
  <c r="K68" i="109"/>
  <c r="I70"/>
  <c r="J71"/>
  <c r="K72"/>
  <c r="I74"/>
  <c r="J75"/>
  <c r="K76"/>
  <c r="I78"/>
  <c r="J78" i="104"/>
  <c r="J79" i="109"/>
  <c r="K79" i="104"/>
  <c r="K80" i="109"/>
  <c r="L80" i="104"/>
  <c r="M62" i="109"/>
  <c r="N62" i="104"/>
  <c r="N63" i="109"/>
  <c r="O63" i="104"/>
  <c r="O64" i="109"/>
  <c r="P64" i="104"/>
  <c r="M66" i="109"/>
  <c r="N66" i="104"/>
  <c r="N67" i="109"/>
  <c r="O67" i="104"/>
  <c r="O68" i="109"/>
  <c r="M70"/>
  <c r="N71"/>
  <c r="O72"/>
  <c r="M74"/>
  <c r="N75"/>
  <c r="O76"/>
  <c r="M78"/>
  <c r="N78" i="104"/>
  <c r="N79" i="109"/>
  <c r="O79" i="104"/>
  <c r="O80" i="109"/>
  <c r="P80" i="104"/>
  <c r="Q62" i="109"/>
  <c r="R62" i="104"/>
  <c r="R63" i="109"/>
  <c r="S63" i="104"/>
  <c r="S64" i="109"/>
  <c r="T64" i="104"/>
  <c r="Q66" i="109"/>
  <c r="R66" i="104"/>
  <c r="R67" i="109"/>
  <c r="S67" i="104"/>
  <c r="S68" i="109"/>
  <c r="Q70"/>
  <c r="R71"/>
  <c r="S72"/>
  <c r="Q74"/>
  <c r="R75"/>
  <c r="S76"/>
  <c r="Q78"/>
  <c r="R78" i="104"/>
  <c r="R79" i="109"/>
  <c r="S79" i="104"/>
  <c r="S80" i="109"/>
  <c r="T80" i="104"/>
  <c r="G98" i="109"/>
  <c r="H98" i="104"/>
  <c r="F97" i="109"/>
  <c r="G97" i="104"/>
  <c r="E96" i="109"/>
  <c r="F96" i="104"/>
  <c r="G94" i="109"/>
  <c r="H94" i="104"/>
  <c r="F93" i="109"/>
  <c r="G93" i="104"/>
  <c r="E92" i="109"/>
  <c r="F92" i="104"/>
  <c r="G90" i="109"/>
  <c r="H90" i="104"/>
  <c r="F89" i="109"/>
  <c r="G89" i="104"/>
  <c r="K88" i="109"/>
  <c r="L88" i="104"/>
  <c r="I90" i="109"/>
  <c r="J90" i="104"/>
  <c r="J91" i="109"/>
  <c r="K91" i="104"/>
  <c r="K92" i="109"/>
  <c r="L92" i="104"/>
  <c r="I94" i="109"/>
  <c r="J94" i="104"/>
  <c r="J95" i="109"/>
  <c r="K95" i="104"/>
  <c r="K96" i="109"/>
  <c r="L96" i="104"/>
  <c r="I98" i="109"/>
  <c r="J98" i="104"/>
  <c r="N88" i="109"/>
  <c r="O88" i="104"/>
  <c r="O89" i="109"/>
  <c r="P89" i="104"/>
  <c r="M91" i="109"/>
  <c r="N91" i="104"/>
  <c r="N92" i="109"/>
  <c r="O92" i="104"/>
  <c r="O93" i="109"/>
  <c r="P93" i="104"/>
  <c r="M95" i="109"/>
  <c r="N95" i="104"/>
  <c r="N96" i="109"/>
  <c r="O96" i="104"/>
  <c r="O97" i="109"/>
  <c r="P97" i="104"/>
  <c r="Q88" i="109"/>
  <c r="R88" i="104"/>
  <c r="R89" i="109"/>
  <c r="S89" i="104"/>
  <c r="S90" i="109"/>
  <c r="T90" i="104"/>
  <c r="Q92" i="109"/>
  <c r="R92" i="104"/>
  <c r="R93" i="109"/>
  <c r="S93" i="104"/>
  <c r="S94" i="109"/>
  <c r="T94" i="104"/>
  <c r="Q96" i="109"/>
  <c r="R96" i="104"/>
  <c r="R97" i="109"/>
  <c r="S97" i="104"/>
  <c r="S98" i="109"/>
  <c r="T98" i="104"/>
  <c r="I99" i="109"/>
  <c r="J99" i="104"/>
  <c r="N99" i="109"/>
  <c r="O99" i="104"/>
  <c r="S99" i="109"/>
  <c r="T99" i="104"/>
  <c r="G86" i="109"/>
  <c r="H86" i="104"/>
  <c r="H51" i="85" s="1"/>
  <c r="F85" i="109"/>
  <c r="G85" i="104"/>
  <c r="G50" i="85" s="1"/>
  <c r="E84" i="109"/>
  <c r="F84" i="104"/>
  <c r="I84" i="109"/>
  <c r="J84" i="104"/>
  <c r="J85" i="109"/>
  <c r="K85" i="104"/>
  <c r="K50" i="85" s="1"/>
  <c r="K86" i="109"/>
  <c r="L86" i="104"/>
  <c r="L51" i="85" s="1"/>
  <c r="M84" i="109"/>
  <c r="N84" i="104"/>
  <c r="N85" i="109"/>
  <c r="O85" i="104"/>
  <c r="O50" i="85" s="1"/>
  <c r="O86" i="109"/>
  <c r="P86" i="104"/>
  <c r="P51" i="85" s="1"/>
  <c r="Q84" i="109"/>
  <c r="R84" i="104"/>
  <c r="R85" i="109"/>
  <c r="S85" i="104"/>
  <c r="S50" i="85" s="1"/>
  <c r="S86" i="109"/>
  <c r="T86" i="104"/>
  <c r="T51" i="85" s="1"/>
  <c r="I21" i="109"/>
  <c r="J20" i="104"/>
  <c r="N21" i="109"/>
  <c r="O20" i="104"/>
  <c r="S21" i="109"/>
  <c r="T20" i="104"/>
  <c r="G33" i="109"/>
  <c r="H32" i="104"/>
  <c r="K36" i="109"/>
  <c r="L35" i="104"/>
  <c r="E34" i="109"/>
  <c r="F33" i="104"/>
  <c r="E39" i="109"/>
  <c r="F38" i="104"/>
  <c r="F37" i="109"/>
  <c r="G36" i="104"/>
  <c r="F35" i="109"/>
  <c r="G34" i="104"/>
  <c r="F33" i="109"/>
  <c r="G32" i="104"/>
  <c r="J38" i="109"/>
  <c r="K37" i="104"/>
  <c r="O38" i="109"/>
  <c r="P37" i="104"/>
  <c r="I33" i="109"/>
  <c r="J32" i="104"/>
  <c r="J34" i="109"/>
  <c r="K33" i="104"/>
  <c r="K35" i="109"/>
  <c r="L34" i="104"/>
  <c r="I37" i="109"/>
  <c r="J36" i="104"/>
  <c r="J39" i="109"/>
  <c r="K38" i="104"/>
  <c r="O33" i="109"/>
  <c r="P32" i="104"/>
  <c r="M35" i="109"/>
  <c r="N34" i="104"/>
  <c r="N36" i="109"/>
  <c r="O35" i="104"/>
  <c r="O37" i="109"/>
  <c r="P36" i="104"/>
  <c r="Q33" i="109"/>
  <c r="R32" i="104"/>
  <c r="R34" i="109"/>
  <c r="S33" i="104"/>
  <c r="S35" i="109"/>
  <c r="T34" i="104"/>
  <c r="Q37" i="109"/>
  <c r="R36" i="104"/>
  <c r="R39" i="109"/>
  <c r="S38" i="104"/>
  <c r="E44" i="109"/>
  <c r="D44" s="1"/>
  <c r="F44" i="104"/>
  <c r="E44" s="1"/>
  <c r="G43" i="109"/>
  <c r="H42" i="104"/>
  <c r="G41" i="109"/>
  <c r="H40" i="104"/>
  <c r="K41" i="109"/>
  <c r="L40" i="104"/>
  <c r="I43" i="109"/>
  <c r="J42" i="104"/>
  <c r="J44" i="109"/>
  <c r="K44" i="104"/>
  <c r="O41" i="109"/>
  <c r="P40" i="104"/>
  <c r="M43" i="109"/>
  <c r="N42" i="104"/>
  <c r="N44" i="109"/>
  <c r="O44" i="104"/>
  <c r="S41" i="109"/>
  <c r="T40" i="104"/>
  <c r="Q43" i="109"/>
  <c r="R42" i="104"/>
  <c r="R44" i="109"/>
  <c r="S44" i="104"/>
  <c r="E46" i="109"/>
  <c r="F46" i="104"/>
  <c r="E48" i="109"/>
  <c r="F48" i="104"/>
  <c r="G50" i="109"/>
  <c r="H50" i="104"/>
  <c r="G48" i="109"/>
  <c r="H48" i="104"/>
  <c r="G46" i="109"/>
  <c r="H46" i="104"/>
  <c r="K46" i="109"/>
  <c r="L46" i="104"/>
  <c r="I48" i="109"/>
  <c r="J48" i="104"/>
  <c r="J49" i="109"/>
  <c r="K49" i="104"/>
  <c r="K50" i="109"/>
  <c r="L50" i="104"/>
  <c r="M46" i="109"/>
  <c r="N46" i="104"/>
  <c r="N47" i="109"/>
  <c r="O47" i="104"/>
  <c r="O48" i="109"/>
  <c r="P48" i="104"/>
  <c r="M50" i="109"/>
  <c r="N50" i="104"/>
  <c r="N51" i="109"/>
  <c r="O51" i="104"/>
  <c r="S46" i="109"/>
  <c r="T46" i="104"/>
  <c r="Q48" i="109"/>
  <c r="R48" i="104"/>
  <c r="R49" i="109"/>
  <c r="S49" i="104"/>
  <c r="S50" i="109"/>
  <c r="T50" i="104"/>
  <c r="E53" i="109"/>
  <c r="F53" i="104"/>
  <c r="E56" i="109"/>
  <c r="F56" i="104"/>
  <c r="F59" i="109"/>
  <c r="G59" i="104"/>
  <c r="F57" i="109"/>
  <c r="G57" i="104"/>
  <c r="F55" i="109"/>
  <c r="G55" i="104"/>
  <c r="F53" i="109"/>
  <c r="G53" i="104"/>
  <c r="I54" i="109"/>
  <c r="J54" i="104"/>
  <c r="J55" i="109"/>
  <c r="K55" i="104"/>
  <c r="K56" i="109"/>
  <c r="L56" i="104"/>
  <c r="I58" i="109"/>
  <c r="J58" i="104"/>
  <c r="J59" i="109"/>
  <c r="K59" i="104"/>
  <c r="O53" i="109"/>
  <c r="P53" i="104"/>
  <c r="M55" i="109"/>
  <c r="N55" i="104"/>
  <c r="N56" i="109"/>
  <c r="O56" i="104"/>
  <c r="O57" i="109"/>
  <c r="P57" i="104"/>
  <c r="M59" i="109"/>
  <c r="N59" i="104"/>
  <c r="R53" i="109"/>
  <c r="S53" i="104"/>
  <c r="S54" i="109"/>
  <c r="T54" i="104"/>
  <c r="Q56" i="109"/>
  <c r="R56" i="104"/>
  <c r="R57" i="109"/>
  <c r="S57" i="104"/>
  <c r="S58" i="109"/>
  <c r="T58" i="104"/>
  <c r="E61" i="109"/>
  <c r="F61" i="104"/>
  <c r="E77" i="109"/>
  <c r="D77" s="1"/>
  <c r="F77" i="104"/>
  <c r="E77" s="1"/>
  <c r="E73" i="109"/>
  <c r="D73" s="1"/>
  <c r="E69"/>
  <c r="D69" s="1"/>
  <c r="E65"/>
  <c r="D65" s="1"/>
  <c r="F65" i="104"/>
  <c r="E65" s="1"/>
  <c r="G80" i="109"/>
  <c r="H80" i="104"/>
  <c r="G78" i="109"/>
  <c r="H78" i="104"/>
  <c r="G76" i="109"/>
  <c r="G74"/>
  <c r="G72"/>
  <c r="G70"/>
  <c r="G68"/>
  <c r="G66"/>
  <c r="H66" i="104"/>
  <c r="G64" i="109"/>
  <c r="H64" i="104"/>
  <c r="G62" i="109"/>
  <c r="H62" i="104"/>
  <c r="I61" i="109"/>
  <c r="J61" i="104"/>
  <c r="J62" i="109"/>
  <c r="K62" i="104"/>
  <c r="K63" i="109"/>
  <c r="L63" i="104"/>
  <c r="I65" i="109"/>
  <c r="J65" i="104"/>
  <c r="J66" i="109"/>
  <c r="K66" i="104"/>
  <c r="K67" i="109"/>
  <c r="L67" i="104"/>
  <c r="I69" i="109"/>
  <c r="J70"/>
  <c r="K71"/>
  <c r="I73"/>
  <c r="J74"/>
  <c r="K75"/>
  <c r="I77"/>
  <c r="J77" i="104"/>
  <c r="J78" i="109"/>
  <c r="K78" i="104"/>
  <c r="K79" i="109"/>
  <c r="L79" i="104"/>
  <c r="M61" i="109"/>
  <c r="N61" i="104"/>
  <c r="N62" i="109"/>
  <c r="O62" i="104"/>
  <c r="O63" i="109"/>
  <c r="P63" i="104"/>
  <c r="M65" i="109"/>
  <c r="N65" i="104"/>
  <c r="N66" i="109"/>
  <c r="O66" i="104"/>
  <c r="O67" i="109"/>
  <c r="P67" i="104"/>
  <c r="M69" i="109"/>
  <c r="N70"/>
  <c r="O71"/>
  <c r="M73"/>
  <c r="N74"/>
  <c r="O75"/>
  <c r="M77"/>
  <c r="N77" i="104"/>
  <c r="N78" i="109"/>
  <c r="O78" i="104"/>
  <c r="O79" i="109"/>
  <c r="P79" i="104"/>
  <c r="Q61" i="109"/>
  <c r="R61" i="104"/>
  <c r="R62" i="109"/>
  <c r="S62" i="104"/>
  <c r="S63" i="109"/>
  <c r="T63" i="104"/>
  <c r="Q65" i="109"/>
  <c r="R65" i="104"/>
  <c r="R66" i="109"/>
  <c r="S66" i="104"/>
  <c r="S67" i="109"/>
  <c r="T67" i="104"/>
  <c r="Q69" i="109"/>
  <c r="R70"/>
  <c r="S71"/>
  <c r="Q73"/>
  <c r="R74"/>
  <c r="S75"/>
  <c r="Q77"/>
  <c r="R77" i="104"/>
  <c r="R78" i="109"/>
  <c r="S78" i="104"/>
  <c r="S79" i="109"/>
  <c r="T79" i="104"/>
  <c r="E88" i="109"/>
  <c r="F88" i="104"/>
  <c r="F98" i="109"/>
  <c r="G98" i="104"/>
  <c r="E97" i="109"/>
  <c r="D97" s="1"/>
  <c r="F97" i="104"/>
  <c r="E97" s="1"/>
  <c r="G95" i="109"/>
  <c r="H95" i="104"/>
  <c r="F94" i="109"/>
  <c r="G94" i="104"/>
  <c r="E93" i="109"/>
  <c r="D93" s="1"/>
  <c r="F93" i="104"/>
  <c r="E93" s="1"/>
  <c r="G91" i="109"/>
  <c r="H91" i="104"/>
  <c r="F90" i="109"/>
  <c r="G90" i="104"/>
  <c r="E89" i="109"/>
  <c r="D89" s="1"/>
  <c r="F89" i="104"/>
  <c r="E89" s="1"/>
  <c r="I89" i="109"/>
  <c r="J89" i="104"/>
  <c r="J90" i="109"/>
  <c r="K90" i="104"/>
  <c r="K91" i="109"/>
  <c r="L91" i="104"/>
  <c r="I93" i="109"/>
  <c r="J93" i="104"/>
  <c r="J94" i="109"/>
  <c r="K94" i="104"/>
  <c r="K95" i="109"/>
  <c r="L95" i="104"/>
  <c r="I97" i="109"/>
  <c r="J97" i="104"/>
  <c r="J98" i="109"/>
  <c r="K98" i="104"/>
  <c r="O88" i="109"/>
  <c r="P88" i="104"/>
  <c r="M90" i="109"/>
  <c r="N90" i="104"/>
  <c r="N91" i="109"/>
  <c r="O91" i="104"/>
  <c r="O92" i="109"/>
  <c r="P92" i="104"/>
  <c r="M94" i="109"/>
  <c r="N94" i="104"/>
  <c r="N95" i="109"/>
  <c r="O95" i="104"/>
  <c r="O96" i="109"/>
  <c r="P96" i="104"/>
  <c r="M98" i="109"/>
  <c r="N98" i="104"/>
  <c r="R88" i="109"/>
  <c r="S88" i="104"/>
  <c r="S89" i="109"/>
  <c r="T89" i="104"/>
  <c r="Q91" i="109"/>
  <c r="R91" i="104"/>
  <c r="R92" i="109"/>
  <c r="S92" i="104"/>
  <c r="S93" i="109"/>
  <c r="T93" i="104"/>
  <c r="Q95" i="109"/>
  <c r="R95" i="104"/>
  <c r="R96" i="109"/>
  <c r="S96" i="104"/>
  <c r="S97" i="109"/>
  <c r="T97" i="104"/>
  <c r="G99" i="109"/>
  <c r="H99" i="104"/>
  <c r="J99" i="109"/>
  <c r="K99" i="104"/>
  <c r="O99" i="109"/>
  <c r="P99" i="104"/>
  <c r="E83" i="109"/>
  <c r="F83" i="104"/>
  <c r="F86" i="109"/>
  <c r="G86" i="104"/>
  <c r="G51" i="85" s="1"/>
  <c r="E85" i="109"/>
  <c r="F85" i="104"/>
  <c r="I83" i="109"/>
  <c r="J83" i="104"/>
  <c r="J84" i="109"/>
  <c r="K84" i="104"/>
  <c r="K49" i="85" s="1"/>
  <c r="K85" i="109"/>
  <c r="H85" s="1"/>
  <c r="L85" i="104"/>
  <c r="L50" i="85" s="1"/>
  <c r="M83" i="109"/>
  <c r="N83" i="104"/>
  <c r="N84" i="109"/>
  <c r="O84" i="104"/>
  <c r="O49" i="85" s="1"/>
  <c r="O85" i="109"/>
  <c r="P85" i="104"/>
  <c r="P50" i="85" s="1"/>
  <c r="Q83" i="109"/>
  <c r="R83" i="104"/>
  <c r="R84" i="109"/>
  <c r="S84" i="104"/>
  <c r="S49" i="85" s="1"/>
  <c r="S85" i="109"/>
  <c r="T85" i="104"/>
  <c r="T50" i="85" s="1"/>
  <c r="E21" i="109"/>
  <c r="F20" i="104"/>
  <c r="J21" i="109"/>
  <c r="K20" i="104"/>
  <c r="O21" i="109"/>
  <c r="P20" i="104"/>
  <c r="E33" i="109"/>
  <c r="D33" s="1"/>
  <c r="F32" i="104"/>
  <c r="E32" s="1"/>
  <c r="G35" i="109"/>
  <c r="H34" i="104"/>
  <c r="S38" i="109"/>
  <c r="T37" i="104"/>
  <c r="E35" i="109"/>
  <c r="D35" s="1"/>
  <c r="F34" i="104"/>
  <c r="E34" s="1"/>
  <c r="G39" i="109"/>
  <c r="H38" i="104"/>
  <c r="G36" i="109"/>
  <c r="H35" i="104"/>
  <c r="G34" i="109"/>
  <c r="H33" i="104"/>
  <c r="E38" i="109"/>
  <c r="D38" s="1"/>
  <c r="F37" i="104"/>
  <c r="E37" s="1"/>
  <c r="K38" i="109"/>
  <c r="L37" i="104"/>
  <c r="J33" i="109"/>
  <c r="K32" i="104"/>
  <c r="K34" i="109"/>
  <c r="L33" i="104"/>
  <c r="I36" i="109"/>
  <c r="H36" s="1"/>
  <c r="J35" i="104"/>
  <c r="I35" s="1"/>
  <c r="J37" i="109"/>
  <c r="K36" i="104"/>
  <c r="K39" i="109"/>
  <c r="L38" i="104"/>
  <c r="M34" i="109"/>
  <c r="N33" i="104"/>
  <c r="M33" s="1"/>
  <c r="N35" i="109"/>
  <c r="O34" i="104"/>
  <c r="O36" i="109"/>
  <c r="P35" i="104"/>
  <c r="M39" i="109"/>
  <c r="L39" s="1"/>
  <c r="N38" i="104"/>
  <c r="M38" s="1"/>
  <c r="R33" i="109"/>
  <c r="S32" i="104"/>
  <c r="S34" i="109"/>
  <c r="T33" i="104"/>
  <c r="Q36" i="109"/>
  <c r="R35" i="104"/>
  <c r="Q35" s="1"/>
  <c r="R37" i="109"/>
  <c r="P37" s="1"/>
  <c r="S36" i="104"/>
  <c r="S39" i="109"/>
  <c r="T38" i="104"/>
  <c r="E43" i="109"/>
  <c r="F42" i="104"/>
  <c r="F43" i="109"/>
  <c r="G42" i="104"/>
  <c r="F41" i="109"/>
  <c r="G40" i="104"/>
  <c r="I42" i="109"/>
  <c r="H42" s="1"/>
  <c r="J41" i="104"/>
  <c r="I41" s="1"/>
  <c r="J43" i="109"/>
  <c r="K42" i="104"/>
  <c r="K44" i="109"/>
  <c r="L44" i="104"/>
  <c r="M42" i="109"/>
  <c r="L42" s="1"/>
  <c r="N41" i="104"/>
  <c r="M41" s="1"/>
  <c r="N43" i="109"/>
  <c r="O42" i="104"/>
  <c r="O44" i="109"/>
  <c r="P44" i="104"/>
  <c r="Q42" i="109"/>
  <c r="R41" i="104"/>
  <c r="Q41" s="1"/>
  <c r="R43" i="109"/>
  <c r="P43" s="1"/>
  <c r="S42" i="104"/>
  <c r="S44" i="109"/>
  <c r="T44" i="104"/>
  <c r="E51" i="109"/>
  <c r="D51" s="1"/>
  <c r="F51" i="104"/>
  <c r="E51" s="1"/>
  <c r="E47" i="109"/>
  <c r="D47" s="1"/>
  <c r="F47" i="104"/>
  <c r="E47" s="1"/>
  <c r="F50" i="109"/>
  <c r="G50" i="104"/>
  <c r="F48" i="109"/>
  <c r="G48" i="104"/>
  <c r="F46" i="109"/>
  <c r="G46" i="104"/>
  <c r="G45" s="1"/>
  <c r="I47" i="109"/>
  <c r="H47" s="1"/>
  <c r="J47" i="104"/>
  <c r="I47" s="1"/>
  <c r="J48" i="109"/>
  <c r="J45" s="1"/>
  <c r="K48" i="104"/>
  <c r="K49" i="109"/>
  <c r="L49" i="104"/>
  <c r="I51" i="109"/>
  <c r="H51" s="1"/>
  <c r="J51" i="104"/>
  <c r="I51" s="1"/>
  <c r="N46" i="109"/>
  <c r="O46" i="104"/>
  <c r="O47" i="109"/>
  <c r="P47" i="104"/>
  <c r="M49" i="109"/>
  <c r="L49" s="1"/>
  <c r="N49" i="104"/>
  <c r="M49" s="1"/>
  <c r="N50" i="109"/>
  <c r="O50" i="104"/>
  <c r="O51" i="109"/>
  <c r="P51" i="104"/>
  <c r="Q47" i="109"/>
  <c r="P47" s="1"/>
  <c r="R47" i="104"/>
  <c r="Q47" s="1"/>
  <c r="R48" i="109"/>
  <c r="S48" i="104"/>
  <c r="S49" i="109"/>
  <c r="T49" i="104"/>
  <c r="Q51" i="109"/>
  <c r="P51" s="1"/>
  <c r="R51" i="104"/>
  <c r="Q51" s="1"/>
  <c r="E59" i="109"/>
  <c r="D59" s="1"/>
  <c r="F59" i="104"/>
  <c r="E59" s="1"/>
  <c r="E55" i="109"/>
  <c r="D55" s="1"/>
  <c r="F55" i="104"/>
  <c r="E55" s="1"/>
  <c r="G58" i="109"/>
  <c r="H58" i="104"/>
  <c r="G56" i="109"/>
  <c r="H56" i="104"/>
  <c r="G54" i="109"/>
  <c r="H54" i="104"/>
  <c r="I53" i="109"/>
  <c r="J53" i="104"/>
  <c r="J54" i="109"/>
  <c r="K54" i="104"/>
  <c r="K55" i="109"/>
  <c r="L55" i="104"/>
  <c r="I57" i="109"/>
  <c r="H57" s="1"/>
  <c r="J57" i="104"/>
  <c r="I57" s="1"/>
  <c r="J58" i="109"/>
  <c r="K58" i="104"/>
  <c r="K59" i="109"/>
  <c r="L59" i="104"/>
  <c r="M54" i="109"/>
  <c r="L54" s="1"/>
  <c r="N54" i="104"/>
  <c r="M54" s="1"/>
  <c r="N55" i="109"/>
  <c r="O55" i="104"/>
  <c r="O56" i="109"/>
  <c r="P56" i="104"/>
  <c r="M58" i="109"/>
  <c r="L58" s="1"/>
  <c r="N58" i="104"/>
  <c r="M58" s="1"/>
  <c r="N59" i="109"/>
  <c r="O59" i="104"/>
  <c r="S53" i="109"/>
  <c r="T53" i="104"/>
  <c r="Q55" i="109"/>
  <c r="P55" s="1"/>
  <c r="R55" i="104"/>
  <c r="Q55" s="1"/>
  <c r="R56" i="109"/>
  <c r="S56" i="104"/>
  <c r="S57" i="109"/>
  <c r="T57" i="104"/>
  <c r="Q59" i="109"/>
  <c r="P59" s="1"/>
  <c r="R59" i="104"/>
  <c r="Q59" s="1"/>
  <c r="E80" i="109"/>
  <c r="F80" i="104"/>
  <c r="E76" i="109"/>
  <c r="E72"/>
  <c r="E68"/>
  <c r="E64"/>
  <c r="F64" i="104"/>
  <c r="F80" i="109"/>
  <c r="G80" i="104"/>
  <c r="F78" i="109"/>
  <c r="G78" i="104"/>
  <c r="F76" i="109"/>
  <c r="F74"/>
  <c r="F72"/>
  <c r="F70"/>
  <c r="F68"/>
  <c r="F66"/>
  <c r="G66" i="104"/>
  <c r="F64" i="109"/>
  <c r="G64" i="104"/>
  <c r="F62" i="109"/>
  <c r="G62" i="104"/>
  <c r="J61" i="109"/>
  <c r="K61" i="104"/>
  <c r="K62" i="109"/>
  <c r="L62" i="104"/>
  <c r="I64" i="109"/>
  <c r="H64" s="1"/>
  <c r="J64" i="104"/>
  <c r="I64" s="1"/>
  <c r="J65" i="109"/>
  <c r="K65" i="104"/>
  <c r="K66" i="109"/>
  <c r="L66" i="104"/>
  <c r="I68" i="109"/>
  <c r="H68" s="1"/>
  <c r="J69"/>
  <c r="K70"/>
  <c r="I72"/>
  <c r="H72" s="1"/>
  <c r="J73"/>
  <c r="K74"/>
  <c r="I76"/>
  <c r="H76" s="1"/>
  <c r="J77"/>
  <c r="K77" i="104"/>
  <c r="K78" i="109"/>
  <c r="L78" i="104"/>
  <c r="I80" i="109"/>
  <c r="J80" i="104"/>
  <c r="N61" i="109"/>
  <c r="O61" i="104"/>
  <c r="O62" i="109"/>
  <c r="P62" i="104"/>
  <c r="M64" i="109"/>
  <c r="L64" s="1"/>
  <c r="N64" i="104"/>
  <c r="M64" s="1"/>
  <c r="N65" i="109"/>
  <c r="O65" i="104"/>
  <c r="O66" i="109"/>
  <c r="P66" i="104"/>
  <c r="M68" i="109"/>
  <c r="L68" s="1"/>
  <c r="N69"/>
  <c r="O70"/>
  <c r="M72"/>
  <c r="L72" s="1"/>
  <c r="N73"/>
  <c r="O74"/>
  <c r="M76"/>
  <c r="L76" s="1"/>
  <c r="N77"/>
  <c r="O77" i="104"/>
  <c r="O78" i="109"/>
  <c r="P78" i="104"/>
  <c r="M80" i="109"/>
  <c r="N80" i="104"/>
  <c r="R61" i="109"/>
  <c r="S61" i="104"/>
  <c r="S62" i="109"/>
  <c r="T62" i="104"/>
  <c r="Q64" i="109"/>
  <c r="P64" s="1"/>
  <c r="R64" i="104"/>
  <c r="Q64" s="1"/>
  <c r="R65" i="109"/>
  <c r="S65" i="104"/>
  <c r="S66" i="109"/>
  <c r="T66" i="104"/>
  <c r="Q68" i="109"/>
  <c r="P68" s="1"/>
  <c r="R69"/>
  <c r="S70"/>
  <c r="Q72"/>
  <c r="P72" s="1"/>
  <c r="R73"/>
  <c r="S74"/>
  <c r="Q76"/>
  <c r="P76" s="1"/>
  <c r="R77"/>
  <c r="S77" i="104"/>
  <c r="S78" i="109"/>
  <c r="T78" i="104"/>
  <c r="Q80" i="109"/>
  <c r="R80" i="104"/>
  <c r="G88" i="109"/>
  <c r="H88" i="104"/>
  <c r="E98" i="109"/>
  <c r="D98" s="1"/>
  <c r="F98" i="104"/>
  <c r="E98" s="1"/>
  <c r="G96" i="109"/>
  <c r="H96" i="104"/>
  <c r="F95" i="109"/>
  <c r="G95" i="104"/>
  <c r="E94" i="109"/>
  <c r="D94" s="1"/>
  <c r="F94" i="104"/>
  <c r="E94" s="1"/>
  <c r="G92" i="109"/>
  <c r="H92" i="104"/>
  <c r="F91" i="109"/>
  <c r="G91" i="104"/>
  <c r="E90" i="109"/>
  <c r="D90" s="1"/>
  <c r="F90" i="104"/>
  <c r="E90" s="1"/>
  <c r="I88" i="109"/>
  <c r="J88" i="104"/>
  <c r="J89" i="109"/>
  <c r="K89" i="104"/>
  <c r="K90" i="109"/>
  <c r="L90" i="104"/>
  <c r="I92" i="109"/>
  <c r="H92" s="1"/>
  <c r="J92" i="104"/>
  <c r="I92" s="1"/>
  <c r="J93" i="109"/>
  <c r="K93" i="104"/>
  <c r="K94" i="109"/>
  <c r="L94" i="104"/>
  <c r="I96" i="109"/>
  <c r="J96" i="104"/>
  <c r="I96" s="1"/>
  <c r="J97" i="109"/>
  <c r="K97" i="104"/>
  <c r="K98" i="109"/>
  <c r="L98" i="104"/>
  <c r="M89" i="109"/>
  <c r="L89" s="1"/>
  <c r="N89" i="104"/>
  <c r="M89" s="1"/>
  <c r="N90" i="109"/>
  <c r="O90" i="104"/>
  <c r="O91" i="109"/>
  <c r="P91" i="104"/>
  <c r="M93" i="109"/>
  <c r="L93" s="1"/>
  <c r="N93" i="104"/>
  <c r="M93" s="1"/>
  <c r="N94" i="109"/>
  <c r="O94" i="104"/>
  <c r="O95" i="109"/>
  <c r="P95" i="104"/>
  <c r="M97" i="109"/>
  <c r="L97" s="1"/>
  <c r="N97" i="104"/>
  <c r="M97" s="1"/>
  <c r="N98" i="109"/>
  <c r="O98" i="104"/>
  <c r="S88" i="109"/>
  <c r="T88" i="104"/>
  <c r="Q90" i="109"/>
  <c r="P90" s="1"/>
  <c r="R90" i="104"/>
  <c r="Q90" s="1"/>
  <c r="R91" i="109"/>
  <c r="S91" i="104"/>
  <c r="S92" i="109"/>
  <c r="T92" i="104"/>
  <c r="Q94" i="109"/>
  <c r="P94" s="1"/>
  <c r="R94" i="104"/>
  <c r="Q94" s="1"/>
  <c r="R95" i="109"/>
  <c r="S95" i="104"/>
  <c r="S96" i="109"/>
  <c r="T96" i="104"/>
  <c r="Q98" i="109"/>
  <c r="R98" i="104"/>
  <c r="Q98" s="1"/>
  <c r="F99" i="109"/>
  <c r="G99" i="104"/>
  <c r="K99" i="109"/>
  <c r="L99" i="104"/>
  <c r="Q99" i="109"/>
  <c r="P99" s="1"/>
  <c r="R99" i="104"/>
  <c r="Q99" s="1"/>
  <c r="G83" i="109"/>
  <c r="H83" i="104"/>
  <c r="H48" i="85" s="1"/>
  <c r="E86" i="109"/>
  <c r="D86" s="1"/>
  <c r="F86" i="104"/>
  <c r="G84" i="109"/>
  <c r="D84" s="1"/>
  <c r="H84" i="104"/>
  <c r="H49" i="85" s="1"/>
  <c r="J83" i="109"/>
  <c r="K83" i="104"/>
  <c r="K84" i="109"/>
  <c r="H84" s="1"/>
  <c r="L84" i="104"/>
  <c r="L49" i="85" s="1"/>
  <c r="I86" i="109"/>
  <c r="H86" s="1"/>
  <c r="J86" i="104"/>
  <c r="N83" i="109"/>
  <c r="O83" i="104"/>
  <c r="O84" i="109"/>
  <c r="P84" i="104"/>
  <c r="P49" i="85" s="1"/>
  <c r="M86" i="109"/>
  <c r="L86" s="1"/>
  <c r="N86" i="104"/>
  <c r="R83" i="109"/>
  <c r="S83" i="104"/>
  <c r="S84" i="109"/>
  <c r="T84" i="104"/>
  <c r="T49" i="85" s="1"/>
  <c r="Q86" i="109"/>
  <c r="P86" s="1"/>
  <c r="R86" i="104"/>
  <c r="G21" i="109"/>
  <c r="H20" i="104"/>
  <c r="K21" i="109"/>
  <c r="L20" i="104"/>
  <c r="Q21" i="109"/>
  <c r="P21" s="1"/>
  <c r="R20" i="104"/>
  <c r="Q20" s="1"/>
  <c r="H45" l="1"/>
  <c r="E42"/>
  <c r="G45" i="109"/>
  <c r="T86"/>
  <c r="F45"/>
  <c r="D43"/>
  <c r="K60" i="104"/>
  <c r="N51" i="85"/>
  <c r="M51" s="1"/>
  <c r="M86" i="104"/>
  <c r="O48" i="85"/>
  <c r="J87" i="104"/>
  <c r="I88"/>
  <c r="H87"/>
  <c r="N101"/>
  <c r="M80"/>
  <c r="O60"/>
  <c r="E64"/>
  <c r="U64" s="1"/>
  <c r="E80"/>
  <c r="F101"/>
  <c r="I53"/>
  <c r="J52"/>
  <c r="O45"/>
  <c r="R48" i="85"/>
  <c r="Q83" i="104"/>
  <c r="J48" i="85"/>
  <c r="I83" i="104"/>
  <c r="J100"/>
  <c r="Q91"/>
  <c r="S87"/>
  <c r="M94"/>
  <c r="P87"/>
  <c r="I97"/>
  <c r="I89"/>
  <c r="Q77"/>
  <c r="R60"/>
  <c r="Q61"/>
  <c r="M65"/>
  <c r="I77"/>
  <c r="I61"/>
  <c r="J60"/>
  <c r="H101"/>
  <c r="Q56"/>
  <c r="S52"/>
  <c r="M55"/>
  <c r="I54"/>
  <c r="E53"/>
  <c r="F52"/>
  <c r="T45"/>
  <c r="M50"/>
  <c r="I48"/>
  <c r="E46"/>
  <c r="F45"/>
  <c r="E45" s="1"/>
  <c r="Q42"/>
  <c r="I42"/>
  <c r="Q36"/>
  <c r="M34"/>
  <c r="I32"/>
  <c r="E38"/>
  <c r="I20"/>
  <c r="N49" i="85"/>
  <c r="M49" s="1"/>
  <c r="M84" i="104"/>
  <c r="E84"/>
  <c r="F49" i="85"/>
  <c r="E49" s="1"/>
  <c r="E32" i="81"/>
  <c r="F32" s="1"/>
  <c r="G32" s="1"/>
  <c r="Q96" i="104"/>
  <c r="R87"/>
  <c r="Q88"/>
  <c r="M91"/>
  <c r="O87"/>
  <c r="I94"/>
  <c r="U94" s="1"/>
  <c r="L87"/>
  <c r="E96"/>
  <c r="Q66"/>
  <c r="P101"/>
  <c r="M78"/>
  <c r="M62"/>
  <c r="I66"/>
  <c r="G60"/>
  <c r="E62"/>
  <c r="E78"/>
  <c r="Q53"/>
  <c r="R52"/>
  <c r="I59"/>
  <c r="L52"/>
  <c r="Q49"/>
  <c r="S45"/>
  <c r="M47"/>
  <c r="U47" s="1"/>
  <c r="Q44"/>
  <c r="I44"/>
  <c r="Q38"/>
  <c r="M35"/>
  <c r="I33"/>
  <c r="Q85"/>
  <c r="R50" i="85"/>
  <c r="Q50" s="1"/>
  <c r="P100" i="104"/>
  <c r="P48" i="85"/>
  <c r="I85" i="104"/>
  <c r="J50" i="85"/>
  <c r="I50" s="1"/>
  <c r="M99" i="104"/>
  <c r="Q93"/>
  <c r="M96"/>
  <c r="M88"/>
  <c r="N87"/>
  <c r="I91"/>
  <c r="K87"/>
  <c r="E91"/>
  <c r="G87"/>
  <c r="Q79"/>
  <c r="Q63"/>
  <c r="O101"/>
  <c r="M67"/>
  <c r="P60"/>
  <c r="I79"/>
  <c r="I63"/>
  <c r="H60"/>
  <c r="E63"/>
  <c r="E79"/>
  <c r="Q58"/>
  <c r="M57"/>
  <c r="I56"/>
  <c r="K52"/>
  <c r="E54"/>
  <c r="Q46"/>
  <c r="R45"/>
  <c r="Q45" s="1"/>
  <c r="P45"/>
  <c r="I50"/>
  <c r="Q40"/>
  <c r="I40"/>
  <c r="Q34"/>
  <c r="M32"/>
  <c r="E36"/>
  <c r="I37"/>
  <c r="I87" i="109"/>
  <c r="H88"/>
  <c r="D88"/>
  <c r="G87"/>
  <c r="G100" s="1"/>
  <c r="L80"/>
  <c r="M101"/>
  <c r="N60"/>
  <c r="D64"/>
  <c r="T64" s="1"/>
  <c r="D72"/>
  <c r="T72" s="1"/>
  <c r="E101"/>
  <c r="D80"/>
  <c r="I52"/>
  <c r="H53"/>
  <c r="N45"/>
  <c r="P83"/>
  <c r="H83"/>
  <c r="I100"/>
  <c r="P96"/>
  <c r="R87"/>
  <c r="L94"/>
  <c r="O87"/>
  <c r="H97"/>
  <c r="H89"/>
  <c r="P77"/>
  <c r="P69"/>
  <c r="Q60"/>
  <c r="P61"/>
  <c r="L73"/>
  <c r="L65"/>
  <c r="H77"/>
  <c r="H69"/>
  <c r="H61"/>
  <c r="I60"/>
  <c r="G101"/>
  <c r="P56"/>
  <c r="R52"/>
  <c r="L55"/>
  <c r="H54"/>
  <c r="D53"/>
  <c r="E52"/>
  <c r="S45"/>
  <c r="L50"/>
  <c r="H48"/>
  <c r="D46"/>
  <c r="E45"/>
  <c r="D45" s="1"/>
  <c r="H43"/>
  <c r="L35"/>
  <c r="H33"/>
  <c r="D39"/>
  <c r="H21"/>
  <c r="L84"/>
  <c r="Q87"/>
  <c r="L96"/>
  <c r="L91"/>
  <c r="N87"/>
  <c r="N100" s="1"/>
  <c r="H94"/>
  <c r="T94" s="1"/>
  <c r="K87"/>
  <c r="P79"/>
  <c r="P74"/>
  <c r="P66"/>
  <c r="O101"/>
  <c r="L78"/>
  <c r="L70"/>
  <c r="L62"/>
  <c r="H74"/>
  <c r="H66"/>
  <c r="F60"/>
  <c r="D62"/>
  <c r="D70"/>
  <c r="D78"/>
  <c r="Q52"/>
  <c r="P53"/>
  <c r="H59"/>
  <c r="K52"/>
  <c r="P49"/>
  <c r="R45"/>
  <c r="L47"/>
  <c r="T47" s="1"/>
  <c r="P44"/>
  <c r="P41"/>
  <c r="H44"/>
  <c r="P35"/>
  <c r="L36"/>
  <c r="L33"/>
  <c r="H34"/>
  <c r="P85"/>
  <c r="O100"/>
  <c r="L99"/>
  <c r="P98"/>
  <c r="P93"/>
  <c r="M87"/>
  <c r="L88"/>
  <c r="H96"/>
  <c r="H91"/>
  <c r="J87"/>
  <c r="J100" s="1"/>
  <c r="D96"/>
  <c r="F87"/>
  <c r="F100" s="1"/>
  <c r="P71"/>
  <c r="P63"/>
  <c r="N101"/>
  <c r="L75"/>
  <c r="L67"/>
  <c r="O60"/>
  <c r="H79"/>
  <c r="H71"/>
  <c r="H63"/>
  <c r="G60"/>
  <c r="D63"/>
  <c r="D71"/>
  <c r="D79"/>
  <c r="P58"/>
  <c r="L57"/>
  <c r="H56"/>
  <c r="J52"/>
  <c r="D54"/>
  <c r="Q45"/>
  <c r="P46"/>
  <c r="O45"/>
  <c r="H50"/>
  <c r="H41"/>
  <c r="D37"/>
  <c r="H38"/>
  <c r="Q86" i="104"/>
  <c r="R51" i="85"/>
  <c r="Q51" s="1"/>
  <c r="S48"/>
  <c r="S100" i="104"/>
  <c r="I86"/>
  <c r="J51" i="85"/>
  <c r="I51" s="1"/>
  <c r="K48"/>
  <c r="K100" i="104"/>
  <c r="F51" i="85"/>
  <c r="E51" s="1"/>
  <c r="E86" i="104"/>
  <c r="T87"/>
  <c r="R101"/>
  <c r="Q80"/>
  <c r="S60"/>
  <c r="I80"/>
  <c r="J101"/>
  <c r="G101"/>
  <c r="T52"/>
  <c r="E20"/>
  <c r="N48" i="85"/>
  <c r="M48" s="1"/>
  <c r="M83" i="104"/>
  <c r="N100"/>
  <c r="F50" i="85"/>
  <c r="E50" s="1"/>
  <c r="E85" i="104"/>
  <c r="F48" i="85"/>
  <c r="E48" s="1"/>
  <c r="E83" i="104"/>
  <c r="E26" i="81"/>
  <c r="Q95" i="104"/>
  <c r="M98"/>
  <c r="M90"/>
  <c r="I93"/>
  <c r="U93" s="1"/>
  <c r="F87"/>
  <c r="F100" s="1"/>
  <c r="E88"/>
  <c r="U88" s="1"/>
  <c r="Q65"/>
  <c r="M77"/>
  <c r="U77" s="1"/>
  <c r="M61"/>
  <c r="N60"/>
  <c r="M60" s="1"/>
  <c r="I65"/>
  <c r="E61"/>
  <c r="F60"/>
  <c r="E60" s="1"/>
  <c r="M59"/>
  <c r="U59" s="1"/>
  <c r="Y59" s="1"/>
  <c r="P52"/>
  <c r="I58"/>
  <c r="G52"/>
  <c r="E56"/>
  <c r="Q48"/>
  <c r="N45"/>
  <c r="M45" s="1"/>
  <c r="M46"/>
  <c r="L45"/>
  <c r="E48"/>
  <c r="M42"/>
  <c r="U42" s="1"/>
  <c r="Q32"/>
  <c r="I36"/>
  <c r="E33"/>
  <c r="R49" i="85"/>
  <c r="Q49" s="1"/>
  <c r="Q84" i="104"/>
  <c r="J49" i="85"/>
  <c r="I49" s="1"/>
  <c r="I84" i="104"/>
  <c r="I99"/>
  <c r="Q92"/>
  <c r="M95"/>
  <c r="I98"/>
  <c r="I90"/>
  <c r="U90" s="1"/>
  <c r="E92"/>
  <c r="T101"/>
  <c r="Q78"/>
  <c r="Q62"/>
  <c r="M66"/>
  <c r="L101"/>
  <c r="I78"/>
  <c r="I62"/>
  <c r="E66"/>
  <c r="Q57"/>
  <c r="M56"/>
  <c r="O52"/>
  <c r="I55"/>
  <c r="U55" s="1"/>
  <c r="H52"/>
  <c r="E57"/>
  <c r="M51"/>
  <c r="U51" s="1"/>
  <c r="I49"/>
  <c r="K45"/>
  <c r="E49"/>
  <c r="M44"/>
  <c r="E41"/>
  <c r="U41" s="1"/>
  <c r="Q33"/>
  <c r="I38"/>
  <c r="U38" s="1"/>
  <c r="E35"/>
  <c r="U35" s="1"/>
  <c r="M20"/>
  <c r="T100"/>
  <c r="T48" i="85"/>
  <c r="M85" i="104"/>
  <c r="N50" i="85"/>
  <c r="M50" s="1"/>
  <c r="L48"/>
  <c r="L100" i="104"/>
  <c r="E99"/>
  <c r="U99" s="1"/>
  <c r="Y99" s="1"/>
  <c r="Q97"/>
  <c r="U97" s="1"/>
  <c r="Q89"/>
  <c r="U89" s="1"/>
  <c r="M92"/>
  <c r="I95"/>
  <c r="E95"/>
  <c r="S101"/>
  <c r="Q67"/>
  <c r="T60"/>
  <c r="M79"/>
  <c r="M63"/>
  <c r="K101"/>
  <c r="I67"/>
  <c r="L60"/>
  <c r="E67"/>
  <c r="Q54"/>
  <c r="M53"/>
  <c r="N52"/>
  <c r="E58"/>
  <c r="Q50"/>
  <c r="M48"/>
  <c r="I46"/>
  <c r="J45"/>
  <c r="I45" s="1"/>
  <c r="E50"/>
  <c r="M40"/>
  <c r="E40"/>
  <c r="M36"/>
  <c r="I34"/>
  <c r="U34" s="1"/>
  <c r="Q38" i="109"/>
  <c r="R37" i="104"/>
  <c r="Q37" s="1"/>
  <c r="M38" i="109"/>
  <c r="L38" s="1"/>
  <c r="N37" i="104"/>
  <c r="M37" s="1"/>
  <c r="V86" i="109"/>
  <c r="W86"/>
  <c r="R100"/>
  <c r="P88"/>
  <c r="S87"/>
  <c r="P80"/>
  <c r="Q101"/>
  <c r="R60"/>
  <c r="I101"/>
  <c r="H80"/>
  <c r="J60"/>
  <c r="F101"/>
  <c r="D68"/>
  <c r="T68" s="1"/>
  <c r="D76"/>
  <c r="T76" s="1"/>
  <c r="S52"/>
  <c r="D21"/>
  <c r="L83"/>
  <c r="M100"/>
  <c r="D83"/>
  <c r="P95"/>
  <c r="L98"/>
  <c r="L90"/>
  <c r="H93"/>
  <c r="T93" s="1"/>
  <c r="D91"/>
  <c r="E87"/>
  <c r="D87" s="1"/>
  <c r="P73"/>
  <c r="P65"/>
  <c r="L77"/>
  <c r="L69"/>
  <c r="T69" s="1"/>
  <c r="M60"/>
  <c r="L60" s="1"/>
  <c r="L61"/>
  <c r="H73"/>
  <c r="H65"/>
  <c r="E60"/>
  <c r="D60" s="1"/>
  <c r="D61"/>
  <c r="L59"/>
  <c r="T59" s="1"/>
  <c r="W59" s="1"/>
  <c r="O52"/>
  <c r="H58"/>
  <c r="F52"/>
  <c r="D56"/>
  <c r="P48"/>
  <c r="L46"/>
  <c r="M45"/>
  <c r="K45"/>
  <c r="D48"/>
  <c r="L43"/>
  <c r="T43" s="1"/>
  <c r="P39"/>
  <c r="P33"/>
  <c r="H37"/>
  <c r="D34"/>
  <c r="L21"/>
  <c r="P84"/>
  <c r="H99"/>
  <c r="P92"/>
  <c r="L95"/>
  <c r="H98"/>
  <c r="H90"/>
  <c r="D92"/>
  <c r="S101"/>
  <c r="P78"/>
  <c r="P70"/>
  <c r="P62"/>
  <c r="L74"/>
  <c r="L66"/>
  <c r="K101"/>
  <c r="H78"/>
  <c r="H70"/>
  <c r="H62"/>
  <c r="D66"/>
  <c r="D74"/>
  <c r="P57"/>
  <c r="L56"/>
  <c r="N52"/>
  <c r="H55"/>
  <c r="T55" s="1"/>
  <c r="G52"/>
  <c r="D57"/>
  <c r="L51"/>
  <c r="T51" s="1"/>
  <c r="H49"/>
  <c r="D49"/>
  <c r="L44"/>
  <c r="D42"/>
  <c r="P34"/>
  <c r="H39"/>
  <c r="D36"/>
  <c r="S100"/>
  <c r="L85"/>
  <c r="K100"/>
  <c r="D85"/>
  <c r="D99"/>
  <c r="T99" s="1"/>
  <c r="W99" s="1"/>
  <c r="P97"/>
  <c r="T97" s="1"/>
  <c r="P91"/>
  <c r="P89"/>
  <c r="T89" s="1"/>
  <c r="L92"/>
  <c r="H95"/>
  <c r="D95"/>
  <c r="R101"/>
  <c r="P75"/>
  <c r="P67"/>
  <c r="S60"/>
  <c r="L79"/>
  <c r="L71"/>
  <c r="L63"/>
  <c r="J101"/>
  <c r="H75"/>
  <c r="H67"/>
  <c r="K60"/>
  <c r="D67"/>
  <c r="D75"/>
  <c r="P54"/>
  <c r="M52"/>
  <c r="L53"/>
  <c r="T53" s="1"/>
  <c r="D58"/>
  <c r="P50"/>
  <c r="L48"/>
  <c r="H46"/>
  <c r="I45"/>
  <c r="H45" s="1"/>
  <c r="D50"/>
  <c r="P42"/>
  <c r="L41"/>
  <c r="D41"/>
  <c r="P36"/>
  <c r="L37"/>
  <c r="L34"/>
  <c r="H35"/>
  <c r="T35" s="1"/>
  <c r="P38"/>
  <c r="T50" l="1"/>
  <c r="U61" i="104"/>
  <c r="U58"/>
  <c r="T38" i="109"/>
  <c r="V38" s="1"/>
  <c r="T58"/>
  <c r="T77"/>
  <c r="W77" s="1"/>
  <c r="L45"/>
  <c r="U50" i="104"/>
  <c r="U98"/>
  <c r="Y98" s="1"/>
  <c r="T90" i="109"/>
  <c r="W90" s="1"/>
  <c r="U57" i="104"/>
  <c r="X57" s="1"/>
  <c r="T42" i="109"/>
  <c r="T65"/>
  <c r="V65" s="1"/>
  <c r="P45"/>
  <c r="E100"/>
  <c r="T66"/>
  <c r="W66" s="1"/>
  <c r="U37" i="104"/>
  <c r="Y37" s="1"/>
  <c r="T67" i="109"/>
  <c r="V67" s="1"/>
  <c r="T61"/>
  <c r="T98"/>
  <c r="W98" s="1"/>
  <c r="U65" i="104"/>
  <c r="X65" s="1"/>
  <c r="U91"/>
  <c r="U40"/>
  <c r="M52"/>
  <c r="U67"/>
  <c r="X67" s="1"/>
  <c r="U95"/>
  <c r="Y95" s="1"/>
  <c r="U92"/>
  <c r="T44" i="109"/>
  <c r="V44" s="1"/>
  <c r="U44" i="104"/>
  <c r="X44" s="1"/>
  <c r="U32"/>
  <c r="Y32" s="1"/>
  <c r="T33" i="109"/>
  <c r="T84"/>
  <c r="W84" s="1"/>
  <c r="U96" i="104"/>
  <c r="Y96" s="1"/>
  <c r="U49"/>
  <c r="X49" s="1"/>
  <c r="U33"/>
  <c r="X33" s="1"/>
  <c r="C51" i="85"/>
  <c r="W38" i="109"/>
  <c r="V93"/>
  <c r="W93"/>
  <c r="V35"/>
  <c r="W35"/>
  <c r="W69"/>
  <c r="V69"/>
  <c r="X34" i="104"/>
  <c r="Y34"/>
  <c r="Y38"/>
  <c r="X38"/>
  <c r="Y33"/>
  <c r="Y47"/>
  <c r="X47"/>
  <c r="X89"/>
  <c r="Y89"/>
  <c r="W47" i="109"/>
  <c r="V47"/>
  <c r="Y94" i="104"/>
  <c r="X94"/>
  <c r="W55" i="109"/>
  <c r="V55"/>
  <c r="V43"/>
  <c r="W43"/>
  <c r="X97" i="104"/>
  <c r="Y97"/>
  <c r="X55"/>
  <c r="Y55"/>
  <c r="X92"/>
  <c r="Y92"/>
  <c r="X77"/>
  <c r="Y77"/>
  <c r="W44" i="109"/>
  <c r="W94"/>
  <c r="V94"/>
  <c r="Y44" i="104"/>
  <c r="X32"/>
  <c r="V51" i="109"/>
  <c r="W51"/>
  <c r="Y51" i="104"/>
  <c r="X51"/>
  <c r="X90"/>
  <c r="Y90"/>
  <c r="Y42"/>
  <c r="X42"/>
  <c r="Y93"/>
  <c r="X93"/>
  <c r="V33" i="109"/>
  <c r="W33"/>
  <c r="V84"/>
  <c r="V42"/>
  <c r="W42"/>
  <c r="T41"/>
  <c r="W58"/>
  <c r="V58"/>
  <c r="T75"/>
  <c r="V89"/>
  <c r="W89"/>
  <c r="T85"/>
  <c r="T36"/>
  <c r="T56"/>
  <c r="T83"/>
  <c r="D100"/>
  <c r="Y58" i="104"/>
  <c r="X58"/>
  <c r="T79" i="109"/>
  <c r="W79" s="1"/>
  <c r="T78"/>
  <c r="H60"/>
  <c r="D101"/>
  <c r="L101"/>
  <c r="U54" i="104"/>
  <c r="Y91"/>
  <c r="X91"/>
  <c r="Q52"/>
  <c r="U62"/>
  <c r="Q87"/>
  <c r="Q100" s="1"/>
  <c r="P14" i="83"/>
  <c r="R47" i="85"/>
  <c r="U84" i="104"/>
  <c r="U46"/>
  <c r="E52"/>
  <c r="Q60"/>
  <c r="Q14" i="83"/>
  <c r="S47" i="85"/>
  <c r="I48"/>
  <c r="E101" i="104"/>
  <c r="W53" i="109"/>
  <c r="V53"/>
  <c r="V61"/>
  <c r="W61"/>
  <c r="V97"/>
  <c r="W97"/>
  <c r="P101"/>
  <c r="X37" i="104"/>
  <c r="X40"/>
  <c r="Y40"/>
  <c r="Y67"/>
  <c r="X95"/>
  <c r="X41"/>
  <c r="Y41"/>
  <c r="Y88"/>
  <c r="X88"/>
  <c r="F26" i="81"/>
  <c r="E38"/>
  <c r="U85" i="104"/>
  <c r="I101"/>
  <c r="Q101"/>
  <c r="T47" i="85"/>
  <c r="R14" i="83"/>
  <c r="T37" i="109"/>
  <c r="T71"/>
  <c r="T70"/>
  <c r="T39"/>
  <c r="V72"/>
  <c r="W72"/>
  <c r="T88"/>
  <c r="U79" i="104"/>
  <c r="Y79" s="1"/>
  <c r="K47" i="85"/>
  <c r="I14" i="83"/>
  <c r="O47" i="85"/>
  <c r="M14" i="83"/>
  <c r="U48" i="104"/>
  <c r="U53"/>
  <c r="U56"/>
  <c r="I60"/>
  <c r="U80"/>
  <c r="Y80" s="1"/>
  <c r="O100"/>
  <c r="W67" i="109"/>
  <c r="L52"/>
  <c r="T49"/>
  <c r="T74"/>
  <c r="T92"/>
  <c r="T34"/>
  <c r="T91"/>
  <c r="T95"/>
  <c r="V76"/>
  <c r="W76"/>
  <c r="Y35" i="104"/>
  <c r="X35"/>
  <c r="U66"/>
  <c r="X61"/>
  <c r="Y61"/>
  <c r="F47" i="85"/>
  <c r="E87" i="104"/>
  <c r="E100" s="1"/>
  <c r="D14" i="83"/>
  <c r="U83" i="104"/>
  <c r="C50" i="85"/>
  <c r="U20" i="104"/>
  <c r="U86"/>
  <c r="T57" i="109"/>
  <c r="T63"/>
  <c r="T96"/>
  <c r="T62"/>
  <c r="P87"/>
  <c r="P100" s="1"/>
  <c r="T45"/>
  <c r="W45" s="1"/>
  <c r="H52"/>
  <c r="W64"/>
  <c r="V64"/>
  <c r="H87"/>
  <c r="D32" i="81"/>
  <c r="I32"/>
  <c r="J32" s="1"/>
  <c r="K32" s="1"/>
  <c r="P47" i="85"/>
  <c r="N14" i="83"/>
  <c r="Q48" i="85"/>
  <c r="I52" i="104"/>
  <c r="M101"/>
  <c r="J47" i="85"/>
  <c r="I87" i="104"/>
  <c r="I100" s="1"/>
  <c r="H14" i="83"/>
  <c r="V50" i="109"/>
  <c r="W50"/>
  <c r="T48"/>
  <c r="T73"/>
  <c r="T21"/>
  <c r="W68"/>
  <c r="V68"/>
  <c r="H101"/>
  <c r="X50" i="104"/>
  <c r="Y50"/>
  <c r="U78"/>
  <c r="U60"/>
  <c r="T54" i="109"/>
  <c r="P52"/>
  <c r="L87"/>
  <c r="L100" s="1"/>
  <c r="T46"/>
  <c r="D52"/>
  <c r="P60"/>
  <c r="T60" s="1"/>
  <c r="Q100"/>
  <c r="T80"/>
  <c r="W80" s="1"/>
  <c r="U36" i="104"/>
  <c r="U63"/>
  <c r="G100"/>
  <c r="E14" i="83"/>
  <c r="G47" i="85"/>
  <c r="M87" i="104"/>
  <c r="M100" s="1"/>
  <c r="L14" i="83"/>
  <c r="N47" i="85"/>
  <c r="L47"/>
  <c r="J14" i="83"/>
  <c r="C49" i="85"/>
  <c r="U45" i="104"/>
  <c r="Y45" s="1"/>
  <c r="R100"/>
  <c r="Y64"/>
  <c r="X64"/>
  <c r="H100"/>
  <c r="F14" i="83"/>
  <c r="H47" i="85"/>
  <c r="V77" i="109" l="1"/>
  <c r="V90"/>
  <c r="K14" i="83"/>
  <c r="C48" i="85"/>
  <c r="Y49" i="104"/>
  <c r="M47" i="85"/>
  <c r="W65" i="109"/>
  <c r="X96" i="104"/>
  <c r="Y65"/>
  <c r="Y57"/>
  <c r="V66" i="109"/>
  <c r="G14" i="83"/>
  <c r="W60" i="109"/>
  <c r="V60"/>
  <c r="V54"/>
  <c r="W54"/>
  <c r="V46"/>
  <c r="W46"/>
  <c r="V21"/>
  <c r="W21"/>
  <c r="V48"/>
  <c r="W48"/>
  <c r="T87"/>
  <c r="T100" s="1"/>
  <c r="W100" s="1"/>
  <c r="H100"/>
  <c r="W96"/>
  <c r="V96"/>
  <c r="E47" i="85"/>
  <c r="W91" i="109"/>
  <c r="V91"/>
  <c r="V74"/>
  <c r="W74"/>
  <c r="X56" i="104"/>
  <c r="Y56"/>
  <c r="V39" i="109"/>
  <c r="W39"/>
  <c r="X85" i="104"/>
  <c r="Y85"/>
  <c r="X46"/>
  <c r="Y46"/>
  <c r="W83" i="109"/>
  <c r="V83"/>
  <c r="V73"/>
  <c r="W73"/>
  <c r="I47" i="85"/>
  <c r="M32" i="81"/>
  <c r="N32" s="1"/>
  <c r="O32" s="1"/>
  <c r="H32"/>
  <c r="V63" i="109"/>
  <c r="W63"/>
  <c r="X83" i="104"/>
  <c r="Y83"/>
  <c r="Y66"/>
  <c r="X66"/>
  <c r="W49" i="109"/>
  <c r="V49"/>
  <c r="Y53" i="104"/>
  <c r="X53"/>
  <c r="V88" i="109"/>
  <c r="W88"/>
  <c r="W70"/>
  <c r="V70"/>
  <c r="Y84" i="104"/>
  <c r="X84"/>
  <c r="Y62"/>
  <c r="X62"/>
  <c r="Y54"/>
  <c r="X54"/>
  <c r="W56" i="109"/>
  <c r="V56"/>
  <c r="V41"/>
  <c r="W41"/>
  <c r="X63" i="104"/>
  <c r="Y63"/>
  <c r="Y78"/>
  <c r="X78"/>
  <c r="V57" i="109"/>
  <c r="W57"/>
  <c r="Y20" i="104"/>
  <c r="X20"/>
  <c r="C14" i="83"/>
  <c r="V34" i="109"/>
  <c r="W34"/>
  <c r="T52"/>
  <c r="W52" s="1"/>
  <c r="X48" i="104"/>
  <c r="Y48"/>
  <c r="V71" i="109"/>
  <c r="W71"/>
  <c r="G26" i="81"/>
  <c r="F38"/>
  <c r="U101" i="104"/>
  <c r="Y101" s="1"/>
  <c r="Q47" i="85"/>
  <c r="V78" i="109"/>
  <c r="W78"/>
  <c r="V36"/>
  <c r="W36"/>
  <c r="V75"/>
  <c r="W75"/>
  <c r="X36" i="104"/>
  <c r="Y36"/>
  <c r="Y60"/>
  <c r="X60"/>
  <c r="W62" i="109"/>
  <c r="V62"/>
  <c r="Y86" i="104"/>
  <c r="X86"/>
  <c r="U87"/>
  <c r="U100" s="1"/>
  <c r="Y100" s="1"/>
  <c r="W95" i="109"/>
  <c r="V95"/>
  <c r="W92"/>
  <c r="V92"/>
  <c r="V37"/>
  <c r="W37"/>
  <c r="U52" i="104"/>
  <c r="Y52" s="1"/>
  <c r="O14" i="83"/>
  <c r="T101" i="109"/>
  <c r="W101" s="1"/>
  <c r="V85"/>
  <c r="W85"/>
  <c r="V52" l="1"/>
  <c r="X59" i="104"/>
  <c r="X52"/>
  <c r="Q32" i="81"/>
  <c r="R32" s="1"/>
  <c r="S32" s="1"/>
  <c r="P32" s="1"/>
  <c r="T32" s="1"/>
  <c r="C32" i="82" s="1"/>
  <c r="L32" i="81"/>
  <c r="C47" i="85"/>
  <c r="W87" i="109"/>
  <c r="V87"/>
  <c r="X45" i="104"/>
  <c r="V59" i="109"/>
  <c r="X87" i="104"/>
  <c r="Y87"/>
  <c r="I26" i="81"/>
  <c r="D26"/>
  <c r="D38" s="1"/>
  <c r="G38"/>
  <c r="S14" i="83"/>
  <c r="C13" i="84"/>
  <c r="V45" i="109"/>
  <c r="I38" i="81" l="1"/>
  <c r="J26"/>
  <c r="E14" i="109" l="1"/>
  <c r="F13" i="104"/>
  <c r="O14" i="109"/>
  <c r="P13" i="104"/>
  <c r="G14" i="109"/>
  <c r="H13" i="104"/>
  <c r="K14" i="109"/>
  <c r="L13" i="104"/>
  <c r="Q14" i="109"/>
  <c r="R13" i="104"/>
  <c r="I29" i="109"/>
  <c r="J28" i="104"/>
  <c r="N29" i="109"/>
  <c r="O28" i="104"/>
  <c r="S29" i="109"/>
  <c r="T28" i="104"/>
  <c r="I30" i="109"/>
  <c r="J29" i="104"/>
  <c r="N30" i="109"/>
  <c r="O29" i="104"/>
  <c r="S30" i="109"/>
  <c r="T29" i="104"/>
  <c r="N40" i="109"/>
  <c r="O39" i="104"/>
  <c r="S40" i="109"/>
  <c r="T39" i="104"/>
  <c r="M14" i="109"/>
  <c r="N13" i="104"/>
  <c r="E29" i="109"/>
  <c r="F28" i="104"/>
  <c r="J29" i="109"/>
  <c r="K28" i="104"/>
  <c r="O29" i="109"/>
  <c r="P28" i="104"/>
  <c r="E30" i="109"/>
  <c r="F29" i="104"/>
  <c r="J30" i="109"/>
  <c r="K29" i="104"/>
  <c r="O30" i="109"/>
  <c r="P29" i="104"/>
  <c r="E40" i="109"/>
  <c r="F39" i="104"/>
  <c r="J40" i="109"/>
  <c r="K39" i="104"/>
  <c r="O40" i="109"/>
  <c r="P39" i="104"/>
  <c r="F14" i="109"/>
  <c r="G13" i="104"/>
  <c r="R14" i="109"/>
  <c r="S13" i="104"/>
  <c r="I14" i="109"/>
  <c r="J13" i="104"/>
  <c r="N14" i="109"/>
  <c r="O13" i="104"/>
  <c r="S14" i="109"/>
  <c r="P14" s="1"/>
  <c r="T13" i="104"/>
  <c r="G29" i="109"/>
  <c r="H28" i="104"/>
  <c r="K29" i="109"/>
  <c r="L28" i="104"/>
  <c r="Q29" i="109"/>
  <c r="R28" i="104"/>
  <c r="G30" i="109"/>
  <c r="H29" i="104"/>
  <c r="K30" i="109"/>
  <c r="L29" i="104"/>
  <c r="Q30" i="109"/>
  <c r="R29" i="104"/>
  <c r="G40" i="109"/>
  <c r="H39" i="104"/>
  <c r="K40" i="109"/>
  <c r="L39" i="104"/>
  <c r="J38" i="81"/>
  <c r="K26"/>
  <c r="J14" i="109"/>
  <c r="K13" i="104"/>
  <c r="F29" i="109"/>
  <c r="G28" i="104"/>
  <c r="M29" i="109"/>
  <c r="N28" i="104"/>
  <c r="M28" s="1"/>
  <c r="R29" i="109"/>
  <c r="S28" i="104"/>
  <c r="F30" i="109"/>
  <c r="G29" i="104"/>
  <c r="M30" i="109"/>
  <c r="N29" i="104"/>
  <c r="R30" i="109"/>
  <c r="S29" i="104"/>
  <c r="F40" i="109"/>
  <c r="G39" i="104"/>
  <c r="M40" i="109"/>
  <c r="L40" s="1"/>
  <c r="N39" i="104"/>
  <c r="M39" s="1"/>
  <c r="R40" i="109"/>
  <c r="S39" i="104"/>
  <c r="M13" l="1"/>
  <c r="P30" i="109"/>
  <c r="H14"/>
  <c r="D30"/>
  <c r="L30"/>
  <c r="H29"/>
  <c r="L14"/>
  <c r="Q40"/>
  <c r="P40" s="1"/>
  <c r="R39" i="104"/>
  <c r="Q39" s="1"/>
  <c r="Q29"/>
  <c r="E29"/>
  <c r="I28"/>
  <c r="M29"/>
  <c r="K38" i="81"/>
  <c r="M26"/>
  <c r="H26"/>
  <c r="H38" s="1"/>
  <c r="Q28" i="104"/>
  <c r="E39"/>
  <c r="E28"/>
  <c r="I29"/>
  <c r="Q13"/>
  <c r="E13"/>
  <c r="I13"/>
  <c r="I40" i="109"/>
  <c r="H40" s="1"/>
  <c r="J39" i="104"/>
  <c r="I39" s="1"/>
  <c r="P29" i="109"/>
  <c r="D40"/>
  <c r="D29"/>
  <c r="H30"/>
  <c r="L29"/>
  <c r="D14"/>
  <c r="T14" s="1"/>
  <c r="U28" i="104" l="1"/>
  <c r="Y28" s="1"/>
  <c r="T29" i="109"/>
  <c r="V29" s="1"/>
  <c r="W14"/>
  <c r="V14"/>
  <c r="T40"/>
  <c r="U29" i="104"/>
  <c r="M38" i="81"/>
  <c r="N26"/>
  <c r="C26" i="82" s="1"/>
  <c r="U13" i="104"/>
  <c r="U39"/>
  <c r="T30" i="109"/>
  <c r="W29" l="1"/>
  <c r="X28" i="104"/>
  <c r="X39"/>
  <c r="Y39"/>
  <c r="Y29"/>
  <c r="X29"/>
  <c r="X13"/>
  <c r="Y13"/>
  <c r="V40" i="109"/>
  <c r="W40"/>
  <c r="N38" i="81"/>
  <c r="O26"/>
  <c r="V30" i="109"/>
  <c r="W30"/>
  <c r="Q26" i="81" l="1"/>
  <c r="L26"/>
  <c r="L38" s="1"/>
  <c r="O38"/>
  <c r="Q38" l="1"/>
  <c r="R26"/>
  <c r="S26" l="1"/>
  <c r="R38"/>
  <c r="P26" l="1"/>
  <c r="S38"/>
  <c r="C38" i="82"/>
  <c r="T26" i="81" l="1"/>
  <c r="T38" s="1"/>
  <c r="P38"/>
  <c r="Q9" i="104" l="1"/>
  <c r="U9" s="1"/>
  <c r="X9" l="1"/>
  <c r="Y9"/>
  <c r="Q29" i="105" l="1"/>
  <c r="S16"/>
  <c r="BQ29" l="1"/>
  <c r="AZ29"/>
  <c r="AI29"/>
  <c r="BS16"/>
  <c r="BB16"/>
  <c r="AK16"/>
  <c r="F16"/>
  <c r="Q16"/>
  <c r="R16"/>
  <c r="J16"/>
  <c r="I16"/>
  <c r="E16"/>
  <c r="M16"/>
  <c r="G16"/>
  <c r="K16"/>
  <c r="O16"/>
  <c r="F29"/>
  <c r="J29"/>
  <c r="N29"/>
  <c r="R29"/>
  <c r="K29"/>
  <c r="O29"/>
  <c r="S29"/>
  <c r="E29"/>
  <c r="I29"/>
  <c r="M29"/>
  <c r="P29" l="1"/>
  <c r="W29"/>
  <c r="BE29"/>
  <c r="AN29"/>
  <c r="AC29"/>
  <c r="BK29"/>
  <c r="AT29"/>
  <c r="AB29"/>
  <c r="BJ29"/>
  <c r="AS29"/>
  <c r="AV16"/>
  <c r="AE16"/>
  <c r="BM16"/>
  <c r="AJ16"/>
  <c r="BA16"/>
  <c r="BR16"/>
  <c r="X29"/>
  <c r="BF29"/>
  <c r="AO29"/>
  <c r="AX16"/>
  <c r="AG16"/>
  <c r="BO16"/>
  <c r="D16"/>
  <c r="W16"/>
  <c r="AN16"/>
  <c r="BE16"/>
  <c r="AZ16"/>
  <c r="AY16" s="1"/>
  <c r="BQ16"/>
  <c r="BP16" s="1"/>
  <c r="P16"/>
  <c r="AI16"/>
  <c r="AH16" s="1"/>
  <c r="L29"/>
  <c r="AE29"/>
  <c r="BM29"/>
  <c r="AV29"/>
  <c r="BB29"/>
  <c r="AK29"/>
  <c r="BS29"/>
  <c r="BR29"/>
  <c r="BA29"/>
  <c r="AJ29"/>
  <c r="AH29" s="1"/>
  <c r="AT16"/>
  <c r="AC16"/>
  <c r="BK16"/>
  <c r="AR16"/>
  <c r="AA16"/>
  <c r="H16"/>
  <c r="BI16"/>
  <c r="BF16"/>
  <c r="AO16"/>
  <c r="X16"/>
  <c r="AR29"/>
  <c r="AQ29" s="1"/>
  <c r="AA29"/>
  <c r="H29"/>
  <c r="BI29"/>
  <c r="AX29"/>
  <c r="AG29"/>
  <c r="BO29"/>
  <c r="BN29"/>
  <c r="AW29"/>
  <c r="AF29"/>
  <c r="BG16"/>
  <c r="AP16"/>
  <c r="Y16"/>
  <c r="AS16"/>
  <c r="AB16"/>
  <c r="BJ16"/>
  <c r="BP29" l="1"/>
  <c r="Z29"/>
  <c r="BH29"/>
  <c r="BH16"/>
  <c r="AU29"/>
  <c r="Z16"/>
  <c r="BL29"/>
  <c r="BD16"/>
  <c r="AQ16"/>
  <c r="AD29"/>
  <c r="AM16"/>
  <c r="AY29"/>
  <c r="V16"/>
  <c r="E15" i="109" l="1"/>
  <c r="F14" i="104"/>
  <c r="J28" i="109" l="1"/>
  <c r="K27" i="104"/>
  <c r="P27"/>
  <c r="O28" i="109"/>
  <c r="E32"/>
  <c r="F31" i="104"/>
  <c r="K31"/>
  <c r="J32" i="109"/>
  <c r="Q32"/>
  <c r="R31" i="104"/>
  <c r="H14"/>
  <c r="G15" i="109"/>
  <c r="M15"/>
  <c r="N14" i="104"/>
  <c r="T14"/>
  <c r="S15" i="109"/>
  <c r="E28"/>
  <c r="F27" i="104"/>
  <c r="K28" i="109"/>
  <c r="L27" i="104"/>
  <c r="Q28" i="109"/>
  <c r="R27" i="104"/>
  <c r="F32" i="109"/>
  <c r="G31" i="104"/>
  <c r="K32" i="109"/>
  <c r="L31" i="104"/>
  <c r="R32" i="109"/>
  <c r="S31" i="104"/>
  <c r="I15" i="109"/>
  <c r="J14" i="104"/>
  <c r="O15" i="109"/>
  <c r="P14" i="104"/>
  <c r="F28" i="109"/>
  <c r="G27" i="104"/>
  <c r="N27"/>
  <c r="M28" i="109"/>
  <c r="R28"/>
  <c r="S27" i="104"/>
  <c r="H31"/>
  <c r="G32" i="109"/>
  <c r="M32"/>
  <c r="N31" i="104"/>
  <c r="T31"/>
  <c r="S32" i="109"/>
  <c r="J15"/>
  <c r="K14" i="104"/>
  <c r="R14"/>
  <c r="Q15" i="109"/>
  <c r="I28"/>
  <c r="H28" s="1"/>
  <c r="J27" i="104"/>
  <c r="I27" s="1"/>
  <c r="O27"/>
  <c r="N28" i="109"/>
  <c r="S28"/>
  <c r="T27" i="104"/>
  <c r="J31"/>
  <c r="I31" s="1"/>
  <c r="I32" i="109"/>
  <c r="O32"/>
  <c r="P31" i="104"/>
  <c r="G14"/>
  <c r="E14" s="1"/>
  <c r="F15" i="109"/>
  <c r="K15"/>
  <c r="L14" i="104"/>
  <c r="S14"/>
  <c r="R15" i="109"/>
  <c r="H32" l="1"/>
  <c r="L28"/>
  <c r="P15"/>
  <c r="D15"/>
  <c r="Q14" i="104"/>
  <c r="M27"/>
  <c r="I14"/>
  <c r="Q27"/>
  <c r="Q31"/>
  <c r="E31"/>
  <c r="H15" i="109"/>
  <c r="P28"/>
  <c r="P32"/>
  <c r="D32"/>
  <c r="R20" i="9" l="1"/>
  <c r="O20" s="1"/>
  <c r="S20" s="1"/>
  <c r="D8" i="5" l="1"/>
  <c r="R8"/>
  <c r="M8"/>
  <c r="Q8"/>
  <c r="L8"/>
  <c r="P8"/>
  <c r="O8" s="1"/>
  <c r="J8"/>
  <c r="N8"/>
  <c r="I8"/>
  <c r="K8" l="1"/>
  <c r="H8" l="1"/>
  <c r="G8" s="1"/>
  <c r="E8" l="1"/>
  <c r="F8"/>
  <c r="C8" l="1"/>
  <c r="S8" s="1"/>
  <c r="S11" i="105" l="1"/>
  <c r="I10" l="1"/>
  <c r="H9" i="5"/>
  <c r="M10" i="105"/>
  <c r="L9" i="5"/>
  <c r="K10" i="105"/>
  <c r="J9" i="5"/>
  <c r="N10" i="105"/>
  <c r="M9" i="5"/>
  <c r="J10" i="105"/>
  <c r="I9" i="5"/>
  <c r="O10" i="105"/>
  <c r="N9" i="5"/>
  <c r="R10" i="105"/>
  <c r="Q9" i="5"/>
  <c r="E10" i="105"/>
  <c r="D9" i="5"/>
  <c r="G10" i="105"/>
  <c r="F9" i="5"/>
  <c r="F10" i="105"/>
  <c r="E9" i="5"/>
  <c r="P9"/>
  <c r="Q10" i="105"/>
  <c r="AK11"/>
  <c r="AH11" s="1"/>
  <c r="U11" s="1"/>
  <c r="BB11"/>
  <c r="AY11" s="1"/>
  <c r="AL11" s="1"/>
  <c r="P11"/>
  <c r="T11" s="1"/>
  <c r="BS11"/>
  <c r="BP11" s="1"/>
  <c r="BC11" s="1"/>
  <c r="S10"/>
  <c r="R9" i="5"/>
  <c r="C9" l="1"/>
  <c r="K9"/>
  <c r="BS10" i="105"/>
  <c r="AK10"/>
  <c r="BB10"/>
  <c r="BF10"/>
  <c r="X10"/>
  <c r="AO10"/>
  <c r="D10"/>
  <c r="AN10"/>
  <c r="W10"/>
  <c r="BE10"/>
  <c r="BO10"/>
  <c r="AG10"/>
  <c r="AX10"/>
  <c r="AW10"/>
  <c r="AF10"/>
  <c r="BN10"/>
  <c r="AE10"/>
  <c r="AV10"/>
  <c r="L10"/>
  <c r="BM10"/>
  <c r="P10"/>
  <c r="AI10"/>
  <c r="AZ10"/>
  <c r="BQ10"/>
  <c r="G9" i="5"/>
  <c r="O9"/>
  <c r="AP10" i="105"/>
  <c r="BG10"/>
  <c r="Y10"/>
  <c r="BA10"/>
  <c r="AJ10"/>
  <c r="BR10"/>
  <c r="AB10"/>
  <c r="AS10"/>
  <c r="BJ10"/>
  <c r="BK10"/>
  <c r="AC10"/>
  <c r="AT10"/>
  <c r="BI10"/>
  <c r="AA10"/>
  <c r="AR10"/>
  <c r="H10"/>
  <c r="S9" i="5" l="1"/>
  <c r="BH10" i="105"/>
  <c r="BP10"/>
  <c r="AD10"/>
  <c r="BD10"/>
  <c r="AY10"/>
  <c r="BL10"/>
  <c r="V10"/>
  <c r="AQ10"/>
  <c r="AH10"/>
  <c r="AM10"/>
  <c r="Z10"/>
  <c r="AU10"/>
  <c r="T10"/>
  <c r="AL10" l="1"/>
  <c r="BC10"/>
  <c r="U10"/>
  <c r="S10" i="109" l="1"/>
  <c r="P10" s="1"/>
  <c r="T10" s="1"/>
  <c r="S17" i="105"/>
  <c r="S9" i="109"/>
  <c r="K27" i="105"/>
  <c r="G26"/>
  <c r="O24"/>
  <c r="M23"/>
  <c r="G21"/>
  <c r="O19"/>
  <c r="F14"/>
  <c r="Q26"/>
  <c r="M25"/>
  <c r="I24"/>
  <c r="F21"/>
  <c r="S19"/>
  <c r="O14"/>
  <c r="N27"/>
  <c r="E26"/>
  <c r="R24"/>
  <c r="O23"/>
  <c r="J21"/>
  <c r="F20"/>
  <c r="R14"/>
  <c r="G27"/>
  <c r="O25"/>
  <c r="K24"/>
  <c r="J23"/>
  <c r="I21"/>
  <c r="Q19"/>
  <c r="N16"/>
  <c r="Q14"/>
  <c r="M14"/>
  <c r="G29"/>
  <c r="O19" i="104" l="1"/>
  <c r="N20" i="109"/>
  <c r="Q25"/>
  <c r="R24" i="104"/>
  <c r="L17"/>
  <c r="K18" i="109"/>
  <c r="G24"/>
  <c r="H23" i="104"/>
  <c r="R30"/>
  <c r="Q31" i="109"/>
  <c r="G23"/>
  <c r="H22" i="104"/>
  <c r="O30"/>
  <c r="N31" i="109"/>
  <c r="S26"/>
  <c r="T25" i="104"/>
  <c r="T30"/>
  <c r="S31" i="109"/>
  <c r="K25"/>
  <c r="L24" i="104"/>
  <c r="O24"/>
  <c r="N25" i="109"/>
  <c r="E19"/>
  <c r="F18" i="104"/>
  <c r="T24"/>
  <c r="S25" i="109"/>
  <c r="Q19"/>
  <c r="R18" i="104"/>
  <c r="F25"/>
  <c r="E26" i="109"/>
  <c r="O19"/>
  <c r="P18" i="104"/>
  <c r="R23"/>
  <c r="Q24" i="109"/>
  <c r="J20"/>
  <c r="K19" i="104"/>
  <c r="G21"/>
  <c r="F22" i="109"/>
  <c r="O20"/>
  <c r="P19" i="104"/>
  <c r="S22"/>
  <c r="R23" i="109"/>
  <c r="I31"/>
  <c r="J30" i="104"/>
  <c r="S25"/>
  <c r="R26" i="109"/>
  <c r="J31"/>
  <c r="K30" i="104"/>
  <c r="G12"/>
  <c r="F13" i="109"/>
  <c r="O31"/>
  <c r="P30" i="104"/>
  <c r="S11"/>
  <c r="R12" i="109"/>
  <c r="E24"/>
  <c r="F23" i="104"/>
  <c r="S18"/>
  <c r="R19" i="109"/>
  <c r="Q26"/>
  <c r="R25" i="104"/>
  <c r="T19"/>
  <c r="S20" i="109"/>
  <c r="O24"/>
  <c r="P23" i="104"/>
  <c r="F19"/>
  <c r="E20" i="109"/>
  <c r="M24"/>
  <c r="N23" i="104"/>
  <c r="L19"/>
  <c r="K20" i="109"/>
  <c r="R22"/>
  <c r="S21" i="104"/>
  <c r="AE14" i="105"/>
  <c r="BM14"/>
  <c r="AV14"/>
  <c r="BI21"/>
  <c r="AA21"/>
  <c r="AR21"/>
  <c r="BG27"/>
  <c r="AP27"/>
  <c r="Y27"/>
  <c r="AB21"/>
  <c r="BJ21"/>
  <c r="AS21"/>
  <c r="AW27"/>
  <c r="BN27"/>
  <c r="AF27"/>
  <c r="AO21"/>
  <c r="BF21"/>
  <c r="X21"/>
  <c r="G13"/>
  <c r="AV23"/>
  <c r="AE23"/>
  <c r="BM23"/>
  <c r="T8" i="104"/>
  <c r="R7" i="5" s="1"/>
  <c r="R6" s="1"/>
  <c r="R9" i="109"/>
  <c r="R8" i="104"/>
  <c r="P7" i="5" s="1"/>
  <c r="O9" i="109"/>
  <c r="L8" i="104"/>
  <c r="J7" i="5" s="1"/>
  <c r="J9" i="109"/>
  <c r="BS17" i="105"/>
  <c r="AK17"/>
  <c r="BB17"/>
  <c r="N23" i="109"/>
  <c r="O22" i="104"/>
  <c r="F30"/>
  <c r="E31" i="109"/>
  <c r="N26"/>
  <c r="O25" i="104"/>
  <c r="L11"/>
  <c r="K12" i="109"/>
  <c r="S13"/>
  <c r="T12" i="104"/>
  <c r="O21"/>
  <c r="N22" i="109"/>
  <c r="K26"/>
  <c r="L25" i="104"/>
  <c r="R22"/>
  <c r="Q23" i="109"/>
  <c r="K31"/>
  <c r="L30" i="104"/>
  <c r="N25"/>
  <c r="M26" i="109"/>
  <c r="R31"/>
  <c r="S30" i="104"/>
  <c r="L23"/>
  <c r="K24" i="109"/>
  <c r="M20"/>
  <c r="N19" i="104"/>
  <c r="M19" s="1"/>
  <c r="J23"/>
  <c r="I24" i="109"/>
  <c r="R20"/>
  <c r="S19" i="104"/>
  <c r="G25"/>
  <c r="F26" i="109"/>
  <c r="E23"/>
  <c r="F22" i="104"/>
  <c r="L12"/>
  <c r="K13" i="109"/>
  <c r="J12"/>
  <c r="K11" i="104"/>
  <c r="H12"/>
  <c r="G13" i="109"/>
  <c r="N12"/>
  <c r="O11" i="104"/>
  <c r="T17"/>
  <c r="S18" i="109"/>
  <c r="E22"/>
  <c r="F21" i="104"/>
  <c r="P25"/>
  <c r="O26" i="109"/>
  <c r="M23"/>
  <c r="N22" i="104"/>
  <c r="N30"/>
  <c r="M30" s="1"/>
  <c r="M31" i="109"/>
  <c r="I26"/>
  <c r="J25" i="104"/>
  <c r="G19"/>
  <c r="F20" i="109"/>
  <c r="F24"/>
  <c r="G23" i="104"/>
  <c r="H27"/>
  <c r="E27" s="1"/>
  <c r="U27" s="1"/>
  <c r="G28" i="109"/>
  <c r="D28" s="1"/>
  <c r="T28" s="1"/>
  <c r="M13"/>
  <c r="N12" i="104"/>
  <c r="J21"/>
  <c r="I22" i="109"/>
  <c r="BQ14" i="105"/>
  <c r="AI14"/>
  <c r="AZ14"/>
  <c r="AB23"/>
  <c r="AS23"/>
  <c r="BJ23"/>
  <c r="M13"/>
  <c r="AG23"/>
  <c r="AX23"/>
  <c r="BO23"/>
  <c r="N13"/>
  <c r="BI24"/>
  <c r="AA24"/>
  <c r="AR24"/>
  <c r="X14"/>
  <c r="AO14"/>
  <c r="BF14"/>
  <c r="BO24"/>
  <c r="AX24"/>
  <c r="AG24"/>
  <c r="F27"/>
  <c r="F9" i="109"/>
  <c r="H8" i="104"/>
  <c r="F7" i="5" s="1"/>
  <c r="P8" i="104"/>
  <c r="N7" i="5" s="1"/>
  <c r="N9" i="109"/>
  <c r="G8" i="104"/>
  <c r="E7" i="5" s="1"/>
  <c r="E9" i="109"/>
  <c r="Q20"/>
  <c r="P20" s="1"/>
  <c r="R19" i="104"/>
  <c r="Q19" s="1"/>
  <c r="P12"/>
  <c r="O13" i="109"/>
  <c r="F12"/>
  <c r="G11" i="104"/>
  <c r="O12"/>
  <c r="N13" i="109"/>
  <c r="I25"/>
  <c r="J24" i="104"/>
  <c r="O18"/>
  <c r="N19" i="109"/>
  <c r="O22"/>
  <c r="P21" i="104"/>
  <c r="S23"/>
  <c r="R24" i="109"/>
  <c r="I23"/>
  <c r="J22" i="104"/>
  <c r="H19"/>
  <c r="G20" i="109"/>
  <c r="S24"/>
  <c r="T23" i="104"/>
  <c r="O31"/>
  <c r="M31" s="1"/>
  <c r="U31" s="1"/>
  <c r="N32" i="109"/>
  <c r="L32" s="1"/>
  <c r="T32" s="1"/>
  <c r="S23"/>
  <c r="T22" i="104"/>
  <c r="N11"/>
  <c r="M12" i="109"/>
  <c r="M18"/>
  <c r="N17" i="104"/>
  <c r="T21"/>
  <c r="S22" i="109"/>
  <c r="R18"/>
  <c r="R17" s="1"/>
  <c r="S17" i="104"/>
  <c r="S16" s="1"/>
  <c r="G24"/>
  <c r="F25" i="109"/>
  <c r="O18"/>
  <c r="O17" s="1"/>
  <c r="P17" i="104"/>
  <c r="P16" s="1"/>
  <c r="J11"/>
  <c r="I12" i="109"/>
  <c r="N18"/>
  <c r="O17" i="104"/>
  <c r="P22"/>
  <c r="O23" i="109"/>
  <c r="M19"/>
  <c r="N18" i="104"/>
  <c r="L21"/>
  <c r="K22" i="109"/>
  <c r="N24"/>
  <c r="O23" i="104"/>
  <c r="F12"/>
  <c r="E13" i="109"/>
  <c r="D13" s="1"/>
  <c r="Q12"/>
  <c r="R11" i="104"/>
  <c r="J12"/>
  <c r="I13" i="109"/>
  <c r="E12"/>
  <c r="F11" i="104"/>
  <c r="R12"/>
  <c r="Q13" i="109"/>
  <c r="R25"/>
  <c r="S24" i="104"/>
  <c r="H17"/>
  <c r="G18" i="109"/>
  <c r="J22"/>
  <c r="K21" i="104"/>
  <c r="AP29" i="105"/>
  <c r="AM29" s="1"/>
  <c r="AL29" s="1"/>
  <c r="Y29"/>
  <c r="V29" s="1"/>
  <c r="U29" s="1"/>
  <c r="BG29"/>
  <c r="BD29" s="1"/>
  <c r="BC29" s="1"/>
  <c r="D29"/>
  <c r="T29" s="1"/>
  <c r="AF16"/>
  <c r="AD16" s="1"/>
  <c r="U16" s="1"/>
  <c r="BN16"/>
  <c r="BL16" s="1"/>
  <c r="BC16" s="1"/>
  <c r="AW16"/>
  <c r="AU16" s="1"/>
  <c r="AL16" s="1"/>
  <c r="L16"/>
  <c r="T16" s="1"/>
  <c r="AT24"/>
  <c r="BK24"/>
  <c r="AC24"/>
  <c r="BA14"/>
  <c r="BR14"/>
  <c r="AJ14"/>
  <c r="BA24"/>
  <c r="AJ24"/>
  <c r="BR24"/>
  <c r="BO14"/>
  <c r="AX14"/>
  <c r="AG14"/>
  <c r="AV25"/>
  <c r="AE25"/>
  <c r="BM25"/>
  <c r="AX19"/>
  <c r="AG19"/>
  <c r="BO19"/>
  <c r="Y26"/>
  <c r="BG26"/>
  <c r="AP26"/>
  <c r="N8" i="104"/>
  <c r="L7" i="5" s="1"/>
  <c r="K9" i="109"/>
  <c r="J6" i="5" s="1"/>
  <c r="K8" i="104"/>
  <c r="I7" i="5" s="1"/>
  <c r="I9" i="109"/>
  <c r="E8" i="104"/>
  <c r="R13" i="109"/>
  <c r="S12" i="104"/>
  <c r="K18"/>
  <c r="J19" i="109"/>
  <c r="M25"/>
  <c r="N24" i="104"/>
  <c r="I19" i="109"/>
  <c r="J18" i="104"/>
  <c r="K23" i="109"/>
  <c r="L22" i="104"/>
  <c r="G31" i="109"/>
  <c r="H30" i="104"/>
  <c r="N15" i="109"/>
  <c r="L15" s="1"/>
  <c r="T15" s="1"/>
  <c r="O14" i="104"/>
  <c r="M14" s="1"/>
  <c r="U14" s="1"/>
  <c r="P11"/>
  <c r="O12" i="109"/>
  <c r="J13"/>
  <c r="K12" i="104"/>
  <c r="G25" i="109"/>
  <c r="H24" i="104"/>
  <c r="I18" i="109"/>
  <c r="J17" i="104"/>
  <c r="G12" i="109"/>
  <c r="H11" i="104"/>
  <c r="F18" i="109"/>
  <c r="G17" i="104"/>
  <c r="J26" i="109"/>
  <c r="K25" i="104"/>
  <c r="G19" i="109"/>
  <c r="H18" i="104"/>
  <c r="G22" i="109"/>
  <c r="H21" i="104"/>
  <c r="K19" i="109"/>
  <c r="L18" i="104"/>
  <c r="J24" i="109"/>
  <c r="K23" i="104"/>
  <c r="S19" i="109"/>
  <c r="T18" i="104"/>
  <c r="J23" i="109"/>
  <c r="K22" i="104"/>
  <c r="F19" i="109"/>
  <c r="G18" i="104"/>
  <c r="F23" i="109"/>
  <c r="G22" i="104"/>
  <c r="F31" i="109"/>
  <c r="G30" i="104"/>
  <c r="M22" i="109"/>
  <c r="L22" s="1"/>
  <c r="N21" i="104"/>
  <c r="M21" s="1"/>
  <c r="S12" i="109"/>
  <c r="T11" i="104"/>
  <c r="J18" i="109"/>
  <c r="K17" i="104"/>
  <c r="K16" s="1"/>
  <c r="J25" i="109"/>
  <c r="K24" i="104"/>
  <c r="Q18" i="109"/>
  <c r="R17" i="104"/>
  <c r="O25" i="109"/>
  <c r="P24" i="104"/>
  <c r="E18" i="109"/>
  <c r="F17" i="104"/>
  <c r="G26" i="109"/>
  <c r="H25" i="104"/>
  <c r="I20" i="109"/>
  <c r="H20" s="1"/>
  <c r="J19" i="104"/>
  <c r="I19" s="1"/>
  <c r="Q22" i="109"/>
  <c r="P22" s="1"/>
  <c r="R21" i="104"/>
  <c r="Q21" s="1"/>
  <c r="E13" i="105"/>
  <c r="AZ19"/>
  <c r="BQ19"/>
  <c r="AI19"/>
  <c r="AX25"/>
  <c r="AG25"/>
  <c r="BO25"/>
  <c r="AO20"/>
  <c r="X20"/>
  <c r="BF20"/>
  <c r="AN26"/>
  <c r="W26"/>
  <c r="BE26"/>
  <c r="AK19"/>
  <c r="BS19"/>
  <c r="BB19"/>
  <c r="AI26"/>
  <c r="AZ26"/>
  <c r="BQ26"/>
  <c r="AP21"/>
  <c r="BG21"/>
  <c r="Y21"/>
  <c r="AT27"/>
  <c r="BK27"/>
  <c r="AC27"/>
  <c r="O8" i="104"/>
  <c r="M7" i="5" s="1"/>
  <c r="M9" i="109"/>
  <c r="S8" i="104"/>
  <c r="Q7" i="5" s="1"/>
  <c r="Q9" i="109"/>
  <c r="J8" i="104"/>
  <c r="G9" i="109"/>
  <c r="F6" i="5" s="1"/>
  <c r="V10" i="109"/>
  <c r="W10"/>
  <c r="E20" i="105"/>
  <c r="N21"/>
  <c r="N23"/>
  <c r="Q24"/>
  <c r="I26"/>
  <c r="M27"/>
  <c r="G19"/>
  <c r="K20"/>
  <c r="O21"/>
  <c r="S23"/>
  <c r="F25"/>
  <c r="J26"/>
  <c r="S27"/>
  <c r="S14"/>
  <c r="G20"/>
  <c r="K21"/>
  <c r="N24"/>
  <c r="R25"/>
  <c r="E27"/>
  <c r="K14"/>
  <c r="I20"/>
  <c r="M21"/>
  <c r="Q23"/>
  <c r="I25"/>
  <c r="M26"/>
  <c r="Q27"/>
  <c r="G14"/>
  <c r="F19"/>
  <c r="J20"/>
  <c r="S21"/>
  <c r="R23"/>
  <c r="E25"/>
  <c r="N26"/>
  <c r="R27"/>
  <c r="I14"/>
  <c r="M19"/>
  <c r="Q20"/>
  <c r="F23"/>
  <c r="G24"/>
  <c r="K25"/>
  <c r="O26"/>
  <c r="E14"/>
  <c r="I19"/>
  <c r="M20"/>
  <c r="Q21"/>
  <c r="S24"/>
  <c r="F26"/>
  <c r="D26" s="1"/>
  <c r="J27"/>
  <c r="E19"/>
  <c r="N20"/>
  <c r="R21"/>
  <c r="E24"/>
  <c r="N25"/>
  <c r="L25" s="1"/>
  <c r="R26"/>
  <c r="K19"/>
  <c r="O20"/>
  <c r="E23"/>
  <c r="F24"/>
  <c r="J25"/>
  <c r="S26"/>
  <c r="N14"/>
  <c r="R19"/>
  <c r="P19" s="1"/>
  <c r="E21"/>
  <c r="K23"/>
  <c r="M24"/>
  <c r="Q25"/>
  <c r="I27"/>
  <c r="J14"/>
  <c r="N19"/>
  <c r="R20"/>
  <c r="G23"/>
  <c r="G25"/>
  <c r="K26"/>
  <c r="O27"/>
  <c r="J19"/>
  <c r="S20"/>
  <c r="I23"/>
  <c r="J24"/>
  <c r="H24" s="1"/>
  <c r="S25"/>
  <c r="J15" i="5"/>
  <c r="D16"/>
  <c r="L15"/>
  <c r="R16"/>
  <c r="Q17" i="105"/>
  <c r="E17"/>
  <c r="K17"/>
  <c r="G17"/>
  <c r="I16" i="5"/>
  <c r="O17" i="105"/>
  <c r="L16" i="5"/>
  <c r="F16"/>
  <c r="R15"/>
  <c r="M16"/>
  <c r="I17" i="105"/>
  <c r="Q16" i="5"/>
  <c r="F17" i="105"/>
  <c r="E16" i="5"/>
  <c r="J16"/>
  <c r="H16"/>
  <c r="E15"/>
  <c r="F15"/>
  <c r="R17" i="105"/>
  <c r="J17"/>
  <c r="N15" i="5"/>
  <c r="N16"/>
  <c r="I15"/>
  <c r="H15"/>
  <c r="M15"/>
  <c r="M17" i="105"/>
  <c r="P16" i="5"/>
  <c r="O16" s="1"/>
  <c r="N17" i="105"/>
  <c r="L20" i="109" l="1"/>
  <c r="L19"/>
  <c r="N17"/>
  <c r="L31"/>
  <c r="O18" i="105"/>
  <c r="BO18" s="1"/>
  <c r="J17" i="109"/>
  <c r="E12" i="104"/>
  <c r="Q25"/>
  <c r="P26" i="105"/>
  <c r="I8" i="104"/>
  <c r="H7" i="5"/>
  <c r="M25" i="104"/>
  <c r="N6" i="5"/>
  <c r="H16" i="104"/>
  <c r="E6" i="5"/>
  <c r="G16"/>
  <c r="M24" i="104"/>
  <c r="I24"/>
  <c r="M6" i="5"/>
  <c r="I6"/>
  <c r="Q6"/>
  <c r="G15"/>
  <c r="K15"/>
  <c r="AX18" i="105"/>
  <c r="AG18"/>
  <c r="AX27"/>
  <c r="BO27"/>
  <c r="AG27"/>
  <c r="AK26"/>
  <c r="BS26"/>
  <c r="BB26"/>
  <c r="O13"/>
  <c r="AZ21"/>
  <c r="AI21"/>
  <c r="P21"/>
  <c r="BQ21"/>
  <c r="F13"/>
  <c r="X23"/>
  <c r="BF23"/>
  <c r="AO23"/>
  <c r="AJ27"/>
  <c r="BA27"/>
  <c r="BR27"/>
  <c r="AK21"/>
  <c r="BB21"/>
  <c r="BS21"/>
  <c r="AI27"/>
  <c r="AZ27"/>
  <c r="P27"/>
  <c r="BQ27"/>
  <c r="AE21"/>
  <c r="BM21"/>
  <c r="AV21"/>
  <c r="D27"/>
  <c r="AN27"/>
  <c r="BE27"/>
  <c r="W27"/>
  <c r="BG20"/>
  <c r="AP20"/>
  <c r="Y20"/>
  <c r="AS26"/>
  <c r="AB26"/>
  <c r="BJ26"/>
  <c r="AT20"/>
  <c r="BK20"/>
  <c r="AC20"/>
  <c r="AR26"/>
  <c r="BI26"/>
  <c r="H26"/>
  <c r="AA26"/>
  <c r="D20"/>
  <c r="AN20"/>
  <c r="BE20"/>
  <c r="W20"/>
  <c r="F16" i="104"/>
  <c r="E17"/>
  <c r="Q17"/>
  <c r="R16"/>
  <c r="F17" i="109"/>
  <c r="I17" i="104"/>
  <c r="J16"/>
  <c r="H19" i="109"/>
  <c r="M8" i="104"/>
  <c r="Q12"/>
  <c r="H13" i="109"/>
  <c r="P12"/>
  <c r="N16" i="104"/>
  <c r="M17"/>
  <c r="M11"/>
  <c r="X31"/>
  <c r="Y31"/>
  <c r="D9" i="109"/>
  <c r="E25"/>
  <c r="D25" s="1"/>
  <c r="F24" i="104"/>
  <c r="E24" s="1"/>
  <c r="M12"/>
  <c r="I25"/>
  <c r="M22"/>
  <c r="E21"/>
  <c r="H24" i="109"/>
  <c r="L26"/>
  <c r="P23"/>
  <c r="L24"/>
  <c r="P26"/>
  <c r="D24"/>
  <c r="I30" i="104"/>
  <c r="Q18"/>
  <c r="E18"/>
  <c r="Q24"/>
  <c r="AR23" i="105"/>
  <c r="AA23"/>
  <c r="BI23"/>
  <c r="H23"/>
  <c r="AR27"/>
  <c r="BI27"/>
  <c r="AA27"/>
  <c r="H27"/>
  <c r="W24"/>
  <c r="D24"/>
  <c r="BE24"/>
  <c r="AN24"/>
  <c r="AV17"/>
  <c r="BM17"/>
  <c r="AE17"/>
  <c r="L17"/>
  <c r="S15" i="104"/>
  <c r="R16" i="109"/>
  <c r="AJ17" i="105"/>
  <c r="BA17"/>
  <c r="BR17"/>
  <c r="AR17"/>
  <c r="AA17"/>
  <c r="BI17"/>
  <c r="H17"/>
  <c r="Q16" i="109"/>
  <c r="R15" i="104"/>
  <c r="F15"/>
  <c r="E16" i="109"/>
  <c r="BQ17" i="105"/>
  <c r="AZ17"/>
  <c r="AI17"/>
  <c r="P17"/>
  <c r="K16" i="109"/>
  <c r="L15" i="104"/>
  <c r="BS20" i="105"/>
  <c r="BB20"/>
  <c r="AK20"/>
  <c r="AT26"/>
  <c r="AQ26" s="1"/>
  <c r="AC26"/>
  <c r="Z26" s="1"/>
  <c r="BK26"/>
  <c r="BH26" s="1"/>
  <c r="AW19"/>
  <c r="N18"/>
  <c r="AF19"/>
  <c r="BN19"/>
  <c r="BQ25"/>
  <c r="P25"/>
  <c r="AZ25"/>
  <c r="AI25"/>
  <c r="R18"/>
  <c r="BR19"/>
  <c r="BP19" s="1"/>
  <c r="AJ19"/>
  <c r="AH19" s="1"/>
  <c r="BA19"/>
  <c r="AY19" s="1"/>
  <c r="BJ25"/>
  <c r="AS25"/>
  <c r="AB25"/>
  <c r="K18"/>
  <c r="AC19"/>
  <c r="BK19"/>
  <c r="AT19"/>
  <c r="BR21"/>
  <c r="AJ21"/>
  <c r="BA21"/>
  <c r="AB27"/>
  <c r="AS27"/>
  <c r="BJ27"/>
  <c r="AE20"/>
  <c r="AV20"/>
  <c r="L20"/>
  <c r="BM20"/>
  <c r="AX26"/>
  <c r="AG26"/>
  <c r="BO26"/>
  <c r="AZ20"/>
  <c r="AI20"/>
  <c r="P20"/>
  <c r="BQ20"/>
  <c r="AF26"/>
  <c r="BN26"/>
  <c r="AW26"/>
  <c r="H20"/>
  <c r="AS20"/>
  <c r="AB20"/>
  <c r="BJ20"/>
  <c r="AE26"/>
  <c r="AV26"/>
  <c r="BM26"/>
  <c r="L26"/>
  <c r="AR20"/>
  <c r="BI20"/>
  <c r="AA20"/>
  <c r="BA25"/>
  <c r="AJ25"/>
  <c r="BR25"/>
  <c r="AK14"/>
  <c r="AH14" s="1"/>
  <c r="BB14"/>
  <c r="BS14"/>
  <c r="AO25"/>
  <c r="X25"/>
  <c r="BF25"/>
  <c r="G18"/>
  <c r="Y19"/>
  <c r="BG19"/>
  <c r="AP19"/>
  <c r="BQ24"/>
  <c r="AZ24"/>
  <c r="AI24"/>
  <c r="P24"/>
  <c r="L9" i="109"/>
  <c r="S18" i="105"/>
  <c r="W13"/>
  <c r="AN13"/>
  <c r="BE13"/>
  <c r="D13"/>
  <c r="D18" i="109"/>
  <c r="E17"/>
  <c r="Q17"/>
  <c r="P18"/>
  <c r="I17"/>
  <c r="H18"/>
  <c r="Y14" i="104"/>
  <c r="X14"/>
  <c r="H9" i="109"/>
  <c r="D15" i="5"/>
  <c r="I12" i="104"/>
  <c r="R11" i="109"/>
  <c r="R8" s="1"/>
  <c r="R81" s="1"/>
  <c r="R102" s="1"/>
  <c r="Q12" i="16" s="1"/>
  <c r="L18" i="109"/>
  <c r="M17"/>
  <c r="L17" s="1"/>
  <c r="I22" i="104"/>
  <c r="BF27" i="105"/>
  <c r="AO27"/>
  <c r="X27"/>
  <c r="BN13"/>
  <c r="AW13"/>
  <c r="AF13"/>
  <c r="N12"/>
  <c r="N9" s="1"/>
  <c r="N44" s="1"/>
  <c r="N51" s="1"/>
  <c r="BP14"/>
  <c r="L13" i="109"/>
  <c r="H26"/>
  <c r="L23"/>
  <c r="D22"/>
  <c r="I23" i="104"/>
  <c r="Q22"/>
  <c r="D31" i="109"/>
  <c r="F17" i="5"/>
  <c r="F14" s="1"/>
  <c r="D20" i="109"/>
  <c r="T20" s="1"/>
  <c r="Q15" i="5"/>
  <c r="H31" i="109"/>
  <c r="P19"/>
  <c r="D19"/>
  <c r="P25"/>
  <c r="J16"/>
  <c r="J11" s="1"/>
  <c r="J8" s="1"/>
  <c r="J81" s="1"/>
  <c r="J102" s="1"/>
  <c r="I12" i="16" s="1"/>
  <c r="K15" i="104"/>
  <c r="AB17" i="105"/>
  <c r="AS17"/>
  <c r="BJ17"/>
  <c r="BE17"/>
  <c r="D17"/>
  <c r="T17" s="1"/>
  <c r="W17"/>
  <c r="AN17"/>
  <c r="C16" i="5"/>
  <c r="BE21" i="105"/>
  <c r="BD21" s="1"/>
  <c r="AN21"/>
  <c r="AM21" s="1"/>
  <c r="W21"/>
  <c r="V21" s="1"/>
  <c r="D21"/>
  <c r="BO20"/>
  <c r="AX20"/>
  <c r="AG20"/>
  <c r="N16" i="109"/>
  <c r="O15" i="104"/>
  <c r="H15"/>
  <c r="G16" i="109"/>
  <c r="K16" i="5"/>
  <c r="S16" s="1"/>
  <c r="AP17" i="105"/>
  <c r="BG17"/>
  <c r="Y17"/>
  <c r="AK25"/>
  <c r="BS25"/>
  <c r="BB25"/>
  <c r="J18"/>
  <c r="BJ19"/>
  <c r="AB19"/>
  <c r="AS19"/>
  <c r="AP25"/>
  <c r="Y25"/>
  <c r="BG25"/>
  <c r="BJ14"/>
  <c r="AS14"/>
  <c r="AB14"/>
  <c r="AE24"/>
  <c r="BM24"/>
  <c r="AV24"/>
  <c r="L24"/>
  <c r="AW14"/>
  <c r="AU14" s="1"/>
  <c r="AF14"/>
  <c r="BN14"/>
  <c r="BL14" s="1"/>
  <c r="X24"/>
  <c r="BF24"/>
  <c r="AO24"/>
  <c r="AJ26"/>
  <c r="AH26" s="1"/>
  <c r="BA26"/>
  <c r="AY26" s="1"/>
  <c r="BR26"/>
  <c r="BN20"/>
  <c r="AF20"/>
  <c r="AW20"/>
  <c r="BF26"/>
  <c r="BD26" s="1"/>
  <c r="AO26"/>
  <c r="AM26" s="1"/>
  <c r="X26"/>
  <c r="V26" s="1"/>
  <c r="H19"/>
  <c r="BI19"/>
  <c r="BH19" s="1"/>
  <c r="I18"/>
  <c r="AR19"/>
  <c r="AQ19" s="1"/>
  <c r="AA19"/>
  <c r="AC25"/>
  <c r="AT25"/>
  <c r="BK25"/>
  <c r="L19"/>
  <c r="BM19"/>
  <c r="BL19" s="1"/>
  <c r="AV19"/>
  <c r="AU19" s="1"/>
  <c r="M18"/>
  <c r="M12" s="1"/>
  <c r="AE19"/>
  <c r="AD19" s="1"/>
  <c r="W25"/>
  <c r="V25" s="1"/>
  <c r="D25"/>
  <c r="AN25"/>
  <c r="AM25" s="1"/>
  <c r="BE25"/>
  <c r="AO19"/>
  <c r="BF19"/>
  <c r="X19"/>
  <c r="F18"/>
  <c r="H25"/>
  <c r="AR25"/>
  <c r="AQ25" s="1"/>
  <c r="AA25"/>
  <c r="Z25" s="1"/>
  <c r="BI25"/>
  <c r="AT14"/>
  <c r="BK14"/>
  <c r="AC14"/>
  <c r="AF24"/>
  <c r="BN24"/>
  <c r="AW24"/>
  <c r="R13"/>
  <c r="BS23"/>
  <c r="AK23"/>
  <c r="BB23"/>
  <c r="Q13"/>
  <c r="P17" i="5"/>
  <c r="L23" i="105"/>
  <c r="AW23"/>
  <c r="AU23" s="1"/>
  <c r="AF23"/>
  <c r="BN23"/>
  <c r="BP26"/>
  <c r="H10" i="104"/>
  <c r="H7" s="1"/>
  <c r="H81" s="1"/>
  <c r="V15" i="109"/>
  <c r="W15"/>
  <c r="F10" i="104"/>
  <c r="E11"/>
  <c r="P15" i="5"/>
  <c r="U12" i="104"/>
  <c r="H12" i="109"/>
  <c r="H23"/>
  <c r="H25"/>
  <c r="BM13" i="105"/>
  <c r="AE13"/>
  <c r="AV13"/>
  <c r="P14"/>
  <c r="H22" i="109"/>
  <c r="V28"/>
  <c r="W28"/>
  <c r="S17"/>
  <c r="N11"/>
  <c r="N8" s="1"/>
  <c r="N81" s="1"/>
  <c r="N102" s="1"/>
  <c r="M12" i="16" s="1"/>
  <c r="K10" i="104"/>
  <c r="K7" s="1"/>
  <c r="K81" s="1"/>
  <c r="E22"/>
  <c r="U22" s="1"/>
  <c r="E30"/>
  <c r="BL23" i="105"/>
  <c r="BG13"/>
  <c r="AP13"/>
  <c r="Y13"/>
  <c r="G12"/>
  <c r="G9" s="1"/>
  <c r="G44" s="1"/>
  <c r="G51" s="1"/>
  <c r="AD14"/>
  <c r="E19" i="104"/>
  <c r="U19" s="1"/>
  <c r="P24" i="109"/>
  <c r="D26"/>
  <c r="L25"/>
  <c r="P31"/>
  <c r="K17"/>
  <c r="K11" s="1"/>
  <c r="K8" s="1"/>
  <c r="K81" s="1"/>
  <c r="K102" s="1"/>
  <c r="J12" i="16" s="1"/>
  <c r="BR20" i="105"/>
  <c r="BA20"/>
  <c r="AJ20"/>
  <c r="AF17"/>
  <c r="BN17"/>
  <c r="AW17"/>
  <c r="J15" i="104"/>
  <c r="I15" s="1"/>
  <c r="I16" i="109"/>
  <c r="H16" s="1"/>
  <c r="O16"/>
  <c r="O11" s="1"/>
  <c r="O8" s="1"/>
  <c r="O81" s="1"/>
  <c r="O102" s="1"/>
  <c r="N12" i="16" s="1"/>
  <c r="P15" i="104"/>
  <c r="P10" s="1"/>
  <c r="P7" s="1"/>
  <c r="P81" s="1"/>
  <c r="G15"/>
  <c r="F16" i="109"/>
  <c r="F11" s="1"/>
  <c r="F8" s="1"/>
  <c r="F81" s="1"/>
  <c r="F102" s="1"/>
  <c r="E12" i="16" s="1"/>
  <c r="BF17" i="105"/>
  <c r="AO17"/>
  <c r="X17"/>
  <c r="S16" i="109"/>
  <c r="S11" s="1"/>
  <c r="S8" s="1"/>
  <c r="S81" s="1"/>
  <c r="S102" s="1"/>
  <c r="R12" i="16" s="1"/>
  <c r="T15" i="104"/>
  <c r="AX17" i="105"/>
  <c r="BO17"/>
  <c r="AG17"/>
  <c r="AT17"/>
  <c r="AC17"/>
  <c r="BK17"/>
  <c r="N15" i="104"/>
  <c r="M15" s="1"/>
  <c r="M16" i="109"/>
  <c r="L16" s="1"/>
  <c r="BJ24" i="105"/>
  <c r="BH24" s="1"/>
  <c r="AB24"/>
  <c r="Z24" s="1"/>
  <c r="AS24"/>
  <c r="AQ24" s="1"/>
  <c r="S13"/>
  <c r="BG23"/>
  <c r="Y23"/>
  <c r="AP23"/>
  <c r="J13"/>
  <c r="AC23"/>
  <c r="AT23"/>
  <c r="BK23"/>
  <c r="I13"/>
  <c r="AN23"/>
  <c r="BE23"/>
  <c r="W23"/>
  <c r="D23"/>
  <c r="BN25"/>
  <c r="BL25" s="1"/>
  <c r="AF25"/>
  <c r="AD25" s="1"/>
  <c r="AW25"/>
  <c r="AU25" s="1"/>
  <c r="D19"/>
  <c r="AN19"/>
  <c r="AM19" s="1"/>
  <c r="BE19"/>
  <c r="BD19" s="1"/>
  <c r="BC19" s="1"/>
  <c r="E18"/>
  <c r="E12" s="1"/>
  <c r="E9" s="1"/>
  <c r="W19"/>
  <c r="V19" s="1"/>
  <c r="BS24"/>
  <c r="BB24"/>
  <c r="AY24" s="1"/>
  <c r="AK24"/>
  <c r="W14"/>
  <c r="BE14"/>
  <c r="AN14"/>
  <c r="D14"/>
  <c r="AP24"/>
  <c r="BG24"/>
  <c r="Y24"/>
  <c r="H14"/>
  <c r="BI14"/>
  <c r="AA14"/>
  <c r="AR14"/>
  <c r="AJ23"/>
  <c r="BR23"/>
  <c r="BA23"/>
  <c r="Y14"/>
  <c r="AP14"/>
  <c r="BG14"/>
  <c r="AZ23"/>
  <c r="AY23" s="1"/>
  <c r="BQ23"/>
  <c r="P23"/>
  <c r="AI23"/>
  <c r="K13"/>
  <c r="BK21"/>
  <c r="BH21" s="1"/>
  <c r="AT21"/>
  <c r="AQ21" s="1"/>
  <c r="AC21"/>
  <c r="Z21" s="1"/>
  <c r="AK27"/>
  <c r="AH27" s="1"/>
  <c r="BS27"/>
  <c r="BP27" s="1"/>
  <c r="BB27"/>
  <c r="AY27" s="1"/>
  <c r="L21"/>
  <c r="AG21"/>
  <c r="BO21"/>
  <c r="AX21"/>
  <c r="AU21" s="1"/>
  <c r="AE27"/>
  <c r="AD27" s="1"/>
  <c r="AV27"/>
  <c r="AU27" s="1"/>
  <c r="L27"/>
  <c r="BM27"/>
  <c r="BL27" s="1"/>
  <c r="AF21"/>
  <c r="BN21"/>
  <c r="AW21"/>
  <c r="P9" i="109"/>
  <c r="Q18" i="105"/>
  <c r="G16" i="104"/>
  <c r="I18"/>
  <c r="G17" i="109"/>
  <c r="G11" s="1"/>
  <c r="G8" s="1"/>
  <c r="G81" s="1"/>
  <c r="G102" s="1"/>
  <c r="F12" i="16" s="1"/>
  <c r="P13" i="109"/>
  <c r="D12"/>
  <c r="E11"/>
  <c r="E8" s="1"/>
  <c r="Q11" i="104"/>
  <c r="R10"/>
  <c r="M18"/>
  <c r="O16"/>
  <c r="I11"/>
  <c r="J10"/>
  <c r="L12" i="109"/>
  <c r="V32"/>
  <c r="W32"/>
  <c r="AY14" i="105"/>
  <c r="I21" i="104"/>
  <c r="X27"/>
  <c r="Y27"/>
  <c r="T16"/>
  <c r="T10" s="1"/>
  <c r="T7" s="1"/>
  <c r="T81" s="1"/>
  <c r="D23" i="109"/>
  <c r="T23" s="1"/>
  <c r="Q8" i="104"/>
  <c r="AD23" i="105"/>
  <c r="H21"/>
  <c r="L14"/>
  <c r="M23" i="104"/>
  <c r="E23"/>
  <c r="S10"/>
  <c r="S7" s="1"/>
  <c r="S81" s="1"/>
  <c r="Q23"/>
  <c r="E25"/>
  <c r="U25" s="1"/>
  <c r="Q30"/>
  <c r="L16"/>
  <c r="L10" s="1"/>
  <c r="L7" s="1"/>
  <c r="L81" s="1"/>
  <c r="L12" i="5"/>
  <c r="P12"/>
  <c r="I11"/>
  <c r="M11"/>
  <c r="F11"/>
  <c r="D11"/>
  <c r="H11"/>
  <c r="E11"/>
  <c r="L11"/>
  <c r="N11"/>
  <c r="R11"/>
  <c r="D12"/>
  <c r="Q11"/>
  <c r="P11"/>
  <c r="J11"/>
  <c r="E12"/>
  <c r="R12"/>
  <c r="F12"/>
  <c r="I12"/>
  <c r="F13"/>
  <c r="N12"/>
  <c r="P13"/>
  <c r="Q17"/>
  <c r="M17"/>
  <c r="M14" s="1"/>
  <c r="J17"/>
  <c r="J14" s="1"/>
  <c r="I17"/>
  <c r="I14" s="1"/>
  <c r="BL26" i="105" l="1"/>
  <c r="AY17"/>
  <c r="V20"/>
  <c r="AD21"/>
  <c r="M11" i="109"/>
  <c r="L11" s="1"/>
  <c r="AD26" i="105"/>
  <c r="BD20"/>
  <c r="C12" i="5"/>
  <c r="AH23" i="105"/>
  <c r="T25"/>
  <c r="AH17"/>
  <c r="U8" i="104"/>
  <c r="Y8" s="1"/>
  <c r="T13" i="109"/>
  <c r="V13" s="1"/>
  <c r="T14" i="105"/>
  <c r="BP23"/>
  <c r="AM14"/>
  <c r="BD23"/>
  <c r="BD25"/>
  <c r="Z19"/>
  <c r="BP17"/>
  <c r="T26"/>
  <c r="AM23"/>
  <c r="G42" i="8"/>
  <c r="F14" i="16"/>
  <c r="F18" s="1"/>
  <c r="F12" i="83"/>
  <c r="F17" s="1"/>
  <c r="F22" s="1"/>
  <c r="J42" i="8"/>
  <c r="I12" i="83"/>
  <c r="I17" s="1"/>
  <c r="I22" s="1"/>
  <c r="I14" i="16"/>
  <c r="I18" s="1"/>
  <c r="D8" i="109"/>
  <c r="E81"/>
  <c r="L102" i="104"/>
  <c r="J19" i="9"/>
  <c r="J21" s="1"/>
  <c r="R19"/>
  <c r="R21" s="1"/>
  <c r="T102" i="104"/>
  <c r="R12" i="83" s="1"/>
  <c r="R17" s="1"/>
  <c r="R22" s="1"/>
  <c r="K42" i="8"/>
  <c r="J14" i="16"/>
  <c r="J18" s="1"/>
  <c r="J12" i="83"/>
  <c r="J17" s="1"/>
  <c r="J22" s="1"/>
  <c r="W13" i="109"/>
  <c r="J12" i="5"/>
  <c r="G11"/>
  <c r="U23" i="104"/>
  <c r="J7"/>
  <c r="I10"/>
  <c r="R7"/>
  <c r="Q10"/>
  <c r="BD14" i="105"/>
  <c r="BB13"/>
  <c r="BS13"/>
  <c r="AK13"/>
  <c r="S12"/>
  <c r="S9" s="1"/>
  <c r="S44" s="1"/>
  <c r="S51" s="1"/>
  <c r="N14" i="16"/>
  <c r="N18" s="1"/>
  <c r="N12" i="83"/>
  <c r="N17" s="1"/>
  <c r="N22" s="1"/>
  <c r="O42" i="8"/>
  <c r="BL17" i="105"/>
  <c r="F7" i="104"/>
  <c r="AJ13" i="105"/>
  <c r="R12"/>
  <c r="R9" s="1"/>
  <c r="R44" s="1"/>
  <c r="R51" s="1"/>
  <c r="BR13"/>
  <c r="BA13"/>
  <c r="L18"/>
  <c r="AE18"/>
  <c r="AE12" s="1"/>
  <c r="BM18"/>
  <c r="AV18"/>
  <c r="AL19"/>
  <c r="AU24"/>
  <c r="AQ14"/>
  <c r="AB18"/>
  <c r="BJ18"/>
  <c r="AS18"/>
  <c r="AM17"/>
  <c r="T31" i="109"/>
  <c r="T22"/>
  <c r="R42" i="8"/>
  <c r="Q14" i="16"/>
  <c r="Q18" s="1"/>
  <c r="Q12" i="83"/>
  <c r="Q17" s="1"/>
  <c r="Q22" s="1"/>
  <c r="BS18" i="105"/>
  <c r="BB18"/>
  <c r="AK18"/>
  <c r="AU26"/>
  <c r="AL26" s="1"/>
  <c r="AQ20"/>
  <c r="AY20"/>
  <c r="BL20"/>
  <c r="BA18"/>
  <c r="BA12" s="1"/>
  <c r="BA9" s="1"/>
  <c r="BA44" s="1"/>
  <c r="R401" i="90" s="1"/>
  <c r="R400" s="1"/>
  <c r="R414" s="1"/>
  <c r="BR18" i="105"/>
  <c r="AJ18"/>
  <c r="BP25"/>
  <c r="P16" i="109"/>
  <c r="AQ17" i="105"/>
  <c r="BD24"/>
  <c r="Z27"/>
  <c r="BH23"/>
  <c r="BC23" s="1"/>
  <c r="U18" i="104"/>
  <c r="T25" i="109"/>
  <c r="E16" i="104"/>
  <c r="AM20" i="105"/>
  <c r="BD27"/>
  <c r="F12"/>
  <c r="F9" s="1"/>
  <c r="F44" s="1"/>
  <c r="F51" s="1"/>
  <c r="AO13"/>
  <c r="AM13" s="1"/>
  <c r="BF13"/>
  <c r="BD13" s="1"/>
  <c r="X13"/>
  <c r="V13" s="1"/>
  <c r="AY21"/>
  <c r="AL21" s="1"/>
  <c r="Q12" i="5"/>
  <c r="O12" s="1"/>
  <c r="O11"/>
  <c r="P10"/>
  <c r="C11"/>
  <c r="Y25" i="104"/>
  <c r="X25"/>
  <c r="P6" i="5"/>
  <c r="O7"/>
  <c r="V14" i="105"/>
  <c r="H17" i="5"/>
  <c r="R14" i="16"/>
  <c r="R18" s="1"/>
  <c r="S42" i="8"/>
  <c r="F42"/>
  <c r="E14" i="16"/>
  <c r="E18" s="1"/>
  <c r="E12" i="83"/>
  <c r="E17" s="1"/>
  <c r="E22" s="1"/>
  <c r="X22" i="104"/>
  <c r="Y22"/>
  <c r="M9" i="105"/>
  <c r="X12" i="104"/>
  <c r="Y12"/>
  <c r="BC26" i="105"/>
  <c r="BI18"/>
  <c r="AR18"/>
  <c r="AA18"/>
  <c r="H18"/>
  <c r="BL24"/>
  <c r="BH14"/>
  <c r="V17"/>
  <c r="Q14" i="5"/>
  <c r="L17"/>
  <c r="L13" s="1"/>
  <c r="L10" s="1"/>
  <c r="P17" i="109"/>
  <c r="M8"/>
  <c r="BP24" i="105"/>
  <c r="BG18"/>
  <c r="BG12" s="1"/>
  <c r="BG9" s="1"/>
  <c r="BG44" s="1"/>
  <c r="AP18"/>
  <c r="AP12" s="1"/>
  <c r="AP9" s="1"/>
  <c r="AP44" s="1"/>
  <c r="Y18"/>
  <c r="Y12" s="1"/>
  <c r="Y9" s="1"/>
  <c r="Y44" s="1"/>
  <c r="U26"/>
  <c r="BP20"/>
  <c r="AT18"/>
  <c r="BK18"/>
  <c r="AC18"/>
  <c r="AH25"/>
  <c r="U25" s="1"/>
  <c r="D16" i="109"/>
  <c r="T24" i="105"/>
  <c r="BH27"/>
  <c r="Z23"/>
  <c r="T24" i="109"/>
  <c r="M16" i="104"/>
  <c r="Q16"/>
  <c r="D17" i="5"/>
  <c r="D13" s="1"/>
  <c r="D10" s="1"/>
  <c r="T20" i="105"/>
  <c r="AM27"/>
  <c r="BP21"/>
  <c r="N17" i="5"/>
  <c r="K11"/>
  <c r="F10"/>
  <c r="F21" s="1"/>
  <c r="H11" i="85" s="1"/>
  <c r="W23" i="109"/>
  <c r="V23"/>
  <c r="D11"/>
  <c r="P18" i="105"/>
  <c r="AI18"/>
  <c r="AZ18"/>
  <c r="BQ18"/>
  <c r="BL21"/>
  <c r="T23"/>
  <c r="W18"/>
  <c r="W12" s="1"/>
  <c r="BE18"/>
  <c r="BE12" s="1"/>
  <c r="D18"/>
  <c r="AN18"/>
  <c r="V23"/>
  <c r="H13"/>
  <c r="AA13"/>
  <c r="AR13"/>
  <c r="BI13"/>
  <c r="I12"/>
  <c r="AB13"/>
  <c r="AB12" s="1"/>
  <c r="AB9" s="1"/>
  <c r="AB44" s="1"/>
  <c r="J198" i="90" s="1"/>
  <c r="J197" s="1"/>
  <c r="J211" s="1"/>
  <c r="J12" i="105"/>
  <c r="J9" s="1"/>
  <c r="J44" s="1"/>
  <c r="J51" s="1"/>
  <c r="AS13"/>
  <c r="BJ13"/>
  <c r="G10" i="104"/>
  <c r="G7" s="1"/>
  <c r="G81" s="1"/>
  <c r="K102"/>
  <c r="I19" i="9"/>
  <c r="I21" s="1"/>
  <c r="O15" i="5"/>
  <c r="P14"/>
  <c r="AD24" i="105"/>
  <c r="O10" i="104"/>
  <c r="O7" s="1"/>
  <c r="O81" s="1"/>
  <c r="T19" i="109"/>
  <c r="W20"/>
  <c r="V20"/>
  <c r="T26"/>
  <c r="G7" i="5"/>
  <c r="H6"/>
  <c r="H17" i="109"/>
  <c r="D17"/>
  <c r="BH20" i="105"/>
  <c r="AU20"/>
  <c r="AY25"/>
  <c r="AL25" s="1"/>
  <c r="E15" i="104"/>
  <c r="BH17" i="105"/>
  <c r="V24"/>
  <c r="AQ27"/>
  <c r="AQ23"/>
  <c r="AL23" s="1"/>
  <c r="U21" i="104"/>
  <c r="T9" i="109"/>
  <c r="N10" i="104"/>
  <c r="Q11" i="109"/>
  <c r="I16" i="104"/>
  <c r="L13" i="105"/>
  <c r="BO13"/>
  <c r="BO12" s="1"/>
  <c r="BO9" s="1"/>
  <c r="BO44" s="1"/>
  <c r="O604" i="90" s="1"/>
  <c r="O603" s="1"/>
  <c r="O617" s="1"/>
  <c r="AX13" i="105"/>
  <c r="AX12" s="1"/>
  <c r="AX9" s="1"/>
  <c r="AX44" s="1"/>
  <c r="O401" i="90" s="1"/>
  <c r="O400" s="1"/>
  <c r="O414" s="1"/>
  <c r="AG13" i="105"/>
  <c r="AG12" s="1"/>
  <c r="AG9" s="1"/>
  <c r="AG44" s="1"/>
  <c r="O198" i="90" s="1"/>
  <c r="O197" s="1"/>
  <c r="O211" s="1"/>
  <c r="O12" i="105"/>
  <c r="O9" s="1"/>
  <c r="O44" s="1"/>
  <c r="O51" s="1"/>
  <c r="M12" i="5"/>
  <c r="H12"/>
  <c r="G12" s="1"/>
  <c r="S102" i="104"/>
  <c r="Q19" i="9"/>
  <c r="Q21" s="1"/>
  <c r="T12" i="109"/>
  <c r="BK13" i="105"/>
  <c r="AT13"/>
  <c r="AC13"/>
  <c r="AC12" s="1"/>
  <c r="AC9" s="1"/>
  <c r="AC44" s="1"/>
  <c r="K198" i="90" s="1"/>
  <c r="K197" s="1"/>
  <c r="K211" s="1"/>
  <c r="K12" i="105"/>
  <c r="K9" s="1"/>
  <c r="K44" s="1"/>
  <c r="K51" s="1"/>
  <c r="R17" i="5"/>
  <c r="P102" i="104"/>
  <c r="N19" i="9"/>
  <c r="N21" s="1"/>
  <c r="AU17" i="105"/>
  <c r="X19" i="104"/>
  <c r="Y19"/>
  <c r="U30"/>
  <c r="N42" i="8"/>
  <c r="M12" i="83"/>
  <c r="M17" s="1"/>
  <c r="M22" s="1"/>
  <c r="M14" i="16"/>
  <c r="M18" s="1"/>
  <c r="I11" i="109"/>
  <c r="U11" i="104"/>
  <c r="F19" i="9"/>
  <c r="F21" s="1"/>
  <c r="H102" i="104"/>
  <c r="P13" i="105"/>
  <c r="AI13"/>
  <c r="AZ13"/>
  <c r="AY13" s="1"/>
  <c r="BQ13"/>
  <c r="BP13" s="1"/>
  <c r="Q12"/>
  <c r="BH25"/>
  <c r="BF18"/>
  <c r="AO18"/>
  <c r="X18"/>
  <c r="U19"/>
  <c r="T19"/>
  <c r="Z14"/>
  <c r="T21"/>
  <c r="BD17"/>
  <c r="D14" i="5"/>
  <c r="C15"/>
  <c r="T18" i="109"/>
  <c r="L6" i="5"/>
  <c r="K7"/>
  <c r="AH24" i="105"/>
  <c r="Z20"/>
  <c r="AH20"/>
  <c r="AD20"/>
  <c r="AF18"/>
  <c r="AF12" s="1"/>
  <c r="AF9" s="1"/>
  <c r="AF44" s="1"/>
  <c r="N198" i="90" s="1"/>
  <c r="N197" s="1"/>
  <c r="N211" s="1"/>
  <c r="AW18" i="105"/>
  <c r="AW12" s="1"/>
  <c r="AW9" s="1"/>
  <c r="AW44" s="1"/>
  <c r="N401" i="90" s="1"/>
  <c r="N400" s="1"/>
  <c r="N414" s="1"/>
  <c r="BN18" i="105"/>
  <c r="BN12" s="1"/>
  <c r="BN9" s="1"/>
  <c r="BN44" s="1"/>
  <c r="N604" i="90" s="1"/>
  <c r="N603" s="1"/>
  <c r="N617" s="1"/>
  <c r="Q15" i="104"/>
  <c r="Z17" i="105"/>
  <c r="AD17"/>
  <c r="AM24"/>
  <c r="T27"/>
  <c r="U24" i="104"/>
  <c r="D6" i="5"/>
  <c r="C7"/>
  <c r="U17" i="104"/>
  <c r="V27" i="105"/>
  <c r="U27" s="1"/>
  <c r="E17" i="5"/>
  <c r="E14" s="1"/>
  <c r="AH21" i="105"/>
  <c r="H13" i="5"/>
  <c r="I13"/>
  <c r="I10" s="1"/>
  <c r="I21" s="1"/>
  <c r="K11" i="85" s="1"/>
  <c r="F6" i="65" l="1"/>
  <c r="F20" s="1"/>
  <c r="F22" s="1"/>
  <c r="F23" s="1"/>
  <c r="F25" s="1"/>
  <c r="E19" i="16" s="1"/>
  <c r="O6" i="65"/>
  <c r="O20" s="1"/>
  <c r="N6"/>
  <c r="N20" s="1"/>
  <c r="R6"/>
  <c r="R20" s="1"/>
  <c r="R22" s="1"/>
  <c r="R23" s="1"/>
  <c r="R25" s="1"/>
  <c r="Q19" i="16" s="1"/>
  <c r="Q20" s="1"/>
  <c r="J6" i="65"/>
  <c r="J20" s="1"/>
  <c r="J22" s="1"/>
  <c r="J23" s="1"/>
  <c r="J25" s="1"/>
  <c r="I23" i="83" s="1"/>
  <c r="I24" s="1"/>
  <c r="S6" i="65"/>
  <c r="S20" s="1"/>
  <c r="S22" s="1"/>
  <c r="S23" s="1"/>
  <c r="S25" s="1"/>
  <c r="R23" i="83" s="1"/>
  <c r="R24" s="1"/>
  <c r="K6" i="65"/>
  <c r="K20" s="1"/>
  <c r="G6"/>
  <c r="G20" s="1"/>
  <c r="BC25" i="105"/>
  <c r="X8" i="104"/>
  <c r="BB12" i="105"/>
  <c r="BB9" s="1"/>
  <c r="BB44" s="1"/>
  <c r="S401" i="90" s="1"/>
  <c r="S400" s="1"/>
  <c r="S414" s="1"/>
  <c r="V8" i="104"/>
  <c r="U21" i="105"/>
  <c r="BC17"/>
  <c r="AL14"/>
  <c r="N618" i="90"/>
  <c r="BR12" i="105"/>
  <c r="BR9" s="1"/>
  <c r="BR44" s="1"/>
  <c r="R604" i="90" s="1"/>
  <c r="R603" s="1"/>
  <c r="R617" s="1"/>
  <c r="O618"/>
  <c r="BJ12" i="105"/>
  <c r="BJ9" s="1"/>
  <c r="BJ44" s="1"/>
  <c r="J604" i="90" s="1"/>
  <c r="J603" s="1"/>
  <c r="J617" s="1"/>
  <c r="AJ12" i="105"/>
  <c r="AJ9" s="1"/>
  <c r="AJ44" s="1"/>
  <c r="R198" i="90" s="1"/>
  <c r="R197" s="1"/>
  <c r="R211" s="1"/>
  <c r="AL27" i="105"/>
  <c r="AL24"/>
  <c r="AH18"/>
  <c r="BC27"/>
  <c r="AS12"/>
  <c r="AS9" s="1"/>
  <c r="AS44" s="1"/>
  <c r="J401" i="90" s="1"/>
  <c r="J400" s="1"/>
  <c r="J414" s="1"/>
  <c r="AD13" i="105"/>
  <c r="T13"/>
  <c r="T16" i="109"/>
  <c r="V16" s="1"/>
  <c r="AK12" i="105"/>
  <c r="AK9" s="1"/>
  <c r="AK44" s="1"/>
  <c r="S198" i="90" s="1"/>
  <c r="S197" s="1"/>
  <c r="S211" s="1"/>
  <c r="AW51" i="105"/>
  <c r="AG51"/>
  <c r="J13" i="5"/>
  <c r="J10" s="1"/>
  <c r="J21" s="1"/>
  <c r="L11" i="85" s="1"/>
  <c r="Q13" i="5"/>
  <c r="Y17" i="104"/>
  <c r="X17"/>
  <c r="U20" i="105"/>
  <c r="W18" i="109"/>
  <c r="V18"/>
  <c r="AH13" i="105"/>
  <c r="AI12"/>
  <c r="X11" i="104"/>
  <c r="Y11"/>
  <c r="N27" i="8"/>
  <c r="N10"/>
  <c r="Y21" i="104"/>
  <c r="X21"/>
  <c r="G6" i="5"/>
  <c r="BH13" i="105"/>
  <c r="BI12"/>
  <c r="U23"/>
  <c r="V18"/>
  <c r="BQ12"/>
  <c r="BP18"/>
  <c r="V24" i="109"/>
  <c r="W24"/>
  <c r="AT12" i="105"/>
  <c r="AT9" s="1"/>
  <c r="AT44" s="1"/>
  <c r="K401" i="90" s="1"/>
  <c r="K400" s="1"/>
  <c r="K414" s="1"/>
  <c r="G401"/>
  <c r="G400" s="1"/>
  <c r="AP51" i="105"/>
  <c r="L9"/>
  <c r="M44"/>
  <c r="E23" i="83"/>
  <c r="E24" s="1"/>
  <c r="S10" i="8"/>
  <c r="S27"/>
  <c r="S7" i="5"/>
  <c r="BF12" i="105"/>
  <c r="BF9" s="1"/>
  <c r="BF44" s="1"/>
  <c r="AL20"/>
  <c r="BA51"/>
  <c r="AD18"/>
  <c r="E10" i="104"/>
  <c r="BS12" i="105"/>
  <c r="BS9" s="1"/>
  <c r="BS44" s="1"/>
  <c r="S604" i="90" s="1"/>
  <c r="S603" s="1"/>
  <c r="S617" s="1"/>
  <c r="J81" i="104"/>
  <c r="I7"/>
  <c r="D81" i="109"/>
  <c r="E102"/>
  <c r="M13" i="5"/>
  <c r="M10" s="1"/>
  <c r="BN51" i="105"/>
  <c r="K6" i="5"/>
  <c r="P12" i="105"/>
  <c r="Q9"/>
  <c r="H11" i="109"/>
  <c r="I8"/>
  <c r="O17" i="5"/>
  <c r="R14"/>
  <c r="O14" s="1"/>
  <c r="AC51" i="105"/>
  <c r="W12" i="109"/>
  <c r="V12"/>
  <c r="AX51" i="105"/>
  <c r="P11" i="109"/>
  <c r="Q8"/>
  <c r="U15" i="104"/>
  <c r="V19" i="109"/>
  <c r="W19"/>
  <c r="S15" i="5"/>
  <c r="Y51" i="105"/>
  <c r="G198" i="90"/>
  <c r="G197" s="1"/>
  <c r="AQ13" i="105"/>
  <c r="AR12"/>
  <c r="AN12"/>
  <c r="AM18"/>
  <c r="D12"/>
  <c r="AZ12"/>
  <c r="AY18"/>
  <c r="N13" i="5"/>
  <c r="N10" s="1"/>
  <c r="N14"/>
  <c r="C17"/>
  <c r="BG51" i="105"/>
  <c r="G604" i="90"/>
  <c r="G603" s="1"/>
  <c r="BE9" i="105"/>
  <c r="U17"/>
  <c r="AA12"/>
  <c r="Z18"/>
  <c r="L12"/>
  <c r="F10" i="8"/>
  <c r="F27"/>
  <c r="G17" i="5"/>
  <c r="H14"/>
  <c r="G14" s="1"/>
  <c r="O6"/>
  <c r="P21"/>
  <c r="R11" i="85" s="1"/>
  <c r="AO12" i="105"/>
  <c r="AO9" s="1"/>
  <c r="AO44" s="1"/>
  <c r="U16" i="104"/>
  <c r="BC20" i="105"/>
  <c r="W22" i="109"/>
  <c r="V22"/>
  <c r="T18" i="105"/>
  <c r="BL13"/>
  <c r="O27" i="8"/>
  <c r="O10"/>
  <c r="X23" i="104"/>
  <c r="Y23"/>
  <c r="H10" i="5"/>
  <c r="R13"/>
  <c r="R10" s="1"/>
  <c r="D21"/>
  <c r="C6"/>
  <c r="C14"/>
  <c r="AD12" i="105"/>
  <c r="AE9"/>
  <c r="K12" i="5"/>
  <c r="S12" s="1"/>
  <c r="BO51" i="105"/>
  <c r="M10" i="104"/>
  <c r="N7"/>
  <c r="V26" i="109"/>
  <c r="W26"/>
  <c r="M19" i="9"/>
  <c r="M21" s="1"/>
  <c r="O102" i="104"/>
  <c r="AU13" i="105"/>
  <c r="E19" i="9"/>
  <c r="E21" s="1"/>
  <c r="G102" i="104"/>
  <c r="AB51" i="105"/>
  <c r="Z13"/>
  <c r="BC21"/>
  <c r="AQ18"/>
  <c r="U14"/>
  <c r="W25" i="109"/>
  <c r="V25"/>
  <c r="BC24" i="105"/>
  <c r="R10" i="8"/>
  <c r="R27"/>
  <c r="V31" i="109"/>
  <c r="W31"/>
  <c r="AV12" i="105"/>
  <c r="AU18"/>
  <c r="R81" i="104"/>
  <c r="Q7"/>
  <c r="E13" i="5"/>
  <c r="E10" s="1"/>
  <c r="E21" s="1"/>
  <c r="G11" i="85" s="1"/>
  <c r="K27" i="8"/>
  <c r="K10"/>
  <c r="J10"/>
  <c r="J27"/>
  <c r="G10"/>
  <c r="G27"/>
  <c r="Y24" i="104"/>
  <c r="X24"/>
  <c r="AF51" i="105"/>
  <c r="W9"/>
  <c r="X30" i="104"/>
  <c r="Y30"/>
  <c r="V9" i="109"/>
  <c r="W9"/>
  <c r="U24" i="105"/>
  <c r="T17" i="109"/>
  <c r="H12" i="105"/>
  <c r="I9"/>
  <c r="BD18"/>
  <c r="BK12"/>
  <c r="BK9" s="1"/>
  <c r="BK44" s="1"/>
  <c r="K604" i="90" s="1"/>
  <c r="K603" s="1"/>
  <c r="K617" s="1"/>
  <c r="M81" i="109"/>
  <c r="L8"/>
  <c r="K17" i="5"/>
  <c r="L14"/>
  <c r="BH18" i="105"/>
  <c r="S11" i="5"/>
  <c r="X12" i="105"/>
  <c r="X9" s="1"/>
  <c r="X44" s="1"/>
  <c r="X18" i="104"/>
  <c r="Y18"/>
  <c r="AL17" i="105"/>
  <c r="BM12"/>
  <c r="BL18"/>
  <c r="F81" i="104"/>
  <c r="E7"/>
  <c r="BC14" i="105"/>
  <c r="Q23" i="83" l="1"/>
  <c r="Q24" s="1"/>
  <c r="R19" i="16"/>
  <c r="R20" s="1"/>
  <c r="S11" i="8" s="1"/>
  <c r="I19" i="16"/>
  <c r="I20" s="1"/>
  <c r="K46" i="85" s="1"/>
  <c r="BB51" i="105"/>
  <c r="AS51"/>
  <c r="AK51"/>
  <c r="BR51"/>
  <c r="K14" i="5"/>
  <c r="BJ51" i="105"/>
  <c r="U13"/>
  <c r="G13" i="5"/>
  <c r="AJ51" i="105"/>
  <c r="U18"/>
  <c r="BD12"/>
  <c r="W16" i="109"/>
  <c r="R618" i="90"/>
  <c r="BC13" i="105"/>
  <c r="J618" i="90"/>
  <c r="K618"/>
  <c r="S618"/>
  <c r="T11" i="109"/>
  <c r="W11" s="1"/>
  <c r="E20" i="16"/>
  <c r="G46" i="85" s="1"/>
  <c r="R21" i="5"/>
  <c r="T11" i="85" s="1"/>
  <c r="AL18" i="105"/>
  <c r="N21" i="5"/>
  <c r="P11" i="85" s="1"/>
  <c r="AL13" i="105"/>
  <c r="V12"/>
  <c r="S14" i="5"/>
  <c r="M21"/>
  <c r="O11" i="85" s="1"/>
  <c r="K10" i="5"/>
  <c r="E81" i="104"/>
  <c r="D19" i="9"/>
  <c r="F102" i="104"/>
  <c r="E102" s="1"/>
  <c r="R33" i="71"/>
  <c r="R35" s="1"/>
  <c r="X51" i="105"/>
  <c r="F198" i="90"/>
  <c r="F197" s="1"/>
  <c r="J33" i="71"/>
  <c r="J35" s="1"/>
  <c r="V9" i="105"/>
  <c r="W44"/>
  <c r="R15" i="71"/>
  <c r="R17" s="1"/>
  <c r="G10" i="5"/>
  <c r="D9" i="105"/>
  <c r="E44"/>
  <c r="AQ12"/>
  <c r="AR9"/>
  <c r="X15" i="104"/>
  <c r="Y15"/>
  <c r="K15" i="71"/>
  <c r="K17" s="1"/>
  <c r="K21" i="5"/>
  <c r="U10" i="104"/>
  <c r="AT51" i="105"/>
  <c r="J24" i="71"/>
  <c r="J26" s="1"/>
  <c r="G21" i="5"/>
  <c r="N24" i="71"/>
  <c r="N26" s="1"/>
  <c r="AU12" i="105"/>
  <c r="AV9"/>
  <c r="AE44"/>
  <c r="M198" i="90" s="1"/>
  <c r="AD9" i="105"/>
  <c r="R11" i="8"/>
  <c r="S46" i="85"/>
  <c r="S6" i="5"/>
  <c r="Z12" i="105"/>
  <c r="AA9"/>
  <c r="G33" i="71"/>
  <c r="G35" s="1"/>
  <c r="G617" i="90"/>
  <c r="T12" i="105"/>
  <c r="P8" i="109"/>
  <c r="Q81"/>
  <c r="P9" i="105"/>
  <c r="Q44"/>
  <c r="N33" i="71"/>
  <c r="N35" s="1"/>
  <c r="D102" i="109"/>
  <c r="D12" i="16"/>
  <c r="BF51" i="105"/>
  <c r="F604" i="90"/>
  <c r="F603" s="1"/>
  <c r="BL12" i="105"/>
  <c r="BM9"/>
  <c r="BC18"/>
  <c r="L81" i="109"/>
  <c r="M102"/>
  <c r="I44" i="105"/>
  <c r="H9"/>
  <c r="V17" i="109"/>
  <c r="W17"/>
  <c r="N15" i="71"/>
  <c r="N17" s="1"/>
  <c r="S24"/>
  <c r="S26" s="1"/>
  <c r="J15"/>
  <c r="J17" s="1"/>
  <c r="O33"/>
  <c r="O35" s="1"/>
  <c r="E52" i="81"/>
  <c r="F11" i="85"/>
  <c r="E11" s="1"/>
  <c r="K13" i="5"/>
  <c r="Y16" i="104"/>
  <c r="X16"/>
  <c r="G211" i="90"/>
  <c r="G15" i="71"/>
  <c r="G17" s="1"/>
  <c r="S17" i="5"/>
  <c r="J102" i="104"/>
  <c r="I102" s="1"/>
  <c r="I81"/>
  <c r="H19" i="9"/>
  <c r="R24" i="71"/>
  <c r="R26" s="1"/>
  <c r="BH12" i="105"/>
  <c r="BI9"/>
  <c r="O13" i="5"/>
  <c r="Q10"/>
  <c r="O15" i="71"/>
  <c r="O17" s="1"/>
  <c r="C10" i="5"/>
  <c r="C21" s="1"/>
  <c r="BK51" i="105"/>
  <c r="R102" i="104"/>
  <c r="Q102" s="1"/>
  <c r="P19" i="9"/>
  <c r="Q81" i="104"/>
  <c r="N81"/>
  <c r="M7"/>
  <c r="U7" s="1"/>
  <c r="Y7" s="1"/>
  <c r="C13" i="5"/>
  <c r="S15" i="71"/>
  <c r="S17" s="1"/>
  <c r="AO51" i="105"/>
  <c r="F401" i="90"/>
  <c r="F400" s="1"/>
  <c r="BD9" i="105"/>
  <c r="BE44"/>
  <c r="AY12"/>
  <c r="AZ9"/>
  <c r="AM12"/>
  <c r="AN9"/>
  <c r="O24" i="71"/>
  <c r="O26" s="1"/>
  <c r="I81" i="109"/>
  <c r="H8"/>
  <c r="T8" s="1"/>
  <c r="W8" s="1"/>
  <c r="L21" i="5"/>
  <c r="N11" i="85" s="1"/>
  <c r="M11" s="1"/>
  <c r="BS51" i="105"/>
  <c r="L44"/>
  <c r="L51" s="1"/>
  <c r="M51"/>
  <c r="G24" i="71"/>
  <c r="G26" s="1"/>
  <c r="G414" i="90"/>
  <c r="BP12" i="105"/>
  <c r="BQ9"/>
  <c r="H21" i="5"/>
  <c r="J11" i="85" s="1"/>
  <c r="I11" s="1"/>
  <c r="AH12" i="105"/>
  <c r="U12" s="1"/>
  <c r="AI9"/>
  <c r="J11" i="8" l="1"/>
  <c r="J18" s="1"/>
  <c r="J35" s="1"/>
  <c r="T46" i="85"/>
  <c r="L198" i="90"/>
  <c r="M197"/>
  <c r="J36" i="71"/>
  <c r="I15" i="9" s="1"/>
  <c r="I18" s="1"/>
  <c r="V11" i="109"/>
  <c r="V8" s="1"/>
  <c r="V79" s="1"/>
  <c r="F11" i="8"/>
  <c r="F18" s="1"/>
  <c r="F35" s="1"/>
  <c r="N36" i="71"/>
  <c r="M15" i="9" s="1"/>
  <c r="S13" i="5"/>
  <c r="AM9" i="105"/>
  <c r="AN44"/>
  <c r="BD44"/>
  <c r="BE51"/>
  <c r="E604" i="90"/>
  <c r="D604" s="1"/>
  <c r="N102" i="104"/>
  <c r="M102" s="1"/>
  <c r="U102" s="1"/>
  <c r="Y102" s="1"/>
  <c r="L19" i="9"/>
  <c r="M81" i="104"/>
  <c r="U81" s="1"/>
  <c r="K33" i="71"/>
  <c r="K35" s="1"/>
  <c r="O36"/>
  <c r="N15" i="9" s="1"/>
  <c r="BI44" i="105"/>
  <c r="I604" i="90" s="1"/>
  <c r="BH9" i="105"/>
  <c r="G19" i="9"/>
  <c r="H21"/>
  <c r="G21" s="1"/>
  <c r="G36" i="71"/>
  <c r="F15" i="9" s="1"/>
  <c r="L102" i="109"/>
  <c r="L12" i="16"/>
  <c r="BC12" i="105"/>
  <c r="AL12"/>
  <c r="R36" i="71"/>
  <c r="Q15" i="9" s="1"/>
  <c r="BQ44" i="105"/>
  <c r="Q604" i="90" s="1"/>
  <c r="BP9" i="105"/>
  <c r="S18" i="8"/>
  <c r="S35" s="1"/>
  <c r="H81" i="109"/>
  <c r="I102"/>
  <c r="G618" i="90"/>
  <c r="F617"/>
  <c r="F33" i="71"/>
  <c r="F35" s="1"/>
  <c r="P81" i="109"/>
  <c r="Q102"/>
  <c r="AE51" i="105"/>
  <c r="AD51" s="1"/>
  <c r="AD44"/>
  <c r="X10" i="104"/>
  <c r="X7" s="1"/>
  <c r="Y10"/>
  <c r="D44" i="105"/>
  <c r="E51"/>
  <c r="E198" i="90"/>
  <c r="W51" i="105"/>
  <c r="V51" s="1"/>
  <c r="V44"/>
  <c r="F15" i="71"/>
  <c r="F17" s="1"/>
  <c r="F211" i="90"/>
  <c r="AH9" i="105"/>
  <c r="AI44"/>
  <c r="Q198" i="90" s="1"/>
  <c r="AY9" i="105"/>
  <c r="AZ44"/>
  <c r="Q401" i="90" s="1"/>
  <c r="F414"/>
  <c r="F24" i="71"/>
  <c r="F26" s="1"/>
  <c r="P21" i="9"/>
  <c r="O21" s="1"/>
  <c r="O19"/>
  <c r="Q21" i="5"/>
  <c r="S11" i="85" s="1"/>
  <c r="Q11" s="1"/>
  <c r="C11" s="1"/>
  <c r="O10" i="5"/>
  <c r="F52" i="81"/>
  <c r="E84"/>
  <c r="T9" i="105"/>
  <c r="Z9"/>
  <c r="AA44"/>
  <c r="I198" i="90" s="1"/>
  <c r="AV44" i="105"/>
  <c r="M401" i="90" s="1"/>
  <c r="AU9" i="105"/>
  <c r="C19" i="9"/>
  <c r="D21"/>
  <c r="C21" s="1"/>
  <c r="S33" i="71"/>
  <c r="S35" s="1"/>
  <c r="S36" s="1"/>
  <c r="R15" i="9" s="1"/>
  <c r="M18"/>
  <c r="M16"/>
  <c r="H44" i="105"/>
  <c r="H51" s="1"/>
  <c r="I51"/>
  <c r="BM44"/>
  <c r="M604" i="90" s="1"/>
  <c r="BL9" i="105"/>
  <c r="BC9" s="1"/>
  <c r="C12" i="16"/>
  <c r="E42" i="8"/>
  <c r="D12" i="83"/>
  <c r="D14" i="16"/>
  <c r="P44" i="105"/>
  <c r="P51" s="1"/>
  <c r="Q51"/>
  <c r="R18" i="8"/>
  <c r="R35" s="1"/>
  <c r="K24" i="71"/>
  <c r="K26" s="1"/>
  <c r="K36" s="1"/>
  <c r="J15" i="9" s="1"/>
  <c r="AQ9" i="105"/>
  <c r="AR44"/>
  <c r="I401" i="90" s="1"/>
  <c r="I16" i="9" l="1"/>
  <c r="U9" i="105"/>
  <c r="L604" i="90"/>
  <c r="M603"/>
  <c r="P604"/>
  <c r="Q603"/>
  <c r="L401"/>
  <c r="M400"/>
  <c r="H401"/>
  <c r="I400"/>
  <c r="P198"/>
  <c r="Q197"/>
  <c r="H604"/>
  <c r="I603"/>
  <c r="L197"/>
  <c r="M211"/>
  <c r="I197"/>
  <c r="H198"/>
  <c r="P401"/>
  <c r="Q400"/>
  <c r="AL9" i="105"/>
  <c r="R16" i="9"/>
  <c r="R18"/>
  <c r="J16"/>
  <c r="J18"/>
  <c r="AZ51" i="105"/>
  <c r="AY51" s="1"/>
  <c r="AY44"/>
  <c r="F618" i="90"/>
  <c r="D198"/>
  <c r="E197"/>
  <c r="BP44" i="105"/>
  <c r="BP51" s="1"/>
  <c r="BQ51"/>
  <c r="N18" i="9"/>
  <c r="N16"/>
  <c r="L21"/>
  <c r="K21" s="1"/>
  <c r="S21" s="1"/>
  <c r="K19"/>
  <c r="S19" s="1"/>
  <c r="C14" i="16"/>
  <c r="D18"/>
  <c r="BM51" i="105"/>
  <c r="BL44"/>
  <c r="BL51" s="1"/>
  <c r="I24" i="9"/>
  <c r="K10" i="85"/>
  <c r="K14" s="1"/>
  <c r="K15" s="1"/>
  <c r="G52" i="81"/>
  <c r="F84"/>
  <c r="F36" i="71"/>
  <c r="E15" i="9" s="1"/>
  <c r="Q16"/>
  <c r="Q18"/>
  <c r="K12" i="16"/>
  <c r="L42" i="8" s="1"/>
  <c r="L14" i="16"/>
  <c r="M42" i="8"/>
  <c r="L12" i="83"/>
  <c r="BD51" i="105"/>
  <c r="C12" i="83"/>
  <c r="D17"/>
  <c r="D22" s="1"/>
  <c r="M24" i="9"/>
  <c r="O10" i="85"/>
  <c r="O14" s="1"/>
  <c r="O15" s="1"/>
  <c r="AA51" i="105"/>
  <c r="Z51" s="1"/>
  <c r="Z44"/>
  <c r="AQ44"/>
  <c r="AR51"/>
  <c r="AQ51" s="1"/>
  <c r="D42" i="8"/>
  <c r="S10" i="5"/>
  <c r="S21" s="1"/>
  <c r="O21"/>
  <c r="AH44" i="105"/>
  <c r="AI51"/>
  <c r="AH51" s="1"/>
  <c r="D51"/>
  <c r="T44"/>
  <c r="T51" s="1"/>
  <c r="P102" i="109"/>
  <c r="P12" i="16"/>
  <c r="H12"/>
  <c r="H102" i="109"/>
  <c r="AN51" i="105"/>
  <c r="AM51" s="1"/>
  <c r="E401" i="90"/>
  <c r="AM44" i="105"/>
  <c r="AV51"/>
  <c r="AU51" s="1"/>
  <c r="AU44"/>
  <c r="T81" i="109"/>
  <c r="F16" i="9"/>
  <c r="F18"/>
  <c r="BH44" i="105"/>
  <c r="BH51" s="1"/>
  <c r="BI51"/>
  <c r="X81" i="104"/>
  <c r="X98" s="1"/>
  <c r="X100" s="1"/>
  <c r="X102" s="1"/>
  <c r="Y81"/>
  <c r="E603" i="90"/>
  <c r="D603" s="1"/>
  <c r="H603" l="1"/>
  <c r="I617"/>
  <c r="H617" s="1"/>
  <c r="H400"/>
  <c r="I414"/>
  <c r="H414" s="1"/>
  <c r="P603"/>
  <c r="Q617"/>
  <c r="P617" s="1"/>
  <c r="U51" i="105"/>
  <c r="H197" i="90"/>
  <c r="I211"/>
  <c r="P400"/>
  <c r="Q414"/>
  <c r="P414" s="1"/>
  <c r="L211"/>
  <c r="P197"/>
  <c r="Q211"/>
  <c r="L400"/>
  <c r="M414"/>
  <c r="L414" s="1"/>
  <c r="L603"/>
  <c r="M617"/>
  <c r="L617" s="1"/>
  <c r="T102" i="109"/>
  <c r="W102" s="1"/>
  <c r="U44" i="105"/>
  <c r="F24" i="9"/>
  <c r="H10" i="85"/>
  <c r="H14" s="1"/>
  <c r="H15" s="1"/>
  <c r="D401" i="90"/>
  <c r="T401" s="1"/>
  <c r="U401" s="1"/>
  <c r="E400"/>
  <c r="G12" i="16"/>
  <c r="H14"/>
  <c r="I42" i="8"/>
  <c r="H12" i="83"/>
  <c r="AL44" i="105"/>
  <c r="N14" i="8"/>
  <c r="O40" i="85"/>
  <c r="J14" i="8"/>
  <c r="K40" i="85"/>
  <c r="J24" i="9"/>
  <c r="L10" i="85"/>
  <c r="L14" s="1"/>
  <c r="L15" s="1"/>
  <c r="O12" i="16"/>
  <c r="P42" i="8" s="1"/>
  <c r="Q42"/>
  <c r="P14" i="16"/>
  <c r="P12" i="83"/>
  <c r="M25" i="9"/>
  <c r="M53"/>
  <c r="M55" s="1"/>
  <c r="BC44" i="105"/>
  <c r="L18" i="16"/>
  <c r="K14"/>
  <c r="M15" i="71"/>
  <c r="I25" i="9"/>
  <c r="I53"/>
  <c r="I55" s="1"/>
  <c r="C18" i="16"/>
  <c r="E27" i="8"/>
  <c r="E10"/>
  <c r="D10" s="1"/>
  <c r="E617" i="90"/>
  <c r="D617" s="1"/>
  <c r="E33" i="71"/>
  <c r="W81" i="109"/>
  <c r="V81"/>
  <c r="V98" s="1"/>
  <c r="V100" s="1"/>
  <c r="V102" s="1"/>
  <c r="AL51" i="105"/>
  <c r="E6" i="65"/>
  <c r="BC51" i="105"/>
  <c r="N24" i="9"/>
  <c r="P10" i="85"/>
  <c r="P14" s="1"/>
  <c r="P15" s="1"/>
  <c r="E211" i="90"/>
  <c r="E15" i="71"/>
  <c r="D197" i="90"/>
  <c r="R24" i="9"/>
  <c r="T10" i="85"/>
  <c r="T14" s="1"/>
  <c r="T15" s="1"/>
  <c r="C11" i="84"/>
  <c r="C16" s="1"/>
  <c r="C21" s="1"/>
  <c r="C17" i="83"/>
  <c r="C22" s="1"/>
  <c r="L17"/>
  <c r="L22" s="1"/>
  <c r="K12"/>
  <c r="K17" s="1"/>
  <c r="K22" s="1"/>
  <c r="S10" i="85"/>
  <c r="S14" s="1"/>
  <c r="S15" s="1"/>
  <c r="Q24" i="9"/>
  <c r="E16"/>
  <c r="E18"/>
  <c r="I52" i="81"/>
  <c r="D52"/>
  <c r="G84"/>
  <c r="L618" i="90" l="1"/>
  <c r="Q618"/>
  <c r="P211"/>
  <c r="P618" s="1"/>
  <c r="M618"/>
  <c r="I618"/>
  <c r="H211"/>
  <c r="H618" s="1"/>
  <c r="T604"/>
  <c r="U604" s="1"/>
  <c r="T40" i="85"/>
  <c r="S14" i="8"/>
  <c r="Q53" i="9"/>
  <c r="Q55" s="1"/>
  <c r="Q25"/>
  <c r="R53"/>
  <c r="R55" s="1"/>
  <c r="R25"/>
  <c r="P40" i="85"/>
  <c r="O14" i="8"/>
  <c r="E20" i="65"/>
  <c r="Q24" i="71"/>
  <c r="I33"/>
  <c r="D27" i="8"/>
  <c r="Q15" i="71"/>
  <c r="H17" i="83"/>
  <c r="H22" s="1"/>
  <c r="G12"/>
  <c r="E24" i="71"/>
  <c r="D400" i="90"/>
  <c r="E414"/>
  <c r="D414" s="1"/>
  <c r="Q33" i="71"/>
  <c r="J52" i="81"/>
  <c r="S40" i="85"/>
  <c r="R14" i="8"/>
  <c r="N25" i="9"/>
  <c r="N53"/>
  <c r="N55" s="1"/>
  <c r="L15" i="71"/>
  <c r="L17" s="1"/>
  <c r="M17"/>
  <c r="O12" i="83"/>
  <c r="O17" s="1"/>
  <c r="O22" s="1"/>
  <c r="P17"/>
  <c r="P22" s="1"/>
  <c r="L40" i="85"/>
  <c r="K14" i="8"/>
  <c r="G10" i="85"/>
  <c r="G14" s="1"/>
  <c r="G15" s="1"/>
  <c r="E24" i="9"/>
  <c r="I24" i="71"/>
  <c r="D15"/>
  <c r="D17" s="1"/>
  <c r="E17"/>
  <c r="E37"/>
  <c r="M24"/>
  <c r="E35"/>
  <c r="D33"/>
  <c r="D35" s="1"/>
  <c r="O14" i="16"/>
  <c r="P18"/>
  <c r="J25" i="9"/>
  <c r="J53"/>
  <c r="J55" s="1"/>
  <c r="G14" i="16"/>
  <c r="S14" s="1"/>
  <c r="U14" s="1"/>
  <c r="V14" s="1"/>
  <c r="H18"/>
  <c r="G14" i="8"/>
  <c r="H40" i="85"/>
  <c r="M33" i="71"/>
  <c r="M6" i="65"/>
  <c r="M20" s="1"/>
  <c r="I15" i="71"/>
  <c r="D211" i="90"/>
  <c r="M27" i="8"/>
  <c r="K18" i="16"/>
  <c r="L27" i="8" s="1"/>
  <c r="M10"/>
  <c r="L10" s="1"/>
  <c r="T198" i="90"/>
  <c r="U198" s="1"/>
  <c r="H42" i="8"/>
  <c r="S12" i="16"/>
  <c r="F25" i="9"/>
  <c r="F53"/>
  <c r="F55" s="1"/>
  <c r="D618" i="90" l="1"/>
  <c r="E618"/>
  <c r="I10" i="8"/>
  <c r="H10" s="1"/>
  <c r="G18" i="16"/>
  <c r="I27" i="8"/>
  <c r="Q10"/>
  <c r="P10" s="1"/>
  <c r="O18" i="16"/>
  <c r="P27" i="8" s="1"/>
  <c r="Q27"/>
  <c r="L24" i="71"/>
  <c r="L26" s="1"/>
  <c r="M26"/>
  <c r="I26"/>
  <c r="H24"/>
  <c r="H26" s="1"/>
  <c r="Q35"/>
  <c r="P33"/>
  <c r="G17" i="83"/>
  <c r="G22" s="1"/>
  <c r="S12"/>
  <c r="S17" s="1"/>
  <c r="S22" s="1"/>
  <c r="P15" i="71"/>
  <c r="Q17"/>
  <c r="T414" i="90"/>
  <c r="H15" i="71"/>
  <c r="H17" s="1"/>
  <c r="I17"/>
  <c r="E53" i="9"/>
  <c r="E55" s="1"/>
  <c r="E25"/>
  <c r="Q6" i="65"/>
  <c r="Q20" s="1"/>
  <c r="K52" i="81"/>
  <c r="J84"/>
  <c r="I6" i="65"/>
  <c r="T400" i="90"/>
  <c r="U400" s="1"/>
  <c r="M35" i="71"/>
  <c r="M36" s="1"/>
  <c r="L15" i="9" s="1"/>
  <c r="L33" i="71"/>
  <c r="L35" s="1"/>
  <c r="L36" s="1"/>
  <c r="T42" i="8"/>
  <c r="U12" i="16"/>
  <c r="V12" s="1"/>
  <c r="F14" i="8"/>
  <c r="G40" i="85"/>
  <c r="T603" i="90"/>
  <c r="U603" s="1"/>
  <c r="I35" i="71"/>
  <c r="H33"/>
  <c r="H35" s="1"/>
  <c r="T617" i="90"/>
  <c r="E26" i="71"/>
  <c r="E36" s="1"/>
  <c r="D24"/>
  <c r="D26" s="1"/>
  <c r="D36" s="1"/>
  <c r="T197" i="90"/>
  <c r="U197" s="1"/>
  <c r="P24" i="71"/>
  <c r="Q26"/>
  <c r="F21" i="65"/>
  <c r="E21"/>
  <c r="G21"/>
  <c r="G22" s="1"/>
  <c r="G23" s="1"/>
  <c r="G25" s="1"/>
  <c r="E23"/>
  <c r="E25" s="1"/>
  <c r="T10" i="8" l="1"/>
  <c r="V10" s="1"/>
  <c r="W10" s="1"/>
  <c r="D15" i="9"/>
  <c r="E14" i="81"/>
  <c r="F23" i="83"/>
  <c r="F24" s="1"/>
  <c r="F19" i="16"/>
  <c r="F20" s="1"/>
  <c r="P26" i="71"/>
  <c r="T24"/>
  <c r="T15"/>
  <c r="P17"/>
  <c r="D19" i="16"/>
  <c r="E26" i="65"/>
  <c r="F26"/>
  <c r="G26"/>
  <c r="D23" i="83"/>
  <c r="L16" i="9"/>
  <c r="K16" s="1"/>
  <c r="K15"/>
  <c r="L18"/>
  <c r="I20" i="65"/>
  <c r="C6"/>
  <c r="H52" i="81"/>
  <c r="M52"/>
  <c r="K84"/>
  <c r="H36" i="71"/>
  <c r="H27" i="8"/>
  <c r="S18" i="16"/>
  <c r="T211" i="90"/>
  <c r="T618" s="1"/>
  <c r="Q36" i="71"/>
  <c r="P15" i="9" s="1"/>
  <c r="P35" i="71"/>
  <c r="T33"/>
  <c r="I36"/>
  <c r="H15" i="9" s="1"/>
  <c r="H16" l="1"/>
  <c r="G16" s="1"/>
  <c r="H18"/>
  <c r="G15"/>
  <c r="P18"/>
  <c r="P16"/>
  <c r="O16" s="1"/>
  <c r="O15"/>
  <c r="H84" i="81"/>
  <c r="I84"/>
  <c r="P36" i="71"/>
  <c r="H46" i="85"/>
  <c r="G11" i="8"/>
  <c r="B15" i="71"/>
  <c r="T17"/>
  <c r="B33"/>
  <c r="T35"/>
  <c r="I21" i="65"/>
  <c r="I22" s="1"/>
  <c r="I23" s="1"/>
  <c r="I25" s="1"/>
  <c r="O21"/>
  <c r="O22" s="1"/>
  <c r="O23" s="1"/>
  <c r="O25" s="1"/>
  <c r="Q21"/>
  <c r="Q22" s="1"/>
  <c r="Q23" s="1"/>
  <c r="Q25" s="1"/>
  <c r="S21"/>
  <c r="N21"/>
  <c r="N22" s="1"/>
  <c r="N23" s="1"/>
  <c r="N25" s="1"/>
  <c r="R21"/>
  <c r="C20"/>
  <c r="C25" s="1"/>
  <c r="M21"/>
  <c r="M22" s="1"/>
  <c r="M23" s="1"/>
  <c r="M25" s="1"/>
  <c r="J21"/>
  <c r="K21"/>
  <c r="K22" s="1"/>
  <c r="K23" s="1"/>
  <c r="K25" s="1"/>
  <c r="C23" i="83"/>
  <c r="D24"/>
  <c r="B24" i="71"/>
  <c r="T26"/>
  <c r="F14" i="81"/>
  <c r="G14" s="1"/>
  <c r="F60" i="85"/>
  <c r="E33" i="8"/>
  <c r="T27"/>
  <c r="U18" i="16"/>
  <c r="V18" s="1"/>
  <c r="N52" i="81"/>
  <c r="K18" i="9"/>
  <c r="N10" i="85"/>
  <c r="L24" i="9"/>
  <c r="C19" i="16"/>
  <c r="E53" i="81"/>
  <c r="D20" i="16"/>
  <c r="C15" i="9"/>
  <c r="D18"/>
  <c r="D16"/>
  <c r="C16" s="1"/>
  <c r="S16" l="1"/>
  <c r="F46" i="85"/>
  <c r="E11" i="8"/>
  <c r="E75" i="81"/>
  <c r="L53" i="9"/>
  <c r="K24"/>
  <c r="L25"/>
  <c r="C22" i="84"/>
  <c r="C23" s="1"/>
  <c r="C24" i="83"/>
  <c r="P23"/>
  <c r="P19" i="16"/>
  <c r="G18" i="8"/>
  <c r="G35" s="1"/>
  <c r="O18" i="9"/>
  <c r="R10" i="85"/>
  <c r="P24" i="9"/>
  <c r="M10" i="85"/>
  <c r="M14" s="1"/>
  <c r="M15" s="1"/>
  <c r="M40" s="1"/>
  <c r="N14"/>
  <c r="N15" s="1"/>
  <c r="J19" i="16"/>
  <c r="J20" s="1"/>
  <c r="J23" i="83"/>
  <c r="J24" s="1"/>
  <c r="N19" i="16"/>
  <c r="N20" s="1"/>
  <c r="N23" i="83"/>
  <c r="N24" s="1"/>
  <c r="X33" i="71"/>
  <c r="X35" s="1"/>
  <c r="V33"/>
  <c r="B35"/>
  <c r="C20" i="16"/>
  <c r="L19"/>
  <c r="L23" i="83"/>
  <c r="B17" i="71"/>
  <c r="V15"/>
  <c r="V17" s="1"/>
  <c r="X15"/>
  <c r="X17" s="1"/>
  <c r="C18" i="9"/>
  <c r="D24"/>
  <c r="F10" i="85"/>
  <c r="F53" i="81"/>
  <c r="E61"/>
  <c r="E70" s="1"/>
  <c r="F62" i="85"/>
  <c r="O52" i="81"/>
  <c r="N84"/>
  <c r="B26" i="71"/>
  <c r="V24"/>
  <c r="U24" s="1"/>
  <c r="U26" s="1"/>
  <c r="X24"/>
  <c r="X26" s="1"/>
  <c r="M23" i="83"/>
  <c r="M24" s="1"/>
  <c r="M19" i="16"/>
  <c r="M20" s="1"/>
  <c r="H23" i="83"/>
  <c r="H19" i="16"/>
  <c r="J26" i="65"/>
  <c r="N26"/>
  <c r="I26"/>
  <c r="Q26"/>
  <c r="R26"/>
  <c r="M26"/>
  <c r="S26"/>
  <c r="C26" s="1"/>
  <c r="C27" s="1"/>
  <c r="A27" s="1"/>
  <c r="K26"/>
  <c r="O26"/>
  <c r="T36" i="71"/>
  <c r="S15" i="9"/>
  <c r="G18"/>
  <c r="H24"/>
  <c r="J10" i="85"/>
  <c r="C33" i="54" l="1"/>
  <c r="C34" s="1"/>
  <c r="J14" i="85"/>
  <c r="J15" s="1"/>
  <c r="I10"/>
  <c r="I14" s="1"/>
  <c r="I15" s="1"/>
  <c r="I40" s="1"/>
  <c r="U33" i="54"/>
  <c r="U34" s="1"/>
  <c r="O46" i="85"/>
  <c r="N11" i="8"/>
  <c r="G53" i="81"/>
  <c r="F61"/>
  <c r="G62" i="85"/>
  <c r="B36" i="71"/>
  <c r="N40" i="85"/>
  <c r="M14" i="8"/>
  <c r="L14" s="1"/>
  <c r="S18" i="9"/>
  <c r="O19" i="16"/>
  <c r="O20" s="1"/>
  <c r="P20"/>
  <c r="E77" i="81"/>
  <c r="E12" i="8" s="1"/>
  <c r="E20" s="1"/>
  <c r="F75" i="81"/>
  <c r="Q52"/>
  <c r="L52"/>
  <c r="O84"/>
  <c r="F14" i="85"/>
  <c r="F15" s="1"/>
  <c r="E10"/>
  <c r="U15" i="71"/>
  <c r="U17" s="1"/>
  <c r="K23" i="83"/>
  <c r="K24" s="1"/>
  <c r="L24"/>
  <c r="O11" i="8"/>
  <c r="P46" i="85"/>
  <c r="O23" i="83"/>
  <c r="O24" s="1"/>
  <c r="P24"/>
  <c r="K25" i="9"/>
  <c r="E18" i="8"/>
  <c r="E35" s="1"/>
  <c r="D11"/>
  <c r="G23" i="83"/>
  <c r="H24"/>
  <c r="G24" i="9"/>
  <c r="H25"/>
  <c r="H53"/>
  <c r="G19" i="16"/>
  <c r="H20"/>
  <c r="C24" i="9"/>
  <c r="D25"/>
  <c r="D53"/>
  <c r="X36" i="71"/>
  <c r="K19" i="16"/>
  <c r="K20" s="1"/>
  <c r="L20"/>
  <c r="U33" i="71"/>
  <c r="U35" s="1"/>
  <c r="V35"/>
  <c r="O24" i="9"/>
  <c r="P53"/>
  <c r="P25"/>
  <c r="E46" i="85"/>
  <c r="F64"/>
  <c r="F78" s="1"/>
  <c r="V26" i="71"/>
  <c r="W24"/>
  <c r="W26" s="1"/>
  <c r="L46" i="85"/>
  <c r="K11" i="8"/>
  <c r="R14" i="85"/>
  <c r="R15" s="1"/>
  <c r="Q10"/>
  <c r="Q14" s="1"/>
  <c r="Q15" s="1"/>
  <c r="Q40" s="1"/>
  <c r="K53" i="9"/>
  <c r="L55"/>
  <c r="K55" s="1"/>
  <c r="E80" i="81" l="1"/>
  <c r="E13" i="8" s="1"/>
  <c r="W33" i="71"/>
  <c r="W35" s="1"/>
  <c r="V36"/>
  <c r="S24" i="9"/>
  <c r="K18" i="8"/>
  <c r="K35" s="1"/>
  <c r="E14" i="85"/>
  <c r="E15" s="1"/>
  <c r="E40" s="1"/>
  <c r="E42" s="1"/>
  <c r="E70" s="1"/>
  <c r="E74" s="1"/>
  <c r="C10"/>
  <c r="C14" s="1"/>
  <c r="C15" s="1"/>
  <c r="C40" s="1"/>
  <c r="C42" s="1"/>
  <c r="C70" s="1"/>
  <c r="C74" s="1"/>
  <c r="G53" i="9"/>
  <c r="H55"/>
  <c r="G55" s="1"/>
  <c r="G24" i="83"/>
  <c r="S23"/>
  <c r="S24" s="1"/>
  <c r="F40" i="85"/>
  <c r="F42" s="1"/>
  <c r="E14" i="8"/>
  <c r="D14" s="1"/>
  <c r="L84" i="81"/>
  <c r="M84"/>
  <c r="Q11" i="8"/>
  <c r="R46" i="85"/>
  <c r="Q46" s="1"/>
  <c r="F70" i="81"/>
  <c r="F24" i="8"/>
  <c r="U47" i="54"/>
  <c r="U48"/>
  <c r="O25" i="9"/>
  <c r="G25"/>
  <c r="R52" i="81"/>
  <c r="Q84"/>
  <c r="I53"/>
  <c r="D53"/>
  <c r="D61" s="1"/>
  <c r="D70" s="1"/>
  <c r="H62" i="85"/>
  <c r="E62" s="1"/>
  <c r="G61" i="81"/>
  <c r="C47" i="54"/>
  <c r="C48"/>
  <c r="R40" i="85"/>
  <c r="Q14" i="8"/>
  <c r="P14" s="1"/>
  <c r="P55" i="9"/>
  <c r="O55" s="1"/>
  <c r="O53"/>
  <c r="C53"/>
  <c r="D55"/>
  <c r="J46" i="85"/>
  <c r="I46" s="1"/>
  <c r="I11" i="8"/>
  <c r="D18"/>
  <c r="D35" s="1"/>
  <c r="U36" i="71"/>
  <c r="G75" i="81"/>
  <c r="F77"/>
  <c r="F12" i="8" s="1"/>
  <c r="F20" s="1"/>
  <c r="W15" i="71"/>
  <c r="W17" s="1"/>
  <c r="W36" s="1"/>
  <c r="N18" i="8"/>
  <c r="N35" s="1"/>
  <c r="N46" i="85"/>
  <c r="M46" s="1"/>
  <c r="M11" i="8"/>
  <c r="C25" i="9"/>
  <c r="E24" i="8"/>
  <c r="E28"/>
  <c r="G20" i="16"/>
  <c r="S20" s="1"/>
  <c r="U20" s="1"/>
  <c r="V20" s="1"/>
  <c r="S19"/>
  <c r="U19" s="1"/>
  <c r="V19" s="1"/>
  <c r="O18" i="8"/>
  <c r="O35" s="1"/>
  <c r="I14"/>
  <c r="H14" s="1"/>
  <c r="J40" i="85"/>
  <c r="E26" i="8" l="1"/>
  <c r="S25" i="9"/>
  <c r="S53"/>
  <c r="T14" i="8"/>
  <c r="V14" s="1"/>
  <c r="W14" s="1"/>
  <c r="C46" i="85"/>
  <c r="D57" i="9"/>
  <c r="E56" s="1"/>
  <c r="E57" s="1"/>
  <c r="F56" s="1"/>
  <c r="F57" s="1"/>
  <c r="C55"/>
  <c r="S55" s="1"/>
  <c r="S57" s="1"/>
  <c r="G70" i="81"/>
  <c r="G24" i="8"/>
  <c r="Q18"/>
  <c r="Q35" s="1"/>
  <c r="P11"/>
  <c r="D24"/>
  <c r="D28"/>
  <c r="L11"/>
  <c r="M18"/>
  <c r="M35" s="1"/>
  <c r="H11"/>
  <c r="I18"/>
  <c r="I35" s="1"/>
  <c r="F80" i="81"/>
  <c r="F13" i="8" s="1"/>
  <c r="F28"/>
  <c r="E6" i="81"/>
  <c r="G41" i="85"/>
  <c r="G42" s="1"/>
  <c r="G77" i="81"/>
  <c r="G12" i="8" s="1"/>
  <c r="I75" i="81"/>
  <c r="D75"/>
  <c r="D77" s="1"/>
  <c r="D80" s="1"/>
  <c r="D26" i="8" s="1"/>
  <c r="J53" i="81"/>
  <c r="J62" i="85"/>
  <c r="I61" i="81"/>
  <c r="S52"/>
  <c r="R84"/>
  <c r="E30" i="8"/>
  <c r="E36" s="1"/>
  <c r="E37"/>
  <c r="E19"/>
  <c r="D12" l="1"/>
  <c r="D20" s="1"/>
  <c r="G20"/>
  <c r="F26"/>
  <c r="H18"/>
  <c r="H35" s="1"/>
  <c r="K53" i="81"/>
  <c r="K62" i="85"/>
  <c r="J61" i="81"/>
  <c r="F6"/>
  <c r="G70" i="85" s="1"/>
  <c r="H41"/>
  <c r="H42" s="1"/>
  <c r="F30" i="8"/>
  <c r="F36" s="1"/>
  <c r="F37"/>
  <c r="F19"/>
  <c r="C57" i="9"/>
  <c r="H56"/>
  <c r="H57" s="1"/>
  <c r="I56" s="1"/>
  <c r="I57" s="1"/>
  <c r="J56" s="1"/>
  <c r="E38" i="8"/>
  <c r="P52" i="81"/>
  <c r="G11" i="82"/>
  <c r="S84" i="81"/>
  <c r="E19"/>
  <c r="F70" i="85"/>
  <c r="I70" i="81"/>
  <c r="I24" i="8"/>
  <c r="I77" i="81"/>
  <c r="I12" i="8" s="1"/>
  <c r="I20" s="1"/>
  <c r="J75" i="81"/>
  <c r="L18" i="8"/>
  <c r="L35" s="1"/>
  <c r="P18"/>
  <c r="P35" s="1"/>
  <c r="T11"/>
  <c r="G80" i="81"/>
  <c r="G13" i="8" s="1"/>
  <c r="G28"/>
  <c r="F38" l="1"/>
  <c r="E31"/>
  <c r="E39" i="81"/>
  <c r="E82" s="1"/>
  <c r="E85" s="1"/>
  <c r="E22" i="8"/>
  <c r="E23"/>
  <c r="G6" i="81"/>
  <c r="J41" i="85"/>
  <c r="H53" i="81"/>
  <c r="H61" s="1"/>
  <c r="M53"/>
  <c r="K61"/>
  <c r="L62" i="85"/>
  <c r="I62" s="1"/>
  <c r="T18" i="8"/>
  <c r="T35" s="1"/>
  <c r="V11"/>
  <c r="I80" i="81"/>
  <c r="I13" i="8" s="1"/>
  <c r="I28"/>
  <c r="P84" i="81"/>
  <c r="T52"/>
  <c r="H71" i="85"/>
  <c r="G37" i="8"/>
  <c r="D13"/>
  <c r="G30"/>
  <c r="G36" s="1"/>
  <c r="G19"/>
  <c r="G26"/>
  <c r="K75" i="81"/>
  <c r="J77"/>
  <c r="J12" i="8" s="1"/>
  <c r="J20" s="1"/>
  <c r="J70" i="81"/>
  <c r="J24" i="8"/>
  <c r="G71" i="85"/>
  <c r="G74" s="1"/>
  <c r="F74"/>
  <c r="G56" i="9"/>
  <c r="J57"/>
  <c r="I41" i="85" l="1"/>
  <c r="J42"/>
  <c r="L56" i="9"/>
  <c r="L57" s="1"/>
  <c r="M56" s="1"/>
  <c r="M57" s="1"/>
  <c r="N56" s="1"/>
  <c r="G57"/>
  <c r="H75" i="81"/>
  <c r="H77" s="1"/>
  <c r="M75"/>
  <c r="K77"/>
  <c r="K12" i="8" s="1"/>
  <c r="G38"/>
  <c r="K70" i="81"/>
  <c r="K24" i="8"/>
  <c r="D6" i="81"/>
  <c r="H70" i="85"/>
  <c r="H74" s="1"/>
  <c r="D30" i="8"/>
  <c r="D36" s="1"/>
  <c r="D37"/>
  <c r="D19"/>
  <c r="T84" i="81"/>
  <c r="I26" i="8"/>
  <c r="N53" i="81"/>
  <c r="M61"/>
  <c r="N62" i="85"/>
  <c r="J80" i="81"/>
  <c r="J28" i="8"/>
  <c r="I30"/>
  <c r="I36" s="1"/>
  <c r="I37"/>
  <c r="I19"/>
  <c r="H70" i="81"/>
  <c r="H24" i="8"/>
  <c r="D38" l="1"/>
  <c r="O53" i="81"/>
  <c r="O62" i="85"/>
  <c r="N61" i="81"/>
  <c r="H12" i="8"/>
  <c r="H20" s="1"/>
  <c r="K20"/>
  <c r="K56" i="9"/>
  <c r="N57"/>
  <c r="J26" i="8"/>
  <c r="J13"/>
  <c r="M77" i="81"/>
  <c r="M12" i="8" s="1"/>
  <c r="M20" s="1"/>
  <c r="N75" i="81"/>
  <c r="I6"/>
  <c r="J70" i="85" s="1"/>
  <c r="K41"/>
  <c r="K42" s="1"/>
  <c r="K80" i="81"/>
  <c r="K28" i="8"/>
  <c r="I71" i="85"/>
  <c r="J71" s="1"/>
  <c r="I42"/>
  <c r="I70" s="1"/>
  <c r="H80" i="81"/>
  <c r="H26" i="8" s="1"/>
  <c r="H28"/>
  <c r="I38"/>
  <c r="M70" i="81"/>
  <c r="M24" i="8"/>
  <c r="I74" i="85" l="1"/>
  <c r="K71"/>
  <c r="J74"/>
  <c r="M80" i="81"/>
  <c r="M13" i="8" s="1"/>
  <c r="M28"/>
  <c r="K26"/>
  <c r="K13"/>
  <c r="O75" i="81"/>
  <c r="N77"/>
  <c r="N12" i="8" s="1"/>
  <c r="N20" s="1"/>
  <c r="K57" i="9"/>
  <c r="P56"/>
  <c r="P57" s="1"/>
  <c r="Q56" s="1"/>
  <c r="Q57" s="1"/>
  <c r="R56" s="1"/>
  <c r="N70" i="81"/>
  <c r="N24" i="8"/>
  <c r="J6" i="81"/>
  <c r="K70" i="85" s="1"/>
  <c r="L41"/>
  <c r="L42" s="1"/>
  <c r="J37" i="8"/>
  <c r="J30"/>
  <c r="J36" s="1"/>
  <c r="J19"/>
  <c r="Q53" i="81"/>
  <c r="L53"/>
  <c r="L61" s="1"/>
  <c r="P62" i="85"/>
  <c r="M62" s="1"/>
  <c r="O61" i="81"/>
  <c r="J38" i="8" l="1"/>
  <c r="O70" i="81"/>
  <c r="O24" i="8"/>
  <c r="L70" i="81"/>
  <c r="L24" i="8"/>
  <c r="N80" i="81"/>
  <c r="N28" i="8"/>
  <c r="L75" i="81"/>
  <c r="L77" s="1"/>
  <c r="O77"/>
  <c r="O12" i="8" s="1"/>
  <c r="Q75" i="81"/>
  <c r="M26" i="8"/>
  <c r="R53" i="81"/>
  <c r="R62" i="85"/>
  <c r="Q61" i="81"/>
  <c r="N41" i="85"/>
  <c r="K6" i="81"/>
  <c r="O56" i="9"/>
  <c r="R57"/>
  <c r="O57" s="1"/>
  <c r="H13" i="8"/>
  <c r="K30"/>
  <c r="K36" s="1"/>
  <c r="K37"/>
  <c r="K19"/>
  <c r="M37"/>
  <c r="M30"/>
  <c r="M36" s="1"/>
  <c r="M19"/>
  <c r="K74" i="85"/>
  <c r="L71"/>
  <c r="M38" i="8" l="1"/>
  <c r="K38"/>
  <c r="L12"/>
  <c r="L20" s="1"/>
  <c r="O20"/>
  <c r="L70" i="85"/>
  <c r="L74" s="1"/>
  <c r="H6" i="81"/>
  <c r="S53"/>
  <c r="S62" i="85"/>
  <c r="R61" i="81"/>
  <c r="L80"/>
  <c r="L26" i="8" s="1"/>
  <c r="L28"/>
  <c r="H37"/>
  <c r="H30"/>
  <c r="H36" s="1"/>
  <c r="H19"/>
  <c r="M41" i="85"/>
  <c r="N42"/>
  <c r="Q70" i="81"/>
  <c r="Q24" i="8"/>
  <c r="R75" i="81"/>
  <c r="Q77"/>
  <c r="Q12" i="8" s="1"/>
  <c r="Q20" s="1"/>
  <c r="N26"/>
  <c r="N13"/>
  <c r="O80" i="81"/>
  <c r="O13" i="8" s="1"/>
  <c r="O28"/>
  <c r="O26" l="1"/>
  <c r="Q80" i="81"/>
  <c r="Q13" i="8" s="1"/>
  <c r="Q28"/>
  <c r="H38"/>
  <c r="M6" i="81"/>
  <c r="N70" i="85" s="1"/>
  <c r="O41"/>
  <c r="O42" s="1"/>
  <c r="R70" i="81"/>
  <c r="R24" i="8"/>
  <c r="O30"/>
  <c r="O36" s="1"/>
  <c r="L13"/>
  <c r="O37"/>
  <c r="O19"/>
  <c r="R77" i="81"/>
  <c r="R12" i="8" s="1"/>
  <c r="R20" s="1"/>
  <c r="S75" i="81"/>
  <c r="M71" i="85"/>
  <c r="N71" s="1"/>
  <c r="M42"/>
  <c r="M70" s="1"/>
  <c r="N30" i="8"/>
  <c r="N36" s="1"/>
  <c r="N37"/>
  <c r="N19"/>
  <c r="P53" i="81"/>
  <c r="G12" i="82"/>
  <c r="G20" s="1"/>
  <c r="G29" s="1"/>
  <c r="S61" i="81"/>
  <c r="T62" i="85"/>
  <c r="Q62" s="1"/>
  <c r="C62" s="1"/>
  <c r="N38" i="8" l="1"/>
  <c r="O38"/>
  <c r="T53" i="81"/>
  <c r="T61" s="1"/>
  <c r="P61"/>
  <c r="M74" i="85"/>
  <c r="R80" i="81"/>
  <c r="R13" i="8" s="1"/>
  <c r="R28"/>
  <c r="S70" i="81"/>
  <c r="S24" i="8"/>
  <c r="P75" i="81"/>
  <c r="S77"/>
  <c r="S12" i="8" s="1"/>
  <c r="G34" i="82"/>
  <c r="G36" s="1"/>
  <c r="G39" s="1"/>
  <c r="L37" i="8"/>
  <c r="L30"/>
  <c r="L36" s="1"/>
  <c r="L19"/>
  <c r="P41" i="85"/>
  <c r="P42" s="1"/>
  <c r="N6" i="81"/>
  <c r="O70" i="85" s="1"/>
  <c r="Q26" i="8"/>
  <c r="O71" i="85"/>
  <c r="N74"/>
  <c r="Q30" i="8"/>
  <c r="Q36" s="1"/>
  <c r="Q37"/>
  <c r="Q19"/>
  <c r="L38" l="1"/>
  <c r="R26"/>
  <c r="P71" i="85"/>
  <c r="O74"/>
  <c r="R30" i="8"/>
  <c r="R36" s="1"/>
  <c r="R37"/>
  <c r="R19"/>
  <c r="R41" i="85"/>
  <c r="O6" i="81"/>
  <c r="S80"/>
  <c r="S28" i="8"/>
  <c r="T12"/>
  <c r="P12"/>
  <c r="P20" s="1"/>
  <c r="S20"/>
  <c r="P70" i="81"/>
  <c r="P24" i="8"/>
  <c r="Q38"/>
  <c r="P77" i="81"/>
  <c r="T75"/>
  <c r="T77" s="1"/>
  <c r="T70"/>
  <c r="T24" i="8"/>
  <c r="R38" l="1"/>
  <c r="S26"/>
  <c r="S13"/>
  <c r="L6" i="81"/>
  <c r="P70" i="85"/>
  <c r="P74" s="1"/>
  <c r="T80" i="81"/>
  <c r="T26" i="8" s="1"/>
  <c r="T28"/>
  <c r="V12"/>
  <c r="T20"/>
  <c r="Q41" i="85"/>
  <c r="R42"/>
  <c r="P80" i="81"/>
  <c r="P26" i="8" s="1"/>
  <c r="P28"/>
  <c r="Q6" i="81" l="1"/>
  <c r="R70" i="85" s="1"/>
  <c r="S41"/>
  <c r="S42" s="1"/>
  <c r="Q71"/>
  <c r="R71" s="1"/>
  <c r="Q42"/>
  <c r="Q70" s="1"/>
  <c r="P13" i="8"/>
  <c r="S30"/>
  <c r="S36" s="1"/>
  <c r="T13"/>
  <c r="S37"/>
  <c r="S19"/>
  <c r="S38" l="1"/>
  <c r="Q74" i="85"/>
  <c r="T30" i="8"/>
  <c r="T36" s="1"/>
  <c r="T37"/>
  <c r="V13"/>
  <c r="T19"/>
  <c r="R6" i="81"/>
  <c r="S70" i="85" s="1"/>
  <c r="T41"/>
  <c r="T42" s="1"/>
  <c r="S6" i="81" s="1"/>
  <c r="P37" i="8"/>
  <c r="P30"/>
  <c r="P36" s="1"/>
  <c r="P19"/>
  <c r="S71" i="85"/>
  <c r="R74"/>
  <c r="P38" i="8" l="1"/>
  <c r="C6" i="82"/>
  <c r="T70" i="85"/>
  <c r="P6" i="81"/>
  <c r="T6" s="1"/>
  <c r="T71" i="85"/>
  <c r="S74"/>
  <c r="T38" i="8"/>
  <c r="T74" i="85" l="1"/>
  <c r="I13" i="81" l="1"/>
  <c r="J13" s="1"/>
  <c r="K13" s="1"/>
  <c r="M13" l="1"/>
  <c r="N13" s="1"/>
  <c r="O13" s="1"/>
  <c r="H13"/>
  <c r="D13"/>
  <c r="L13" l="1"/>
  <c r="Q13"/>
  <c r="R13" s="1"/>
  <c r="S13" s="1"/>
  <c r="C13" i="82" l="1"/>
  <c r="P13" i="81"/>
  <c r="T13" s="1"/>
  <c r="G61" i="85"/>
  <c r="D10" i="81" l="1"/>
  <c r="I10"/>
  <c r="J10" l="1"/>
  <c r="K10" l="1"/>
  <c r="H10" l="1"/>
  <c r="M10"/>
  <c r="N10" l="1"/>
  <c r="O10" l="1"/>
  <c r="L10" l="1"/>
  <c r="Q10"/>
  <c r="R10" l="1"/>
  <c r="S10" l="1"/>
  <c r="P10" l="1"/>
  <c r="C10" i="82"/>
  <c r="T10" i="81" l="1"/>
  <c r="F33" i="8"/>
  <c r="G60" i="85"/>
  <c r="G64" s="1"/>
  <c r="G78" s="1"/>
  <c r="F19" i="81"/>
  <c r="F23" i="8" s="1"/>
  <c r="F39" i="81" l="1"/>
  <c r="F82" s="1"/>
  <c r="F85" s="1"/>
  <c r="D14"/>
  <c r="H60" i="85"/>
  <c r="G33" i="8"/>
  <c r="F31"/>
  <c r="I14" i="81"/>
  <c r="F22" i="8"/>
  <c r="I33" l="1"/>
  <c r="J14" i="81"/>
  <c r="K60" i="85" s="1"/>
  <c r="J60"/>
  <c r="E60"/>
  <c r="D33" i="8"/>
  <c r="J33" l="1"/>
  <c r="K14" i="81"/>
  <c r="L60" i="85" s="1"/>
  <c r="I60" l="1"/>
  <c r="H14" i="81"/>
  <c r="M14"/>
  <c r="N60" i="85" s="1"/>
  <c r="K33" i="8"/>
  <c r="M33" l="1"/>
  <c r="N14" i="81"/>
  <c r="H33" i="8"/>
  <c r="O14" i="81" l="1"/>
  <c r="P60" i="85" s="1"/>
  <c r="N33" i="8"/>
  <c r="O60" i="85"/>
  <c r="M60" l="1"/>
  <c r="O33" i="8"/>
  <c r="L14" i="81"/>
  <c r="Q14"/>
  <c r="R60" i="85" s="1"/>
  <c r="R14" i="81" l="1"/>
  <c r="Q33" i="8"/>
  <c r="L33"/>
  <c r="S14" i="81" l="1"/>
  <c r="T60" i="85" s="1"/>
  <c r="R33" i="8"/>
  <c r="S60" i="85"/>
  <c r="Q60" l="1"/>
  <c r="C14" i="82"/>
  <c r="P14" i="81"/>
  <c r="S33" i="8"/>
  <c r="P33" l="1"/>
  <c r="T14" i="81"/>
  <c r="C60" i="85"/>
  <c r="T33" i="8" l="1"/>
  <c r="G19" i="81"/>
  <c r="G23" i="8" s="1"/>
  <c r="H61" i="85"/>
  <c r="E61" s="1"/>
  <c r="D19" i="81"/>
  <c r="I19"/>
  <c r="G39" l="1"/>
  <c r="G82" s="1"/>
  <c r="G85" s="1"/>
  <c r="I22" i="8"/>
  <c r="I23"/>
  <c r="I39" i="81"/>
  <c r="I82" s="1"/>
  <c r="I85" s="1"/>
  <c r="I31" i="8"/>
  <c r="E64" i="85"/>
  <c r="D22" i="8"/>
  <c r="D23"/>
  <c r="D39" i="81"/>
  <c r="D82" s="1"/>
  <c r="D31" i="8"/>
  <c r="H64" i="85"/>
  <c r="H78" s="1"/>
  <c r="G22" i="8"/>
  <c r="G31"/>
  <c r="J61" i="85"/>
  <c r="J64" l="1"/>
  <c r="J78" s="1"/>
  <c r="J19" i="81"/>
  <c r="L61" i="85"/>
  <c r="L64" s="1"/>
  <c r="L78" s="1"/>
  <c r="K61"/>
  <c r="K64" s="1"/>
  <c r="K78" s="1"/>
  <c r="J22" i="8" l="1"/>
  <c r="J39" i="81"/>
  <c r="J82" s="1"/>
  <c r="J85" s="1"/>
  <c r="J23" i="8"/>
  <c r="J31"/>
  <c r="I61" i="85"/>
  <c r="H19" i="81"/>
  <c r="K19"/>
  <c r="M19" l="1"/>
  <c r="K23" i="8"/>
  <c r="K31"/>
  <c r="K39" i="81"/>
  <c r="K82" s="1"/>
  <c r="K85" s="1"/>
  <c r="K22" i="8"/>
  <c r="H22"/>
  <c r="H31"/>
  <c r="H39" i="81"/>
  <c r="H82" s="1"/>
  <c r="H85" s="1"/>
  <c r="H23" i="8"/>
  <c r="N61" i="85"/>
  <c r="I64"/>
  <c r="I78" s="1"/>
  <c r="N64" l="1"/>
  <c r="N78" s="1"/>
  <c r="N19" i="81"/>
  <c r="P61" i="85"/>
  <c r="P64" s="1"/>
  <c r="P78" s="1"/>
  <c r="O61"/>
  <c r="O64" s="1"/>
  <c r="O78" s="1"/>
  <c r="M23" i="8"/>
  <c r="M22"/>
  <c r="M31"/>
  <c r="M39" i="81"/>
  <c r="M82" s="1"/>
  <c r="M85" s="1"/>
  <c r="L19" l="1"/>
  <c r="O19"/>
  <c r="R61" i="85"/>
  <c r="N23" i="8"/>
  <c r="N39" i="81"/>
  <c r="N82" s="1"/>
  <c r="N85" s="1"/>
  <c r="N22" i="8"/>
  <c r="N31"/>
  <c r="M61" i="85"/>
  <c r="R64" l="1"/>
  <c r="R78" s="1"/>
  <c r="M64"/>
  <c r="M78" s="1"/>
  <c r="L23" i="8"/>
  <c r="L22"/>
  <c r="L31"/>
  <c r="L39" i="81"/>
  <c r="L82" s="1"/>
  <c r="L85" s="1"/>
  <c r="Q19"/>
  <c r="O23" i="8"/>
  <c r="O22"/>
  <c r="O31"/>
  <c r="O39" i="81"/>
  <c r="O82" s="1"/>
  <c r="O85" s="1"/>
  <c r="T61" i="85" l="1"/>
  <c r="T64" s="1"/>
  <c r="T78" s="1"/>
  <c r="R19" i="81"/>
  <c r="Q22" i="8"/>
  <c r="Q31"/>
  <c r="Q39" i="81"/>
  <c r="Q82" s="1"/>
  <c r="Q85" s="1"/>
  <c r="Q23" i="8"/>
  <c r="S61" i="85"/>
  <c r="S64" l="1"/>
  <c r="S78" s="1"/>
  <c r="Q61"/>
  <c r="R31" i="8"/>
  <c r="R39" i="81"/>
  <c r="R82" s="1"/>
  <c r="R85" s="1"/>
  <c r="R23" i="8"/>
  <c r="R22"/>
  <c r="S19" i="81"/>
  <c r="C9" i="82"/>
  <c r="C19" s="1"/>
  <c r="C39" s="1"/>
  <c r="G41" s="1"/>
  <c r="S23" i="8" l="1"/>
  <c r="S31"/>
  <c r="S22"/>
  <c r="S39" i="81"/>
  <c r="S82" s="1"/>
  <c r="S85" s="1"/>
  <c r="T9"/>
  <c r="T19" s="1"/>
  <c r="P19"/>
  <c r="Q64" i="85"/>
  <c r="Q78" s="1"/>
  <c r="C61"/>
  <c r="C64" s="1"/>
  <c r="P23" i="8" l="1"/>
  <c r="P31"/>
  <c r="P22"/>
  <c r="P39" i="81"/>
  <c r="P82" s="1"/>
  <c r="P85" s="1"/>
  <c r="T22" i="8"/>
  <c r="T23"/>
  <c r="T39" i="81"/>
  <c r="T82" s="1"/>
  <c r="T85" s="1"/>
  <c r="T31" i="8"/>
</calcChain>
</file>

<file path=xl/comments1.xml><?xml version="1.0" encoding="utf-8"?>
<comments xmlns="http://schemas.openxmlformats.org/spreadsheetml/2006/main">
  <authors>
    <author>唐荣军</author>
  </authors>
  <commentList>
    <comment ref="V10" authorId="0">
      <text>
        <r>
          <rPr>
            <b/>
            <sz val="10"/>
            <color indexed="81"/>
            <rFont val="宋体"/>
            <family val="3"/>
            <charset val="134"/>
          </rPr>
          <t>唐荣军:</t>
        </r>
        <r>
          <rPr>
            <sz val="10"/>
            <color indexed="81"/>
            <rFont val="宋体"/>
            <family val="3"/>
            <charset val="134"/>
          </rPr>
          <t xml:space="preserve">
销售率:
(1年签约面积:平米+12年签约面积:平米)/可售面积:平米=100%</t>
        </r>
      </text>
    </comment>
  </commentList>
</comments>
</file>

<file path=xl/comments2.xml><?xml version="1.0" encoding="utf-8"?>
<comments xmlns="http://schemas.openxmlformats.org/spreadsheetml/2006/main">
  <authors>
    <author>黄燕嫦</author>
    <author>张小燕</author>
  </authors>
  <commentList>
    <comment ref="B14" authorId="0">
      <text>
        <r>
          <rPr>
            <b/>
            <sz val="9"/>
            <color indexed="81"/>
            <rFont val="宋体"/>
            <family val="3"/>
            <charset val="134"/>
          </rPr>
          <t>黄燕嫦:</t>
        </r>
        <r>
          <rPr>
            <sz val="9"/>
            <color indexed="81"/>
            <rFont val="宋体"/>
            <family val="3"/>
            <charset val="134"/>
          </rPr>
          <t xml:space="preserve">
一年一次
按人事计划填列
暂填8月份</t>
        </r>
      </text>
    </comment>
    <comment ref="B15" authorId="0">
      <text>
        <r>
          <rPr>
            <b/>
            <sz val="9"/>
            <color indexed="81"/>
            <rFont val="宋体"/>
            <family val="3"/>
            <charset val="134"/>
          </rPr>
          <t>黄燕嫦:</t>
        </r>
        <r>
          <rPr>
            <sz val="9"/>
            <color indexed="81"/>
            <rFont val="宋体"/>
            <family val="3"/>
            <charset val="134"/>
          </rPr>
          <t xml:space="preserve">
参照人事计划分摊到月份</t>
        </r>
      </text>
    </comment>
    <comment ref="B27" authorId="0">
      <text>
        <r>
          <rPr>
            <b/>
            <sz val="9"/>
            <color indexed="81"/>
            <rFont val="宋体"/>
            <family val="3"/>
            <charset val="134"/>
          </rPr>
          <t>黄燕嫦:</t>
        </r>
        <r>
          <rPr>
            <sz val="9"/>
            <color indexed="81"/>
            <rFont val="宋体"/>
            <family val="3"/>
            <charset val="134"/>
          </rPr>
          <t xml:space="preserve">
参照人事计划填列，暂填3月份</t>
        </r>
      </text>
    </comment>
    <comment ref="B31" authorId="0">
      <text>
        <r>
          <rPr>
            <b/>
            <sz val="9"/>
            <color indexed="81"/>
            <rFont val="宋体"/>
            <family val="3"/>
            <charset val="134"/>
          </rPr>
          <t>黄燕嫦:</t>
        </r>
        <r>
          <rPr>
            <sz val="9"/>
            <color indexed="81"/>
            <rFont val="宋体"/>
            <family val="3"/>
            <charset val="134"/>
          </rPr>
          <t xml:space="preserve">
参照人事计划填列
暂估8月份</t>
        </r>
      </text>
    </comment>
    <comment ref="B36" authorId="1">
      <text>
        <r>
          <rPr>
            <b/>
            <sz val="9"/>
            <color indexed="81"/>
            <rFont val="宋体"/>
            <family val="3"/>
            <charset val="134"/>
          </rPr>
          <t>张小燕:</t>
        </r>
        <r>
          <rPr>
            <sz val="9"/>
            <color indexed="81"/>
            <rFont val="宋体"/>
            <family val="3"/>
            <charset val="134"/>
          </rPr>
          <t xml:space="preserve">
未考虑新入职人员用办公用品</t>
        </r>
      </text>
    </comment>
    <comment ref="B46" authorId="1">
      <text>
        <r>
          <rPr>
            <b/>
            <sz val="9"/>
            <color indexed="81"/>
            <rFont val="宋体"/>
            <family val="3"/>
            <charset val="134"/>
          </rPr>
          <t>张小燕:</t>
        </r>
        <r>
          <rPr>
            <sz val="9"/>
            <color indexed="81"/>
            <rFont val="宋体"/>
            <family val="3"/>
            <charset val="134"/>
          </rPr>
          <t xml:space="preserve">
合同印花税
</t>
        </r>
      </text>
    </comment>
  </commentList>
</comments>
</file>

<file path=xl/comments3.xml><?xml version="1.0" encoding="utf-8"?>
<comments xmlns="http://schemas.openxmlformats.org/spreadsheetml/2006/main">
  <authors>
    <author>lenovo</author>
  </authors>
  <commentList>
    <comment ref="U8" authorId="0">
      <text>
        <r>
          <rPr>
            <b/>
            <sz val="9"/>
            <color indexed="81"/>
            <rFont val="宋体"/>
            <family val="3"/>
            <charset val="134"/>
          </rPr>
          <t>lenovo:</t>
        </r>
        <r>
          <rPr>
            <sz val="9"/>
            <color indexed="81"/>
            <rFont val="宋体"/>
            <family val="3"/>
            <charset val="134"/>
          </rPr>
          <t xml:space="preserve">
含:印花税、采暖费、其他
</t>
        </r>
      </text>
    </comment>
  </commentList>
</comments>
</file>

<file path=xl/comments4.xml><?xml version="1.0" encoding="utf-8"?>
<comments xmlns="http://schemas.openxmlformats.org/spreadsheetml/2006/main">
  <authors>
    <author>黄燕嫦</author>
    <author>张小燕</author>
  </authors>
  <commentList>
    <comment ref="B15" authorId="0">
      <text>
        <r>
          <rPr>
            <b/>
            <sz val="9"/>
            <color indexed="81"/>
            <rFont val="宋体"/>
            <family val="3"/>
            <charset val="134"/>
          </rPr>
          <t>黄燕嫦:</t>
        </r>
        <r>
          <rPr>
            <sz val="9"/>
            <color indexed="81"/>
            <rFont val="宋体"/>
            <family val="3"/>
            <charset val="134"/>
          </rPr>
          <t xml:space="preserve">
一年一次
按人事计划填列
暂填8月份</t>
        </r>
      </text>
    </comment>
    <comment ref="B16" authorId="0">
      <text>
        <r>
          <rPr>
            <b/>
            <sz val="9"/>
            <color indexed="81"/>
            <rFont val="宋体"/>
            <family val="3"/>
            <charset val="134"/>
          </rPr>
          <t>黄燕嫦:</t>
        </r>
        <r>
          <rPr>
            <sz val="9"/>
            <color indexed="81"/>
            <rFont val="宋体"/>
            <family val="3"/>
            <charset val="134"/>
          </rPr>
          <t xml:space="preserve">
参照人事计划分摊到月份</t>
        </r>
      </text>
    </comment>
    <comment ref="B28" authorId="0">
      <text>
        <r>
          <rPr>
            <b/>
            <sz val="9"/>
            <color indexed="81"/>
            <rFont val="宋体"/>
            <family val="3"/>
            <charset val="134"/>
          </rPr>
          <t>黄燕嫦:</t>
        </r>
        <r>
          <rPr>
            <sz val="9"/>
            <color indexed="81"/>
            <rFont val="宋体"/>
            <family val="3"/>
            <charset val="134"/>
          </rPr>
          <t xml:space="preserve">
参照人事计划填列，暂填3月份</t>
        </r>
      </text>
    </comment>
    <comment ref="B32" authorId="0">
      <text>
        <r>
          <rPr>
            <b/>
            <sz val="9"/>
            <color indexed="81"/>
            <rFont val="宋体"/>
            <family val="3"/>
            <charset val="134"/>
          </rPr>
          <t>黄燕嫦:</t>
        </r>
        <r>
          <rPr>
            <sz val="9"/>
            <color indexed="81"/>
            <rFont val="宋体"/>
            <family val="3"/>
            <charset val="134"/>
          </rPr>
          <t xml:space="preserve">
参照人事计划填列
暂估8月份</t>
        </r>
      </text>
    </comment>
    <comment ref="B37" authorId="1">
      <text>
        <r>
          <rPr>
            <b/>
            <sz val="9"/>
            <color indexed="81"/>
            <rFont val="宋体"/>
            <family val="3"/>
            <charset val="134"/>
          </rPr>
          <t>张小燕:</t>
        </r>
        <r>
          <rPr>
            <sz val="9"/>
            <color indexed="81"/>
            <rFont val="宋体"/>
            <family val="3"/>
            <charset val="134"/>
          </rPr>
          <t xml:space="preserve">
未考虑新入职人员用办公用品</t>
        </r>
      </text>
    </comment>
    <comment ref="B46" authorId="1">
      <text>
        <r>
          <rPr>
            <b/>
            <sz val="9"/>
            <color indexed="81"/>
            <rFont val="宋体"/>
            <family val="3"/>
            <charset val="134"/>
          </rPr>
          <t>张小燕:</t>
        </r>
        <r>
          <rPr>
            <sz val="9"/>
            <color indexed="81"/>
            <rFont val="宋体"/>
            <family val="3"/>
            <charset val="134"/>
          </rPr>
          <t xml:space="preserve">
合同印花税
</t>
        </r>
      </text>
    </comment>
  </commentList>
</comments>
</file>

<file path=xl/sharedStrings.xml><?xml version="1.0" encoding="utf-8"?>
<sst xmlns="http://schemas.openxmlformats.org/spreadsheetml/2006/main" count="4122" uniqueCount="1990">
  <si>
    <t>２、其他业务支出现金支出</t>
    <phoneticPr fontId="2" type="noConversion"/>
  </si>
  <si>
    <t>行次</t>
  </si>
  <si>
    <t>流动资产合计</t>
  </si>
  <si>
    <t>流动负债合计</t>
  </si>
  <si>
    <t>万元</t>
    <phoneticPr fontId="2" type="noConversion"/>
  </si>
  <si>
    <t>单位</t>
    <phoneticPr fontId="2" type="noConversion"/>
  </si>
  <si>
    <t>(1)</t>
    <phoneticPr fontId="2" type="noConversion"/>
  </si>
  <si>
    <t>(2)</t>
    <phoneticPr fontId="2" type="noConversion"/>
  </si>
  <si>
    <t>(5)</t>
    <phoneticPr fontId="2" type="noConversion"/>
  </si>
  <si>
    <t>(4)</t>
    <phoneticPr fontId="2" type="noConversion"/>
  </si>
  <si>
    <t>(6)</t>
    <phoneticPr fontId="2" type="noConversion"/>
  </si>
  <si>
    <t>(3)</t>
    <phoneticPr fontId="2" type="noConversion"/>
  </si>
  <si>
    <t>(1)</t>
    <phoneticPr fontId="2" type="noConversion"/>
  </si>
  <si>
    <t>(2)</t>
    <phoneticPr fontId="2" type="noConversion"/>
  </si>
  <si>
    <t>(3)=(1)+(2)</t>
    <phoneticPr fontId="2" type="noConversion"/>
  </si>
  <si>
    <t>(4)</t>
    <phoneticPr fontId="2" type="noConversion"/>
  </si>
  <si>
    <t>(5)</t>
    <phoneticPr fontId="2" type="noConversion"/>
  </si>
  <si>
    <t>(6)</t>
    <phoneticPr fontId="2" type="noConversion"/>
  </si>
  <si>
    <t>(7)</t>
    <phoneticPr fontId="2" type="noConversion"/>
  </si>
  <si>
    <t>(3)</t>
    <phoneticPr fontId="2" type="noConversion"/>
  </si>
  <si>
    <t>(5)=(1)+(2)+(3)+(4)</t>
    <phoneticPr fontId="2" type="noConversion"/>
  </si>
  <si>
    <t>(8)</t>
    <phoneticPr fontId="2" type="noConversion"/>
  </si>
  <si>
    <t>(9)</t>
    <phoneticPr fontId="2" type="noConversion"/>
  </si>
  <si>
    <t>(10)</t>
    <phoneticPr fontId="2" type="noConversion"/>
  </si>
  <si>
    <t>合计</t>
    <phoneticPr fontId="2" type="noConversion"/>
  </si>
  <si>
    <t>(4)=(2)*(3)</t>
    <phoneticPr fontId="2" type="noConversion"/>
  </si>
  <si>
    <t>(1)</t>
    <phoneticPr fontId="2" type="noConversion"/>
  </si>
  <si>
    <t>(2)</t>
    <phoneticPr fontId="2" type="noConversion"/>
  </si>
  <si>
    <t>(3)</t>
    <phoneticPr fontId="2" type="noConversion"/>
  </si>
  <si>
    <t>(5)=(1)+(2)+(3)+(4)</t>
    <phoneticPr fontId="2" type="noConversion"/>
  </si>
  <si>
    <t>项     目</t>
    <phoneticPr fontId="2" type="noConversion"/>
  </si>
  <si>
    <t>规格</t>
    <phoneticPr fontId="2" type="noConversion"/>
  </si>
  <si>
    <t>数量</t>
    <phoneticPr fontId="2" type="noConversion"/>
  </si>
  <si>
    <t>单价</t>
    <phoneticPr fontId="2" type="noConversion"/>
  </si>
  <si>
    <t>总价</t>
    <phoneticPr fontId="2" type="noConversion"/>
  </si>
  <si>
    <r>
      <t>（</t>
    </r>
    <r>
      <rPr>
        <sz val="10"/>
        <rFont val="Times New Roman"/>
        <family val="1"/>
      </rPr>
      <t>6</t>
    </r>
    <r>
      <rPr>
        <sz val="10"/>
        <rFont val="宋体"/>
        <family val="3"/>
        <charset val="134"/>
      </rPr>
      <t>）</t>
    </r>
    <phoneticPr fontId="2" type="noConversion"/>
  </si>
  <si>
    <t>单位：万元</t>
    <phoneticPr fontId="13" type="noConversion"/>
  </si>
  <si>
    <t>收到的其他与筹资活动有关的现金预算表</t>
    <phoneticPr fontId="2" type="noConversion"/>
  </si>
  <si>
    <r>
      <t>增减</t>
    </r>
    <r>
      <rPr>
        <b/>
        <sz val="10"/>
        <rFont val="宋体"/>
        <family val="3"/>
        <charset val="134"/>
      </rPr>
      <t>（％）</t>
    </r>
    <phoneticPr fontId="2" type="noConversion"/>
  </si>
  <si>
    <t>注：费用项目应按“重大支出优先”原则列示，列入“其他”的支出不应超过总额的5％。</t>
    <phoneticPr fontId="2" type="noConversion"/>
  </si>
  <si>
    <t>一、工资支出</t>
    <phoneticPr fontId="2" type="noConversion"/>
  </si>
  <si>
    <t>二、在营业（管理）费用中列支的福利性费用、补贴支出</t>
    <phoneticPr fontId="2" type="noConversion"/>
  </si>
  <si>
    <t>三、在福利费中列支的各项发放员工个人的支出</t>
    <phoneticPr fontId="2" type="noConversion"/>
  </si>
  <si>
    <t>四、奖金支出</t>
    <phoneticPr fontId="2" type="noConversion"/>
  </si>
  <si>
    <t>六、其他以现金形式发放给员工个人的费用支出</t>
    <phoneticPr fontId="2" type="noConversion"/>
  </si>
  <si>
    <t>企业员工总数（人）</t>
    <phoneticPr fontId="2" type="noConversion"/>
  </si>
  <si>
    <t>人均收入（万元/人）</t>
    <phoneticPr fontId="2" type="noConversion"/>
  </si>
  <si>
    <t>企业利润总额</t>
    <phoneticPr fontId="2" type="noConversion"/>
  </si>
  <si>
    <t>人均创利（万元/人）</t>
    <phoneticPr fontId="2" type="noConversion"/>
  </si>
  <si>
    <t>注：包括固定资产购置、无形资产和增加其他长期资产等。</t>
    <phoneticPr fontId="13" type="noConversion"/>
  </si>
  <si>
    <r>
      <t>收款率</t>
    </r>
    <r>
      <rPr>
        <b/>
        <sz val="10"/>
        <rFont val="宋体"/>
        <family val="3"/>
        <charset val="134"/>
      </rPr>
      <t>％</t>
    </r>
    <phoneticPr fontId="2" type="noConversion"/>
  </si>
  <si>
    <t>(5)</t>
  </si>
  <si>
    <t>(6)</t>
  </si>
  <si>
    <t>(7)</t>
  </si>
  <si>
    <t>(8)</t>
  </si>
  <si>
    <t>(4)</t>
  </si>
  <si>
    <t>序号</t>
    <phoneticPr fontId="2" type="noConversion"/>
  </si>
  <si>
    <t>税费率％</t>
    <phoneticPr fontId="2" type="noConversion"/>
  </si>
  <si>
    <t>内容</t>
    <phoneticPr fontId="2" type="noConversion"/>
  </si>
  <si>
    <t>上年实际</t>
    <phoneticPr fontId="2" type="noConversion"/>
  </si>
  <si>
    <r>
      <t>增减</t>
    </r>
    <r>
      <rPr>
        <b/>
        <sz val="12"/>
        <rFont val="Times New Roman"/>
        <family val="1"/>
      </rPr>
      <t>%</t>
    </r>
    <phoneticPr fontId="2" type="noConversion"/>
  </si>
  <si>
    <t>预算责任人</t>
    <phoneticPr fontId="2" type="noConversion"/>
  </si>
  <si>
    <t>(3)</t>
  </si>
  <si>
    <t>(9)</t>
  </si>
  <si>
    <t>(10)</t>
  </si>
  <si>
    <t>(11)</t>
  </si>
  <si>
    <t>(12)</t>
  </si>
  <si>
    <t>(13)</t>
  </si>
  <si>
    <t>(14)</t>
  </si>
  <si>
    <t>(16)</t>
    <phoneticPr fontId="2" type="noConversion"/>
  </si>
  <si>
    <t>附表：二--10</t>
    <phoneticPr fontId="2" type="noConversion"/>
  </si>
  <si>
    <t>附表：2</t>
    <phoneticPr fontId="2" type="noConversion"/>
  </si>
  <si>
    <t>附表：3</t>
    <phoneticPr fontId="2" type="noConversion"/>
  </si>
  <si>
    <r>
      <t>附表：</t>
    </r>
    <r>
      <rPr>
        <b/>
        <sz val="11"/>
        <rFont val="Times New Roman"/>
        <family val="1"/>
      </rPr>
      <t>5</t>
    </r>
    <phoneticPr fontId="2" type="noConversion"/>
  </si>
  <si>
    <r>
      <t>附表：</t>
    </r>
    <r>
      <rPr>
        <b/>
        <sz val="11"/>
        <rFont val="Times New Roman"/>
        <family val="1"/>
      </rPr>
      <t>8</t>
    </r>
    <phoneticPr fontId="2" type="noConversion"/>
  </si>
  <si>
    <r>
      <t>附表：</t>
    </r>
    <r>
      <rPr>
        <b/>
        <sz val="11"/>
        <rFont val="Times New Roman"/>
        <family val="1"/>
      </rPr>
      <t>9</t>
    </r>
    <phoneticPr fontId="2" type="noConversion"/>
  </si>
  <si>
    <t>附表：14</t>
    <phoneticPr fontId="2" type="noConversion"/>
  </si>
  <si>
    <t>附表：二--2</t>
    <phoneticPr fontId="2" type="noConversion"/>
  </si>
  <si>
    <t>附表：二--4</t>
    <phoneticPr fontId="2" type="noConversion"/>
  </si>
  <si>
    <t>附表：二--5</t>
    <phoneticPr fontId="2" type="noConversion"/>
  </si>
  <si>
    <t>(5)=(1)+(2)+(3)+(4)</t>
    <phoneticPr fontId="2" type="noConversion"/>
  </si>
  <si>
    <r>
      <t>附表：二</t>
    </r>
    <r>
      <rPr>
        <b/>
        <sz val="11"/>
        <rFont val="Times New Roman"/>
        <family val="1"/>
      </rPr>
      <t>--7</t>
    </r>
    <phoneticPr fontId="2" type="noConversion"/>
  </si>
  <si>
    <t>附表：二--9</t>
    <phoneticPr fontId="2" type="noConversion"/>
  </si>
  <si>
    <t>三、其他收入</t>
    <phoneticPr fontId="2" type="noConversion"/>
  </si>
  <si>
    <t>(6)=(2)+(3)+(4)+(5)</t>
    <phoneticPr fontId="2" type="noConversion"/>
  </si>
  <si>
    <t>其他业务收入</t>
    <phoneticPr fontId="2" type="noConversion"/>
  </si>
  <si>
    <t>增减数</t>
    <phoneticPr fontId="2" type="noConversion"/>
  </si>
  <si>
    <t>(7)=(5)-(6)</t>
    <phoneticPr fontId="2" type="noConversion"/>
  </si>
  <si>
    <t>(8)=((5)-(6))/(6)</t>
    <phoneticPr fontId="2" type="noConversion"/>
  </si>
  <si>
    <t>增减数</t>
    <phoneticPr fontId="2" type="noConversion"/>
  </si>
  <si>
    <t>(7)=(5)-(6)</t>
    <phoneticPr fontId="2" type="noConversion"/>
  </si>
  <si>
    <t>增减数</t>
    <phoneticPr fontId="2" type="noConversion"/>
  </si>
  <si>
    <t xml:space="preserve">所  得  税  </t>
    <phoneticPr fontId="2" type="noConversion"/>
  </si>
  <si>
    <t>内        容</t>
    <phoneticPr fontId="2" type="noConversion"/>
  </si>
  <si>
    <t>行    次</t>
    <phoneticPr fontId="2" type="noConversion"/>
  </si>
  <si>
    <t>备    注</t>
    <phoneticPr fontId="2" type="noConversion"/>
  </si>
  <si>
    <t>二、加：纳税调整增加额</t>
    <phoneticPr fontId="2" type="noConversion"/>
  </si>
  <si>
    <t>三、减：纳税调整减少额</t>
    <phoneticPr fontId="2" type="noConversion"/>
  </si>
  <si>
    <t>四、应纳税所得额</t>
    <phoneticPr fontId="2" type="noConversion"/>
  </si>
  <si>
    <t>(15)=⑴+(2)-(7)</t>
    <phoneticPr fontId="2" type="noConversion"/>
  </si>
  <si>
    <t>五、适用所得税率</t>
    <phoneticPr fontId="2" type="noConversion"/>
  </si>
  <si>
    <t>(1)</t>
    <phoneticPr fontId="2" type="noConversion"/>
  </si>
  <si>
    <t>(2)</t>
    <phoneticPr fontId="2" type="noConversion"/>
  </si>
  <si>
    <t>(3)</t>
    <phoneticPr fontId="2" type="noConversion"/>
  </si>
  <si>
    <t>(4)</t>
    <phoneticPr fontId="2" type="noConversion"/>
  </si>
  <si>
    <t>(6)</t>
    <phoneticPr fontId="2" type="noConversion"/>
  </si>
  <si>
    <t>收款率％</t>
    <phoneticPr fontId="2" type="noConversion"/>
  </si>
  <si>
    <t>(9)=(3)*(4)=(5)+(6)+(7)+(8)</t>
    <phoneticPr fontId="2" type="noConversion"/>
  </si>
  <si>
    <t>(10)=(3)-(9)</t>
    <phoneticPr fontId="2" type="noConversion"/>
  </si>
  <si>
    <t>编制日期：</t>
  </si>
  <si>
    <t xml:space="preserve">        管理费用</t>
    <phoneticPr fontId="2" type="noConversion"/>
  </si>
  <si>
    <t xml:space="preserve">        财务费用</t>
    <phoneticPr fontId="2" type="noConversion"/>
  </si>
  <si>
    <t xml:space="preserve">    加：投资收益</t>
    <phoneticPr fontId="2" type="noConversion"/>
  </si>
  <si>
    <t xml:space="preserve">筹资活动的流出现金预算表        </t>
    <phoneticPr fontId="2" type="noConversion"/>
  </si>
  <si>
    <t>制表人：</t>
    <phoneticPr fontId="2" type="noConversion"/>
  </si>
  <si>
    <t>编制说明：</t>
    <phoneticPr fontId="2" type="noConversion"/>
  </si>
  <si>
    <t>投资单位</t>
    <phoneticPr fontId="2" type="noConversion"/>
  </si>
  <si>
    <t>年初数</t>
    <phoneticPr fontId="2" type="noConversion"/>
  </si>
  <si>
    <t>贷款金融机构</t>
    <phoneticPr fontId="2" type="noConversion"/>
  </si>
  <si>
    <t>合计</t>
    <phoneticPr fontId="2" type="noConversion"/>
  </si>
  <si>
    <t>本年借入</t>
    <phoneticPr fontId="2" type="noConversion"/>
  </si>
  <si>
    <t>本年还款</t>
    <phoneticPr fontId="2" type="noConversion"/>
  </si>
  <si>
    <t>本年净流量</t>
    <phoneticPr fontId="2" type="noConversion"/>
  </si>
  <si>
    <t>借款收到的现金</t>
    <phoneticPr fontId="2" type="noConversion"/>
  </si>
  <si>
    <t>年末数</t>
    <phoneticPr fontId="2" type="noConversion"/>
  </si>
  <si>
    <t>(13)=(1)+(12)</t>
    <phoneticPr fontId="2" type="noConversion"/>
  </si>
  <si>
    <t>(6)=(2)+(3)+(4)+(5)</t>
    <phoneticPr fontId="2" type="noConversion"/>
  </si>
  <si>
    <t>(11)=(7)+(8)+(9)+(10)</t>
    <phoneticPr fontId="2" type="noConversion"/>
  </si>
  <si>
    <t>本年余额</t>
    <phoneticPr fontId="2" type="noConversion"/>
  </si>
  <si>
    <r>
      <t>1</t>
    </r>
    <r>
      <rPr>
        <sz val="12"/>
        <rFont val="宋体"/>
        <family val="3"/>
        <charset val="134"/>
      </rPr>
      <t>、项目预算总额：指项目工程预计总投资额；</t>
    </r>
    <phoneticPr fontId="2" type="noConversion"/>
  </si>
  <si>
    <r>
      <t>5</t>
    </r>
    <r>
      <rPr>
        <sz val="12"/>
        <rFont val="宋体"/>
        <family val="3"/>
        <charset val="134"/>
      </rPr>
      <t>、本年余额：指至本年底未结转成本的余额。</t>
    </r>
    <phoneticPr fontId="2" type="noConversion"/>
  </si>
  <si>
    <t>尚未支付款</t>
    <phoneticPr fontId="2" type="noConversion"/>
  </si>
  <si>
    <t>(6)=(2)+(3)+(4)+(5)</t>
    <phoneticPr fontId="2" type="noConversion"/>
  </si>
  <si>
    <t>本年预计应收销售房款合计</t>
    <phoneticPr fontId="2" type="noConversion"/>
  </si>
  <si>
    <t>注：不包括印花税、车辆管理费等应列入期间费用的项目。</t>
    <phoneticPr fontId="2" type="noConversion"/>
  </si>
  <si>
    <t>三、债券投资</t>
    <phoneticPr fontId="2" type="noConversion"/>
  </si>
  <si>
    <t>１季度</t>
    <phoneticPr fontId="2" type="noConversion"/>
  </si>
  <si>
    <t>２季度</t>
    <phoneticPr fontId="2" type="noConversion"/>
  </si>
  <si>
    <t>３季度</t>
    <phoneticPr fontId="2" type="noConversion"/>
  </si>
  <si>
    <t>４季度</t>
    <phoneticPr fontId="2" type="noConversion"/>
  </si>
  <si>
    <t>本年预计现金流入额</t>
    <phoneticPr fontId="2" type="noConversion"/>
  </si>
  <si>
    <t>编制说明：</t>
    <phoneticPr fontId="2" type="noConversion"/>
  </si>
  <si>
    <t>应收未收帐款余额</t>
    <phoneticPr fontId="2" type="noConversion"/>
  </si>
  <si>
    <r>
      <t>编制说明：</t>
    </r>
    <r>
      <rPr>
        <sz val="10"/>
        <rFont val="Times New Roman"/>
        <family val="1"/>
      </rPr>
      <t/>
    </r>
    <phoneticPr fontId="2" type="noConversion"/>
  </si>
  <si>
    <t>一、往来项目</t>
    <phoneticPr fontId="2" type="noConversion"/>
  </si>
  <si>
    <t>二、收到的税费返还</t>
    <phoneticPr fontId="2" type="noConversion"/>
  </si>
  <si>
    <t>(1)</t>
    <phoneticPr fontId="2" type="noConversion"/>
  </si>
  <si>
    <t>(5)=(1)+(2)+(3)+(4)</t>
    <phoneticPr fontId="2" type="noConversion"/>
  </si>
  <si>
    <t>一、股票名称</t>
    <phoneticPr fontId="2" type="noConversion"/>
  </si>
  <si>
    <t>小计</t>
    <phoneticPr fontId="2" type="noConversion"/>
  </si>
  <si>
    <t>二、债权投资</t>
    <phoneticPr fontId="2" type="noConversion"/>
  </si>
  <si>
    <t>本年期初数</t>
    <phoneticPr fontId="2" type="noConversion"/>
  </si>
  <si>
    <r>
      <t>1</t>
    </r>
    <r>
      <rPr>
        <sz val="10"/>
        <rFont val="宋体"/>
        <family val="3"/>
        <charset val="134"/>
      </rPr>
      <t>、本年期初数：指投资项目预算年度期初余额；</t>
    </r>
    <phoneticPr fontId="2" type="noConversion"/>
  </si>
  <si>
    <t>本年预计追加投资额</t>
    <phoneticPr fontId="2" type="noConversion"/>
  </si>
  <si>
    <r>
      <t>2</t>
    </r>
    <r>
      <rPr>
        <sz val="10"/>
        <rFont val="宋体"/>
        <family val="3"/>
        <charset val="134"/>
      </rPr>
      <t>、本年预计追加投资额：指对以前年度投资项目本年追加投资额；</t>
    </r>
    <phoneticPr fontId="2" type="noConversion"/>
  </si>
  <si>
    <r>
      <t>2</t>
    </r>
    <r>
      <rPr>
        <sz val="10"/>
        <rFont val="宋体"/>
        <family val="3"/>
        <charset val="134"/>
      </rPr>
      <t>、本年预计销售收入：指依据预算年度经营计划，本年当期应该实现的销售收入；</t>
    </r>
    <phoneticPr fontId="2" type="noConversion"/>
  </si>
  <si>
    <r>
      <t>3</t>
    </r>
    <r>
      <rPr>
        <sz val="10"/>
        <rFont val="宋体"/>
        <family val="3"/>
        <charset val="134"/>
      </rPr>
      <t>、指本年应该达到的现金收入总额，即“（</t>
    </r>
    <r>
      <rPr>
        <sz val="10"/>
        <rFont val="Times New Roman"/>
        <family val="1"/>
      </rPr>
      <t>1</t>
    </r>
    <r>
      <rPr>
        <sz val="10"/>
        <rFont val="宋体"/>
        <family val="3"/>
        <charset val="134"/>
      </rPr>
      <t>）”</t>
    </r>
    <r>
      <rPr>
        <sz val="10"/>
        <rFont val="Times New Roman"/>
        <family val="1"/>
      </rPr>
      <t>+</t>
    </r>
    <r>
      <rPr>
        <sz val="10"/>
        <rFont val="宋体"/>
        <family val="3"/>
        <charset val="134"/>
      </rPr>
      <t>“（</t>
    </r>
    <r>
      <rPr>
        <sz val="10"/>
        <rFont val="Times New Roman"/>
        <family val="1"/>
      </rPr>
      <t>2</t>
    </r>
    <r>
      <rPr>
        <sz val="10"/>
        <rFont val="宋体"/>
        <family val="3"/>
        <charset val="134"/>
      </rPr>
      <t>）”的合计数；</t>
    </r>
    <phoneticPr fontId="2" type="noConversion"/>
  </si>
  <si>
    <r>
      <t>6</t>
    </r>
    <r>
      <rPr>
        <sz val="10"/>
        <rFont val="宋体"/>
        <family val="3"/>
        <charset val="134"/>
      </rPr>
      <t>、</t>
    </r>
    <r>
      <rPr>
        <sz val="10"/>
        <rFont val="Times New Roman"/>
        <family val="1"/>
      </rPr>
      <t>“</t>
    </r>
    <r>
      <rPr>
        <sz val="10"/>
        <rFont val="宋体"/>
        <family val="3"/>
        <charset val="134"/>
      </rPr>
      <t>其他业务收入</t>
    </r>
    <r>
      <rPr>
        <sz val="10"/>
        <rFont val="Times New Roman"/>
        <family val="1"/>
      </rPr>
      <t>”</t>
    </r>
    <r>
      <rPr>
        <sz val="10"/>
        <rFont val="宋体"/>
        <family val="3"/>
        <charset val="134"/>
      </rPr>
      <t>：各公司根据自身实际情况，按照会计科目</t>
    </r>
    <r>
      <rPr>
        <sz val="10"/>
        <rFont val="Times New Roman"/>
        <family val="1"/>
      </rPr>
      <t>“</t>
    </r>
    <r>
      <rPr>
        <sz val="10"/>
        <rFont val="宋体"/>
        <family val="3"/>
        <charset val="134"/>
      </rPr>
      <t>其他业务收入</t>
    </r>
    <r>
      <rPr>
        <sz val="10"/>
        <rFont val="Times New Roman"/>
        <family val="1"/>
      </rPr>
      <t>”</t>
    </r>
    <r>
      <rPr>
        <sz val="10"/>
        <rFont val="宋体"/>
        <family val="3"/>
        <charset val="134"/>
      </rPr>
      <t>分项明细填列。</t>
    </r>
    <phoneticPr fontId="2" type="noConversion"/>
  </si>
  <si>
    <r>
      <t>3</t>
    </r>
    <r>
      <rPr>
        <sz val="10"/>
        <rFont val="宋体"/>
        <family val="3"/>
        <charset val="134"/>
      </rPr>
      <t>、至本年末预计累计投资额：指至本年末对投资项目的累计投资额，即“</t>
    </r>
    <r>
      <rPr>
        <sz val="10"/>
        <rFont val="Times New Roman"/>
        <family val="1"/>
      </rPr>
      <t>1”+“2”</t>
    </r>
    <r>
      <rPr>
        <sz val="10"/>
        <rFont val="宋体"/>
        <family val="3"/>
        <charset val="134"/>
      </rPr>
      <t>的合计数填列；</t>
    </r>
    <phoneticPr fontId="2" type="noConversion"/>
  </si>
  <si>
    <r>
      <t>5</t>
    </r>
    <r>
      <rPr>
        <sz val="10"/>
        <rFont val="宋体"/>
        <family val="3"/>
        <charset val="134"/>
      </rPr>
      <t>、股票名称：指将闲置资金投资于股票二级市场的短期投资行为现金支出，按照各种股票名称一一列示；</t>
    </r>
    <phoneticPr fontId="2" type="noConversion"/>
  </si>
  <si>
    <r>
      <t>6</t>
    </r>
    <r>
      <rPr>
        <sz val="10"/>
        <rFont val="宋体"/>
        <family val="3"/>
        <charset val="134"/>
      </rPr>
      <t>、债权投资：指将闲置资金投资于债券市场的短期行为现金支出，按照债券名称一一列示。</t>
    </r>
    <phoneticPr fontId="2" type="noConversion"/>
  </si>
  <si>
    <r>
      <t>7</t>
    </r>
    <r>
      <rPr>
        <sz val="10"/>
        <rFont val="宋体"/>
        <family val="3"/>
        <charset val="134"/>
      </rPr>
      <t>、如果资产变现时发生亏损，投资收益则以</t>
    </r>
    <r>
      <rPr>
        <sz val="10"/>
        <rFont val="Times New Roman"/>
        <family val="1"/>
      </rPr>
      <t>“</t>
    </r>
    <r>
      <rPr>
        <sz val="10"/>
        <rFont val="宋体"/>
        <family val="3"/>
        <charset val="134"/>
      </rPr>
      <t>－</t>
    </r>
    <r>
      <rPr>
        <sz val="10"/>
        <rFont val="Times New Roman"/>
        <family val="1"/>
      </rPr>
      <t>”</t>
    </r>
    <r>
      <rPr>
        <sz val="10"/>
        <rFont val="宋体"/>
        <family val="3"/>
        <charset val="134"/>
      </rPr>
      <t>填列；“本金收回”根据资产变现比例填列。</t>
    </r>
    <phoneticPr fontId="2" type="noConversion"/>
  </si>
  <si>
    <t>固定资产：</t>
    <phoneticPr fontId="13" type="noConversion"/>
  </si>
  <si>
    <t>一、盈利能力指标</t>
    <phoneticPr fontId="2" type="noConversion"/>
  </si>
  <si>
    <t>1、销售毛利率（毛利额／主营业务收入）</t>
    <phoneticPr fontId="2" type="noConversion"/>
  </si>
  <si>
    <t>2、销售净利率（净利润／主营业务收入）</t>
    <phoneticPr fontId="2" type="noConversion"/>
  </si>
  <si>
    <t>3、资产净利率（净利润／平均资产总额）</t>
    <phoneticPr fontId="2" type="noConversion"/>
  </si>
  <si>
    <t>4、权益净利率（净利润／平均权益总额）</t>
    <phoneticPr fontId="2" type="noConversion"/>
  </si>
  <si>
    <t>二、短期偿债能力指标</t>
    <phoneticPr fontId="2" type="noConversion"/>
  </si>
  <si>
    <r>
      <t>1</t>
    </r>
    <r>
      <rPr>
        <sz val="10"/>
        <rFont val="宋体"/>
        <family val="3"/>
        <charset val="134"/>
      </rPr>
      <t>、流动比率（流动资产</t>
    </r>
    <r>
      <rPr>
        <sz val="10"/>
        <rFont val="Times New Roman"/>
        <family val="1"/>
      </rPr>
      <t>/</t>
    </r>
    <r>
      <rPr>
        <sz val="10"/>
        <rFont val="宋体"/>
        <family val="3"/>
        <charset val="134"/>
      </rPr>
      <t>流动负债）</t>
    </r>
    <phoneticPr fontId="2" type="noConversion"/>
  </si>
  <si>
    <r>
      <t>2、速</t>
    </r>
    <r>
      <rPr>
        <sz val="10"/>
        <rFont val="宋体"/>
        <family val="3"/>
        <charset val="134"/>
      </rPr>
      <t>动比率（速动资产</t>
    </r>
    <r>
      <rPr>
        <sz val="10"/>
        <rFont val="Times New Roman"/>
        <family val="1"/>
      </rPr>
      <t>/</t>
    </r>
    <r>
      <rPr>
        <sz val="10"/>
        <rFont val="宋体"/>
        <family val="3"/>
        <charset val="134"/>
      </rPr>
      <t>流动负债）</t>
    </r>
    <phoneticPr fontId="2" type="noConversion"/>
  </si>
  <si>
    <r>
      <t>3</t>
    </r>
    <r>
      <rPr>
        <sz val="10"/>
        <rFont val="宋体"/>
        <family val="3"/>
        <charset val="134"/>
      </rPr>
      <t>、现金流量比率（经营现金净流量／流动负债）</t>
    </r>
    <phoneticPr fontId="2" type="noConversion"/>
  </si>
  <si>
    <t>三、长期偿债能力指标</t>
    <phoneticPr fontId="2" type="noConversion"/>
  </si>
  <si>
    <r>
      <t>1</t>
    </r>
    <r>
      <rPr>
        <sz val="10"/>
        <rFont val="宋体"/>
        <family val="3"/>
        <charset val="134"/>
      </rPr>
      <t>、资产负债率（负债总额</t>
    </r>
    <r>
      <rPr>
        <sz val="10"/>
        <rFont val="Times New Roman"/>
        <family val="1"/>
      </rPr>
      <t>/</t>
    </r>
    <r>
      <rPr>
        <sz val="10"/>
        <rFont val="宋体"/>
        <family val="3"/>
        <charset val="134"/>
      </rPr>
      <t>资产总额）</t>
    </r>
    <phoneticPr fontId="2" type="noConversion"/>
  </si>
  <si>
    <r>
      <t>2</t>
    </r>
    <r>
      <rPr>
        <sz val="10"/>
        <rFont val="宋体"/>
        <family val="3"/>
        <charset val="134"/>
      </rPr>
      <t>、利息保障倍数（</t>
    </r>
    <r>
      <rPr>
        <sz val="10"/>
        <rFont val="Times New Roman"/>
        <family val="1"/>
      </rPr>
      <t>EBIT/</t>
    </r>
    <r>
      <rPr>
        <sz val="10"/>
        <rFont val="宋体"/>
        <family val="3"/>
        <charset val="134"/>
      </rPr>
      <t>利息费用）</t>
    </r>
    <phoneticPr fontId="2" type="noConversion"/>
  </si>
  <si>
    <r>
      <t>3</t>
    </r>
    <r>
      <rPr>
        <sz val="10"/>
        <rFont val="宋体"/>
        <family val="3"/>
        <charset val="134"/>
      </rPr>
      <t>、现金流量债务比（经营现金净流量</t>
    </r>
    <r>
      <rPr>
        <sz val="10"/>
        <rFont val="Times New Roman"/>
        <family val="1"/>
      </rPr>
      <t>/</t>
    </r>
    <r>
      <rPr>
        <sz val="10"/>
        <rFont val="宋体"/>
        <family val="3"/>
        <charset val="134"/>
      </rPr>
      <t>债务总额）</t>
    </r>
    <phoneticPr fontId="2" type="noConversion"/>
  </si>
  <si>
    <t>五、杜邦分析体系</t>
    <phoneticPr fontId="2" type="noConversion"/>
  </si>
  <si>
    <t>1、销售净利率（净利润／主营业务收入）</t>
    <phoneticPr fontId="2" type="noConversion"/>
  </si>
  <si>
    <t>3、权益乘数(=资产/权益=1/(1-资产负债率))</t>
    <phoneticPr fontId="2" type="noConversion"/>
  </si>
  <si>
    <t>4、权益净利率=1*2*3</t>
    <phoneticPr fontId="2" type="noConversion"/>
  </si>
  <si>
    <t>六、销售能力指标</t>
    <phoneticPr fontId="2" type="noConversion"/>
  </si>
  <si>
    <t xml:space="preserve">2、销售费用率 </t>
    <phoneticPr fontId="2" type="noConversion"/>
  </si>
  <si>
    <t>3、管理费用率</t>
    <phoneticPr fontId="2" type="noConversion"/>
  </si>
  <si>
    <t xml:space="preserve">4、财务费用率 </t>
    <phoneticPr fontId="2" type="noConversion"/>
  </si>
  <si>
    <t>5、每平方米收入(住宅)</t>
    <phoneticPr fontId="2" type="noConversion"/>
  </si>
  <si>
    <t>6、每平方米利润总额</t>
    <phoneticPr fontId="2" type="noConversion"/>
  </si>
  <si>
    <t>七、发展能力指标</t>
    <phoneticPr fontId="2" type="noConversion"/>
  </si>
  <si>
    <t>1、销售增长率</t>
    <phoneticPr fontId="2" type="noConversion"/>
  </si>
  <si>
    <t>2、资本积累率(权益增长额/年初权益)</t>
    <phoneticPr fontId="2" type="noConversion"/>
  </si>
  <si>
    <t>1、销售收入偏差率</t>
    <phoneticPr fontId="2" type="noConversion"/>
  </si>
  <si>
    <r>
      <t>2、</t>
    </r>
    <r>
      <rPr>
        <sz val="10"/>
        <rFont val="宋体"/>
        <family val="3"/>
        <charset val="134"/>
      </rPr>
      <t>销售量(面积)偏差率</t>
    </r>
    <phoneticPr fontId="2" type="noConversion"/>
  </si>
  <si>
    <t>3、销售成本偏差率</t>
    <phoneticPr fontId="2" type="noConversion"/>
  </si>
  <si>
    <t>4、销售费用偏差率</t>
    <phoneticPr fontId="2" type="noConversion"/>
  </si>
  <si>
    <t>5、管理费用偏差率</t>
    <phoneticPr fontId="2" type="noConversion"/>
  </si>
  <si>
    <t>6、财务费用偏差率</t>
    <phoneticPr fontId="2" type="noConversion"/>
  </si>
  <si>
    <t>7、利润总额偏差率</t>
    <phoneticPr fontId="2" type="noConversion"/>
  </si>
  <si>
    <t>1、销售成本率(成本不含主营税金及附加)</t>
    <phoneticPr fontId="2" type="noConversion"/>
  </si>
  <si>
    <t>3、净利润</t>
    <phoneticPr fontId="2" type="noConversion"/>
  </si>
  <si>
    <r>
      <t>4</t>
    </r>
    <r>
      <rPr>
        <sz val="12"/>
        <rFont val="宋体"/>
        <family val="3"/>
        <charset val="134"/>
      </rPr>
      <t>、平均净资产</t>
    </r>
    <phoneticPr fontId="2" type="noConversion"/>
  </si>
  <si>
    <r>
      <t>5</t>
    </r>
    <r>
      <rPr>
        <sz val="12"/>
        <rFont val="宋体"/>
        <family val="3"/>
        <charset val="134"/>
      </rPr>
      <t>、平均总资产</t>
    </r>
    <phoneticPr fontId="2" type="noConversion"/>
  </si>
  <si>
    <t>表四：</t>
    <phoneticPr fontId="2" type="noConversion"/>
  </si>
  <si>
    <t>预计指标计算表</t>
    <phoneticPr fontId="2" type="noConversion"/>
  </si>
  <si>
    <t>指标名称及公式</t>
    <phoneticPr fontId="2" type="noConversion"/>
  </si>
  <si>
    <t>指标大类</t>
    <phoneticPr fontId="2" type="noConversion"/>
  </si>
  <si>
    <t>财务指标</t>
    <phoneticPr fontId="2" type="noConversion"/>
  </si>
  <si>
    <r>
      <t>7</t>
    </r>
    <r>
      <rPr>
        <sz val="12"/>
        <rFont val="宋体"/>
        <family val="3"/>
        <charset val="134"/>
      </rPr>
      <t>、项目拓展现金支出</t>
    </r>
    <phoneticPr fontId="2" type="noConversion"/>
  </si>
  <si>
    <r>
      <t>6</t>
    </r>
    <r>
      <rPr>
        <sz val="12"/>
        <rFont val="宋体"/>
        <family val="3"/>
        <charset val="134"/>
      </rPr>
      <t>、经营现金净流量</t>
    </r>
    <phoneticPr fontId="2" type="noConversion"/>
  </si>
  <si>
    <t>重要基础数据</t>
    <phoneticPr fontId="2" type="noConversion"/>
  </si>
  <si>
    <t>补充资料</t>
    <phoneticPr fontId="2" type="noConversion"/>
  </si>
  <si>
    <r>
      <t>2、</t>
    </r>
    <r>
      <rPr>
        <sz val="10"/>
        <rFont val="宋体"/>
        <family val="3"/>
        <charset val="134"/>
      </rPr>
      <t>流动资产周转率（主营收入</t>
    </r>
    <r>
      <rPr>
        <sz val="10"/>
        <rFont val="Times New Roman"/>
        <family val="1"/>
      </rPr>
      <t>/</t>
    </r>
    <r>
      <rPr>
        <sz val="10"/>
        <rFont val="宋体"/>
        <family val="3"/>
        <charset val="134"/>
      </rPr>
      <t>平均流动资产）</t>
    </r>
    <phoneticPr fontId="2" type="noConversion"/>
  </si>
  <si>
    <r>
      <t>3</t>
    </r>
    <r>
      <rPr>
        <sz val="10"/>
        <rFont val="宋体"/>
        <family val="3"/>
        <charset val="134"/>
      </rPr>
      <t>、应收帐款周转率（主营收入</t>
    </r>
    <r>
      <rPr>
        <sz val="10"/>
        <rFont val="Times New Roman"/>
        <family val="1"/>
      </rPr>
      <t>/</t>
    </r>
    <r>
      <rPr>
        <sz val="10"/>
        <rFont val="宋体"/>
        <family val="3"/>
        <charset val="134"/>
      </rPr>
      <t>平均应收帐款）</t>
    </r>
    <phoneticPr fontId="2" type="noConversion"/>
  </si>
  <si>
    <r>
      <t>4</t>
    </r>
    <r>
      <rPr>
        <sz val="10"/>
        <rFont val="宋体"/>
        <family val="3"/>
        <charset val="134"/>
      </rPr>
      <t>、存货周转率（主营业务成本</t>
    </r>
    <r>
      <rPr>
        <sz val="10"/>
        <rFont val="Times New Roman"/>
        <family val="1"/>
      </rPr>
      <t>/</t>
    </r>
    <r>
      <rPr>
        <sz val="10"/>
        <rFont val="宋体"/>
        <family val="3"/>
        <charset val="134"/>
      </rPr>
      <t>平均存货）</t>
    </r>
    <phoneticPr fontId="2" type="noConversion"/>
  </si>
  <si>
    <r>
      <t>1、总资产周转率（主营业务收入</t>
    </r>
    <r>
      <rPr>
        <sz val="10"/>
        <rFont val="Times New Roman"/>
        <family val="1"/>
      </rPr>
      <t>/</t>
    </r>
    <r>
      <rPr>
        <sz val="10"/>
        <rFont val="宋体"/>
        <family val="3"/>
        <charset val="134"/>
      </rPr>
      <t>平均总资产）</t>
    </r>
    <phoneticPr fontId="2" type="noConversion"/>
  </si>
  <si>
    <r>
      <t>2</t>
    </r>
    <r>
      <rPr>
        <sz val="10"/>
        <rFont val="宋体"/>
        <family val="3"/>
        <charset val="134"/>
      </rPr>
      <t>、总资产周转率（主营收入</t>
    </r>
    <r>
      <rPr>
        <sz val="10"/>
        <rFont val="Times New Roman"/>
        <family val="1"/>
      </rPr>
      <t>/</t>
    </r>
    <r>
      <rPr>
        <sz val="10"/>
        <rFont val="宋体"/>
        <family val="3"/>
        <charset val="134"/>
      </rPr>
      <t>平均总资产）</t>
    </r>
    <phoneticPr fontId="2" type="noConversion"/>
  </si>
  <si>
    <t>一、固定资产</t>
    <phoneticPr fontId="13" type="noConversion"/>
  </si>
  <si>
    <t>二、无形资产</t>
    <phoneticPr fontId="2" type="noConversion"/>
  </si>
  <si>
    <t>三、其他长期资产</t>
    <phoneticPr fontId="2" type="noConversion"/>
  </si>
  <si>
    <t>全年预计现金流入量</t>
    <phoneticPr fontId="2" type="noConversion"/>
  </si>
  <si>
    <t>编制说明：包括处置固定资产、无形资产和其他长期资产等，按照资产明细。</t>
    <phoneticPr fontId="13" type="noConversion"/>
  </si>
  <si>
    <r>
      <t>3</t>
    </r>
    <r>
      <rPr>
        <sz val="10"/>
        <rFont val="宋体"/>
        <family val="3"/>
        <charset val="134"/>
      </rPr>
      <t>、单价：指处置单位资产的销售单价；</t>
    </r>
    <phoneticPr fontId="2" type="noConversion"/>
  </si>
  <si>
    <r>
      <t>5</t>
    </r>
    <r>
      <rPr>
        <sz val="10"/>
        <rFont val="宋体"/>
        <family val="3"/>
        <charset val="134"/>
      </rPr>
      <t>、其他长期资产：指国家批准储备的特种物资、银行冻结存款和涉及诉讼中的财产。</t>
    </r>
    <phoneticPr fontId="2" type="noConversion"/>
  </si>
  <si>
    <r>
      <t>1</t>
    </r>
    <r>
      <rPr>
        <sz val="10"/>
        <rFont val="宋体"/>
        <family val="3"/>
        <charset val="134"/>
      </rPr>
      <t>、规格：指资产性能、型号、用途等；</t>
    </r>
    <phoneticPr fontId="2" type="noConversion"/>
  </si>
  <si>
    <r>
      <t>2</t>
    </r>
    <r>
      <rPr>
        <sz val="10"/>
        <rFont val="宋体"/>
        <family val="3"/>
        <charset val="134"/>
      </rPr>
      <t>、数量：指处置相同规格资产数量；</t>
    </r>
    <phoneticPr fontId="2" type="noConversion"/>
  </si>
  <si>
    <t>编制说明：</t>
    <phoneticPr fontId="2" type="noConversion"/>
  </si>
  <si>
    <t>本表反映收到的表4、表5以外投资项目，收到的其他与投资活动有关的现金，如果现金价值流动较大应单独列示。</t>
    <phoneticPr fontId="2" type="noConversion"/>
  </si>
  <si>
    <r>
      <t>1</t>
    </r>
    <r>
      <rPr>
        <sz val="12"/>
        <rFont val="宋体"/>
        <family val="3"/>
        <charset val="134"/>
      </rPr>
      <t>、本表反映公司收到投资者投入现金；</t>
    </r>
    <phoneticPr fontId="2" type="noConversion"/>
  </si>
  <si>
    <r>
      <t>2</t>
    </r>
    <r>
      <rPr>
        <sz val="12"/>
        <rFont val="宋体"/>
        <family val="3"/>
        <charset val="134"/>
      </rPr>
      <t>、投资单位：按照投资单位名称列示。</t>
    </r>
    <phoneticPr fontId="2" type="noConversion"/>
  </si>
  <si>
    <r>
      <t>单位</t>
    </r>
    <r>
      <rPr>
        <sz val="12"/>
        <rFont val="Times New Roman"/>
        <family val="1"/>
      </rPr>
      <t>1</t>
    </r>
    <phoneticPr fontId="2" type="noConversion"/>
  </si>
  <si>
    <r>
      <t>单位</t>
    </r>
    <r>
      <rPr>
        <sz val="12"/>
        <rFont val="Times New Roman"/>
        <family val="1"/>
      </rPr>
      <t>2</t>
    </r>
    <phoneticPr fontId="2" type="noConversion"/>
  </si>
  <si>
    <r>
      <t>单位</t>
    </r>
    <r>
      <rPr>
        <sz val="12"/>
        <rFont val="Times New Roman"/>
        <family val="1"/>
      </rPr>
      <t>3</t>
    </r>
    <r>
      <rPr>
        <sz val="12"/>
        <rFont val="宋体"/>
        <family val="3"/>
        <charset val="134"/>
      </rPr>
      <t/>
    </r>
  </si>
  <si>
    <r>
      <t>单位</t>
    </r>
    <r>
      <rPr>
        <sz val="12"/>
        <rFont val="Times New Roman"/>
        <family val="1"/>
      </rPr>
      <t>4</t>
    </r>
    <r>
      <rPr>
        <sz val="12"/>
        <rFont val="宋体"/>
        <family val="3"/>
        <charset val="134"/>
      </rPr>
      <t/>
    </r>
  </si>
  <si>
    <r>
      <t>单位</t>
    </r>
    <r>
      <rPr>
        <sz val="12"/>
        <rFont val="Times New Roman"/>
        <family val="1"/>
      </rPr>
      <t>5</t>
    </r>
    <r>
      <rPr>
        <sz val="12"/>
        <rFont val="宋体"/>
        <family val="3"/>
        <charset val="134"/>
      </rPr>
      <t/>
    </r>
  </si>
  <si>
    <r>
      <t>单位</t>
    </r>
    <r>
      <rPr>
        <sz val="12"/>
        <rFont val="Times New Roman"/>
        <family val="1"/>
      </rPr>
      <t>6</t>
    </r>
    <r>
      <rPr>
        <sz val="12"/>
        <rFont val="宋体"/>
        <family val="3"/>
        <charset val="134"/>
      </rPr>
      <t/>
    </r>
  </si>
  <si>
    <r>
      <t>1</t>
    </r>
    <r>
      <rPr>
        <sz val="12"/>
        <rFont val="宋体"/>
        <family val="3"/>
        <charset val="134"/>
      </rPr>
      <t>、本表反映公司预计向金融机构举债收到的各种短期、长期借款所收到的现金；</t>
    </r>
    <phoneticPr fontId="2" type="noConversion"/>
  </si>
  <si>
    <r>
      <t>2</t>
    </r>
    <r>
      <rPr>
        <sz val="12"/>
        <rFont val="宋体"/>
        <family val="3"/>
        <charset val="134"/>
      </rPr>
      <t>、年初数：指上年科目余额表期末余额；</t>
    </r>
    <phoneticPr fontId="2" type="noConversion"/>
  </si>
  <si>
    <t>编制说明：本表反映收到捐赠现金和现金盘赢的现金流入。</t>
    <phoneticPr fontId="2" type="noConversion"/>
  </si>
  <si>
    <r>
      <t>1</t>
    </r>
    <r>
      <rPr>
        <sz val="11"/>
        <rFont val="宋体"/>
        <family val="3"/>
        <charset val="134"/>
      </rPr>
      <t>、截止上年底累计要支付款项：指将在预算年度支付的应付未付款；</t>
    </r>
    <phoneticPr fontId="2" type="noConversion"/>
  </si>
  <si>
    <t>上年应付未付款年末余额</t>
    <phoneticPr fontId="2" type="noConversion"/>
  </si>
  <si>
    <r>
      <t>2</t>
    </r>
    <r>
      <rPr>
        <sz val="10"/>
        <rFont val="宋体"/>
        <family val="3"/>
        <charset val="134"/>
      </rPr>
      <t>、上年转入应收未收售房款：指上年度转入本年应收的售房款。</t>
    </r>
    <phoneticPr fontId="2" type="noConversion"/>
  </si>
  <si>
    <r>
      <t>3</t>
    </r>
    <r>
      <rPr>
        <sz val="10"/>
        <rFont val="宋体"/>
        <family val="3"/>
        <charset val="134"/>
      </rPr>
      <t>、本年预计新增售房款：指按照本年签约售房面积应该收到的售房款。</t>
    </r>
    <phoneticPr fontId="2" type="noConversion"/>
  </si>
  <si>
    <r>
      <t>4</t>
    </r>
    <r>
      <rPr>
        <sz val="10"/>
        <rFont val="宋体"/>
        <family val="3"/>
        <charset val="134"/>
      </rPr>
      <t>、本年预计应收销售房款合计：指“</t>
    </r>
    <r>
      <rPr>
        <sz val="10"/>
        <rFont val="Times New Roman"/>
        <family val="1"/>
      </rPr>
      <t>1”+“2”</t>
    </r>
    <r>
      <rPr>
        <sz val="10"/>
        <rFont val="宋体"/>
        <family val="3"/>
        <charset val="134"/>
      </rPr>
      <t>的合计数</t>
    </r>
    <phoneticPr fontId="2" type="noConversion"/>
  </si>
  <si>
    <r>
      <t>2</t>
    </r>
    <r>
      <rPr>
        <sz val="10"/>
        <rFont val="宋体"/>
        <family val="3"/>
        <charset val="134"/>
      </rPr>
      <t>、公司根据自身实际情况，按照成本明细项目填列。</t>
    </r>
    <phoneticPr fontId="2" type="noConversion"/>
  </si>
  <si>
    <t xml:space="preserve"> 其他业务成本支出现金预算表   </t>
    <phoneticPr fontId="2" type="noConversion"/>
  </si>
  <si>
    <r>
      <t>1</t>
    </r>
    <r>
      <rPr>
        <sz val="10"/>
        <rFont val="宋体"/>
        <family val="3"/>
        <charset val="134"/>
      </rPr>
      <t>、按照非主营业务项目分别预计现金支出；</t>
    </r>
    <phoneticPr fontId="2" type="noConversion"/>
  </si>
  <si>
    <t>全年预计现金流出量</t>
    <phoneticPr fontId="2" type="noConversion"/>
  </si>
  <si>
    <t>本期预计现金流出额</t>
    <phoneticPr fontId="2" type="noConversion"/>
  </si>
  <si>
    <t>二、其他</t>
    <phoneticPr fontId="2" type="noConversion"/>
  </si>
  <si>
    <t>(2)</t>
    <phoneticPr fontId="2" type="noConversion"/>
  </si>
  <si>
    <t>(4)</t>
    <phoneticPr fontId="2" type="noConversion"/>
  </si>
  <si>
    <t>(7)=(1)+(6)</t>
    <phoneticPr fontId="2" type="noConversion"/>
  </si>
  <si>
    <t>本期预计追加投资现金流出额</t>
    <phoneticPr fontId="2" type="noConversion"/>
  </si>
  <si>
    <t>（二）期间费用支出小计</t>
    <phoneticPr fontId="2" type="noConversion"/>
  </si>
  <si>
    <t>一、长期股权投资</t>
    <phoneticPr fontId="2" type="noConversion"/>
  </si>
  <si>
    <t>二、股票投资</t>
    <phoneticPr fontId="2" type="noConversion"/>
  </si>
  <si>
    <r>
      <t>5</t>
    </r>
    <r>
      <rPr>
        <sz val="10"/>
        <rFont val="宋体"/>
        <family val="3"/>
        <charset val="134"/>
      </rPr>
      <t>、债权投资：指将闲置资金投资于债券市场的短期行为现金支出，按照债券名称一一列示。</t>
    </r>
    <phoneticPr fontId="2" type="noConversion"/>
  </si>
  <si>
    <r>
      <t>4</t>
    </r>
    <r>
      <rPr>
        <sz val="10"/>
        <rFont val="宋体"/>
        <family val="3"/>
        <charset val="134"/>
      </rPr>
      <t>、股票投资：指将闲置资金投资于股票二级市场现金支出，按照各种股票名称一一列示；</t>
    </r>
    <phoneticPr fontId="2" type="noConversion"/>
  </si>
  <si>
    <r>
      <t>3</t>
    </r>
    <r>
      <rPr>
        <sz val="10"/>
        <rFont val="宋体"/>
        <family val="3"/>
        <charset val="134"/>
      </rPr>
      <t>、长期股权投资：指作为参股或控股股东直接投资到企业的现金支出；</t>
    </r>
    <phoneticPr fontId="2" type="noConversion"/>
  </si>
  <si>
    <t>3、债券投资</t>
    <phoneticPr fontId="2" type="noConversion"/>
  </si>
  <si>
    <t>小计</t>
    <phoneticPr fontId="2" type="noConversion"/>
  </si>
  <si>
    <t>利息支出</t>
    <phoneticPr fontId="2" type="noConversion"/>
  </si>
  <si>
    <r>
      <t>注：</t>
    </r>
    <r>
      <rPr>
        <sz val="12"/>
        <rFont val="Times New Roman"/>
        <family val="1"/>
      </rPr>
      <t>1</t>
    </r>
    <r>
      <rPr>
        <sz val="12"/>
        <rFont val="宋体"/>
        <family val="3"/>
        <charset val="134"/>
      </rPr>
      <t>、</t>
    </r>
    <r>
      <rPr>
        <sz val="12"/>
        <rFont val="宋体"/>
        <family val="3"/>
        <charset val="134"/>
      </rPr>
      <t>利息收入以“-”号表示。</t>
    </r>
    <phoneticPr fontId="2" type="noConversion"/>
  </si>
  <si>
    <r>
      <t xml:space="preserve">        2</t>
    </r>
    <r>
      <rPr>
        <sz val="12"/>
        <rFont val="宋体"/>
        <family val="3"/>
        <charset val="134"/>
      </rPr>
      <t>、财务费用支出：不含进入开发成本的资本化利息。</t>
    </r>
    <phoneticPr fontId="2" type="noConversion"/>
  </si>
  <si>
    <t>(8)=(7)/(6)</t>
    <phoneticPr fontId="2" type="noConversion"/>
  </si>
  <si>
    <t>(8)=(7)/(6)</t>
    <phoneticPr fontId="2" type="noConversion"/>
  </si>
  <si>
    <t>开发间接费</t>
    <phoneticPr fontId="2" type="noConversion"/>
  </si>
  <si>
    <t>项目名称</t>
    <phoneticPr fontId="2" type="noConversion"/>
  </si>
  <si>
    <t>一、租赁成本</t>
    <phoneticPr fontId="2" type="noConversion"/>
  </si>
  <si>
    <t>二、物业管理成本</t>
    <phoneticPr fontId="2" type="noConversion"/>
  </si>
  <si>
    <t>三、其他成本</t>
    <phoneticPr fontId="2" type="noConversion"/>
  </si>
  <si>
    <t>附表:一-1</t>
    <phoneticPr fontId="2" type="noConversion"/>
  </si>
  <si>
    <t>附表:一-2</t>
    <phoneticPr fontId="2" type="noConversion"/>
  </si>
  <si>
    <t>＊＊栋</t>
    <phoneticPr fontId="2" type="noConversion"/>
  </si>
  <si>
    <r>
      <t>总</t>
    </r>
    <r>
      <rPr>
        <b/>
        <sz val="14"/>
        <rFont val="Times New Roman"/>
        <family val="1"/>
      </rPr>
      <t xml:space="preserve">   </t>
    </r>
    <r>
      <rPr>
        <b/>
        <sz val="14"/>
        <rFont val="宋体"/>
        <family val="3"/>
        <charset val="134"/>
      </rPr>
      <t>计</t>
    </r>
    <phoneticPr fontId="2" type="noConversion"/>
  </si>
  <si>
    <t>本年存货增加额</t>
    <phoneticPr fontId="2" type="noConversion"/>
  </si>
  <si>
    <t>工程罚款</t>
    <phoneticPr fontId="2" type="noConversion"/>
  </si>
  <si>
    <t>电脑</t>
    <phoneticPr fontId="2" type="noConversion"/>
  </si>
  <si>
    <r>
      <t xml:space="preserve">   </t>
    </r>
    <r>
      <rPr>
        <b/>
        <sz val="10"/>
        <rFont val="宋体"/>
        <family val="3"/>
        <charset val="134"/>
      </rPr>
      <t>单位</t>
    </r>
    <r>
      <rPr>
        <b/>
        <sz val="10"/>
        <rFont val="Times New Roman"/>
        <family val="1"/>
      </rPr>
      <t>3</t>
    </r>
    <r>
      <rPr>
        <b/>
        <sz val="10"/>
        <rFont val="宋体"/>
        <family val="3"/>
        <charset val="134"/>
      </rPr>
      <t>：</t>
    </r>
    <phoneticPr fontId="2" type="noConversion"/>
  </si>
  <si>
    <t>二、预计损益表</t>
    <phoneticPr fontId="2" type="noConversion"/>
  </si>
  <si>
    <t>１０、企业所得税预计表</t>
    <phoneticPr fontId="2" type="noConversion"/>
  </si>
  <si>
    <t xml:space="preserve">                           主营业务收入现金预算表　　　　</t>
    <phoneticPr fontId="2" type="noConversion"/>
  </si>
  <si>
    <t xml:space="preserve">  购置非流动资产支出现金预算表</t>
    <phoneticPr fontId="13" type="noConversion"/>
  </si>
  <si>
    <t>附表1</t>
    <phoneticPr fontId="2" type="noConversion"/>
  </si>
  <si>
    <t xml:space="preserve">   处置非流动资产收入现金预算表</t>
    <phoneticPr fontId="13" type="noConversion"/>
  </si>
  <si>
    <t xml:space="preserve">１、主营业务收入预算表 </t>
    <phoneticPr fontId="2" type="noConversion"/>
  </si>
  <si>
    <t>返回</t>
    <phoneticPr fontId="2" type="noConversion"/>
  </si>
  <si>
    <t>一、资金流量表</t>
    <phoneticPr fontId="2" type="noConversion"/>
  </si>
  <si>
    <t>四、预计现金流量表</t>
    <phoneticPr fontId="2" type="noConversion"/>
  </si>
  <si>
    <t>五、预计指标计算表</t>
  </si>
  <si>
    <r>
      <t>预</t>
    </r>
    <r>
      <rPr>
        <b/>
        <sz val="16"/>
        <rFont val="Times New Roman"/>
        <family val="1"/>
      </rPr>
      <t xml:space="preserve">   </t>
    </r>
    <r>
      <rPr>
        <b/>
        <sz val="16"/>
        <rFont val="宋体"/>
        <family val="3"/>
        <charset val="134"/>
      </rPr>
      <t>计</t>
    </r>
    <r>
      <rPr>
        <b/>
        <sz val="16"/>
        <rFont val="Times New Roman"/>
        <family val="1"/>
      </rPr>
      <t xml:space="preserve">  </t>
    </r>
    <r>
      <rPr>
        <b/>
        <sz val="16"/>
        <rFont val="宋体"/>
        <family val="3"/>
        <charset val="134"/>
      </rPr>
      <t>资</t>
    </r>
    <r>
      <rPr>
        <b/>
        <sz val="16"/>
        <rFont val="Times New Roman"/>
        <family val="1"/>
      </rPr>
      <t xml:space="preserve">  </t>
    </r>
    <r>
      <rPr>
        <b/>
        <sz val="16"/>
        <rFont val="宋体"/>
        <family val="3"/>
        <charset val="134"/>
      </rPr>
      <t>金</t>
    </r>
    <r>
      <rPr>
        <b/>
        <sz val="16"/>
        <rFont val="Times New Roman"/>
        <family val="1"/>
      </rPr>
      <t xml:space="preserve">  </t>
    </r>
    <r>
      <rPr>
        <b/>
        <sz val="16"/>
        <rFont val="宋体"/>
        <family val="3"/>
        <charset val="134"/>
      </rPr>
      <t>流</t>
    </r>
    <r>
      <rPr>
        <b/>
        <sz val="16"/>
        <rFont val="Times New Roman"/>
        <family val="1"/>
      </rPr>
      <t xml:space="preserve">  </t>
    </r>
    <r>
      <rPr>
        <b/>
        <sz val="16"/>
        <rFont val="宋体"/>
        <family val="3"/>
        <charset val="134"/>
      </rPr>
      <t>量</t>
    </r>
    <r>
      <rPr>
        <b/>
        <sz val="16"/>
        <rFont val="Times New Roman"/>
        <family val="1"/>
      </rPr>
      <t xml:space="preserve">   </t>
    </r>
    <r>
      <rPr>
        <b/>
        <sz val="16"/>
        <rFont val="宋体"/>
        <family val="3"/>
        <charset val="134"/>
      </rPr>
      <t>表</t>
    </r>
    <phoneticPr fontId="2" type="noConversion"/>
  </si>
  <si>
    <r>
      <rPr>
        <b/>
        <sz val="18"/>
        <rFont val="Times New Roman"/>
        <family val="1"/>
      </rPr>
      <t xml:space="preserve">                                                           </t>
    </r>
    <r>
      <rPr>
        <b/>
        <sz val="18"/>
        <rFont val="宋体"/>
        <family val="3"/>
        <charset val="134"/>
      </rPr>
      <t>预 计 损 益 表</t>
    </r>
    <phoneticPr fontId="2" type="noConversion"/>
  </si>
  <si>
    <t>表二：</t>
    <phoneticPr fontId="2" type="noConversion"/>
  </si>
  <si>
    <t>1季度</t>
    <phoneticPr fontId="2" type="noConversion"/>
  </si>
  <si>
    <r>
      <t>本</t>
    </r>
    <r>
      <rPr>
        <sz val="12"/>
        <rFont val="宋体"/>
        <family val="3"/>
        <charset val="134"/>
      </rPr>
      <t xml:space="preserve">  </t>
    </r>
    <r>
      <rPr>
        <sz val="10"/>
        <rFont val="宋体"/>
        <family val="3"/>
        <charset val="134"/>
      </rPr>
      <t>期</t>
    </r>
    <r>
      <rPr>
        <sz val="12"/>
        <rFont val="宋体"/>
        <family val="3"/>
        <charset val="134"/>
      </rPr>
      <t xml:space="preserve">  </t>
    </r>
    <r>
      <rPr>
        <sz val="10"/>
        <rFont val="宋体"/>
        <family val="3"/>
        <charset val="134"/>
      </rPr>
      <t>数</t>
    </r>
    <phoneticPr fontId="2" type="noConversion"/>
  </si>
  <si>
    <t>This term</t>
    <phoneticPr fontId="2" type="noConversion"/>
  </si>
  <si>
    <t>2季度</t>
    <phoneticPr fontId="2" type="noConversion"/>
  </si>
  <si>
    <t>3季度</t>
    <phoneticPr fontId="2" type="noConversion"/>
  </si>
  <si>
    <t>4季度</t>
    <phoneticPr fontId="2" type="noConversion"/>
  </si>
  <si>
    <t>1季度</t>
    <phoneticPr fontId="79" type="noConversion"/>
  </si>
  <si>
    <t>1月</t>
    <phoneticPr fontId="79" type="noConversion"/>
  </si>
  <si>
    <t>2月</t>
  </si>
  <si>
    <t>3月</t>
  </si>
  <si>
    <t>2季度</t>
    <phoneticPr fontId="79" type="noConversion"/>
  </si>
  <si>
    <t>4月</t>
  </si>
  <si>
    <t>5月</t>
  </si>
  <si>
    <t>6月</t>
  </si>
  <si>
    <t>3季度</t>
    <phoneticPr fontId="79" type="noConversion"/>
  </si>
  <si>
    <t>7月</t>
  </si>
  <si>
    <t>8月</t>
  </si>
  <si>
    <t>9月</t>
  </si>
  <si>
    <t>4季度</t>
    <phoneticPr fontId="79" type="noConversion"/>
  </si>
  <si>
    <t>10月</t>
  </si>
  <si>
    <t>11月</t>
  </si>
  <si>
    <t>12月</t>
  </si>
  <si>
    <t>制表人：</t>
  </si>
  <si>
    <t>编制公司年度经营计划</t>
  </si>
  <si>
    <t>房屋开发收入</t>
    <phoneticPr fontId="2" type="noConversion"/>
  </si>
  <si>
    <r>
      <t>1</t>
    </r>
    <r>
      <rPr>
        <sz val="10"/>
        <rFont val="宋体"/>
        <family val="3"/>
        <charset val="134"/>
      </rPr>
      <t>、上年转入本年应收未收款；</t>
    </r>
    <phoneticPr fontId="2" type="noConversion"/>
  </si>
  <si>
    <t>非银行机构借款</t>
    <phoneticPr fontId="2" type="noConversion"/>
  </si>
  <si>
    <r>
      <t>其中：</t>
    </r>
    <r>
      <rPr>
        <sz val="12"/>
        <rFont val="宋体"/>
        <family val="3"/>
        <charset val="134"/>
      </rPr>
      <t>期间损益</t>
    </r>
    <phoneticPr fontId="2" type="noConversion"/>
  </si>
  <si>
    <r>
      <t xml:space="preserve"> </t>
    </r>
    <r>
      <rPr>
        <sz val="12"/>
        <rFont val="宋体"/>
        <family val="3"/>
        <charset val="134"/>
      </rPr>
      <t xml:space="preserve">     </t>
    </r>
    <r>
      <rPr>
        <sz val="12"/>
        <rFont val="宋体"/>
        <family val="3"/>
        <charset val="134"/>
      </rPr>
      <t>往来</t>
    </r>
    <phoneticPr fontId="2" type="noConversion"/>
  </si>
  <si>
    <r>
      <t xml:space="preserve"> </t>
    </r>
    <r>
      <rPr>
        <sz val="12"/>
        <rFont val="宋体"/>
        <family val="3"/>
        <charset val="134"/>
      </rPr>
      <t xml:space="preserve">     </t>
    </r>
    <r>
      <rPr>
        <sz val="12"/>
        <rFont val="宋体"/>
        <family val="3"/>
        <charset val="134"/>
      </rPr>
      <t>资本化利息</t>
    </r>
    <phoneticPr fontId="2" type="noConversion"/>
  </si>
  <si>
    <t>一</t>
    <phoneticPr fontId="2" type="noConversion"/>
  </si>
  <si>
    <t>二</t>
    <phoneticPr fontId="2" type="noConversion"/>
  </si>
  <si>
    <t>三</t>
    <phoneticPr fontId="2" type="noConversion"/>
  </si>
  <si>
    <t>四</t>
    <phoneticPr fontId="2" type="noConversion"/>
  </si>
  <si>
    <t>五</t>
    <phoneticPr fontId="2" type="noConversion"/>
  </si>
  <si>
    <r>
      <t>3</t>
    </r>
    <r>
      <rPr>
        <sz val="12"/>
        <rFont val="宋体"/>
        <family val="3"/>
        <charset val="134"/>
      </rPr>
      <t>、教育费附加（中央）</t>
    </r>
    <phoneticPr fontId="2" type="noConversion"/>
  </si>
  <si>
    <r>
      <t>4</t>
    </r>
    <r>
      <rPr>
        <sz val="12"/>
        <rFont val="宋体"/>
        <family val="3"/>
        <charset val="134"/>
      </rPr>
      <t>、教育费附加（地方）</t>
    </r>
    <r>
      <rPr>
        <sz val="12"/>
        <rFont val="宋体"/>
        <family val="3"/>
        <charset val="134"/>
      </rPr>
      <t/>
    </r>
    <phoneticPr fontId="2" type="noConversion"/>
  </si>
  <si>
    <r>
      <t>5</t>
    </r>
    <r>
      <rPr>
        <sz val="12"/>
        <rFont val="宋体"/>
        <family val="3"/>
        <charset val="134"/>
      </rPr>
      <t>、堤围费</t>
    </r>
    <phoneticPr fontId="2" type="noConversion"/>
  </si>
  <si>
    <t>6、预缴土地增值税</t>
    <phoneticPr fontId="2" type="noConversion"/>
  </si>
  <si>
    <t>7、清算土地增值税</t>
    <phoneticPr fontId="2" type="noConversion"/>
  </si>
  <si>
    <t>清算结果调整</t>
    <phoneticPr fontId="2" type="noConversion"/>
  </si>
  <si>
    <r>
      <t>8</t>
    </r>
    <r>
      <rPr>
        <sz val="12"/>
        <rFont val="宋体"/>
        <family val="3"/>
        <charset val="134"/>
      </rPr>
      <t>、</t>
    </r>
    <r>
      <rPr>
        <sz val="12"/>
        <rFont val="宋体"/>
        <family val="3"/>
        <charset val="134"/>
      </rPr>
      <t>企业所得税</t>
    </r>
    <phoneticPr fontId="2" type="noConversion"/>
  </si>
  <si>
    <t>9、其他</t>
    <phoneticPr fontId="2" type="noConversion"/>
  </si>
  <si>
    <r>
      <t>1</t>
    </r>
    <r>
      <rPr>
        <sz val="12"/>
        <rFont val="宋体"/>
        <family val="3"/>
        <charset val="134"/>
      </rPr>
      <t>、捐赠</t>
    </r>
    <phoneticPr fontId="2" type="noConversion"/>
  </si>
  <si>
    <t xml:space="preserve">                           主营业务成本预算表            </t>
    <phoneticPr fontId="2" type="noConversion"/>
  </si>
  <si>
    <t>薪酬费用</t>
  </si>
  <si>
    <t>工资</t>
  </si>
  <si>
    <t>福利费</t>
  </si>
  <si>
    <t>伙食费</t>
  </si>
  <si>
    <t>服装费</t>
  </si>
  <si>
    <t>房租水电费</t>
  </si>
  <si>
    <t>体检费</t>
  </si>
  <si>
    <t>节日补贴</t>
  </si>
  <si>
    <t>个人补贴</t>
  </si>
  <si>
    <t>活动经费</t>
  </si>
  <si>
    <t>其他</t>
  </si>
  <si>
    <t>工会经费</t>
  </si>
  <si>
    <t>职工教育经费</t>
  </si>
  <si>
    <t>职工五险</t>
  </si>
  <si>
    <t>住房公积金</t>
  </si>
  <si>
    <t>企业年金</t>
  </si>
  <si>
    <t>商业保险</t>
  </si>
  <si>
    <t>辞退福利</t>
  </si>
  <si>
    <t>土地使用税</t>
  </si>
  <si>
    <t>无形资产摊销</t>
  </si>
  <si>
    <t>1、营业收入</t>
    <phoneticPr fontId="2" type="noConversion"/>
  </si>
  <si>
    <t>2、利润总额</t>
    <phoneticPr fontId="2" type="noConversion"/>
  </si>
  <si>
    <t>1.3.1</t>
  </si>
  <si>
    <t>1.3.2</t>
  </si>
  <si>
    <t>1.3.3</t>
  </si>
  <si>
    <t>1.3.4</t>
  </si>
  <si>
    <t>1.3.5</t>
  </si>
  <si>
    <t>1.3.6</t>
  </si>
  <si>
    <t>1.3.7</t>
  </si>
  <si>
    <t>1.3.8</t>
  </si>
  <si>
    <t>资产减值损失</t>
  </si>
  <si>
    <t>存款利息收入</t>
    <phoneticPr fontId="2" type="noConversion"/>
  </si>
  <si>
    <r>
      <t>1</t>
    </r>
    <r>
      <rPr>
        <b/>
        <sz val="12"/>
        <rFont val="宋体"/>
        <family val="3"/>
        <charset val="134"/>
      </rPr>
      <t>月</t>
    </r>
    <phoneticPr fontId="2" type="noConversion"/>
  </si>
  <si>
    <r>
      <t>2</t>
    </r>
    <r>
      <rPr>
        <b/>
        <sz val="12"/>
        <rFont val="宋体"/>
        <family val="3"/>
        <charset val="134"/>
      </rPr>
      <t>月</t>
    </r>
    <phoneticPr fontId="2" type="noConversion"/>
  </si>
  <si>
    <r>
      <t>3</t>
    </r>
    <r>
      <rPr>
        <b/>
        <sz val="12"/>
        <rFont val="宋体"/>
        <family val="3"/>
        <charset val="134"/>
      </rPr>
      <t>月</t>
    </r>
    <phoneticPr fontId="2" type="noConversion"/>
  </si>
  <si>
    <r>
      <t>4</t>
    </r>
    <r>
      <rPr>
        <b/>
        <sz val="12"/>
        <rFont val="宋体"/>
        <family val="3"/>
        <charset val="134"/>
      </rPr>
      <t>月</t>
    </r>
    <phoneticPr fontId="2" type="noConversion"/>
  </si>
  <si>
    <r>
      <t>5</t>
    </r>
    <r>
      <rPr>
        <b/>
        <sz val="12"/>
        <rFont val="宋体"/>
        <family val="3"/>
        <charset val="134"/>
      </rPr>
      <t>月</t>
    </r>
    <phoneticPr fontId="2" type="noConversion"/>
  </si>
  <si>
    <r>
      <t>6</t>
    </r>
    <r>
      <rPr>
        <b/>
        <sz val="12"/>
        <rFont val="宋体"/>
        <family val="3"/>
        <charset val="134"/>
      </rPr>
      <t>月</t>
    </r>
    <phoneticPr fontId="2" type="noConversion"/>
  </si>
  <si>
    <r>
      <t>7</t>
    </r>
    <r>
      <rPr>
        <b/>
        <sz val="12"/>
        <rFont val="宋体"/>
        <family val="3"/>
        <charset val="134"/>
      </rPr>
      <t>月</t>
    </r>
    <phoneticPr fontId="2" type="noConversion"/>
  </si>
  <si>
    <r>
      <t>8</t>
    </r>
    <r>
      <rPr>
        <b/>
        <sz val="12"/>
        <rFont val="宋体"/>
        <family val="3"/>
        <charset val="134"/>
      </rPr>
      <t>月</t>
    </r>
    <phoneticPr fontId="2" type="noConversion"/>
  </si>
  <si>
    <r>
      <t>9</t>
    </r>
    <r>
      <rPr>
        <b/>
        <sz val="12"/>
        <rFont val="宋体"/>
        <family val="3"/>
        <charset val="134"/>
      </rPr>
      <t>月</t>
    </r>
    <phoneticPr fontId="2" type="noConversion"/>
  </si>
  <si>
    <r>
      <t>10</t>
    </r>
    <r>
      <rPr>
        <b/>
        <sz val="12"/>
        <rFont val="宋体"/>
        <family val="3"/>
        <charset val="134"/>
      </rPr>
      <t>月</t>
    </r>
    <phoneticPr fontId="2" type="noConversion"/>
  </si>
  <si>
    <r>
      <t>11</t>
    </r>
    <r>
      <rPr>
        <b/>
        <sz val="12"/>
        <rFont val="宋体"/>
        <family val="3"/>
        <charset val="134"/>
      </rPr>
      <t>月</t>
    </r>
    <phoneticPr fontId="2" type="noConversion"/>
  </si>
  <si>
    <r>
      <t>12</t>
    </r>
    <r>
      <rPr>
        <b/>
        <sz val="12"/>
        <rFont val="宋体"/>
        <family val="3"/>
        <charset val="134"/>
      </rPr>
      <t>月</t>
    </r>
    <phoneticPr fontId="2" type="noConversion"/>
  </si>
  <si>
    <t>12月</t>
    <phoneticPr fontId="2" type="noConversion"/>
  </si>
  <si>
    <t>11月</t>
    <phoneticPr fontId="2" type="noConversion"/>
  </si>
  <si>
    <t>10月</t>
    <phoneticPr fontId="2" type="noConversion"/>
  </si>
  <si>
    <t>9月</t>
    <phoneticPr fontId="2" type="noConversion"/>
  </si>
  <si>
    <t>8月</t>
    <phoneticPr fontId="2" type="noConversion"/>
  </si>
  <si>
    <t>7月</t>
    <phoneticPr fontId="2" type="noConversion"/>
  </si>
  <si>
    <t>6月</t>
    <phoneticPr fontId="2" type="noConversion"/>
  </si>
  <si>
    <t>5月</t>
    <phoneticPr fontId="2" type="noConversion"/>
  </si>
  <si>
    <t>4月</t>
    <phoneticPr fontId="2" type="noConversion"/>
  </si>
  <si>
    <t>3月</t>
    <phoneticPr fontId="2" type="noConversion"/>
  </si>
  <si>
    <t>2月</t>
    <phoneticPr fontId="2" type="noConversion"/>
  </si>
  <si>
    <t>处置固定资产损失</t>
  </si>
  <si>
    <t>处置无形资产损失</t>
  </si>
  <si>
    <t>处置临时设施损失</t>
  </si>
  <si>
    <t>处置在建工程损失</t>
  </si>
  <si>
    <t>处置其他长期资产损失</t>
  </si>
  <si>
    <t>非货币性交易损失</t>
  </si>
  <si>
    <t>债务重组损失</t>
  </si>
  <si>
    <t>罚没及滞纳金损失</t>
  </si>
  <si>
    <t>捐赠支出</t>
  </si>
  <si>
    <t>非常损失</t>
  </si>
  <si>
    <t>固定资产盘亏</t>
  </si>
  <si>
    <t>3月</t>
    <phoneticPr fontId="2" type="noConversion"/>
  </si>
  <si>
    <t>2月</t>
    <phoneticPr fontId="2" type="noConversion"/>
  </si>
  <si>
    <t>1月</t>
    <phoneticPr fontId="2" type="noConversion"/>
  </si>
  <si>
    <t>附表:一-18</t>
    <phoneticPr fontId="2" type="noConversion"/>
  </si>
  <si>
    <t>附表:一-19</t>
    <phoneticPr fontId="2" type="noConversion"/>
  </si>
  <si>
    <t>附表二-2</t>
    <phoneticPr fontId="2" type="noConversion"/>
  </si>
  <si>
    <t>附表二-3</t>
    <phoneticPr fontId="2" type="noConversion"/>
  </si>
  <si>
    <t>附表二-4</t>
    <phoneticPr fontId="2" type="noConversion"/>
  </si>
  <si>
    <t>附表二-8</t>
    <phoneticPr fontId="2" type="noConversion"/>
  </si>
  <si>
    <t>附表二-10</t>
    <phoneticPr fontId="2" type="noConversion"/>
  </si>
  <si>
    <r>
      <t>表一</t>
    </r>
    <r>
      <rPr>
        <b/>
        <sz val="8"/>
        <rFont val="Times New Roman"/>
        <family val="1"/>
      </rPr>
      <t/>
    </r>
    <phoneticPr fontId="2" type="noConversion"/>
  </si>
  <si>
    <t>销售费用</t>
  </si>
  <si>
    <t>配套设施费</t>
  </si>
  <si>
    <r>
      <t>五、支付给员工个人的补贴(未入福利费</t>
    </r>
    <r>
      <rPr>
        <sz val="12"/>
        <rFont val="宋体"/>
        <family val="3"/>
        <charset val="134"/>
      </rPr>
      <t>)</t>
    </r>
    <phoneticPr fontId="2" type="noConversion"/>
  </si>
  <si>
    <t>处置非流动资产收到的现金净额</t>
    <phoneticPr fontId="2" type="noConversion"/>
  </si>
  <si>
    <r>
      <t>1</t>
    </r>
    <r>
      <rPr>
        <sz val="10"/>
        <rFont val="宋体"/>
        <family val="3"/>
        <charset val="134"/>
      </rPr>
      <t>、本表以房地产开发为主营业务的企业填列，营销部可自行设计明细表格作为本表的附表。</t>
    </r>
    <phoneticPr fontId="2" type="noConversion"/>
  </si>
  <si>
    <r>
      <t>4</t>
    </r>
    <r>
      <rPr>
        <sz val="10"/>
        <rFont val="宋体"/>
        <family val="3"/>
        <charset val="134"/>
      </rPr>
      <t>、预计现金流入额：各级公司应根据“其他业务收入”会计科目明细填列，预计应该在本年实现的现金流入数按照月度分解；</t>
    </r>
    <phoneticPr fontId="2" type="noConversion"/>
  </si>
  <si>
    <r>
      <t>5</t>
    </r>
    <r>
      <rPr>
        <sz val="10"/>
        <rFont val="宋体"/>
        <family val="3"/>
        <charset val="134"/>
      </rPr>
      <t>、应收未收帐款余额：</t>
    </r>
    <phoneticPr fontId="2" type="noConversion"/>
  </si>
  <si>
    <t>(12)=(6)-(11)</t>
    <phoneticPr fontId="2" type="noConversion"/>
  </si>
  <si>
    <t>贷款余额</t>
    <phoneticPr fontId="2" type="noConversion"/>
  </si>
  <si>
    <t>2、本年预计现金流出量：指按照付款进度，将“（1）”分解到各月份；</t>
  </si>
  <si>
    <t>项目名称</t>
    <phoneticPr fontId="2" type="noConversion"/>
  </si>
  <si>
    <t>项目预算总额</t>
    <phoneticPr fontId="2" type="noConversion"/>
  </si>
  <si>
    <t>１季度</t>
    <phoneticPr fontId="2" type="noConversion"/>
  </si>
  <si>
    <t>1月</t>
    <phoneticPr fontId="2" type="noConversion"/>
  </si>
  <si>
    <t>2月</t>
    <phoneticPr fontId="2" type="noConversion"/>
  </si>
  <si>
    <t>3月</t>
    <phoneticPr fontId="2" type="noConversion"/>
  </si>
  <si>
    <t>２季度</t>
    <phoneticPr fontId="2" type="noConversion"/>
  </si>
  <si>
    <t>4月</t>
    <phoneticPr fontId="2" type="noConversion"/>
  </si>
  <si>
    <t>5月</t>
    <phoneticPr fontId="2" type="noConversion"/>
  </si>
  <si>
    <t>6月</t>
    <phoneticPr fontId="2" type="noConversion"/>
  </si>
  <si>
    <t>３季度</t>
    <phoneticPr fontId="2" type="noConversion"/>
  </si>
  <si>
    <t>7月</t>
    <phoneticPr fontId="2" type="noConversion"/>
  </si>
  <si>
    <t>8月</t>
    <phoneticPr fontId="2" type="noConversion"/>
  </si>
  <si>
    <t>9月</t>
    <phoneticPr fontId="2" type="noConversion"/>
  </si>
  <si>
    <t>４季度</t>
    <phoneticPr fontId="2" type="noConversion"/>
  </si>
  <si>
    <t>10月</t>
    <phoneticPr fontId="2" type="noConversion"/>
  </si>
  <si>
    <t>11月</t>
    <phoneticPr fontId="2" type="noConversion"/>
  </si>
  <si>
    <t>12月</t>
    <phoneticPr fontId="2" type="noConversion"/>
  </si>
  <si>
    <t>(1)</t>
    <phoneticPr fontId="2" type="noConversion"/>
  </si>
  <si>
    <t>(2)</t>
    <phoneticPr fontId="2" type="noConversion"/>
  </si>
  <si>
    <t>(7)=(3)+(4)+(5)+(6)</t>
    <phoneticPr fontId="2" type="noConversion"/>
  </si>
  <si>
    <t>基础设施费</t>
    <phoneticPr fontId="2" type="noConversion"/>
  </si>
  <si>
    <t>小计</t>
    <phoneticPr fontId="2" type="noConversion"/>
  </si>
  <si>
    <t>合计</t>
    <phoneticPr fontId="13" type="noConversion"/>
  </si>
  <si>
    <t>3季度</t>
  </si>
  <si>
    <t>4季度</t>
  </si>
  <si>
    <t>1、分配利润支付现金：指用于向股东支付利润的现金流出数；</t>
    <phoneticPr fontId="2" type="noConversion"/>
  </si>
  <si>
    <t>2、支付与其他筹资活动支付现金：指现金捐赠等活动的现金支出数。</t>
    <phoneticPr fontId="2" type="noConversion"/>
  </si>
  <si>
    <t>编制说明：</t>
    <phoneticPr fontId="2" type="noConversion"/>
  </si>
  <si>
    <r>
      <t>2</t>
    </r>
    <r>
      <rPr>
        <sz val="12"/>
        <rFont val="宋体"/>
        <family val="3"/>
        <charset val="134"/>
      </rPr>
      <t>、上年余额：指以前年度累计现金支付额</t>
    </r>
    <r>
      <rPr>
        <sz val="12"/>
        <rFont val="Times New Roman"/>
        <family val="1"/>
      </rPr>
      <t>-</t>
    </r>
    <r>
      <rPr>
        <sz val="12"/>
        <rFont val="宋体"/>
        <family val="3"/>
        <charset val="134"/>
      </rPr>
      <t>结转成本后的期末余额；</t>
    </r>
    <phoneticPr fontId="2" type="noConversion"/>
  </si>
  <si>
    <t>3、本年现金预计流出量：指按照各个项目的经营计划将年度预计现金支付额分解到各月份；</t>
    <phoneticPr fontId="2" type="noConversion"/>
  </si>
  <si>
    <t>6、成本部应按目标动态成本科目体系编制明细表格支持本表。</t>
    <phoneticPr fontId="2" type="noConversion"/>
  </si>
  <si>
    <t>上年余额</t>
    <phoneticPr fontId="2" type="noConversion"/>
  </si>
  <si>
    <t>4、其他业务的成本应有更明细的表格来支持本表。</t>
    <phoneticPr fontId="2" type="noConversion"/>
  </si>
  <si>
    <t>1、全年预计现金流入量：按照项目明细本年预计现金流入数分月份填列；</t>
  </si>
  <si>
    <t>2、“往来项目”：根据会计科目“其他应付款”、“其他应收款”贷方明细项目预计发生现金流入数分月份填列；</t>
  </si>
  <si>
    <t>3、“收到的税费返还”：按照税种明细预计发生现金流入数分月份填列；</t>
  </si>
  <si>
    <t xml:space="preserve">         核算的项目，按照月份填列。</t>
  </si>
  <si>
    <t>4、全年预计现金流入量：指按照投资项目预计收回本金和投资收益的现金数，分月份列示；</t>
  </si>
  <si>
    <t>4、全年预计现金流入量：指销售资产预计全年的现金流入量，根据预计销售方式分解为月份现金流量列示；</t>
  </si>
  <si>
    <t>1、“往来项目”：根据会计科目“其他应收款”、“其他应付款”借方明细项目预计发生现金流出数分月份科目分析填列；</t>
  </si>
  <si>
    <t>2、“其他”：指“往来项目”之外的现金流出数，包括“营业外支出”、“捐赠”列支项目科目核算的项目，按照月份填列。</t>
  </si>
  <si>
    <t>2、本期预计追加投资现金流出额：指按照投资项目预计追加的本金现金流出数数，分月份列示；</t>
  </si>
  <si>
    <t>5001.01</t>
  </si>
  <si>
    <t>非财务
指标</t>
    <phoneticPr fontId="2" type="noConversion"/>
  </si>
  <si>
    <t>品牌认知度</t>
  </si>
  <si>
    <t>主要顾客满意度</t>
  </si>
  <si>
    <t>主要供应商满意度</t>
  </si>
  <si>
    <t>工程进度完成率</t>
  </si>
  <si>
    <t>工程质量合格率</t>
  </si>
  <si>
    <t>采购及时率</t>
  </si>
  <si>
    <t>采购合格率</t>
  </si>
  <si>
    <t>各类证照办理及时率</t>
  </si>
  <si>
    <t>工程估算准确率</t>
  </si>
  <si>
    <t>索赔处理合理度</t>
  </si>
  <si>
    <t>合同履约率</t>
  </si>
  <si>
    <t>任职资格达标率</t>
  </si>
  <si>
    <t>员工流失率</t>
  </si>
  <si>
    <t>员工满意度</t>
  </si>
  <si>
    <t>部门协调满意度</t>
  </si>
  <si>
    <t>重要任务按时完成率</t>
  </si>
  <si>
    <t>修正
指标</t>
    <phoneticPr fontId="2" type="noConversion"/>
  </si>
  <si>
    <t>预算准确率</t>
  </si>
  <si>
    <t>否决
指标</t>
    <phoneticPr fontId="2" type="noConversion"/>
  </si>
  <si>
    <t>重大安全事故</t>
    <phoneticPr fontId="2" type="noConversion"/>
  </si>
  <si>
    <t>重大质量事故</t>
    <phoneticPr fontId="2" type="noConversion"/>
  </si>
  <si>
    <t>重大集体投诉、讨薪事件</t>
    <phoneticPr fontId="2" type="noConversion"/>
  </si>
  <si>
    <t>5001.01.01</t>
  </si>
  <si>
    <t>5001.01.02</t>
  </si>
  <si>
    <t>5001.01.03</t>
  </si>
  <si>
    <t>5001.01.04</t>
  </si>
  <si>
    <t>土地闲置费</t>
  </si>
  <si>
    <t>5001.01.05</t>
  </si>
  <si>
    <t>拆迁费</t>
  </si>
  <si>
    <t>5001.01.06</t>
  </si>
  <si>
    <t>土地（大）市政配套费</t>
  </si>
  <si>
    <t>5001.01.07</t>
  </si>
  <si>
    <t>土地面积丈量测绘费</t>
  </si>
  <si>
    <t>5001.01.99</t>
  </si>
  <si>
    <t>5001.02</t>
  </si>
  <si>
    <t>前期工程费</t>
  </si>
  <si>
    <t>5001.02.01</t>
  </si>
  <si>
    <t>5001.02.01.01</t>
  </si>
  <si>
    <t>勘测费</t>
  </si>
  <si>
    <t>工程测绘费</t>
  </si>
  <si>
    <t>预售测绘费</t>
  </si>
  <si>
    <t>竣工测绘费</t>
  </si>
  <si>
    <t>其他测绘费</t>
  </si>
  <si>
    <t>施工放线</t>
  </si>
  <si>
    <t>沉降观测费</t>
  </si>
  <si>
    <t>玻璃检测费</t>
  </si>
  <si>
    <t>5001.02.01.02</t>
  </si>
  <si>
    <t>设计费</t>
  </si>
  <si>
    <t>建筑工程设计费</t>
  </si>
  <si>
    <t>园林景观设计费</t>
  </si>
  <si>
    <t>精装修设计费</t>
  </si>
  <si>
    <t>人防设计费</t>
  </si>
  <si>
    <t>专项设计费</t>
  </si>
  <si>
    <t>其他设计费</t>
  </si>
  <si>
    <t>5001.02.01.03</t>
  </si>
  <si>
    <t>5001.02.02</t>
  </si>
  <si>
    <t>5001.02.02.01</t>
  </si>
  <si>
    <t>场地平整</t>
  </si>
  <si>
    <t>5001.02.02.02</t>
  </si>
  <si>
    <t>5001.02.02.03</t>
  </si>
  <si>
    <t>临时设施费</t>
  </si>
  <si>
    <t>5001.02.02.04</t>
  </si>
  <si>
    <t>5001.02.02.05</t>
  </si>
  <si>
    <t>5001.02.02.06</t>
  </si>
  <si>
    <t>5001.02.02.07</t>
  </si>
  <si>
    <t>临时办公室</t>
  </si>
  <si>
    <t>临时占地费</t>
  </si>
  <si>
    <t>5001.02.03</t>
  </si>
  <si>
    <t>行政及经营性收费</t>
  </si>
  <si>
    <t>5001.02.03.01</t>
  </si>
  <si>
    <t>城市建设配套费</t>
  </si>
  <si>
    <t>5001.02.03.02</t>
  </si>
  <si>
    <t>人防易地建设费</t>
  </si>
  <si>
    <t>5001.02.03.03</t>
  </si>
  <si>
    <t>质监安监费</t>
  </si>
  <si>
    <t>5001.02.03.04</t>
  </si>
  <si>
    <t>白蚁防治费</t>
  </si>
  <si>
    <t>5001.02.03.05</t>
  </si>
  <si>
    <t>5001.02.03.06</t>
  </si>
  <si>
    <t>5001.02.03.07</t>
  </si>
  <si>
    <t>5001.02.04</t>
  </si>
  <si>
    <t>可退基金未退部分</t>
  </si>
  <si>
    <t>5001.02.04.01</t>
  </si>
  <si>
    <t>安全文明措施费</t>
  </si>
  <si>
    <t>5001.02.04.02</t>
  </si>
  <si>
    <t>墙改基金</t>
  </si>
  <si>
    <t>5001.02.04.03</t>
  </si>
  <si>
    <t>散装水泥基金</t>
  </si>
  <si>
    <t>5001.02.99</t>
  </si>
  <si>
    <t>5001.03</t>
  </si>
  <si>
    <t>5001.03.01</t>
  </si>
  <si>
    <t>5001.03.01.01</t>
  </si>
  <si>
    <t>地基与基础工程</t>
  </si>
  <si>
    <t>基坑土方工程</t>
  </si>
  <si>
    <t>January</t>
  </si>
  <si>
    <t xml:space="preserve"> February</t>
  </si>
  <si>
    <t>March</t>
  </si>
  <si>
    <t>April</t>
  </si>
  <si>
    <t>May</t>
  </si>
  <si>
    <t>June</t>
  </si>
  <si>
    <t>July</t>
  </si>
  <si>
    <t xml:space="preserve">         以前年度损益调整</t>
  </si>
  <si>
    <t>房产税及土地使用税</t>
    <phoneticPr fontId="2" type="noConversion"/>
  </si>
  <si>
    <r>
      <t>1</t>
    </r>
    <r>
      <rPr>
        <b/>
        <sz val="10"/>
        <rFont val="宋体"/>
        <family val="3"/>
        <charset val="134"/>
      </rPr>
      <t>季度</t>
    </r>
    <phoneticPr fontId="2" type="noConversion"/>
  </si>
  <si>
    <r>
      <t>1</t>
    </r>
    <r>
      <rPr>
        <b/>
        <sz val="10"/>
        <rFont val="宋体"/>
        <family val="3"/>
        <charset val="134"/>
      </rPr>
      <t>月</t>
    </r>
    <phoneticPr fontId="2" type="noConversion"/>
  </si>
  <si>
    <r>
      <t>2</t>
    </r>
    <r>
      <rPr>
        <b/>
        <sz val="10"/>
        <rFont val="宋体"/>
        <family val="3"/>
        <charset val="134"/>
      </rPr>
      <t>月</t>
    </r>
    <phoneticPr fontId="2" type="noConversion"/>
  </si>
  <si>
    <r>
      <t>3</t>
    </r>
    <r>
      <rPr>
        <b/>
        <sz val="10"/>
        <rFont val="宋体"/>
        <family val="3"/>
        <charset val="134"/>
      </rPr>
      <t>月</t>
    </r>
    <phoneticPr fontId="2" type="noConversion"/>
  </si>
  <si>
    <r>
      <t>2</t>
    </r>
    <r>
      <rPr>
        <b/>
        <sz val="10"/>
        <rFont val="宋体"/>
        <family val="3"/>
        <charset val="134"/>
      </rPr>
      <t>季度</t>
    </r>
    <phoneticPr fontId="2" type="noConversion"/>
  </si>
  <si>
    <r>
      <t>4</t>
    </r>
    <r>
      <rPr>
        <b/>
        <sz val="10"/>
        <rFont val="宋体"/>
        <family val="3"/>
        <charset val="134"/>
      </rPr>
      <t>月</t>
    </r>
    <phoneticPr fontId="2" type="noConversion"/>
  </si>
  <si>
    <r>
      <t>5</t>
    </r>
    <r>
      <rPr>
        <b/>
        <sz val="10"/>
        <rFont val="宋体"/>
        <family val="3"/>
        <charset val="134"/>
      </rPr>
      <t>月</t>
    </r>
    <phoneticPr fontId="2" type="noConversion"/>
  </si>
  <si>
    <r>
      <t>6</t>
    </r>
    <r>
      <rPr>
        <b/>
        <sz val="10"/>
        <rFont val="宋体"/>
        <family val="3"/>
        <charset val="134"/>
      </rPr>
      <t>月</t>
    </r>
    <phoneticPr fontId="2" type="noConversion"/>
  </si>
  <si>
    <r>
      <t>3</t>
    </r>
    <r>
      <rPr>
        <b/>
        <sz val="10"/>
        <rFont val="宋体"/>
        <family val="3"/>
        <charset val="134"/>
      </rPr>
      <t>季度</t>
    </r>
  </si>
  <si>
    <r>
      <t>7</t>
    </r>
    <r>
      <rPr>
        <b/>
        <sz val="10"/>
        <rFont val="宋体"/>
        <family val="3"/>
        <charset val="134"/>
      </rPr>
      <t>月</t>
    </r>
    <phoneticPr fontId="2" type="noConversion"/>
  </si>
  <si>
    <r>
      <t>8</t>
    </r>
    <r>
      <rPr>
        <b/>
        <sz val="10"/>
        <rFont val="宋体"/>
        <family val="3"/>
        <charset val="134"/>
      </rPr>
      <t>月</t>
    </r>
    <phoneticPr fontId="2" type="noConversion"/>
  </si>
  <si>
    <r>
      <t>9</t>
    </r>
    <r>
      <rPr>
        <b/>
        <sz val="10"/>
        <rFont val="宋体"/>
        <family val="3"/>
        <charset val="134"/>
      </rPr>
      <t>月</t>
    </r>
    <phoneticPr fontId="2" type="noConversion"/>
  </si>
  <si>
    <r>
      <t>4</t>
    </r>
    <r>
      <rPr>
        <b/>
        <sz val="10"/>
        <rFont val="宋体"/>
        <family val="3"/>
        <charset val="134"/>
      </rPr>
      <t>季度</t>
    </r>
  </si>
  <si>
    <r>
      <t>10</t>
    </r>
    <r>
      <rPr>
        <b/>
        <sz val="10"/>
        <rFont val="宋体"/>
        <family val="3"/>
        <charset val="134"/>
      </rPr>
      <t>月</t>
    </r>
    <phoneticPr fontId="2" type="noConversion"/>
  </si>
  <si>
    <r>
      <t>11</t>
    </r>
    <r>
      <rPr>
        <b/>
        <sz val="10"/>
        <rFont val="宋体"/>
        <family val="3"/>
        <charset val="134"/>
      </rPr>
      <t>月</t>
    </r>
    <phoneticPr fontId="2" type="noConversion"/>
  </si>
  <si>
    <r>
      <t>12</t>
    </r>
    <r>
      <rPr>
        <b/>
        <sz val="10"/>
        <rFont val="宋体"/>
        <family val="3"/>
        <charset val="134"/>
      </rPr>
      <t>月</t>
    </r>
    <phoneticPr fontId="2" type="noConversion"/>
  </si>
  <si>
    <t>August</t>
  </si>
  <si>
    <t>September</t>
  </si>
  <si>
    <t>October</t>
  </si>
  <si>
    <t xml:space="preserve"> November</t>
  </si>
  <si>
    <t>December</t>
  </si>
  <si>
    <t>流动资产：</t>
  </si>
  <si>
    <t>货币资金</t>
  </si>
  <si>
    <t>交易性金融资产</t>
  </si>
  <si>
    <t>应收票据</t>
  </si>
  <si>
    <t>应收账款</t>
  </si>
  <si>
    <t>预付账款</t>
  </si>
  <si>
    <t>应收股利</t>
  </si>
  <si>
    <t>应收利息</t>
  </si>
  <si>
    <t>其他应收款</t>
  </si>
  <si>
    <t>存货</t>
  </si>
  <si>
    <t>待摊费用</t>
  </si>
  <si>
    <t>其他流动资产</t>
  </si>
  <si>
    <t>非流动资产：</t>
  </si>
  <si>
    <t>可供出售金融资产</t>
  </si>
  <si>
    <t>持有至到期投资</t>
  </si>
  <si>
    <t>投资性房地产</t>
  </si>
  <si>
    <t>长期股权投资</t>
  </si>
  <si>
    <t>长期应收款</t>
  </si>
  <si>
    <t>固定资产</t>
  </si>
  <si>
    <t>在建工程</t>
  </si>
  <si>
    <t>工程物资</t>
  </si>
  <si>
    <t>固定资产清理</t>
  </si>
  <si>
    <t>生产性生物资产</t>
  </si>
  <si>
    <t>油气资产</t>
  </si>
  <si>
    <t>无形资产</t>
  </si>
  <si>
    <t>开发支出</t>
  </si>
  <si>
    <t>商誉</t>
  </si>
  <si>
    <t>长摊待摊费用</t>
  </si>
  <si>
    <t>递延所得税资产</t>
  </si>
  <si>
    <t>其他非流动资产</t>
  </si>
  <si>
    <t>非流动资产合计</t>
  </si>
  <si>
    <t>资产总计</t>
  </si>
  <si>
    <t>负债和所有者权益（或股东权益）</t>
  </si>
  <si>
    <t xml:space="preserve">行次  </t>
    <phoneticPr fontId="2" type="noConversion"/>
  </si>
  <si>
    <t xml:space="preserve">                                       销售费用预算表                          </t>
    <phoneticPr fontId="2" type="noConversion"/>
  </si>
  <si>
    <r>
      <t xml:space="preserve">                </t>
    </r>
    <r>
      <rPr>
        <sz val="11"/>
        <rFont val="宋体"/>
        <family val="3"/>
        <charset val="134"/>
      </rPr>
      <t>销售费用</t>
    </r>
    <phoneticPr fontId="2" type="noConversion"/>
  </si>
  <si>
    <t>附表二-5</t>
    <phoneticPr fontId="2" type="noConversion"/>
  </si>
  <si>
    <r>
      <t xml:space="preserve">                    </t>
    </r>
    <r>
      <rPr>
        <b/>
        <sz val="18"/>
        <rFont val="宋体"/>
        <family val="3"/>
        <charset val="134"/>
      </rPr>
      <t xml:space="preserve">销售费用现金预算表                          </t>
    </r>
    <phoneticPr fontId="2" type="noConversion"/>
  </si>
  <si>
    <t>５、销售费用预算表</t>
  </si>
  <si>
    <t>流动负债：</t>
  </si>
  <si>
    <t>短期借款</t>
  </si>
  <si>
    <t>交易性金融负债</t>
  </si>
  <si>
    <t>应付票据</t>
  </si>
  <si>
    <t>应付账款</t>
  </si>
  <si>
    <t>预收账款</t>
  </si>
  <si>
    <t>应付职工薪酬</t>
  </si>
  <si>
    <t>应交税费</t>
  </si>
  <si>
    <t>应付利息</t>
  </si>
  <si>
    <t>应付股利</t>
  </si>
  <si>
    <t>其他应付款</t>
  </si>
  <si>
    <t>预提费用</t>
  </si>
  <si>
    <t>预计负债</t>
  </si>
  <si>
    <t>一年内到期的非流动负债</t>
    <phoneticPr fontId="2" type="noConversion"/>
  </si>
  <si>
    <t>其他流动负债</t>
  </si>
  <si>
    <t>非流动负债：</t>
  </si>
  <si>
    <t>长期借款</t>
  </si>
  <si>
    <t>应付债券</t>
  </si>
  <si>
    <t>长期应付款</t>
  </si>
  <si>
    <t>专项应付款</t>
  </si>
  <si>
    <t>递延所得税负债</t>
  </si>
  <si>
    <t>其他非流动负债</t>
  </si>
  <si>
    <t>非流动负债合计</t>
  </si>
  <si>
    <t>负债合计</t>
  </si>
  <si>
    <t>实收资本（或股本）</t>
  </si>
  <si>
    <t>资本公积</t>
  </si>
  <si>
    <t>盈余公积</t>
  </si>
  <si>
    <t>未分配利润</t>
  </si>
  <si>
    <t>减：库存股</t>
  </si>
  <si>
    <t>负债和所有者（或股东权 益）合计</t>
  </si>
  <si>
    <t>资 产 负 债 表</t>
    <phoneticPr fontId="2" type="noConversion"/>
  </si>
  <si>
    <t>会企 01 表</t>
  </si>
  <si>
    <t>单位:  元</t>
    <phoneticPr fontId="2" type="noConversion"/>
  </si>
  <si>
    <t>资 产</t>
  </si>
  <si>
    <t>期 末 余 额</t>
    <phoneticPr fontId="2" type="noConversion"/>
  </si>
  <si>
    <t>年 初 余 额</t>
    <phoneticPr fontId="2" type="noConversion"/>
  </si>
  <si>
    <t>一、营业收入</t>
  </si>
  <si>
    <t>减：营业成本</t>
  </si>
  <si>
    <t>营业税费</t>
  </si>
  <si>
    <t>管理费用</t>
  </si>
  <si>
    <t>加：营业外收入</t>
  </si>
  <si>
    <t>减：营业外支出</t>
  </si>
  <si>
    <t>减：所得税</t>
  </si>
  <si>
    <t>（一）基本每股收益</t>
  </si>
  <si>
    <t xml:space="preserve">× </t>
  </si>
  <si>
    <t>（二）稀释每股收益</t>
  </si>
  <si>
    <t>本年金额</t>
  </si>
  <si>
    <t>上年金额</t>
  </si>
  <si>
    <t>项 目</t>
  </si>
  <si>
    <t>一、经营活动产生的现金流量：</t>
  </si>
  <si>
    <t>销售商品、提供劳务收到的现金</t>
  </si>
  <si>
    <t>收到的税费返还</t>
  </si>
  <si>
    <t>收到其他与经营活动有关的现金</t>
  </si>
  <si>
    <t>经营活动现金流入小计</t>
  </si>
  <si>
    <t>购买商品、接受劳务支付的现金</t>
  </si>
  <si>
    <t>支付给职工以及为职工支付的现金</t>
  </si>
  <si>
    <t>支付的各项税费</t>
  </si>
  <si>
    <t>支付其他与经营活动有关的现金</t>
  </si>
  <si>
    <t>经营活动现金流出小计</t>
  </si>
  <si>
    <t>经营活动产生的现金流量净额</t>
  </si>
  <si>
    <t>二、投资活动产生的现金流量：</t>
  </si>
  <si>
    <t>收回投资收到的现金</t>
  </si>
  <si>
    <t>取得投资收益收到的现金</t>
  </si>
  <si>
    <t>处置子公司及其他营业单位收到的现金净额</t>
  </si>
  <si>
    <t>收到其他与投资活动有关的现金</t>
  </si>
  <si>
    <t>投资活动现金流入小计</t>
  </si>
  <si>
    <t>投资支付的现金</t>
  </si>
  <si>
    <t>取得子公司及其他营业单位支付的现金净额</t>
  </si>
  <si>
    <t>支付其他与投资活动有关的现金</t>
  </si>
  <si>
    <t>投资活动现金流出小计</t>
  </si>
  <si>
    <t>投资活动产生的现金流量净额</t>
  </si>
  <si>
    <t>三、筹资活动产生的现金流量：</t>
  </si>
  <si>
    <t>吸收投资收到的现金</t>
  </si>
  <si>
    <t>取得借款收到的现金</t>
  </si>
  <si>
    <t>收到其他与筹资活动有关的现金</t>
  </si>
  <si>
    <t>筹资活动现金流入小计</t>
  </si>
  <si>
    <t>偿还债务支付的现金</t>
  </si>
  <si>
    <t>分配股利、利润或偿付利息支付的现金</t>
  </si>
  <si>
    <t>支付其他与筹资活动有关的现金</t>
  </si>
  <si>
    <t>筹资活动现金流出小计</t>
  </si>
  <si>
    <t>筹资活动产生的现金流量净额</t>
  </si>
  <si>
    <t>四、汇率变动对现金的影响</t>
  </si>
  <si>
    <t>五、现金及现金等价物净增加额</t>
  </si>
  <si>
    <t>期末现金及现金等价物余额</t>
  </si>
  <si>
    <t>补  充  资  料</t>
  </si>
  <si>
    <t>行  次</t>
  </si>
  <si>
    <t>1.将净利润调节为经营活动现金流量：</t>
  </si>
  <si>
    <t>净利润</t>
  </si>
  <si>
    <t>加：资产减值准备</t>
  </si>
  <si>
    <t>固定资产折旧、油气资产折耗、生产性生物资产折旧</t>
  </si>
  <si>
    <t>待摊费用减少（增加以“－”号填列）</t>
  </si>
  <si>
    <t>预提费用增加（减少以“－”号填列）</t>
  </si>
  <si>
    <t>公允价值变动损失（收益以“－”号填列）</t>
  </si>
  <si>
    <t>财务费用（收益以“－”号填列）</t>
  </si>
  <si>
    <t>投资损失（收益以“－”号填列）</t>
  </si>
  <si>
    <t>递延所得税资产减少（增加以“－”号填列）</t>
  </si>
  <si>
    <t>递延所得税负债增加（减少以“－”号填列）</t>
  </si>
  <si>
    <t>存货的减少（增加以“－”号填列）</t>
  </si>
  <si>
    <t>经营性应收项目的减少（增加以“－”号填列）</t>
  </si>
  <si>
    <t>经营性应付项目的增加（减少以“－”号填列）</t>
  </si>
  <si>
    <t>2.不涉及现金收支的重大投资和筹资活动：</t>
  </si>
  <si>
    <t>债务转为资本</t>
  </si>
  <si>
    <t>一年内到期的可转换公司债券</t>
  </si>
  <si>
    <t>融资租入固定资产</t>
  </si>
  <si>
    <t>3.现金及现金等价物净变动情况：</t>
  </si>
  <si>
    <t>现金的期末余额</t>
  </si>
  <si>
    <t>减：现金的期初余额</t>
  </si>
  <si>
    <t>加：现金等价物的期末余额</t>
  </si>
  <si>
    <t>减：现金等价物的期初余额</t>
  </si>
  <si>
    <t>现金及现金等价物净增加额</t>
  </si>
  <si>
    <t>所有者权益(股东权益)变动表</t>
    <phoneticPr fontId="2" type="noConversion"/>
  </si>
  <si>
    <t>会企 04表</t>
    <phoneticPr fontId="2" type="noConversion"/>
  </si>
  <si>
    <t>行 次</t>
    <phoneticPr fontId="2" type="noConversion"/>
  </si>
  <si>
    <t>实收资本(或股本)</t>
    <phoneticPr fontId="2" type="noConversion"/>
  </si>
  <si>
    <t>资本公积</t>
    <phoneticPr fontId="2" type="noConversion"/>
  </si>
  <si>
    <t>盈余公积</t>
    <phoneticPr fontId="2" type="noConversion"/>
  </si>
  <si>
    <t>一、上年年末余额</t>
  </si>
  <si>
    <t>1．会计政策变更</t>
  </si>
  <si>
    <t>2．前期差错更正</t>
  </si>
  <si>
    <t>二、本年年初余额</t>
  </si>
  <si>
    <t>三、本年增减变动金额（减少以“-”号填列）</t>
  </si>
  <si>
    <t>（一）本年净利润</t>
  </si>
  <si>
    <t>（二）直接计入所有者权益的利得和损失</t>
  </si>
  <si>
    <t>1．可供出售金融资产公允价值变动净额</t>
  </si>
  <si>
    <t>2．现金流量套期工具公允价值变动净额</t>
  </si>
  <si>
    <t>3．与计入所有者权益项目相关的所得税影响</t>
  </si>
  <si>
    <t>4．其他</t>
  </si>
  <si>
    <t>（三）所有者投入资本</t>
  </si>
  <si>
    <t>1.  所有者本期投入资本</t>
  </si>
  <si>
    <t>2．本年购回库存股</t>
  </si>
  <si>
    <t>3．股份支付计入所有者权益的金额</t>
  </si>
  <si>
    <t>（四）本年利润分配</t>
  </si>
  <si>
    <t>1．对所有者（或股东）的分配</t>
  </si>
  <si>
    <t>2．提取盈余公积</t>
  </si>
  <si>
    <t>（五）所有者权益内部结转</t>
  </si>
  <si>
    <t>1．资本公积转增资本</t>
  </si>
  <si>
    <t>2．盈余公积转增资本</t>
  </si>
  <si>
    <t>3．盈余公积弥补亏损</t>
  </si>
  <si>
    <t>四、本年年末余额</t>
  </si>
  <si>
    <t>资          产</t>
    <phoneticPr fontId="2" type="noConversion"/>
  </si>
  <si>
    <t>年初余额</t>
    <phoneticPr fontId="2" type="noConversion"/>
  </si>
  <si>
    <t>期末余额</t>
    <phoneticPr fontId="2" type="noConversion"/>
  </si>
  <si>
    <t>其中：消耗性生物资产</t>
    <phoneticPr fontId="2" type="noConversion"/>
  </si>
  <si>
    <t>一年内到期的非流动资产</t>
    <phoneticPr fontId="2" type="noConversion"/>
  </si>
  <si>
    <t xml:space="preserve">行次  </t>
    <phoneticPr fontId="2" type="noConversion"/>
  </si>
  <si>
    <t>一年内到期的非流动负债</t>
    <phoneticPr fontId="2" type="noConversion"/>
  </si>
  <si>
    <t>所有者权益（或股东权益）：</t>
    <phoneticPr fontId="2" type="noConversion"/>
  </si>
  <si>
    <t>所有者权益（或股东权益）合计</t>
    <phoneticPr fontId="2" type="noConversion"/>
  </si>
  <si>
    <t>其中：消耗性生物资产</t>
    <phoneticPr fontId="2" type="noConversion"/>
  </si>
  <si>
    <t>一年内到期的非流动资产</t>
    <phoneticPr fontId="2" type="noConversion"/>
  </si>
  <si>
    <t>所有者权益（或股东权益）：</t>
    <phoneticPr fontId="2" type="noConversion"/>
  </si>
  <si>
    <t>所有者权益（或股东权益）合计</t>
    <phoneticPr fontId="2" type="noConversion"/>
  </si>
  <si>
    <t>项         目</t>
    <phoneticPr fontId="2" type="noConversion"/>
  </si>
  <si>
    <r>
      <t>本</t>
    </r>
    <r>
      <rPr>
        <sz val="12"/>
        <rFont val="Times New Roman"/>
        <family val="1"/>
      </rPr>
      <t xml:space="preserve">  </t>
    </r>
    <r>
      <rPr>
        <sz val="10"/>
        <rFont val="宋体"/>
        <family val="3"/>
        <charset val="134"/>
      </rPr>
      <t>期</t>
    </r>
    <r>
      <rPr>
        <sz val="12"/>
        <rFont val="Times New Roman"/>
        <family val="1"/>
      </rPr>
      <t xml:space="preserve">  </t>
    </r>
    <r>
      <rPr>
        <sz val="10"/>
        <rFont val="宋体"/>
        <family val="3"/>
        <charset val="134"/>
      </rPr>
      <t>数</t>
    </r>
    <phoneticPr fontId="2" type="noConversion"/>
  </si>
  <si>
    <t>This term</t>
    <phoneticPr fontId="2" type="noConversion"/>
  </si>
  <si>
    <t>财务费用（收益以“－”号填列）</t>
    <phoneticPr fontId="2" type="noConversion"/>
  </si>
  <si>
    <t>加：公允价值变动净收益（净损失以“－”号填列）</t>
    <phoneticPr fontId="2" type="noConversion"/>
  </si>
  <si>
    <t>投资净收益（净损失以“－”号填列）</t>
    <phoneticPr fontId="2" type="noConversion"/>
  </si>
  <si>
    <t>其中：非流动资产处置净损失（净收益以“—”号填列）</t>
    <phoneticPr fontId="2" type="noConversion"/>
  </si>
  <si>
    <t>利   润   表</t>
    <phoneticPr fontId="2" type="noConversion"/>
  </si>
  <si>
    <t>会企 02表</t>
    <phoneticPr fontId="2" type="noConversion"/>
  </si>
  <si>
    <t>单位:  元</t>
    <phoneticPr fontId="2" type="noConversion"/>
  </si>
  <si>
    <t>项           目</t>
    <phoneticPr fontId="2" type="noConversion"/>
  </si>
  <si>
    <t>本年数</t>
    <phoneticPr fontId="2" type="noConversion"/>
  </si>
  <si>
    <t>上年数</t>
    <phoneticPr fontId="2" type="noConversion"/>
  </si>
  <si>
    <r>
      <t>财务费用</t>
    </r>
    <r>
      <rPr>
        <sz val="10"/>
        <rFont val="仿宋_GB2312"/>
        <family val="3"/>
        <charset val="134"/>
      </rPr>
      <t>（收益以“－”号填列）</t>
    </r>
    <phoneticPr fontId="2" type="noConversion"/>
  </si>
  <si>
    <r>
      <t>加：公允价值变动净收益</t>
    </r>
    <r>
      <rPr>
        <sz val="11"/>
        <rFont val="仿宋_GB2312"/>
        <family val="3"/>
        <charset val="134"/>
      </rPr>
      <t>（净损失以“－”号填列）</t>
    </r>
    <phoneticPr fontId="2" type="noConversion"/>
  </si>
  <si>
    <r>
      <t>投资净收益</t>
    </r>
    <r>
      <rPr>
        <sz val="10"/>
        <rFont val="仿宋_GB2312"/>
        <family val="3"/>
        <charset val="134"/>
      </rPr>
      <t>（净损失以“－”号填列）</t>
    </r>
    <phoneticPr fontId="2" type="noConversion"/>
  </si>
  <si>
    <r>
      <t>其中：非流动资产处置净损失</t>
    </r>
    <r>
      <rPr>
        <sz val="10"/>
        <rFont val="仿宋_GB2312"/>
        <family val="3"/>
        <charset val="134"/>
      </rPr>
      <t>（净收益以“—”号填列）</t>
    </r>
    <phoneticPr fontId="2" type="noConversion"/>
  </si>
  <si>
    <t>现金流量表</t>
    <phoneticPr fontId="2" type="noConversion"/>
  </si>
  <si>
    <t>会企 03表</t>
    <phoneticPr fontId="2" type="noConversion"/>
  </si>
  <si>
    <t>单位:  元</t>
    <phoneticPr fontId="2" type="noConversion"/>
  </si>
  <si>
    <t>行次</t>
    <phoneticPr fontId="2" type="noConversion"/>
  </si>
  <si>
    <t>本年金额</t>
    <phoneticPr fontId="2" type="noConversion"/>
  </si>
  <si>
    <t>处置固定资产、无形资产和其他长期资产的损失（收益以“－”号填列）</t>
    <phoneticPr fontId="2" type="noConversion"/>
  </si>
  <si>
    <t>固定资产报废损失（收益以“－”号填列）</t>
    <phoneticPr fontId="2" type="noConversion"/>
  </si>
  <si>
    <t>项             目</t>
    <phoneticPr fontId="2" type="noConversion"/>
  </si>
  <si>
    <t>本    年    金    额</t>
    <phoneticPr fontId="2" type="noConversion"/>
  </si>
  <si>
    <t>上    年    金    额</t>
    <phoneticPr fontId="2" type="noConversion"/>
  </si>
  <si>
    <t>未分配    利  润</t>
    <phoneticPr fontId="2" type="noConversion"/>
  </si>
  <si>
    <t>库存股（减项）</t>
    <phoneticPr fontId="2" type="noConversion"/>
  </si>
  <si>
    <t>所有者权益 合计</t>
    <phoneticPr fontId="2" type="noConversion"/>
  </si>
  <si>
    <t>未分配   利  润</t>
    <phoneticPr fontId="2" type="noConversion"/>
  </si>
  <si>
    <r>
      <t>3</t>
    </r>
    <r>
      <rPr>
        <sz val="12"/>
        <rFont val="宋体"/>
        <family val="3"/>
        <charset val="134"/>
      </rPr>
      <t>、教育费附加</t>
    </r>
    <r>
      <rPr>
        <sz val="12"/>
        <rFont val="Times New Roman"/>
        <family val="1"/>
      </rPr>
      <t>(</t>
    </r>
    <r>
      <rPr>
        <sz val="12"/>
        <rFont val="宋体"/>
        <family val="3"/>
        <charset val="134"/>
      </rPr>
      <t>中央</t>
    </r>
    <r>
      <rPr>
        <sz val="12"/>
        <rFont val="Times New Roman"/>
        <family val="1"/>
      </rPr>
      <t>)</t>
    </r>
    <phoneticPr fontId="2" type="noConversion"/>
  </si>
  <si>
    <r>
      <t>4</t>
    </r>
    <r>
      <rPr>
        <sz val="12"/>
        <rFont val="宋体"/>
        <family val="3"/>
        <charset val="134"/>
      </rPr>
      <t>、教育费附加</t>
    </r>
    <r>
      <rPr>
        <sz val="12"/>
        <rFont val="Times New Roman"/>
        <family val="1"/>
      </rPr>
      <t>(</t>
    </r>
    <r>
      <rPr>
        <sz val="12"/>
        <rFont val="宋体"/>
        <family val="3"/>
        <charset val="134"/>
      </rPr>
      <t>地方</t>
    </r>
    <r>
      <rPr>
        <sz val="12"/>
        <rFont val="Times New Roman"/>
        <family val="1"/>
      </rPr>
      <t>)</t>
    </r>
    <phoneticPr fontId="2" type="noConversion"/>
  </si>
  <si>
    <t>6、预缴土地增值税</t>
    <phoneticPr fontId="2" type="noConversion"/>
  </si>
  <si>
    <t>7、清算土地增值税</t>
    <phoneticPr fontId="2" type="noConversion"/>
  </si>
  <si>
    <r>
      <t>注：</t>
    </r>
    <r>
      <rPr>
        <sz val="12"/>
        <rFont val="Times New Roman"/>
        <family val="1"/>
      </rPr>
      <t>1</t>
    </r>
    <r>
      <rPr>
        <sz val="12"/>
        <rFont val="宋体"/>
        <family val="3"/>
        <charset val="134"/>
      </rPr>
      <t>、</t>
    </r>
    <r>
      <rPr>
        <sz val="12"/>
        <rFont val="宋体"/>
        <family val="3"/>
        <charset val="134"/>
      </rPr>
      <t>不包括印花税、车船税等，该项列入期间费用；</t>
    </r>
    <phoneticPr fontId="2" type="noConversion"/>
  </si>
  <si>
    <t>基坑支护</t>
  </si>
  <si>
    <t>基础工程费</t>
  </si>
  <si>
    <t>5001.03.01.02</t>
  </si>
  <si>
    <t>主体结构及粗装修</t>
  </si>
  <si>
    <t>总包工程费</t>
  </si>
  <si>
    <t>室内水电工程费</t>
  </si>
  <si>
    <t>防水工程费</t>
  </si>
  <si>
    <t>外保温工程费</t>
  </si>
  <si>
    <t>外墙装饰</t>
  </si>
  <si>
    <t>甲供材料</t>
  </si>
  <si>
    <t>5001.03.01.03</t>
  </si>
  <si>
    <t>门窗、栏杆工程</t>
  </si>
  <si>
    <t>栏杆工程</t>
  </si>
  <si>
    <t>公共部位精装修</t>
  </si>
  <si>
    <t>电梯前室及公共过道</t>
  </si>
  <si>
    <t>大堂</t>
  </si>
  <si>
    <t>5001.03.02</t>
  </si>
  <si>
    <t>安装工程</t>
  </si>
  <si>
    <t>5001.03.02.01</t>
  </si>
  <si>
    <t>消防工程</t>
  </si>
  <si>
    <t>5001.03.02.02</t>
  </si>
  <si>
    <t>电梯工程</t>
  </si>
  <si>
    <t>5001.03.02.03</t>
  </si>
  <si>
    <t>通风与空调工程</t>
  </si>
  <si>
    <t>5001.03.02.04</t>
  </si>
  <si>
    <t>5001.03.02.05</t>
  </si>
  <si>
    <t>5001.03.03</t>
  </si>
  <si>
    <t>户内精装修</t>
  </si>
  <si>
    <t>5001.03.03.01</t>
  </si>
  <si>
    <t>精装修工程费用</t>
  </si>
  <si>
    <t>5001.03.03.02</t>
  </si>
  <si>
    <t>安装工程费用</t>
  </si>
  <si>
    <t>5001.03.03.03</t>
  </si>
  <si>
    <t>甲供装修材料</t>
  </si>
  <si>
    <t>5001.03.04</t>
  </si>
  <si>
    <t>环境景观工程费</t>
  </si>
  <si>
    <t>5001.03.04.01</t>
  </si>
  <si>
    <t>5001.03.04.02</t>
  </si>
  <si>
    <t>5001.03.04.03</t>
  </si>
  <si>
    <t>5001.03.05</t>
  </si>
  <si>
    <t>营销设施建造费</t>
  </si>
  <si>
    <t>5001.03.05.01</t>
  </si>
  <si>
    <t>售楼处建造费</t>
  </si>
  <si>
    <t>5001.03.05.02</t>
  </si>
  <si>
    <t>样板房建造费</t>
  </si>
  <si>
    <t>5001.03.05.03</t>
  </si>
  <si>
    <t>工程相关费</t>
  </si>
  <si>
    <t>发包人支付担保费</t>
  </si>
  <si>
    <t>招标相关费用</t>
  </si>
  <si>
    <t>投标场地费</t>
  </si>
  <si>
    <t>投标服务费</t>
  </si>
  <si>
    <t>招标代理费</t>
  </si>
  <si>
    <t>5001.03.99</t>
  </si>
  <si>
    <t>一、租金收入</t>
    <phoneticPr fontId="2" type="noConversion"/>
  </si>
  <si>
    <t>5001.04</t>
  </si>
  <si>
    <t>5001.04.01</t>
  </si>
  <si>
    <t>幼儿园</t>
  </si>
  <si>
    <t>5001.04.02</t>
  </si>
  <si>
    <t>学校</t>
  </si>
  <si>
    <t>5001.04.03</t>
  </si>
  <si>
    <t>会所</t>
  </si>
  <si>
    <t>5001.04.04</t>
  </si>
  <si>
    <t>5001.04.05</t>
  </si>
  <si>
    <t>居委会</t>
  </si>
  <si>
    <t>5001.04.06</t>
  </si>
  <si>
    <t>消防站</t>
  </si>
  <si>
    <t>5001.04.07</t>
  </si>
  <si>
    <t>5001.04.08</t>
  </si>
  <si>
    <t>社区活动中心</t>
  </si>
  <si>
    <t>5001.04.09</t>
  </si>
  <si>
    <t>社区卫生站</t>
  </si>
  <si>
    <t>5001.04.10</t>
  </si>
  <si>
    <t>教育配套基金</t>
  </si>
  <si>
    <t>5001.04.11</t>
  </si>
  <si>
    <t>公共基金</t>
  </si>
  <si>
    <t>5001.04.11.01</t>
  </si>
  <si>
    <t>5001.04.11.02</t>
  </si>
  <si>
    <t>公共设施配套基金</t>
  </si>
  <si>
    <t>5001.04.11.03</t>
  </si>
  <si>
    <t>监督管理服务费</t>
  </si>
  <si>
    <t>交易手续费</t>
  </si>
  <si>
    <t>5001.04.99</t>
  </si>
  <si>
    <t>其他配套设施费</t>
  </si>
  <si>
    <t>5001.05</t>
  </si>
  <si>
    <t>基础设施费</t>
  </si>
  <si>
    <t>5001.05.01</t>
  </si>
  <si>
    <t>供电工程费</t>
  </si>
  <si>
    <t>5001.05.01.01</t>
  </si>
  <si>
    <t>区外供电线路工程费</t>
  </si>
  <si>
    <t>5001.05.01.02</t>
  </si>
  <si>
    <t>区内供电工程费</t>
  </si>
  <si>
    <t>5001.05.02</t>
  </si>
  <si>
    <t>供水工程费</t>
  </si>
  <si>
    <t>5001.05.03</t>
  </si>
  <si>
    <t>天然气工程费</t>
  </si>
  <si>
    <t>5001.05.04</t>
  </si>
  <si>
    <t>5001.05.05</t>
  </si>
  <si>
    <t>中水系统费</t>
  </si>
  <si>
    <t>5001.05.06</t>
  </si>
  <si>
    <t>集中供暖</t>
  </si>
  <si>
    <t>5001.05.07</t>
  </si>
  <si>
    <t>区外道路工程费</t>
  </si>
  <si>
    <t>5001.05.08</t>
  </si>
  <si>
    <t>5001.05.09</t>
  </si>
  <si>
    <t>智能化工程费</t>
  </si>
  <si>
    <t>5001.05.10</t>
  </si>
  <si>
    <t>代征绿地建设工程费</t>
  </si>
  <si>
    <t>5001.05.99</t>
  </si>
  <si>
    <t>其他基础设施费</t>
  </si>
  <si>
    <t>5001.06</t>
  </si>
  <si>
    <t>5001.06.01</t>
  </si>
  <si>
    <t>利息费用（资本化）</t>
  </si>
  <si>
    <t>5001.06.03</t>
  </si>
  <si>
    <t>固定资产投资方向调节税</t>
  </si>
  <si>
    <t>5001.06.04</t>
  </si>
  <si>
    <t>其他专项基金</t>
  </si>
  <si>
    <t>5001.06.05</t>
  </si>
  <si>
    <t>前期物业管理费</t>
  </si>
  <si>
    <t>5001.06.06</t>
  </si>
  <si>
    <t>物业交付手续费</t>
  </si>
  <si>
    <t>5001.06.99</t>
  </si>
  <si>
    <t>其他间接费用</t>
  </si>
  <si>
    <t>5001.07</t>
  </si>
  <si>
    <t>预提结算成本</t>
  </si>
  <si>
    <t>(7)=(1)-(6)</t>
    <phoneticPr fontId="2" type="noConversion"/>
  </si>
  <si>
    <r>
      <t>3</t>
    </r>
    <r>
      <rPr>
        <sz val="11"/>
        <rFont val="宋体"/>
        <family val="3"/>
        <charset val="134"/>
      </rPr>
      <t>、尚未支付款：本年该项目末应付未付款项余额（包括上期“预提费用”中核算的费用和本期预计支出费用，编制“资产负债表”时，将上述二部分分析填列</t>
    </r>
    <r>
      <rPr>
        <sz val="11"/>
        <rFont val="Times New Roman"/>
        <family val="1"/>
      </rPr>
      <t>)</t>
    </r>
    <r>
      <rPr>
        <sz val="11"/>
        <rFont val="宋体"/>
        <family val="3"/>
        <charset val="134"/>
      </rPr>
      <t>。</t>
    </r>
    <phoneticPr fontId="2" type="noConversion"/>
  </si>
  <si>
    <t>预算编码</t>
    <phoneticPr fontId="2" type="noConversion"/>
  </si>
  <si>
    <t>项目开发成本支出现金预算明细表</t>
    <phoneticPr fontId="13" type="noConversion"/>
  </si>
  <si>
    <r>
      <t xml:space="preserve">    </t>
    </r>
    <r>
      <rPr>
        <sz val="11"/>
        <rFont val="宋体"/>
        <family val="3"/>
        <charset val="134"/>
      </rPr>
      <t>单位1:</t>
    </r>
    <phoneticPr fontId="2" type="noConversion"/>
  </si>
  <si>
    <r>
      <t xml:space="preserve">    </t>
    </r>
    <r>
      <rPr>
        <sz val="11"/>
        <rFont val="宋体"/>
        <family val="3"/>
        <charset val="134"/>
      </rPr>
      <t>单位2：</t>
    </r>
    <phoneticPr fontId="2" type="noConversion"/>
  </si>
  <si>
    <t>年末应收未收款</t>
    <phoneticPr fontId="2" type="noConversion"/>
  </si>
  <si>
    <r>
      <t>5</t>
    </r>
    <r>
      <rPr>
        <sz val="10"/>
        <rFont val="宋体"/>
        <family val="3"/>
        <charset val="134"/>
      </rPr>
      <t>、年末应收未收款：指表</t>
    </r>
    <r>
      <rPr>
        <sz val="10"/>
        <rFont val="Times New Roman"/>
        <family val="1"/>
      </rPr>
      <t>1-1-1</t>
    </r>
    <r>
      <rPr>
        <sz val="10"/>
        <rFont val="宋体"/>
        <family val="3"/>
        <charset val="134"/>
      </rPr>
      <t>中的“截止本年末应收房款合计（以“</t>
    </r>
    <r>
      <rPr>
        <sz val="10"/>
        <rFont val="Times New Roman"/>
        <family val="1"/>
      </rPr>
      <t>-”</t>
    </r>
    <r>
      <rPr>
        <sz val="10"/>
        <rFont val="宋体"/>
        <family val="3"/>
        <charset val="134"/>
      </rPr>
      <t>填列）”，即“应收帐款”余额；表</t>
    </r>
    <r>
      <rPr>
        <sz val="10"/>
        <rFont val="Times New Roman"/>
        <family val="1"/>
      </rPr>
      <t>1-1-2</t>
    </r>
    <r>
      <rPr>
        <sz val="10"/>
        <rFont val="宋体"/>
        <family val="3"/>
        <charset val="134"/>
      </rPr>
      <t>中的“截止本年末预收售房款合计”；</t>
    </r>
    <phoneticPr fontId="2" type="noConversion"/>
  </si>
  <si>
    <t>本年结转成本</t>
    <phoneticPr fontId="2" type="noConversion"/>
  </si>
  <si>
    <t xml:space="preserve">各项税费支出现金预算表 </t>
    <phoneticPr fontId="2" type="noConversion"/>
  </si>
  <si>
    <r>
      <t>注：</t>
    </r>
    <r>
      <rPr>
        <sz val="14"/>
        <rFont val="Times New Roman"/>
        <family val="1"/>
      </rPr>
      <t>1</t>
    </r>
    <r>
      <rPr>
        <sz val="14"/>
        <rFont val="宋体"/>
        <family val="3"/>
        <charset val="134"/>
      </rPr>
      <t>、按照主营业务项目分别预计营业支出；</t>
    </r>
    <phoneticPr fontId="2" type="noConversion"/>
  </si>
  <si>
    <t>附表：二--3</t>
    <phoneticPr fontId="2" type="noConversion"/>
  </si>
  <si>
    <t xml:space="preserve">主营业务税金及附加预算表       </t>
    <phoneticPr fontId="2" type="noConversion"/>
  </si>
  <si>
    <t>计算依据</t>
    <phoneticPr fontId="2" type="noConversion"/>
  </si>
  <si>
    <r>
      <t>增减</t>
    </r>
    <r>
      <rPr>
        <b/>
        <sz val="12"/>
        <rFont val="Times New Roman"/>
        <family val="1"/>
      </rPr>
      <t>%</t>
    </r>
    <phoneticPr fontId="2" type="noConversion"/>
  </si>
  <si>
    <t>合  计</t>
    <phoneticPr fontId="2" type="noConversion"/>
  </si>
  <si>
    <r>
      <t xml:space="preserve">        2</t>
    </r>
    <r>
      <rPr>
        <sz val="12"/>
        <rFont val="宋体"/>
        <family val="3"/>
        <charset val="134"/>
      </rPr>
      <t>、</t>
    </r>
    <r>
      <rPr>
        <sz val="12"/>
        <rFont val="Times New Roman"/>
        <family val="1"/>
      </rPr>
      <t>“</t>
    </r>
    <r>
      <rPr>
        <sz val="12"/>
        <rFont val="宋体"/>
        <family val="3"/>
        <charset val="134"/>
      </rPr>
      <t>计算依据”要求列明计算过程。</t>
    </r>
    <phoneticPr fontId="2" type="noConversion"/>
  </si>
  <si>
    <t>上年转入本年应收帐款</t>
    <phoneticPr fontId="2" type="noConversion"/>
  </si>
  <si>
    <r>
      <t>3</t>
    </r>
    <r>
      <rPr>
        <sz val="10"/>
        <rFont val="宋体"/>
        <family val="3"/>
        <charset val="134"/>
      </rPr>
      <t>、假设：当年列支，当年全额结转。</t>
    </r>
    <phoneticPr fontId="2" type="noConversion"/>
  </si>
  <si>
    <t>帐面净值</t>
    <phoneticPr fontId="2" type="noConversion"/>
  </si>
  <si>
    <t>（１）</t>
    <phoneticPr fontId="2" type="noConversion"/>
  </si>
  <si>
    <t>（２）</t>
    <phoneticPr fontId="2" type="noConversion"/>
  </si>
  <si>
    <t>(3)=(1)-(2)</t>
    <phoneticPr fontId="2" type="noConversion"/>
  </si>
  <si>
    <t>（4）</t>
    <phoneticPr fontId="2" type="noConversion"/>
  </si>
  <si>
    <t>（5）</t>
    <phoneticPr fontId="2" type="noConversion"/>
  </si>
  <si>
    <t>(6)</t>
    <phoneticPr fontId="2" type="noConversion"/>
  </si>
  <si>
    <t>(7)</t>
    <phoneticPr fontId="2" type="noConversion"/>
  </si>
  <si>
    <t>(8)=(4)+(5)+(6)+(7)</t>
    <phoneticPr fontId="2" type="noConversion"/>
  </si>
  <si>
    <t>（9）=(8)-(3)</t>
    <phoneticPr fontId="2" type="noConversion"/>
  </si>
  <si>
    <t>转入完工产品</t>
    <phoneticPr fontId="2" type="noConversion"/>
  </si>
  <si>
    <t>一</t>
    <phoneticPr fontId="2" type="noConversion"/>
  </si>
  <si>
    <t>现金支付项目</t>
    <phoneticPr fontId="2" type="noConversion"/>
  </si>
  <si>
    <t>制表人：</t>
    <phoneticPr fontId="2" type="noConversion"/>
  </si>
  <si>
    <t>收益净额</t>
    <phoneticPr fontId="2" type="noConversion"/>
  </si>
  <si>
    <t>原值</t>
    <phoneticPr fontId="2" type="noConversion"/>
  </si>
  <si>
    <t>处置固定资产１</t>
    <phoneticPr fontId="2" type="noConversion"/>
  </si>
  <si>
    <t>处置固定资产２</t>
  </si>
  <si>
    <t>已提折旧（摊销）</t>
    <phoneticPr fontId="2" type="noConversion"/>
  </si>
  <si>
    <t>处置固定资产３</t>
  </si>
  <si>
    <t>处置固定资产４</t>
  </si>
  <si>
    <t>处置固定资产５</t>
  </si>
  <si>
    <r>
      <t xml:space="preserve">     </t>
    </r>
    <r>
      <rPr>
        <sz val="10"/>
        <rFont val="宋体"/>
        <family val="3"/>
        <charset val="134"/>
      </rPr>
      <t>处置固定资产收入１</t>
    </r>
    <phoneticPr fontId="2" type="noConversion"/>
  </si>
  <si>
    <r>
      <t xml:space="preserve">     </t>
    </r>
    <r>
      <rPr>
        <sz val="10"/>
        <rFont val="宋体"/>
        <family val="3"/>
        <charset val="134"/>
      </rPr>
      <t>处置固定资产收入２</t>
    </r>
    <r>
      <rPr>
        <sz val="12"/>
        <rFont val="宋体"/>
        <family val="3"/>
        <charset val="134"/>
      </rPr>
      <t/>
    </r>
  </si>
  <si>
    <r>
      <t xml:space="preserve">     </t>
    </r>
    <r>
      <rPr>
        <sz val="10"/>
        <rFont val="宋体"/>
        <family val="3"/>
        <charset val="134"/>
      </rPr>
      <t>处置固定资产收入３</t>
    </r>
    <r>
      <rPr>
        <sz val="12"/>
        <rFont val="宋体"/>
        <family val="3"/>
        <charset val="134"/>
      </rPr>
      <t/>
    </r>
  </si>
  <si>
    <r>
      <t xml:space="preserve">     </t>
    </r>
    <r>
      <rPr>
        <sz val="10"/>
        <rFont val="宋体"/>
        <family val="3"/>
        <charset val="134"/>
      </rPr>
      <t>处置固定资产收入４</t>
    </r>
    <r>
      <rPr>
        <sz val="12"/>
        <rFont val="宋体"/>
        <family val="3"/>
        <charset val="134"/>
      </rPr>
      <t/>
    </r>
  </si>
  <si>
    <r>
      <t xml:space="preserve">     </t>
    </r>
    <r>
      <rPr>
        <sz val="10"/>
        <rFont val="宋体"/>
        <family val="3"/>
        <charset val="134"/>
      </rPr>
      <t>处置固定资产收入５</t>
    </r>
    <r>
      <rPr>
        <sz val="12"/>
        <rFont val="宋体"/>
        <family val="3"/>
        <charset val="134"/>
      </rPr>
      <t/>
    </r>
  </si>
  <si>
    <t>处置固定资产净值２</t>
  </si>
  <si>
    <t>处置固定资产净值３</t>
  </si>
  <si>
    <t>处置固定资产净值４</t>
  </si>
  <si>
    <t>处置固定资产净值５</t>
  </si>
  <si>
    <t>处置固定资产净值６</t>
  </si>
  <si>
    <t>销售额</t>
    <phoneticPr fontId="2" type="noConversion"/>
  </si>
  <si>
    <r>
      <t>单位</t>
    </r>
    <r>
      <rPr>
        <b/>
        <sz val="10"/>
        <rFont val="Times New Roman"/>
        <family val="1"/>
      </rPr>
      <t>2:</t>
    </r>
    <r>
      <rPr>
        <b/>
        <sz val="10"/>
        <rFont val="宋体"/>
        <family val="3"/>
        <charset val="134"/>
      </rPr>
      <t/>
    </r>
    <phoneticPr fontId="2" type="noConversion"/>
  </si>
  <si>
    <r>
      <t>单位</t>
    </r>
    <r>
      <rPr>
        <b/>
        <sz val="10"/>
        <rFont val="Times New Roman"/>
        <family val="1"/>
      </rPr>
      <t>1:</t>
    </r>
    <phoneticPr fontId="2" type="noConversion"/>
  </si>
  <si>
    <t>本年结转额</t>
    <phoneticPr fontId="2" type="noConversion"/>
  </si>
  <si>
    <t>转入销售成本</t>
    <phoneticPr fontId="2" type="noConversion"/>
  </si>
  <si>
    <t>　　</t>
    <phoneticPr fontId="2" type="noConversion"/>
  </si>
  <si>
    <r>
      <t>1</t>
    </r>
    <r>
      <rPr>
        <sz val="12"/>
        <rFont val="宋体"/>
        <family val="3"/>
        <charset val="134"/>
      </rPr>
      <t>、其他应收款</t>
    </r>
    <phoneticPr fontId="2" type="noConversion"/>
  </si>
  <si>
    <r>
      <t>2</t>
    </r>
    <r>
      <rPr>
        <sz val="12"/>
        <rFont val="宋体"/>
        <family val="3"/>
        <charset val="134"/>
      </rPr>
      <t>、其他应付款</t>
    </r>
    <phoneticPr fontId="2" type="noConversion"/>
  </si>
  <si>
    <r>
      <t>2</t>
    </r>
    <r>
      <rPr>
        <sz val="12"/>
        <rFont val="宋体"/>
        <family val="3"/>
        <charset val="134"/>
      </rPr>
      <t>、营业外支出</t>
    </r>
    <phoneticPr fontId="2" type="noConversion"/>
  </si>
  <si>
    <t>一、完工项目</t>
    <phoneticPr fontId="2" type="noConversion"/>
  </si>
  <si>
    <t>房地产开发公司</t>
    <phoneticPr fontId="2" type="noConversion"/>
  </si>
  <si>
    <r>
      <t>2</t>
    </r>
    <r>
      <rPr>
        <sz val="11"/>
        <rFont val="宋体"/>
        <family val="3"/>
        <charset val="134"/>
      </rPr>
      <t>、预付账款</t>
    </r>
    <phoneticPr fontId="2" type="noConversion"/>
  </si>
  <si>
    <t>上年存货余额</t>
    <phoneticPr fontId="2" type="noConversion"/>
  </si>
  <si>
    <t>年末存货余额</t>
    <phoneticPr fontId="2" type="noConversion"/>
  </si>
  <si>
    <t>短期借款</t>
    <phoneticPr fontId="2" type="noConversion"/>
  </si>
  <si>
    <t>长期借款</t>
    <phoneticPr fontId="2" type="noConversion"/>
  </si>
  <si>
    <t>银行１</t>
    <phoneticPr fontId="2" type="noConversion"/>
  </si>
  <si>
    <t>银行２</t>
  </si>
  <si>
    <t>银行３</t>
  </si>
  <si>
    <t>银行４</t>
  </si>
  <si>
    <t>银行５</t>
  </si>
  <si>
    <t>返回</t>
  </si>
  <si>
    <t>附表二-1</t>
    <phoneticPr fontId="2" type="noConversion"/>
  </si>
  <si>
    <t>应付帐款</t>
    <phoneticPr fontId="2" type="noConversion"/>
  </si>
  <si>
    <r>
      <t>（</t>
    </r>
    <r>
      <rPr>
        <sz val="8"/>
        <rFont val="Times New Roman"/>
        <family val="1"/>
      </rPr>
      <t>11</t>
    </r>
    <r>
      <rPr>
        <sz val="8"/>
        <rFont val="宋体"/>
        <family val="3"/>
        <charset val="134"/>
      </rPr>
      <t>）</t>
    </r>
    <r>
      <rPr>
        <sz val="8"/>
        <rFont val="Times New Roman"/>
        <family val="1"/>
      </rPr>
      <t>=(1)-(2)-(7)</t>
    </r>
    <phoneticPr fontId="2" type="noConversion"/>
  </si>
  <si>
    <t>(10)=(2)+(7)+(11)-(8)-(9)</t>
    <phoneticPr fontId="2" type="noConversion"/>
  </si>
  <si>
    <r>
      <t>4</t>
    </r>
    <r>
      <rPr>
        <sz val="10"/>
        <rFont val="宋体"/>
        <family val="3"/>
        <charset val="134"/>
      </rPr>
      <t>、“其他”：指“往来项目”和“收到的税费返还”之外收到的现金流入数，包括“营业外收入”科目</t>
    </r>
    <phoneticPr fontId="2" type="noConversion"/>
  </si>
  <si>
    <t>一、往来项目</t>
    <phoneticPr fontId="2" type="noConversion"/>
  </si>
  <si>
    <t>1、其他应收款</t>
    <phoneticPr fontId="2" type="noConversion"/>
  </si>
  <si>
    <t>单位1</t>
    <phoneticPr fontId="2" type="noConversion"/>
  </si>
  <si>
    <t>单位2</t>
    <phoneticPr fontId="2" type="noConversion"/>
  </si>
  <si>
    <t>1、税种1</t>
    <phoneticPr fontId="2" type="noConversion"/>
  </si>
  <si>
    <t>2、税种2</t>
    <phoneticPr fontId="2" type="noConversion"/>
  </si>
  <si>
    <t>2、其他应付款</t>
    <phoneticPr fontId="2" type="noConversion"/>
  </si>
  <si>
    <t>三、其他</t>
    <phoneticPr fontId="2" type="noConversion"/>
  </si>
  <si>
    <t>1、营业外收入</t>
    <phoneticPr fontId="2" type="noConversion"/>
  </si>
  <si>
    <t>合计</t>
    <phoneticPr fontId="2" type="noConversion"/>
  </si>
  <si>
    <t>附表二-7</t>
    <phoneticPr fontId="2" type="noConversion"/>
  </si>
  <si>
    <t>附表二-9</t>
    <phoneticPr fontId="2" type="noConversion"/>
  </si>
  <si>
    <t>三、预计资产负债表</t>
  </si>
  <si>
    <t>单位：元</t>
    <phoneticPr fontId="2" type="noConversion"/>
  </si>
  <si>
    <t>　单位：元</t>
    <phoneticPr fontId="2" type="noConversion"/>
  </si>
  <si>
    <r>
      <t>小</t>
    </r>
    <r>
      <rPr>
        <b/>
        <i/>
        <sz val="12"/>
        <rFont val="Times New Roman"/>
        <family val="1"/>
      </rPr>
      <t xml:space="preserve">  </t>
    </r>
    <r>
      <rPr>
        <b/>
        <i/>
        <sz val="12"/>
        <rFont val="宋体"/>
        <family val="3"/>
        <charset val="134"/>
      </rPr>
      <t>计</t>
    </r>
    <phoneticPr fontId="2" type="noConversion"/>
  </si>
  <si>
    <t>四、支付的其他与投资活动有关的现金</t>
    <phoneticPr fontId="2" type="noConversion"/>
  </si>
  <si>
    <t>(9)=(5)+(6)+(7)+(8)</t>
    <phoneticPr fontId="2" type="noConversion"/>
  </si>
  <si>
    <t>1、营业税</t>
    <phoneticPr fontId="2" type="noConversion"/>
  </si>
  <si>
    <r>
      <t>2</t>
    </r>
    <r>
      <rPr>
        <sz val="12"/>
        <rFont val="宋体"/>
        <family val="3"/>
        <charset val="134"/>
      </rPr>
      <t>、</t>
    </r>
    <r>
      <rPr>
        <sz val="12"/>
        <rFont val="宋体"/>
        <family val="3"/>
        <charset val="134"/>
      </rPr>
      <t>城建税</t>
    </r>
    <phoneticPr fontId="2" type="noConversion"/>
  </si>
  <si>
    <t>营业税额</t>
    <phoneticPr fontId="2" type="noConversion"/>
  </si>
  <si>
    <t>销售额</t>
    <phoneticPr fontId="2" type="noConversion"/>
  </si>
  <si>
    <t>2、城建税</t>
    <phoneticPr fontId="2" type="noConversion"/>
  </si>
  <si>
    <t>（１）</t>
    <phoneticPr fontId="2" type="noConversion"/>
  </si>
  <si>
    <t>（７）</t>
    <phoneticPr fontId="2" type="noConversion"/>
  </si>
  <si>
    <t>（８）</t>
    <phoneticPr fontId="2" type="noConversion"/>
  </si>
  <si>
    <r>
      <t>(</t>
    </r>
    <r>
      <rPr>
        <b/>
        <sz val="10"/>
        <rFont val="宋体"/>
        <family val="3"/>
        <charset val="134"/>
      </rPr>
      <t>２</t>
    </r>
    <r>
      <rPr>
        <b/>
        <sz val="10"/>
        <rFont val="Times New Roman"/>
        <family val="1"/>
      </rPr>
      <t>)</t>
    </r>
    <phoneticPr fontId="2" type="noConversion"/>
  </si>
  <si>
    <r>
      <t>(</t>
    </r>
    <r>
      <rPr>
        <b/>
        <sz val="10"/>
        <rFont val="宋体"/>
        <family val="3"/>
        <charset val="134"/>
      </rPr>
      <t>３</t>
    </r>
    <r>
      <rPr>
        <b/>
        <sz val="10"/>
        <rFont val="Times New Roman"/>
        <family val="1"/>
      </rPr>
      <t>)</t>
    </r>
    <phoneticPr fontId="2" type="noConversion"/>
  </si>
  <si>
    <r>
      <t>(</t>
    </r>
    <r>
      <rPr>
        <b/>
        <sz val="10"/>
        <rFont val="宋体"/>
        <family val="3"/>
        <charset val="134"/>
      </rPr>
      <t>４</t>
    </r>
    <r>
      <rPr>
        <b/>
        <sz val="10"/>
        <rFont val="Times New Roman"/>
        <family val="1"/>
      </rPr>
      <t>)</t>
    </r>
    <phoneticPr fontId="2" type="noConversion"/>
  </si>
  <si>
    <r>
      <t>(</t>
    </r>
    <r>
      <rPr>
        <b/>
        <sz val="10"/>
        <rFont val="宋体"/>
        <family val="3"/>
        <charset val="134"/>
      </rPr>
      <t>５</t>
    </r>
    <r>
      <rPr>
        <b/>
        <sz val="10"/>
        <rFont val="Times New Roman"/>
        <family val="1"/>
      </rPr>
      <t>)</t>
    </r>
    <phoneticPr fontId="2" type="noConversion"/>
  </si>
  <si>
    <r>
      <t>(</t>
    </r>
    <r>
      <rPr>
        <b/>
        <sz val="8"/>
        <rFont val="宋体"/>
        <family val="3"/>
        <charset val="134"/>
      </rPr>
      <t>６</t>
    </r>
    <r>
      <rPr>
        <b/>
        <sz val="8"/>
        <rFont val="Times New Roman"/>
        <family val="1"/>
      </rPr>
      <t>)=(</t>
    </r>
    <r>
      <rPr>
        <b/>
        <sz val="8"/>
        <rFont val="宋体"/>
        <family val="3"/>
        <charset val="134"/>
      </rPr>
      <t>２</t>
    </r>
    <r>
      <rPr>
        <b/>
        <sz val="8"/>
        <rFont val="Times New Roman"/>
        <family val="1"/>
      </rPr>
      <t>)+(</t>
    </r>
    <r>
      <rPr>
        <b/>
        <sz val="8"/>
        <rFont val="宋体"/>
        <family val="3"/>
        <charset val="134"/>
      </rPr>
      <t>３</t>
    </r>
    <r>
      <rPr>
        <b/>
        <sz val="8"/>
        <rFont val="Times New Roman"/>
        <family val="1"/>
      </rPr>
      <t>)+(</t>
    </r>
    <r>
      <rPr>
        <b/>
        <sz val="8"/>
        <rFont val="宋体"/>
        <family val="3"/>
        <charset val="134"/>
      </rPr>
      <t>４</t>
    </r>
    <r>
      <rPr>
        <b/>
        <sz val="8"/>
        <rFont val="Times New Roman"/>
        <family val="1"/>
      </rPr>
      <t>)+(</t>
    </r>
    <r>
      <rPr>
        <b/>
        <sz val="8"/>
        <rFont val="宋体"/>
        <family val="3"/>
        <charset val="134"/>
      </rPr>
      <t>５</t>
    </r>
    <r>
      <rPr>
        <b/>
        <sz val="8"/>
        <rFont val="Times New Roman"/>
        <family val="1"/>
      </rPr>
      <t>)</t>
    </r>
    <phoneticPr fontId="2" type="noConversion"/>
  </si>
  <si>
    <r>
      <t>(</t>
    </r>
    <r>
      <rPr>
        <b/>
        <sz val="10"/>
        <rFont val="宋体"/>
        <family val="3"/>
        <charset val="134"/>
      </rPr>
      <t>９</t>
    </r>
    <r>
      <rPr>
        <b/>
        <sz val="10"/>
        <rFont val="Times New Roman"/>
        <family val="1"/>
      </rPr>
      <t>)=</t>
    </r>
    <r>
      <rPr>
        <b/>
        <sz val="10"/>
        <rFont val="宋体"/>
        <family val="3"/>
        <charset val="134"/>
      </rPr>
      <t>（７</t>
    </r>
    <r>
      <rPr>
        <b/>
        <sz val="10"/>
        <rFont val="Times New Roman"/>
        <family val="1"/>
      </rPr>
      <t>)-(</t>
    </r>
    <r>
      <rPr>
        <b/>
        <sz val="10"/>
        <rFont val="宋体"/>
        <family val="3"/>
        <charset val="134"/>
      </rPr>
      <t>８</t>
    </r>
    <r>
      <rPr>
        <b/>
        <sz val="10"/>
        <rFont val="Times New Roman"/>
        <family val="1"/>
      </rPr>
      <t>)</t>
    </r>
    <phoneticPr fontId="2" type="noConversion"/>
  </si>
  <si>
    <r>
      <t>(</t>
    </r>
    <r>
      <rPr>
        <b/>
        <sz val="10"/>
        <rFont val="宋体"/>
        <family val="3"/>
        <charset val="134"/>
      </rPr>
      <t>１０</t>
    </r>
    <r>
      <rPr>
        <b/>
        <sz val="10"/>
        <rFont val="Times New Roman"/>
        <family val="1"/>
      </rPr>
      <t>)=(</t>
    </r>
    <r>
      <rPr>
        <b/>
        <sz val="10"/>
        <rFont val="宋体"/>
        <family val="3"/>
        <charset val="134"/>
      </rPr>
      <t>９</t>
    </r>
    <r>
      <rPr>
        <b/>
        <sz val="10"/>
        <rFont val="Times New Roman"/>
        <family val="1"/>
      </rPr>
      <t>)/(</t>
    </r>
    <r>
      <rPr>
        <b/>
        <sz val="10"/>
        <rFont val="宋体"/>
        <family val="3"/>
        <charset val="134"/>
      </rPr>
      <t>８</t>
    </r>
    <r>
      <rPr>
        <b/>
        <sz val="10"/>
        <rFont val="Times New Roman"/>
        <family val="1"/>
      </rPr>
      <t>)</t>
    </r>
    <phoneticPr fontId="2" type="noConversion"/>
  </si>
  <si>
    <t>全年预计现金流出量</t>
    <phoneticPr fontId="2" type="noConversion"/>
  </si>
  <si>
    <t>一、主营业务收入</t>
    <phoneticPr fontId="2" type="noConversion"/>
  </si>
  <si>
    <t>二、主营业务利润</t>
    <phoneticPr fontId="2" type="noConversion"/>
  </si>
  <si>
    <t xml:space="preserve">    减：所得税</t>
    <phoneticPr fontId="2" type="noConversion"/>
  </si>
  <si>
    <t>六、未分配利润</t>
    <phoneticPr fontId="2" type="noConversion"/>
  </si>
  <si>
    <r>
      <t xml:space="preserve">               </t>
    </r>
    <r>
      <rPr>
        <sz val="11"/>
        <rFont val="宋体"/>
        <family val="3"/>
        <charset val="134"/>
      </rPr>
      <t>营业外收入</t>
    </r>
    <phoneticPr fontId="2" type="noConversion"/>
  </si>
  <si>
    <r>
      <t xml:space="preserve">        </t>
    </r>
    <r>
      <rPr>
        <sz val="11"/>
        <rFont val="宋体"/>
        <family val="3"/>
        <charset val="134"/>
      </rPr>
      <t>减：营业外支出</t>
    </r>
    <phoneticPr fontId="2" type="noConversion"/>
  </si>
  <si>
    <r>
      <t xml:space="preserve">    加：其他业务利润</t>
    </r>
    <r>
      <rPr>
        <sz val="9"/>
        <rFont val="宋体"/>
        <family val="3"/>
        <charset val="134"/>
      </rPr>
      <t>（亏损以“-”填列）</t>
    </r>
    <phoneticPr fontId="2" type="noConversion"/>
  </si>
  <si>
    <r>
      <t xml:space="preserve">        </t>
    </r>
    <r>
      <rPr>
        <sz val="11"/>
        <rFont val="宋体"/>
        <family val="3"/>
        <charset val="134"/>
      </rPr>
      <t>加：年初未分配利润</t>
    </r>
    <phoneticPr fontId="2" type="noConversion"/>
  </si>
  <si>
    <r>
      <t xml:space="preserve">        </t>
    </r>
    <r>
      <rPr>
        <sz val="11"/>
        <rFont val="宋体"/>
        <family val="3"/>
        <charset val="134"/>
      </rPr>
      <t>减：提取法定盈余公积</t>
    </r>
    <phoneticPr fontId="2" type="noConversion"/>
  </si>
  <si>
    <r>
      <t xml:space="preserve">               </t>
    </r>
    <r>
      <rPr>
        <sz val="11"/>
        <rFont val="宋体"/>
        <family val="3"/>
        <charset val="134"/>
      </rPr>
      <t>提取法定公益金</t>
    </r>
    <phoneticPr fontId="2" type="noConversion"/>
  </si>
  <si>
    <r>
      <t xml:space="preserve">               </t>
    </r>
    <r>
      <rPr>
        <sz val="11"/>
        <rFont val="宋体"/>
        <family val="3"/>
        <charset val="134"/>
      </rPr>
      <t>应付利润</t>
    </r>
    <phoneticPr fontId="2" type="noConversion"/>
  </si>
  <si>
    <t xml:space="preserve">           其他业务收入现金预算表　　　　　　　</t>
    <phoneticPr fontId="2" type="noConversion"/>
  </si>
  <si>
    <t>建行</t>
    <phoneticPr fontId="2" type="noConversion"/>
  </si>
  <si>
    <t>东莞银行</t>
    <phoneticPr fontId="2" type="noConversion"/>
  </si>
  <si>
    <t>单位：元</t>
    <phoneticPr fontId="2" type="noConversion"/>
  </si>
  <si>
    <t>其中：</t>
    <phoneticPr fontId="2" type="noConversion"/>
  </si>
  <si>
    <t>管理费用中工资</t>
    <phoneticPr fontId="2" type="noConversion"/>
  </si>
  <si>
    <t>三、车位租金收入</t>
    <phoneticPr fontId="2" type="noConversion"/>
  </si>
  <si>
    <t>四、其他收入</t>
    <phoneticPr fontId="2" type="noConversion"/>
  </si>
  <si>
    <t>收到的其他与经营活动有关的现金预算表</t>
    <phoneticPr fontId="2" type="noConversion"/>
  </si>
  <si>
    <t>３、收到的其他与经营活动有关的现金预算表</t>
    <phoneticPr fontId="2" type="noConversion"/>
  </si>
  <si>
    <t>投资收回现金预算表</t>
    <phoneticPr fontId="2" type="noConversion"/>
  </si>
  <si>
    <t>收到的其他与投资活动有关的现金预算表</t>
    <phoneticPr fontId="2" type="noConversion"/>
  </si>
  <si>
    <t>金融机构借款现金预算表</t>
    <phoneticPr fontId="2" type="noConversion"/>
  </si>
  <si>
    <t xml:space="preserve">                                      员工收入现金预算表                               </t>
    <phoneticPr fontId="2" type="noConversion"/>
  </si>
  <si>
    <t>支付的其他与经营活动有关的现金预算表</t>
    <phoneticPr fontId="2" type="noConversion"/>
  </si>
  <si>
    <r>
      <t xml:space="preserve">         </t>
    </r>
    <r>
      <rPr>
        <b/>
        <sz val="18"/>
        <rFont val="宋体"/>
        <family val="3"/>
        <charset val="134"/>
      </rPr>
      <t xml:space="preserve">投资支出现金预算表       </t>
    </r>
    <phoneticPr fontId="2" type="noConversion"/>
  </si>
  <si>
    <t>２１、利息支出现金预算表</t>
    <phoneticPr fontId="2" type="noConversion"/>
  </si>
  <si>
    <t>３、主营业务税金及附加预算表</t>
    <phoneticPr fontId="2" type="noConversion"/>
  </si>
  <si>
    <t>其他业务利润预算表</t>
    <phoneticPr fontId="2" type="noConversion"/>
  </si>
  <si>
    <t>４、其他业务利润预算表</t>
    <phoneticPr fontId="2" type="noConversion"/>
  </si>
  <si>
    <t>６、管理费用预算表</t>
    <phoneticPr fontId="2" type="noConversion"/>
  </si>
  <si>
    <r>
      <t xml:space="preserve">财务费用预算表        </t>
    </r>
    <r>
      <rPr>
        <b/>
        <sz val="12"/>
        <rFont val="宋体"/>
        <family val="3"/>
        <charset val="134"/>
      </rPr>
      <t xml:space="preserve"> </t>
    </r>
    <phoneticPr fontId="2" type="noConversion"/>
  </si>
  <si>
    <t>８、投资收益预算表</t>
    <phoneticPr fontId="2" type="noConversion"/>
  </si>
  <si>
    <t>９、营业外收支预算表</t>
    <phoneticPr fontId="2" type="noConversion"/>
  </si>
  <si>
    <t xml:space="preserve">１、  主营业务收入现金预算表 </t>
    <phoneticPr fontId="2" type="noConversion"/>
  </si>
  <si>
    <t>２、 其他业务收入现金预算表　</t>
    <phoneticPr fontId="2" type="noConversion"/>
  </si>
  <si>
    <t xml:space="preserve">１４、员工收入现金预算表  </t>
    <phoneticPr fontId="2" type="noConversion"/>
  </si>
  <si>
    <t xml:space="preserve">７、财务费用预算表 </t>
    <phoneticPr fontId="2" type="noConversion"/>
  </si>
  <si>
    <t>返回索引</t>
  </si>
  <si>
    <t xml:space="preserve">    返回索引                      </t>
  </si>
  <si>
    <t>二、在建项目</t>
    <phoneticPr fontId="2" type="noConversion"/>
  </si>
  <si>
    <r>
      <t>（一）项目</t>
    </r>
    <r>
      <rPr>
        <b/>
        <sz val="11"/>
        <rFont val="Times New Roman"/>
        <family val="1"/>
      </rPr>
      <t>1</t>
    </r>
    <phoneticPr fontId="2" type="noConversion"/>
  </si>
  <si>
    <r>
      <t>（二）项目</t>
    </r>
    <r>
      <rPr>
        <b/>
        <sz val="11"/>
        <rFont val="Times New Roman"/>
        <family val="1"/>
      </rPr>
      <t>2</t>
    </r>
    <phoneticPr fontId="2" type="noConversion"/>
  </si>
  <si>
    <r>
      <t>(</t>
    </r>
    <r>
      <rPr>
        <sz val="11"/>
        <rFont val="宋体"/>
        <family val="3"/>
        <charset val="134"/>
      </rPr>
      <t>8)</t>
    </r>
    <phoneticPr fontId="2" type="noConversion"/>
  </si>
  <si>
    <t>制表人：</t>
    <phoneticPr fontId="2" type="noConversion"/>
  </si>
  <si>
    <r>
      <t xml:space="preserve">财务费用现金预算表        </t>
    </r>
    <r>
      <rPr>
        <b/>
        <sz val="12"/>
        <rFont val="宋体"/>
        <family val="3"/>
        <charset val="134"/>
      </rPr>
      <t xml:space="preserve"> </t>
    </r>
    <phoneticPr fontId="2" type="noConversion"/>
  </si>
  <si>
    <t xml:space="preserve"> </t>
    <phoneticPr fontId="2" type="noConversion"/>
  </si>
  <si>
    <t>税费名称</t>
    <phoneticPr fontId="2" type="noConversion"/>
  </si>
  <si>
    <t>计算依据</t>
    <phoneticPr fontId="2" type="noConversion"/>
  </si>
  <si>
    <t>全年合计</t>
    <phoneticPr fontId="2" type="noConversion"/>
  </si>
  <si>
    <t>无形资产</t>
    <phoneticPr fontId="2" type="noConversion"/>
  </si>
  <si>
    <t>其他长期资产</t>
    <phoneticPr fontId="2" type="noConversion"/>
  </si>
  <si>
    <t xml:space="preserve"> </t>
    <phoneticPr fontId="13" type="noConversion"/>
  </si>
  <si>
    <t>名称</t>
    <phoneticPr fontId="2" type="noConversion"/>
  </si>
  <si>
    <t>年度合计</t>
    <phoneticPr fontId="2" type="noConversion"/>
  </si>
  <si>
    <t>合计</t>
    <phoneticPr fontId="2" type="noConversion"/>
  </si>
  <si>
    <t>内容</t>
    <phoneticPr fontId="2" type="noConversion"/>
  </si>
  <si>
    <t xml:space="preserve">    减：主营业务成本</t>
    <phoneticPr fontId="2" type="noConversion"/>
  </si>
  <si>
    <t>主营业务税金及附加</t>
    <phoneticPr fontId="2" type="noConversion"/>
  </si>
  <si>
    <t>本年合计</t>
    <phoneticPr fontId="2" type="noConversion"/>
  </si>
  <si>
    <t>一、其他业务收入</t>
    <phoneticPr fontId="2" type="noConversion"/>
  </si>
  <si>
    <t>二、其他业务支出</t>
    <phoneticPr fontId="2" type="noConversion"/>
  </si>
  <si>
    <t>三、其他业务利润</t>
    <phoneticPr fontId="2" type="noConversion"/>
  </si>
  <si>
    <r>
      <t>小</t>
    </r>
    <r>
      <rPr>
        <b/>
        <sz val="12"/>
        <rFont val="Times New Roman"/>
        <family val="1"/>
      </rPr>
      <t xml:space="preserve">     </t>
    </r>
    <r>
      <rPr>
        <b/>
        <sz val="12"/>
        <rFont val="宋体"/>
        <family val="3"/>
        <charset val="134"/>
      </rPr>
      <t>计</t>
    </r>
    <phoneticPr fontId="2" type="noConversion"/>
  </si>
  <si>
    <t>一、营业外收入项目</t>
    <phoneticPr fontId="2" type="noConversion"/>
  </si>
  <si>
    <t>小   计</t>
    <phoneticPr fontId="2" type="noConversion"/>
  </si>
  <si>
    <t>二、营业外支出项目</t>
    <phoneticPr fontId="2" type="noConversion"/>
  </si>
  <si>
    <t>营业外收支净额</t>
    <phoneticPr fontId="2" type="noConversion"/>
  </si>
  <si>
    <t>本年预计新增营业额</t>
    <phoneticPr fontId="2" type="noConversion"/>
  </si>
  <si>
    <t>本年预计应收营业额</t>
    <phoneticPr fontId="2" type="noConversion"/>
  </si>
  <si>
    <t>至本年末预计累计投资额</t>
    <phoneticPr fontId="2" type="noConversion"/>
  </si>
  <si>
    <t>小 计</t>
    <phoneticPr fontId="2" type="noConversion"/>
  </si>
  <si>
    <r>
      <t>小</t>
    </r>
    <r>
      <rPr>
        <b/>
        <i/>
        <sz val="14"/>
        <rFont val="Times New Roman"/>
        <family val="1"/>
      </rPr>
      <t xml:space="preserve">  </t>
    </r>
    <r>
      <rPr>
        <b/>
        <i/>
        <sz val="14"/>
        <rFont val="宋体"/>
        <family val="3"/>
        <charset val="134"/>
      </rPr>
      <t>计</t>
    </r>
    <phoneticPr fontId="2" type="noConversion"/>
  </si>
  <si>
    <t>合   计</t>
    <phoneticPr fontId="2" type="noConversion"/>
  </si>
  <si>
    <t>合   计</t>
    <phoneticPr fontId="2" type="noConversion"/>
  </si>
  <si>
    <r>
      <t>合</t>
    </r>
    <r>
      <rPr>
        <b/>
        <sz val="12"/>
        <rFont val="Times New Roman"/>
        <family val="1"/>
      </rPr>
      <t xml:space="preserve">     </t>
    </r>
    <r>
      <rPr>
        <b/>
        <sz val="12"/>
        <rFont val="宋体"/>
        <family val="3"/>
        <charset val="134"/>
      </rPr>
      <t>计</t>
    </r>
    <phoneticPr fontId="2" type="noConversion"/>
  </si>
  <si>
    <t>小  计</t>
    <phoneticPr fontId="2" type="noConversion"/>
  </si>
  <si>
    <t>支付与其他筹资活动支付现金</t>
    <phoneticPr fontId="2" type="noConversion"/>
  </si>
  <si>
    <t>（一）成本现金支出小计</t>
    <phoneticPr fontId="2" type="noConversion"/>
  </si>
  <si>
    <t>（二）投资活动产生现金流入小计</t>
    <phoneticPr fontId="2" type="noConversion"/>
  </si>
  <si>
    <t>（三）筹资活动产生现金流入小计</t>
    <phoneticPr fontId="2" type="noConversion"/>
  </si>
  <si>
    <t>投资活动产生现金流出小计</t>
    <phoneticPr fontId="2" type="noConversion"/>
  </si>
  <si>
    <t>筹资活动产生现金流出小计</t>
    <phoneticPr fontId="2" type="noConversion"/>
  </si>
  <si>
    <t>项   目</t>
    <phoneticPr fontId="2" type="noConversion"/>
  </si>
  <si>
    <t>一、利润总额</t>
    <phoneticPr fontId="2" type="noConversion"/>
  </si>
  <si>
    <t>单位：万元</t>
  </si>
  <si>
    <t>项   目</t>
  </si>
  <si>
    <t>全年</t>
  </si>
  <si>
    <t>合   计</t>
  </si>
  <si>
    <t>项    目</t>
  </si>
  <si>
    <t>小计</t>
  </si>
  <si>
    <t>三、营业利润</t>
  </si>
  <si>
    <t>四、利润总额</t>
  </si>
  <si>
    <t>五、净利润</t>
  </si>
  <si>
    <t>上年实际</t>
    <phoneticPr fontId="2" type="noConversion"/>
  </si>
  <si>
    <t>增减（%）</t>
    <phoneticPr fontId="2" type="noConversion"/>
  </si>
  <si>
    <t>现金流入合计</t>
    <phoneticPr fontId="2" type="noConversion"/>
  </si>
  <si>
    <t>项目名称</t>
    <phoneticPr fontId="2" type="noConversion"/>
  </si>
  <si>
    <t>小计</t>
    <phoneticPr fontId="2" type="noConversion"/>
  </si>
  <si>
    <t>合计</t>
    <phoneticPr fontId="2" type="noConversion"/>
  </si>
  <si>
    <t>贷款起止日期</t>
  </si>
  <si>
    <t xml:space="preserve"> </t>
    <phoneticPr fontId="2" type="noConversion"/>
  </si>
  <si>
    <t>利息收入</t>
    <phoneticPr fontId="2" type="noConversion"/>
  </si>
  <si>
    <t>汇兑损失（收益）</t>
    <phoneticPr fontId="2" type="noConversion"/>
  </si>
  <si>
    <t>金融机构手续费</t>
    <phoneticPr fontId="2" type="noConversion"/>
  </si>
  <si>
    <t>其他</t>
    <phoneticPr fontId="2" type="noConversion"/>
  </si>
  <si>
    <t>1月</t>
    <phoneticPr fontId="2" type="noConversion"/>
  </si>
  <si>
    <t>全年预计现金流出量</t>
    <phoneticPr fontId="2" type="noConversion"/>
  </si>
  <si>
    <t>项目</t>
    <phoneticPr fontId="2" type="noConversion"/>
  </si>
  <si>
    <t>吸收投资所收到的现金</t>
    <phoneticPr fontId="2" type="noConversion"/>
  </si>
  <si>
    <t>1、偿还债务所支付的现金</t>
    <phoneticPr fontId="2" type="noConversion"/>
  </si>
  <si>
    <t>主营业务现金收入</t>
    <phoneticPr fontId="2" type="noConversion"/>
  </si>
  <si>
    <t>其他业务现金收入</t>
    <phoneticPr fontId="2" type="noConversion"/>
  </si>
  <si>
    <t>收到的其他与经营活动有关的现金</t>
    <phoneticPr fontId="2" type="noConversion"/>
  </si>
  <si>
    <t>收回投资本金所收到的现金</t>
    <phoneticPr fontId="2" type="noConversion"/>
  </si>
  <si>
    <t>取得投资收益所收到的现金</t>
    <phoneticPr fontId="2" type="noConversion"/>
  </si>
  <si>
    <t>收到的其他与投资活动有关的现金</t>
    <phoneticPr fontId="2" type="noConversion"/>
  </si>
  <si>
    <t>收到的其他与筹资活动有关的现金</t>
    <phoneticPr fontId="2" type="noConversion"/>
  </si>
  <si>
    <t>１、主营业务成本现金支出</t>
    <phoneticPr fontId="2" type="noConversion"/>
  </si>
  <si>
    <t>（三）各项税费支出小计</t>
    <phoneticPr fontId="2" type="noConversion"/>
  </si>
  <si>
    <t>（四）支付的其他与经营活动有关的现金</t>
    <phoneticPr fontId="2" type="noConversion"/>
  </si>
  <si>
    <t>现金流出合计</t>
    <phoneticPr fontId="2" type="noConversion"/>
  </si>
  <si>
    <t>三、现金净流量</t>
    <phoneticPr fontId="2" type="noConversion"/>
  </si>
  <si>
    <t>经营活动产生的现金流量净额</t>
    <phoneticPr fontId="2" type="noConversion"/>
  </si>
  <si>
    <t>投资活动产生的现金流量净额</t>
    <phoneticPr fontId="2" type="noConversion"/>
  </si>
  <si>
    <t>筹资活动产生的现金流量净额</t>
    <phoneticPr fontId="2" type="noConversion"/>
  </si>
  <si>
    <t>2季度</t>
    <phoneticPr fontId="2" type="noConversion"/>
  </si>
  <si>
    <t>分配利润支付现金</t>
    <phoneticPr fontId="2" type="noConversion"/>
  </si>
  <si>
    <t>营业外收支预算表</t>
    <phoneticPr fontId="2" type="noConversion"/>
  </si>
  <si>
    <t>预算责任人</t>
    <phoneticPr fontId="2" type="noConversion"/>
  </si>
  <si>
    <t>单位：万元</t>
    <phoneticPr fontId="2" type="noConversion"/>
  </si>
  <si>
    <t>上年转入应收未收售房款</t>
    <phoneticPr fontId="2" type="noConversion"/>
  </si>
  <si>
    <t>制表人：</t>
    <phoneticPr fontId="2" type="noConversion"/>
  </si>
  <si>
    <t>制表人：</t>
    <phoneticPr fontId="2" type="noConversion"/>
  </si>
  <si>
    <t>金额</t>
    <phoneticPr fontId="2" type="noConversion"/>
  </si>
  <si>
    <r>
      <t>3</t>
    </r>
    <r>
      <rPr>
        <b/>
        <sz val="12"/>
        <rFont val="宋体"/>
        <family val="3"/>
        <charset val="134"/>
      </rPr>
      <t>季度</t>
    </r>
  </si>
  <si>
    <r>
      <t>4</t>
    </r>
    <r>
      <rPr>
        <b/>
        <sz val="12"/>
        <rFont val="宋体"/>
        <family val="3"/>
        <charset val="134"/>
      </rPr>
      <t>季度</t>
    </r>
  </si>
  <si>
    <t>合计</t>
    <phoneticPr fontId="2" type="noConversion"/>
  </si>
  <si>
    <t>一、租金收入</t>
    <phoneticPr fontId="2" type="noConversion"/>
  </si>
  <si>
    <t>二、物业收入</t>
    <phoneticPr fontId="2" type="noConversion"/>
  </si>
  <si>
    <t>制表人：</t>
    <phoneticPr fontId="2" type="noConversion"/>
  </si>
  <si>
    <t>单位：万元</t>
    <phoneticPr fontId="2" type="noConversion"/>
  </si>
  <si>
    <t>预算责任人</t>
    <phoneticPr fontId="2" type="noConversion"/>
  </si>
  <si>
    <r>
      <t>3季度</t>
    </r>
    <r>
      <rPr>
        <sz val="14"/>
        <rFont val="仿宋_GB2312"/>
        <family val="3"/>
        <charset val="134"/>
      </rPr>
      <t/>
    </r>
  </si>
  <si>
    <r>
      <t>4季度</t>
    </r>
    <r>
      <rPr>
        <sz val="14"/>
        <rFont val="仿宋_GB2312"/>
        <family val="3"/>
        <charset val="134"/>
      </rPr>
      <t/>
    </r>
  </si>
  <si>
    <t>全年预计现金流入量</t>
    <phoneticPr fontId="2" type="noConversion"/>
  </si>
  <si>
    <t>吸收投资收到的现金预算表</t>
    <phoneticPr fontId="2" type="noConversion"/>
  </si>
  <si>
    <t>1季度</t>
    <phoneticPr fontId="2" type="noConversion"/>
  </si>
  <si>
    <t>本年预计现金流出量</t>
    <phoneticPr fontId="2" type="noConversion"/>
  </si>
  <si>
    <t>上年实际</t>
    <phoneticPr fontId="2" type="noConversion"/>
  </si>
  <si>
    <t>增减（%）</t>
    <phoneticPr fontId="2" type="noConversion"/>
  </si>
  <si>
    <r>
      <t>1</t>
    </r>
    <r>
      <rPr>
        <b/>
        <sz val="12"/>
        <rFont val="宋体"/>
        <family val="3"/>
        <charset val="134"/>
      </rPr>
      <t>季度</t>
    </r>
    <phoneticPr fontId="2" type="noConversion"/>
  </si>
  <si>
    <r>
      <t>2</t>
    </r>
    <r>
      <rPr>
        <b/>
        <sz val="12"/>
        <rFont val="宋体"/>
        <family val="3"/>
        <charset val="134"/>
      </rPr>
      <t>季度</t>
    </r>
    <phoneticPr fontId="2" type="noConversion"/>
  </si>
  <si>
    <t>全年合计</t>
    <phoneticPr fontId="2" type="noConversion"/>
  </si>
  <si>
    <t>全年合计</t>
    <phoneticPr fontId="2" type="noConversion"/>
  </si>
  <si>
    <t>（三）项目3</t>
    <phoneticPr fontId="2" type="noConversion"/>
  </si>
  <si>
    <t>在建合计</t>
    <phoneticPr fontId="2" type="noConversion"/>
  </si>
  <si>
    <t>完工合计</t>
    <phoneticPr fontId="2" type="noConversion"/>
  </si>
  <si>
    <t>月销售收入</t>
    <phoneticPr fontId="92" type="noConversion"/>
  </si>
  <si>
    <t>月营销费用（不含广告与代理费）占月销售收入比例</t>
    <phoneticPr fontId="92" type="noConversion"/>
  </si>
  <si>
    <t>月营销费用（含广告与代理费）占月销售收入比例</t>
    <phoneticPr fontId="92" type="noConversion"/>
  </si>
  <si>
    <t>编制说明：</t>
    <phoneticPr fontId="92" type="noConversion"/>
  </si>
  <si>
    <t>制表人：</t>
    <phoneticPr fontId="92" type="noConversion"/>
  </si>
  <si>
    <r>
      <t>1</t>
    </r>
    <r>
      <rPr>
        <sz val="10"/>
        <rFont val="宋体"/>
        <family val="3"/>
        <charset val="134"/>
      </rPr>
      <t>、费用项目应按“重大支出优先”原则列示，列入“其他”的支出不应超过总额的</t>
    </r>
    <r>
      <rPr>
        <sz val="10"/>
        <rFont val="Times New Roman"/>
        <family val="1"/>
      </rPr>
      <t>5</t>
    </r>
    <r>
      <rPr>
        <sz val="10"/>
        <rFont val="宋体"/>
        <family val="3"/>
        <charset val="134"/>
      </rPr>
      <t>％</t>
    </r>
    <phoneticPr fontId="92" type="noConversion"/>
  </si>
  <si>
    <r>
      <t>2</t>
    </r>
    <r>
      <rPr>
        <sz val="10"/>
        <rFont val="宋体"/>
        <family val="3"/>
        <charset val="134"/>
      </rPr>
      <t>、录入“现金流量表”的数据按照本表的“现金支付项目”小计数填列。</t>
    </r>
    <phoneticPr fontId="92" type="noConversion"/>
  </si>
  <si>
    <r>
      <t>3</t>
    </r>
    <r>
      <rPr>
        <sz val="12"/>
        <rFont val="宋体"/>
        <family val="3"/>
        <charset val="134"/>
      </rPr>
      <t>、对于售楼处、样板房的日常费用</t>
    </r>
    <r>
      <rPr>
        <sz val="12"/>
        <rFont val="Times New Roman"/>
        <family val="1"/>
      </rPr>
      <t>(</t>
    </r>
    <r>
      <rPr>
        <sz val="12"/>
        <rFont val="宋体"/>
        <family val="3"/>
        <charset val="134"/>
      </rPr>
      <t>保安、清洁、维修及相关物料应编制明细支持表格明确到具体的管理单位、测算物业人均成本等</t>
    </r>
    <r>
      <rPr>
        <sz val="12"/>
        <rFont val="Times New Roman"/>
        <family val="1"/>
      </rPr>
      <t>)</t>
    </r>
    <phoneticPr fontId="92" type="noConversion"/>
  </si>
  <si>
    <t>总体销售额</t>
    <phoneticPr fontId="92" type="noConversion"/>
  </si>
  <si>
    <t>营销费用
（无广告与代理）</t>
    <phoneticPr fontId="92" type="noConversion"/>
  </si>
  <si>
    <r>
      <t>费用占比
(无广告与代理</t>
    </r>
    <r>
      <rPr>
        <sz val="12"/>
        <rFont val="宋体"/>
        <family val="3"/>
        <charset val="134"/>
      </rPr>
      <t>)</t>
    </r>
    <phoneticPr fontId="92" type="noConversion"/>
  </si>
  <si>
    <t>营销费用
（含广告与代理）</t>
    <phoneticPr fontId="92" type="noConversion"/>
  </si>
  <si>
    <r>
      <t>费用占比
(含广告与代理</t>
    </r>
    <r>
      <rPr>
        <sz val="12"/>
        <rFont val="宋体"/>
        <family val="3"/>
        <charset val="134"/>
      </rPr>
      <t>)</t>
    </r>
    <phoneticPr fontId="92" type="noConversion"/>
  </si>
  <si>
    <t>2、毛利(收入-主营成本)</t>
    <phoneticPr fontId="2" type="noConversion"/>
  </si>
  <si>
    <t>期末余额</t>
    <phoneticPr fontId="2" type="noConversion"/>
  </si>
  <si>
    <t>1季度</t>
    <phoneticPr fontId="2" type="noConversion"/>
  </si>
  <si>
    <t>4季度</t>
    <phoneticPr fontId="2" type="noConversion"/>
  </si>
  <si>
    <t>3季度</t>
    <phoneticPr fontId="2" type="noConversion"/>
  </si>
  <si>
    <t>2季度</t>
    <phoneticPr fontId="2" type="noConversion"/>
  </si>
  <si>
    <t>备注：季度即季度末，如1季度即3月末。</t>
    <phoneticPr fontId="2" type="noConversion"/>
  </si>
  <si>
    <t>2012年税费预算表</t>
    <phoneticPr fontId="2" type="noConversion"/>
  </si>
  <si>
    <t>单位:</t>
    <phoneticPr fontId="2" type="noConversion"/>
  </si>
  <si>
    <t>万元</t>
    <phoneticPr fontId="2" type="noConversion"/>
  </si>
  <si>
    <t>序号</t>
    <phoneticPr fontId="2" type="noConversion"/>
  </si>
  <si>
    <t>税种</t>
    <phoneticPr fontId="2" type="noConversion"/>
  </si>
  <si>
    <t>1月</t>
    <phoneticPr fontId="2" type="noConversion"/>
  </si>
  <si>
    <t>累计</t>
    <phoneticPr fontId="2" type="noConversion"/>
  </si>
  <si>
    <t>营业税</t>
    <phoneticPr fontId="2" type="noConversion"/>
  </si>
  <si>
    <t>城建税</t>
    <phoneticPr fontId="2" type="noConversion"/>
  </si>
  <si>
    <t>教育费附加</t>
    <phoneticPr fontId="2" type="noConversion"/>
  </si>
  <si>
    <t>堤围费</t>
    <phoneticPr fontId="2" type="noConversion"/>
  </si>
  <si>
    <t>企业所得税</t>
    <phoneticPr fontId="2" type="noConversion"/>
  </si>
  <si>
    <t>个人所得税</t>
    <phoneticPr fontId="2" type="noConversion"/>
  </si>
  <si>
    <t>房产税</t>
    <phoneticPr fontId="2" type="noConversion"/>
  </si>
  <si>
    <t>土地使用税</t>
    <phoneticPr fontId="2" type="noConversion"/>
  </si>
  <si>
    <t>车船使用税</t>
    <phoneticPr fontId="2" type="noConversion"/>
  </si>
  <si>
    <t>印花税</t>
    <phoneticPr fontId="2" type="noConversion"/>
  </si>
  <si>
    <t>残疾人保障金</t>
    <phoneticPr fontId="2" type="noConversion"/>
  </si>
  <si>
    <t>土地增值税</t>
    <phoneticPr fontId="2" type="noConversion"/>
  </si>
  <si>
    <t>其他税种</t>
    <phoneticPr fontId="2" type="noConversion"/>
  </si>
  <si>
    <t>小   计</t>
    <phoneticPr fontId="2" type="noConversion"/>
  </si>
  <si>
    <t>2011年度留税情况</t>
    <phoneticPr fontId="2" type="noConversion"/>
  </si>
  <si>
    <t>土地使用税及房产税</t>
    <phoneticPr fontId="2" type="noConversion"/>
  </si>
  <si>
    <t>合计</t>
    <phoneticPr fontId="2" type="noConversion"/>
  </si>
  <si>
    <t>其他业务利润</t>
    <phoneticPr fontId="2" type="noConversion"/>
  </si>
  <si>
    <t>减：营业税费</t>
    <phoneticPr fontId="2" type="noConversion"/>
  </si>
  <si>
    <t>加：其他业务利润</t>
    <phoneticPr fontId="2" type="noConversion"/>
  </si>
  <si>
    <t>减：销售费用</t>
    <phoneticPr fontId="2" type="noConversion"/>
  </si>
  <si>
    <t>二、毛利</t>
    <phoneticPr fontId="2" type="noConversion"/>
  </si>
  <si>
    <t>二、毛利</t>
    <phoneticPr fontId="2" type="noConversion"/>
  </si>
  <si>
    <t>三、利润总额（亏损总额以“－”号填列）</t>
    <phoneticPr fontId="2" type="noConversion"/>
  </si>
  <si>
    <t>四、净利润（净亏损以“－”号填列）</t>
    <phoneticPr fontId="2" type="noConversion"/>
  </si>
  <si>
    <t>一、营业收入</t>
    <phoneticPr fontId="2" type="noConversion"/>
  </si>
  <si>
    <t>一、营业收入</t>
    <phoneticPr fontId="2" type="noConversion"/>
  </si>
  <si>
    <t>二、营业利润（亏损以“－”号填列）</t>
    <phoneticPr fontId="2" type="noConversion"/>
  </si>
  <si>
    <t>加：营业外收入</t>
    <phoneticPr fontId="2" type="noConversion"/>
  </si>
  <si>
    <t>减：所得税</t>
    <phoneticPr fontId="2" type="noConversion"/>
  </si>
  <si>
    <t>五、每股收益：</t>
    <phoneticPr fontId="2" type="noConversion"/>
  </si>
  <si>
    <r>
      <t>三、营业利润</t>
    </r>
    <r>
      <rPr>
        <sz val="10"/>
        <rFont val="仿宋_GB2312"/>
        <family val="3"/>
        <charset val="134"/>
      </rPr>
      <t>（亏损以“－”号填列）</t>
    </r>
    <phoneticPr fontId="2" type="noConversion"/>
  </si>
  <si>
    <t>六、每股收益：</t>
    <phoneticPr fontId="2" type="noConversion"/>
  </si>
  <si>
    <t>三、营业利润（亏损以“－”号填列）</t>
    <phoneticPr fontId="2" type="noConversion"/>
  </si>
  <si>
    <t>四、利润总额（亏损总额以“－”号填列）</t>
    <phoneticPr fontId="2" type="noConversion"/>
  </si>
  <si>
    <t>五、净利润（净亏损以“－”号填列）</t>
    <phoneticPr fontId="2" type="noConversion"/>
  </si>
  <si>
    <t>加：以前年度损益</t>
    <phoneticPr fontId="2" type="noConversion"/>
  </si>
  <si>
    <r>
      <t>四、利润总额</t>
    </r>
    <r>
      <rPr>
        <sz val="10"/>
        <rFont val="仿宋_GB2312"/>
        <family val="3"/>
        <charset val="134"/>
      </rPr>
      <t>（亏损总额以“－”号填列）</t>
    </r>
    <phoneticPr fontId="2" type="noConversion"/>
  </si>
  <si>
    <r>
      <t>五、净利润</t>
    </r>
    <r>
      <rPr>
        <sz val="10"/>
        <rFont val="仿宋_GB2312"/>
        <family val="3"/>
        <charset val="134"/>
      </rPr>
      <t>（净亏损以“－”号填列）</t>
    </r>
    <phoneticPr fontId="2" type="noConversion"/>
  </si>
  <si>
    <t>一、经营活动现金流量</t>
    <phoneticPr fontId="2" type="noConversion"/>
  </si>
  <si>
    <t>现金流入</t>
    <phoneticPr fontId="2" type="noConversion"/>
  </si>
  <si>
    <t>现金流出</t>
    <phoneticPr fontId="2" type="noConversion"/>
  </si>
  <si>
    <t>经营活动产生现金流出小计</t>
    <phoneticPr fontId="2" type="noConversion"/>
  </si>
  <si>
    <t>经营活动产生现金流入小计</t>
    <phoneticPr fontId="2" type="noConversion"/>
  </si>
  <si>
    <t>二、投资活动现金流量</t>
    <phoneticPr fontId="2" type="noConversion"/>
  </si>
  <si>
    <t>现金流入</t>
    <phoneticPr fontId="2" type="noConversion"/>
  </si>
  <si>
    <t>现金流出</t>
    <phoneticPr fontId="2" type="noConversion"/>
  </si>
  <si>
    <t>三、筹资活动现金流量</t>
    <phoneticPr fontId="2" type="noConversion"/>
  </si>
  <si>
    <t>购非流动资产支付的现金</t>
    <phoneticPr fontId="79" type="noConversion"/>
  </si>
  <si>
    <t>处置非流动资产收回的现金净额</t>
    <phoneticPr fontId="79" type="noConversion"/>
  </si>
  <si>
    <t>收到的税费返还</t>
    <phoneticPr fontId="2" type="noConversion"/>
  </si>
  <si>
    <t>期初现金及现金等价物余额</t>
    <phoneticPr fontId="79" type="noConversion"/>
  </si>
  <si>
    <t>递延资产摊销</t>
    <phoneticPr fontId="79" type="noConversion"/>
  </si>
  <si>
    <t>四、期初余额</t>
    <phoneticPr fontId="2" type="noConversion"/>
  </si>
  <si>
    <t>五、期末余额</t>
    <phoneticPr fontId="2" type="noConversion"/>
  </si>
  <si>
    <t>编制日期：</t>
    <phoneticPr fontId="2" type="noConversion"/>
  </si>
  <si>
    <t>备注：</t>
    <phoneticPr fontId="2" type="noConversion"/>
  </si>
  <si>
    <t>1、非财务类关键指标在制定年度行动计划时确定。</t>
    <phoneticPr fontId="2" type="noConversion"/>
  </si>
  <si>
    <t>2、财务类指标全部根据财务预算表自动计算得出。</t>
    <phoneticPr fontId="2" type="noConversion"/>
  </si>
  <si>
    <t>3、连续两年编制后应计算主要的对比指标。</t>
    <phoneticPr fontId="2" type="noConversion"/>
  </si>
  <si>
    <t>四、资产管理指标(周转次数)</t>
    <phoneticPr fontId="2" type="noConversion"/>
  </si>
  <si>
    <t>八、预算控制能力指标(实际增减额与预算数相比)</t>
    <phoneticPr fontId="2" type="noConversion"/>
  </si>
  <si>
    <t>编制人：</t>
    <phoneticPr fontId="2" type="noConversion"/>
  </si>
  <si>
    <t>审核人：</t>
    <phoneticPr fontId="2" type="noConversion"/>
  </si>
  <si>
    <t>审批人：</t>
    <phoneticPr fontId="2" type="noConversion"/>
  </si>
  <si>
    <t>营销费用中工资</t>
    <phoneticPr fontId="2" type="noConversion"/>
  </si>
  <si>
    <t>开发间接费用中工资</t>
    <phoneticPr fontId="2" type="noConversion"/>
  </si>
  <si>
    <t>预算年度：2013年</t>
    <phoneticPr fontId="2" type="noConversion"/>
  </si>
  <si>
    <t>全 面 预 算 表</t>
    <phoneticPr fontId="2" type="noConversion"/>
  </si>
  <si>
    <t>2013年预算报表目录索引</t>
    <phoneticPr fontId="2" type="noConversion"/>
  </si>
  <si>
    <t>2013年</t>
  </si>
  <si>
    <t>2013年度</t>
  </si>
  <si>
    <t>附表:一-12</t>
    <phoneticPr fontId="2" type="noConversion"/>
  </si>
  <si>
    <t>附表:一-13</t>
    <phoneticPr fontId="2" type="noConversion"/>
  </si>
  <si>
    <t>附表:一-16</t>
    <phoneticPr fontId="2" type="noConversion"/>
  </si>
  <si>
    <t>附表:一-17</t>
    <phoneticPr fontId="2" type="noConversion"/>
  </si>
  <si>
    <t>责任部门</t>
    <phoneticPr fontId="2" type="noConversion"/>
  </si>
  <si>
    <t>制订《项目经营目标责任书》、《竞争力目标计划》、《年度经营目标责任书》。</t>
  </si>
  <si>
    <t>由营销相关表格生成</t>
    <phoneticPr fontId="2" type="noConversion"/>
  </si>
  <si>
    <t>本年预计新增售房款</t>
    <phoneticPr fontId="2" type="noConversion"/>
  </si>
  <si>
    <t>合计金额</t>
    <phoneticPr fontId="2" type="noConversion"/>
  </si>
  <si>
    <t>本月销售额</t>
    <phoneticPr fontId="2" type="noConversion"/>
  </si>
  <si>
    <t>收款条件暂定为收回上月份的70%，本月收回本月销售额的30%；具体比例由营销管理中心根据资金回笼情况调整。</t>
    <phoneticPr fontId="2" type="noConversion"/>
  </si>
  <si>
    <t>上月未收回销售额</t>
    <phoneticPr fontId="2" type="noConversion"/>
  </si>
  <si>
    <t>其中：商品房开发成本支出</t>
    <phoneticPr fontId="2" type="noConversion"/>
  </si>
  <si>
    <t>预提结算成本</t>
    <phoneticPr fontId="2" type="noConversion"/>
  </si>
  <si>
    <t>土地费</t>
  </si>
  <si>
    <t>土地取得价款</t>
  </si>
  <si>
    <t>土地契约税</t>
  </si>
  <si>
    <t>其他土地费</t>
  </si>
  <si>
    <t>5001.02.01.04</t>
  </si>
  <si>
    <t>5001.02.01.05</t>
  </si>
  <si>
    <t>5001.02.01.06</t>
  </si>
  <si>
    <t>5001.02.01.07</t>
  </si>
  <si>
    <t>场地地貌测绘</t>
  </si>
  <si>
    <t>5001.02.01.08</t>
  </si>
  <si>
    <t>文物古迹勘探</t>
  </si>
  <si>
    <t>5001.02.01.09</t>
  </si>
  <si>
    <t>5001.02.01.10</t>
  </si>
  <si>
    <t>项目评价费</t>
  </si>
  <si>
    <t>5001.02.01.10.01</t>
  </si>
  <si>
    <t>交通影响评价</t>
  </si>
  <si>
    <t>5001.02.01.10.02</t>
  </si>
  <si>
    <t>环境影响评价费</t>
  </si>
  <si>
    <t>5001.02.01.10.03</t>
  </si>
  <si>
    <t>地震影响评价费</t>
  </si>
  <si>
    <t>5001.02.01.10.04</t>
  </si>
  <si>
    <t>行洪影响评价费</t>
  </si>
  <si>
    <t>5001.02.01.10.05</t>
  </si>
  <si>
    <t>水土保持方案费</t>
  </si>
  <si>
    <t>室内环境检测</t>
  </si>
  <si>
    <t>小区环境检测</t>
  </si>
  <si>
    <t>外墙清洗</t>
  </si>
  <si>
    <t>地震检测费</t>
  </si>
  <si>
    <t>基础检测费</t>
  </si>
  <si>
    <t>5001.02.02.07.01</t>
  </si>
  <si>
    <t>小应变检测</t>
  </si>
  <si>
    <t>5001.02.02.07.02</t>
  </si>
  <si>
    <t>静载检测</t>
  </si>
  <si>
    <t>5001.02.02.07.03</t>
  </si>
  <si>
    <t>抗拔检测</t>
  </si>
  <si>
    <t>5001.02.02.07.04</t>
  </si>
  <si>
    <t>基坑支护监测</t>
  </si>
  <si>
    <t>概念、方案设计费</t>
  </si>
  <si>
    <t>5001.02.03.04.01</t>
  </si>
  <si>
    <t>样板房装修设计费</t>
  </si>
  <si>
    <t>5001.02.03.04.02</t>
  </si>
  <si>
    <t>会所装修设计费</t>
  </si>
  <si>
    <t>5001.02.03.04.03</t>
  </si>
  <si>
    <t>公共部位装修设计费</t>
  </si>
  <si>
    <t>主体施工图审查</t>
  </si>
  <si>
    <t>5001.02.03.08</t>
  </si>
  <si>
    <t>人防施工图审查</t>
  </si>
  <si>
    <t>5001.02.03.99</t>
  </si>
  <si>
    <t>三通一平工程费</t>
  </si>
  <si>
    <t>施工道路工程费</t>
  </si>
  <si>
    <t>5001.02.04.04</t>
  </si>
  <si>
    <t>临水工程费</t>
  </si>
  <si>
    <t>5001.02.04.05</t>
  </si>
  <si>
    <t>临电工程费</t>
  </si>
  <si>
    <t>5001.02.04.06</t>
  </si>
  <si>
    <t>临时围墙费</t>
  </si>
  <si>
    <t>5001.02.04.07</t>
  </si>
  <si>
    <t>5001.02.04.08</t>
  </si>
  <si>
    <t>5001.02.04.99</t>
  </si>
  <si>
    <t>其他三通一平费</t>
  </si>
  <si>
    <t>5001.02.05</t>
  </si>
  <si>
    <t>5001.02.05.01</t>
  </si>
  <si>
    <t>5001.02.05.02</t>
  </si>
  <si>
    <t>5001.02.05.03</t>
  </si>
  <si>
    <t>5001.02.05.04</t>
  </si>
  <si>
    <t>5001.02.05.05</t>
  </si>
  <si>
    <t>定额测得费</t>
  </si>
  <si>
    <t>5001.02.05.06</t>
  </si>
  <si>
    <t>防雷设施验收费</t>
  </si>
  <si>
    <t>5001.02.05.99</t>
  </si>
  <si>
    <t>其他行政及经营性收费</t>
  </si>
  <si>
    <t>5001.02.06</t>
  </si>
  <si>
    <t>5001.02.06.01</t>
  </si>
  <si>
    <t>工程监理费</t>
  </si>
  <si>
    <t>5001.02.06.02</t>
  </si>
  <si>
    <t>专项监理费</t>
  </si>
  <si>
    <t>5001.02.06.03</t>
  </si>
  <si>
    <t>总包预算咨询费</t>
  </si>
  <si>
    <t>5001.02.06.04</t>
  </si>
  <si>
    <t>总包结算咨询费</t>
  </si>
  <si>
    <t>5001.02.06.05</t>
  </si>
  <si>
    <t>5001.02.06.06</t>
  </si>
  <si>
    <t>5001.02.06.06.01</t>
  </si>
  <si>
    <t>5001.02.06.06.02</t>
  </si>
  <si>
    <t>5001.02.06.06.03</t>
  </si>
  <si>
    <t>5001.02.06.06.99</t>
  </si>
  <si>
    <t>其他工程相关费</t>
  </si>
  <si>
    <t>5001.02.07</t>
  </si>
  <si>
    <t>5001.02.07.01</t>
  </si>
  <si>
    <t>5001.02.07.02</t>
  </si>
  <si>
    <t>5001.02.07.03</t>
  </si>
  <si>
    <t>其他前期工程费</t>
  </si>
  <si>
    <t>建安及装修工程费</t>
  </si>
  <si>
    <t>5001.03.02.06</t>
  </si>
  <si>
    <t>5001.03.02.06.01</t>
  </si>
  <si>
    <t>外墙砖供货</t>
  </si>
  <si>
    <t>5001.03.02.06.02</t>
  </si>
  <si>
    <t>外墙石材供应</t>
  </si>
  <si>
    <t>5001.03.02.06.03</t>
  </si>
  <si>
    <t>屋面瓦供应</t>
  </si>
  <si>
    <t>铝合金门窗工程</t>
  </si>
  <si>
    <t>入户门工程</t>
  </si>
  <si>
    <t>5001.03.03.04</t>
  </si>
  <si>
    <t>智能锁供货</t>
  </si>
  <si>
    <t>5001.03.03.05</t>
  </si>
  <si>
    <t>铁艺门工程</t>
  </si>
  <si>
    <t>5001.03.05.04</t>
  </si>
  <si>
    <t>5001.03.06</t>
  </si>
  <si>
    <t>5001.03.06.01</t>
  </si>
  <si>
    <t>5001.03.06.02</t>
  </si>
  <si>
    <t>5001.03.06.03</t>
  </si>
  <si>
    <t>其他建安及装修工程费</t>
  </si>
  <si>
    <t>5001.04.01.01</t>
  </si>
  <si>
    <t>5001.04.01.01.01</t>
  </si>
  <si>
    <t>高低压变配电工程</t>
  </si>
  <si>
    <t>5001.04.01.01.02</t>
  </si>
  <si>
    <t>集中抄表工程</t>
  </si>
  <si>
    <t>5001.04.01.02</t>
  </si>
  <si>
    <t>5001.04.01.02.01</t>
  </si>
  <si>
    <t>开闭所工程费</t>
  </si>
  <si>
    <t>5001.04.01.02.02</t>
  </si>
  <si>
    <t>配电房工程费</t>
  </si>
  <si>
    <t>5001.04.01.02.03</t>
  </si>
  <si>
    <t>发电机工程费</t>
  </si>
  <si>
    <t>5001.04.01.02.04</t>
  </si>
  <si>
    <t>区内电缆工程费</t>
  </si>
  <si>
    <t>5001.04.01.02.05</t>
  </si>
  <si>
    <t>其他供电工程费</t>
  </si>
  <si>
    <t>5001.04.02.01</t>
  </si>
  <si>
    <t>供水工程</t>
  </si>
  <si>
    <t>5001.04.02.02</t>
  </si>
  <si>
    <t>直饮水工程</t>
  </si>
  <si>
    <t>室外市政及配套管网工程费</t>
  </si>
  <si>
    <t>区内道路费</t>
  </si>
  <si>
    <t>5001.04.09.01</t>
  </si>
  <si>
    <t>电话线路敷设费</t>
  </si>
  <si>
    <t>5001.04.09.02</t>
  </si>
  <si>
    <t>数据通讯工程费</t>
  </si>
  <si>
    <t>5001.04.09.03</t>
  </si>
  <si>
    <t>有线电视工程费</t>
  </si>
  <si>
    <t>5001.04.09.04</t>
  </si>
  <si>
    <t>住户对讲防盗系统费</t>
  </si>
  <si>
    <t>5001.04.09.05</t>
  </si>
  <si>
    <t>小区车管系统费</t>
  </si>
  <si>
    <t>5001.04.09.06</t>
  </si>
  <si>
    <t>周界安保系统费</t>
  </si>
  <si>
    <t>5001.04.09.07</t>
  </si>
  <si>
    <t>背景音乐系统费</t>
  </si>
  <si>
    <t>5001.04.09.08</t>
  </si>
  <si>
    <t>设备监控系统费</t>
  </si>
  <si>
    <t>5001.04.09.09</t>
  </si>
  <si>
    <t>其他弱电工程费</t>
  </si>
  <si>
    <t>环境景观工程</t>
  </si>
  <si>
    <t>大苗供应</t>
  </si>
  <si>
    <t>园林灯具供应</t>
  </si>
  <si>
    <t>样板区环境景观建造费</t>
  </si>
  <si>
    <t>土建工程费</t>
  </si>
  <si>
    <t>安装工程费</t>
  </si>
  <si>
    <t>5001.05.01.03</t>
  </si>
  <si>
    <t>精装修工程费</t>
  </si>
  <si>
    <t>5001.05.01.04</t>
  </si>
  <si>
    <t>室外配套工程费</t>
  </si>
  <si>
    <t>5001.05.02.01</t>
  </si>
  <si>
    <t>5001.05.02.02</t>
  </si>
  <si>
    <t>5001.05.02.03</t>
  </si>
  <si>
    <t>5001.05.02.04</t>
  </si>
  <si>
    <t>5001.05.03.01</t>
  </si>
  <si>
    <t>5001.05.03.02</t>
  </si>
  <si>
    <t>5001.05.03.03</t>
  </si>
  <si>
    <t>5001.05.03.04</t>
  </si>
  <si>
    <t>人防防护设施费用</t>
  </si>
  <si>
    <t>物管用房工程费</t>
  </si>
  <si>
    <t>5001.05.11</t>
  </si>
  <si>
    <t>5001.05.11.01</t>
  </si>
  <si>
    <t>城市建设专用基金</t>
  </si>
  <si>
    <t>5001.05.11.02</t>
  </si>
  <si>
    <t>5001.05.11.03</t>
  </si>
  <si>
    <t>5001.05.11.04</t>
  </si>
  <si>
    <t>5001.05.99.01</t>
  </si>
  <si>
    <t>不可经营性配套设施费</t>
  </si>
  <si>
    <t>5001.05.99.02</t>
  </si>
  <si>
    <t>可经营性配套设施费</t>
  </si>
  <si>
    <t>现场管理费</t>
  </si>
  <si>
    <t>土地测绘费</t>
    <phoneticPr fontId="2" type="noConversion"/>
  </si>
  <si>
    <t>地质勘察费</t>
    <phoneticPr fontId="2" type="noConversion"/>
  </si>
  <si>
    <t>检测费</t>
    <phoneticPr fontId="2" type="noConversion"/>
  </si>
  <si>
    <t>5001.06.07</t>
  </si>
  <si>
    <t>5001.06.07.01</t>
  </si>
  <si>
    <t>5001.06.07.02</t>
  </si>
  <si>
    <t>5001.06.07.03</t>
  </si>
  <si>
    <t>开发间接费</t>
    <phoneticPr fontId="2" type="noConversion"/>
  </si>
  <si>
    <t>5001.06.02</t>
    <phoneticPr fontId="2" type="noConversion"/>
  </si>
  <si>
    <t>三、项目3</t>
    <phoneticPr fontId="2" type="noConversion"/>
  </si>
  <si>
    <t>二、项目2</t>
    <phoneticPr fontId="2" type="noConversion"/>
  </si>
  <si>
    <t>一、项目1</t>
    <phoneticPr fontId="2" type="noConversion"/>
  </si>
  <si>
    <r>
      <t>4</t>
    </r>
    <r>
      <rPr>
        <sz val="12"/>
        <rFont val="宋体"/>
        <family val="3"/>
        <charset val="134"/>
      </rPr>
      <t>、本年结转额：指按照权责发生制原则本年应该结转的成本数和未售出商品房结转开发产品数；</t>
    </r>
    <phoneticPr fontId="2" type="noConversion"/>
  </si>
  <si>
    <t>土地费</t>
    <phoneticPr fontId="2" type="noConversion"/>
  </si>
  <si>
    <t>土地费</t>
    <phoneticPr fontId="2" type="noConversion"/>
  </si>
  <si>
    <t>前期工程费</t>
    <phoneticPr fontId="2" type="noConversion"/>
  </si>
  <si>
    <t>建安及装修工程费</t>
    <phoneticPr fontId="2" type="noConversion"/>
  </si>
  <si>
    <t>配套设施费</t>
    <phoneticPr fontId="2" type="noConversion"/>
  </si>
  <si>
    <t>一、项目1</t>
    <phoneticPr fontId="2" type="noConversion"/>
  </si>
  <si>
    <t>二、项目2</t>
    <phoneticPr fontId="2" type="noConversion"/>
  </si>
  <si>
    <t>主营成本支出现金预算明细表</t>
    <phoneticPr fontId="13" type="noConversion"/>
  </si>
  <si>
    <t>开发间接费</t>
    <phoneticPr fontId="2" type="noConversion"/>
  </si>
  <si>
    <t>开发间接费</t>
    <phoneticPr fontId="2" type="noConversion"/>
  </si>
  <si>
    <t>3、支付的其他与筹资活动有关的现金</t>
    <phoneticPr fontId="2" type="noConversion"/>
  </si>
  <si>
    <t>管理费用预算表</t>
    <phoneticPr fontId="2" type="noConversion"/>
  </si>
  <si>
    <t>单位：元</t>
    <phoneticPr fontId="2" type="noConversion"/>
  </si>
  <si>
    <t>序号</t>
    <phoneticPr fontId="2" type="noConversion"/>
  </si>
  <si>
    <t>上年实际</t>
    <phoneticPr fontId="2" type="noConversion"/>
  </si>
  <si>
    <t>增减数</t>
    <phoneticPr fontId="2" type="noConversion"/>
  </si>
  <si>
    <r>
      <t>增减</t>
    </r>
    <r>
      <rPr>
        <b/>
        <sz val="10"/>
        <rFont val="宋体"/>
        <family val="3"/>
        <charset val="134"/>
      </rPr>
      <t>（％）</t>
    </r>
    <phoneticPr fontId="2" type="noConversion"/>
  </si>
  <si>
    <t>预算责任人</t>
    <phoneticPr fontId="2" type="noConversion"/>
  </si>
  <si>
    <t>计划时间</t>
    <phoneticPr fontId="2" type="noConversion"/>
  </si>
  <si>
    <r>
      <t>1</t>
    </r>
    <r>
      <rPr>
        <b/>
        <sz val="12"/>
        <rFont val="宋体"/>
        <family val="3"/>
        <charset val="134"/>
      </rPr>
      <t>季度</t>
    </r>
    <phoneticPr fontId="2" type="noConversion"/>
  </si>
  <si>
    <r>
      <t>2</t>
    </r>
    <r>
      <rPr>
        <b/>
        <sz val="12"/>
        <rFont val="宋体"/>
        <family val="3"/>
        <charset val="134"/>
      </rPr>
      <t>季度</t>
    </r>
    <phoneticPr fontId="2" type="noConversion"/>
  </si>
  <si>
    <t>编制说明：</t>
    <phoneticPr fontId="2" type="noConversion"/>
  </si>
  <si>
    <t>制表人：</t>
    <phoneticPr fontId="2" type="noConversion"/>
  </si>
  <si>
    <r>
      <t>1</t>
    </r>
    <r>
      <rPr>
        <sz val="10"/>
        <rFont val="宋体"/>
        <family val="3"/>
        <charset val="134"/>
      </rPr>
      <t>、费用项目应按“重大支出优先”原则列示，列入“其他”的支出不应超过总额的5％。</t>
    </r>
    <phoneticPr fontId="2" type="noConversion"/>
  </si>
  <si>
    <r>
      <t>2</t>
    </r>
    <r>
      <rPr>
        <sz val="10"/>
        <rFont val="宋体"/>
        <family val="3"/>
        <charset val="134"/>
      </rPr>
      <t>、录入“现金流量表”的数据按照本表的“现金支付项目”小计数填列。</t>
    </r>
    <phoneticPr fontId="2" type="noConversion"/>
  </si>
  <si>
    <r>
      <t>3</t>
    </r>
    <r>
      <rPr>
        <sz val="10"/>
        <rFont val="宋体"/>
        <family val="3"/>
        <charset val="134"/>
      </rPr>
      <t>、</t>
    </r>
    <phoneticPr fontId="2" type="noConversion"/>
  </si>
  <si>
    <t>低值易耗品摊销：假设当年发生，当年全额结转，如有金额较大支出，在资产负债表“存货”项目中列示，并在“附注”中说明。</t>
    <phoneticPr fontId="2" type="noConversion"/>
  </si>
  <si>
    <t>单位：元</t>
    <phoneticPr fontId="2" type="noConversion"/>
  </si>
  <si>
    <t>附表一-4-1</t>
    <phoneticPr fontId="2" type="noConversion"/>
  </si>
  <si>
    <t>附表：一-4</t>
    <phoneticPr fontId="2" type="noConversion"/>
  </si>
  <si>
    <t>附表一-5</t>
    <phoneticPr fontId="2" type="noConversion"/>
  </si>
  <si>
    <t>附表一-6</t>
    <phoneticPr fontId="2" type="noConversion"/>
  </si>
  <si>
    <t>附表:一-6</t>
    <phoneticPr fontId="2" type="noConversion"/>
  </si>
  <si>
    <t>附表:一-5</t>
    <phoneticPr fontId="2" type="noConversion"/>
  </si>
  <si>
    <t>附表一-7</t>
    <phoneticPr fontId="2" type="noConversion"/>
  </si>
  <si>
    <t>附表:一-7</t>
    <phoneticPr fontId="2" type="noConversion"/>
  </si>
  <si>
    <t>附表一-8</t>
    <phoneticPr fontId="2" type="noConversion"/>
  </si>
  <si>
    <t>附表:一-8</t>
    <phoneticPr fontId="2" type="noConversion"/>
  </si>
  <si>
    <t>附表一-9</t>
    <phoneticPr fontId="2" type="noConversion"/>
  </si>
  <si>
    <t>附表:一-9</t>
    <phoneticPr fontId="2" type="noConversion"/>
  </si>
  <si>
    <t>附表：一-10</t>
    <phoneticPr fontId="2" type="noConversion"/>
  </si>
  <si>
    <t>附表:一-10</t>
    <phoneticPr fontId="2" type="noConversion"/>
  </si>
  <si>
    <t>本金收回</t>
    <phoneticPr fontId="2" type="noConversion"/>
  </si>
  <si>
    <t>投资收益</t>
    <phoneticPr fontId="2" type="noConversion"/>
  </si>
  <si>
    <t>本金收回</t>
    <phoneticPr fontId="2" type="noConversion"/>
  </si>
  <si>
    <t>1月</t>
    <phoneticPr fontId="2" type="noConversion"/>
  </si>
  <si>
    <t>单位：元</t>
    <phoneticPr fontId="2" type="noConversion"/>
  </si>
  <si>
    <r>
      <t>股票</t>
    </r>
    <r>
      <rPr>
        <sz val="10"/>
        <rFont val="Times New Roman"/>
        <family val="1"/>
      </rPr>
      <t>1</t>
    </r>
    <phoneticPr fontId="2" type="noConversion"/>
  </si>
  <si>
    <r>
      <t>股票</t>
    </r>
    <r>
      <rPr>
        <sz val="10"/>
        <rFont val="Times New Roman"/>
        <family val="1"/>
      </rPr>
      <t>2</t>
    </r>
    <phoneticPr fontId="2" type="noConversion"/>
  </si>
  <si>
    <r>
      <t>债券</t>
    </r>
    <r>
      <rPr>
        <sz val="10"/>
        <rFont val="Times New Roman"/>
        <family val="1"/>
      </rPr>
      <t>1</t>
    </r>
    <phoneticPr fontId="2" type="noConversion"/>
  </si>
  <si>
    <r>
      <t>债券</t>
    </r>
    <r>
      <rPr>
        <sz val="10"/>
        <rFont val="Times New Roman"/>
        <family val="1"/>
      </rPr>
      <t>2</t>
    </r>
    <phoneticPr fontId="2" type="noConversion"/>
  </si>
  <si>
    <t>附表:一-11</t>
    <phoneticPr fontId="2" type="noConversion"/>
  </si>
  <si>
    <r>
      <t>附表：一—</t>
    </r>
    <r>
      <rPr>
        <b/>
        <sz val="11"/>
        <rFont val="Times New Roman"/>
        <family val="1"/>
      </rPr>
      <t>12</t>
    </r>
    <phoneticPr fontId="2" type="noConversion"/>
  </si>
  <si>
    <t>附表：一-13</t>
    <phoneticPr fontId="2" type="noConversion"/>
  </si>
  <si>
    <t>附表：一-14</t>
    <phoneticPr fontId="2" type="noConversion"/>
  </si>
  <si>
    <t>附表:一-14</t>
    <phoneticPr fontId="2" type="noConversion"/>
  </si>
  <si>
    <t>附表：一-15</t>
    <phoneticPr fontId="2" type="noConversion"/>
  </si>
  <si>
    <t>附表:一-15</t>
    <phoneticPr fontId="2" type="noConversion"/>
  </si>
  <si>
    <t>附表:一-4</t>
    <phoneticPr fontId="2" type="noConversion"/>
  </si>
  <si>
    <t>附表:一-4</t>
    <phoneticPr fontId="2" type="noConversion"/>
  </si>
  <si>
    <t>附表：一-18</t>
    <phoneticPr fontId="2" type="noConversion"/>
  </si>
  <si>
    <t>附表：一-19</t>
    <phoneticPr fontId="2" type="noConversion"/>
  </si>
  <si>
    <r>
      <t>附表:一-3</t>
    </r>
    <r>
      <rPr>
        <sz val="12"/>
        <rFont val="宋体"/>
        <family val="3"/>
        <charset val="134"/>
      </rPr>
      <t/>
    </r>
    <phoneticPr fontId="2" type="noConversion"/>
  </si>
  <si>
    <r>
      <t>1</t>
    </r>
    <r>
      <rPr>
        <sz val="10"/>
        <rFont val="宋体"/>
        <family val="3"/>
        <charset val="134"/>
      </rPr>
      <t>、管理费用现金支出</t>
    </r>
    <phoneticPr fontId="2" type="noConversion"/>
  </si>
  <si>
    <r>
      <t>2</t>
    </r>
    <r>
      <rPr>
        <sz val="10"/>
        <rFont val="宋体"/>
        <family val="3"/>
        <charset val="134"/>
      </rPr>
      <t>、销售费用现金支出</t>
    </r>
    <phoneticPr fontId="2" type="noConversion"/>
  </si>
  <si>
    <r>
      <t>1</t>
    </r>
    <r>
      <rPr>
        <sz val="10"/>
        <rFont val="宋体"/>
        <family val="3"/>
        <charset val="134"/>
      </rPr>
      <t>、购置非流动资产支出现金</t>
    </r>
    <phoneticPr fontId="2" type="noConversion"/>
  </si>
  <si>
    <r>
      <t>2</t>
    </r>
    <r>
      <rPr>
        <sz val="10"/>
        <rFont val="宋体"/>
        <family val="3"/>
        <charset val="134"/>
      </rPr>
      <t>、长期股权投资</t>
    </r>
    <phoneticPr fontId="2" type="noConversion"/>
  </si>
  <si>
    <r>
      <t>3</t>
    </r>
    <r>
      <rPr>
        <sz val="10"/>
        <rFont val="宋体"/>
        <family val="3"/>
        <charset val="134"/>
      </rPr>
      <t>、股票投资</t>
    </r>
    <phoneticPr fontId="2" type="noConversion"/>
  </si>
  <si>
    <r>
      <t>4</t>
    </r>
    <r>
      <rPr>
        <sz val="10"/>
        <rFont val="宋体"/>
        <family val="3"/>
        <charset val="134"/>
      </rPr>
      <t>、支付的其他与投资活动有关的现金</t>
    </r>
    <phoneticPr fontId="2" type="noConversion"/>
  </si>
  <si>
    <r>
      <t>3</t>
    </r>
    <r>
      <rPr>
        <sz val="10"/>
        <rFont val="宋体"/>
        <family val="3"/>
        <charset val="134"/>
      </rPr>
      <t>、财务费用现金支出</t>
    </r>
    <phoneticPr fontId="2" type="noConversion"/>
  </si>
  <si>
    <r>
      <t>2</t>
    </r>
    <r>
      <rPr>
        <sz val="10"/>
        <rFont val="宋体"/>
        <family val="3"/>
        <charset val="134"/>
      </rPr>
      <t>、分配股利或利润付现</t>
    </r>
    <phoneticPr fontId="2" type="noConversion"/>
  </si>
  <si>
    <t>4、主营业务成本支出现金预算表</t>
    <phoneticPr fontId="2" type="noConversion"/>
  </si>
  <si>
    <t>4-1开发成本支出现金预算明细表</t>
    <phoneticPr fontId="2" type="noConversion"/>
  </si>
  <si>
    <t>4-2开发间接费现金预算明细表</t>
    <phoneticPr fontId="2" type="noConversion"/>
  </si>
  <si>
    <t xml:space="preserve">5、其他业务成本支出现金预算表 </t>
    <phoneticPr fontId="2" type="noConversion"/>
  </si>
  <si>
    <t>6、管理费用预算表</t>
    <phoneticPr fontId="2" type="noConversion"/>
  </si>
  <si>
    <t xml:space="preserve">7、销售费用现金预算表 </t>
    <phoneticPr fontId="2" type="noConversion"/>
  </si>
  <si>
    <t xml:space="preserve">8、各项税费支出现金预算表 </t>
    <phoneticPr fontId="2" type="noConversion"/>
  </si>
  <si>
    <t>9、支付的其他与经营活动有关的现金预算表</t>
    <phoneticPr fontId="2" type="noConversion"/>
  </si>
  <si>
    <t>11、处置非流动资产收入现金预算表</t>
    <phoneticPr fontId="2" type="noConversion"/>
  </si>
  <si>
    <t>12、收到的其他与投资活动有关的现金预算表</t>
    <phoneticPr fontId="2" type="noConversion"/>
  </si>
  <si>
    <t>13、购置非流动资产支出现金预算表</t>
    <phoneticPr fontId="2" type="noConversion"/>
  </si>
  <si>
    <t>10、投资收回现金预算表</t>
    <phoneticPr fontId="2" type="noConversion"/>
  </si>
  <si>
    <t xml:space="preserve">14、投资支出现金预算表 </t>
    <phoneticPr fontId="2" type="noConversion"/>
  </si>
  <si>
    <t>15、吸收投资收到的现金预算表</t>
    <phoneticPr fontId="2" type="noConversion"/>
  </si>
  <si>
    <t>16、金融机构借款现金预算表</t>
    <phoneticPr fontId="2" type="noConversion"/>
  </si>
  <si>
    <t>17、收到的其他与筹资活动有关的现金预算表</t>
    <phoneticPr fontId="2" type="noConversion"/>
  </si>
  <si>
    <t xml:space="preserve">18、财务费用现金预算表 </t>
    <phoneticPr fontId="2" type="noConversion"/>
  </si>
  <si>
    <t xml:space="preserve">19、筹资活动的流出现金预算表 </t>
    <phoneticPr fontId="2" type="noConversion"/>
  </si>
  <si>
    <r>
      <t>附表：</t>
    </r>
    <r>
      <rPr>
        <b/>
        <sz val="11"/>
        <rFont val="Times New Roman"/>
        <family val="1"/>
      </rPr>
      <t>10</t>
    </r>
    <r>
      <rPr>
        <b/>
        <sz val="11"/>
        <rFont val="宋体"/>
        <family val="3"/>
        <charset val="134"/>
      </rPr>
      <t>-2-1</t>
    </r>
    <phoneticPr fontId="2" type="noConversion"/>
  </si>
  <si>
    <t>此表自动生成</t>
    <phoneticPr fontId="2" type="noConversion"/>
  </si>
  <si>
    <t>开发间接费预算明细表</t>
    <phoneticPr fontId="2" type="noConversion"/>
  </si>
  <si>
    <t>单位：元</t>
    <phoneticPr fontId="2" type="noConversion"/>
  </si>
  <si>
    <t>序号</t>
    <phoneticPr fontId="2" type="noConversion"/>
  </si>
  <si>
    <t>项     目</t>
    <phoneticPr fontId="2" type="noConversion"/>
  </si>
  <si>
    <t>各项目分摊</t>
    <phoneticPr fontId="2" type="noConversion"/>
  </si>
  <si>
    <t>预算责任人</t>
    <phoneticPr fontId="2" type="noConversion"/>
  </si>
  <si>
    <t>计划时间</t>
    <phoneticPr fontId="2" type="noConversion"/>
  </si>
  <si>
    <r>
      <t>1</t>
    </r>
    <r>
      <rPr>
        <b/>
        <sz val="12"/>
        <rFont val="宋体"/>
        <family val="3"/>
        <charset val="134"/>
      </rPr>
      <t>季度</t>
    </r>
    <phoneticPr fontId="2" type="noConversion"/>
  </si>
  <si>
    <r>
      <t>2</t>
    </r>
    <r>
      <rPr>
        <b/>
        <sz val="12"/>
        <rFont val="宋体"/>
        <family val="3"/>
        <charset val="134"/>
      </rPr>
      <t>季度</t>
    </r>
    <phoneticPr fontId="2" type="noConversion"/>
  </si>
  <si>
    <t>合计</t>
    <phoneticPr fontId="2" type="noConversion"/>
  </si>
  <si>
    <r>
      <t>1</t>
    </r>
    <r>
      <rPr>
        <b/>
        <sz val="12"/>
        <rFont val="宋体"/>
        <family val="3"/>
        <charset val="134"/>
      </rPr>
      <t>季度</t>
    </r>
    <phoneticPr fontId="2" type="noConversion"/>
  </si>
  <si>
    <r>
      <t>2</t>
    </r>
    <r>
      <rPr>
        <b/>
        <sz val="12"/>
        <rFont val="宋体"/>
        <family val="3"/>
        <charset val="134"/>
      </rPr>
      <t>季度</t>
    </r>
    <phoneticPr fontId="2" type="noConversion"/>
  </si>
  <si>
    <r>
      <t>1</t>
    </r>
    <r>
      <rPr>
        <b/>
        <sz val="12"/>
        <rFont val="宋体"/>
        <family val="3"/>
        <charset val="134"/>
      </rPr>
      <t>季度</t>
    </r>
    <phoneticPr fontId="2" type="noConversion"/>
  </si>
  <si>
    <r>
      <t>2</t>
    </r>
    <r>
      <rPr>
        <b/>
        <sz val="12"/>
        <rFont val="宋体"/>
        <family val="3"/>
        <charset val="134"/>
      </rPr>
      <t>季度</t>
    </r>
    <phoneticPr fontId="2" type="noConversion"/>
  </si>
  <si>
    <t>项目分摊比例</t>
    <phoneticPr fontId="2" type="noConversion"/>
  </si>
  <si>
    <r>
      <t>(</t>
    </r>
    <r>
      <rPr>
        <b/>
        <sz val="10"/>
        <rFont val="宋体"/>
        <family val="3"/>
        <charset val="134"/>
      </rPr>
      <t>一</t>
    </r>
    <r>
      <rPr>
        <b/>
        <sz val="10"/>
        <rFont val="Times New Roman"/>
        <family val="1"/>
      </rPr>
      <t>)</t>
    </r>
    <phoneticPr fontId="2" type="noConversion"/>
  </si>
  <si>
    <t>现金支付项目</t>
    <phoneticPr fontId="2" type="noConversion"/>
  </si>
  <si>
    <t>1.1</t>
    <phoneticPr fontId="2" type="noConversion"/>
  </si>
  <si>
    <r>
      <t>1.2</t>
    </r>
    <r>
      <rPr>
        <sz val="12"/>
        <rFont val="宋体"/>
        <family val="3"/>
        <charset val="134"/>
      </rPr>
      <t/>
    </r>
  </si>
  <si>
    <t>奖金</t>
    <phoneticPr fontId="2" type="noConversion"/>
  </si>
  <si>
    <t>降温费</t>
    <phoneticPr fontId="2" type="noConversion"/>
  </si>
  <si>
    <t>一并列入管理费，暂不区分</t>
    <phoneticPr fontId="2" type="noConversion"/>
  </si>
  <si>
    <t>1.3.6.1</t>
    <phoneticPr fontId="2" type="noConversion"/>
  </si>
  <si>
    <t>住房补贴</t>
    <phoneticPr fontId="2" type="noConversion"/>
  </si>
  <si>
    <t>1.3.6.2</t>
    <phoneticPr fontId="2" type="noConversion"/>
  </si>
  <si>
    <t>交通补贴</t>
    <phoneticPr fontId="2" type="noConversion"/>
  </si>
  <si>
    <t>1.3.6.3</t>
    <phoneticPr fontId="2" type="noConversion"/>
  </si>
  <si>
    <t>通迅补贴</t>
    <phoneticPr fontId="2" type="noConversion"/>
  </si>
  <si>
    <t>1.4</t>
    <phoneticPr fontId="2" type="noConversion"/>
  </si>
  <si>
    <r>
      <t>1.5</t>
    </r>
    <r>
      <rPr>
        <sz val="12"/>
        <rFont val="宋体"/>
        <family val="3"/>
        <charset val="134"/>
      </rPr>
      <t/>
    </r>
  </si>
  <si>
    <r>
      <t>1.6</t>
    </r>
    <r>
      <rPr>
        <sz val="12"/>
        <rFont val="宋体"/>
        <family val="3"/>
        <charset val="134"/>
      </rPr>
      <t/>
    </r>
  </si>
  <si>
    <r>
      <t>1.7</t>
    </r>
    <r>
      <rPr>
        <sz val="12"/>
        <rFont val="宋体"/>
        <family val="3"/>
        <charset val="134"/>
      </rPr>
      <t/>
    </r>
  </si>
  <si>
    <r>
      <t>1.8</t>
    </r>
    <r>
      <rPr>
        <sz val="12"/>
        <rFont val="宋体"/>
        <family val="3"/>
        <charset val="134"/>
      </rPr>
      <t/>
    </r>
  </si>
  <si>
    <r>
      <t>1.9</t>
    </r>
    <r>
      <rPr>
        <sz val="12"/>
        <rFont val="宋体"/>
        <family val="3"/>
        <charset val="134"/>
      </rPr>
      <t/>
    </r>
  </si>
  <si>
    <r>
      <t>1.10</t>
    </r>
    <r>
      <rPr>
        <sz val="12"/>
        <rFont val="宋体"/>
        <family val="3"/>
        <charset val="134"/>
      </rPr>
      <t/>
    </r>
  </si>
  <si>
    <t>由公司统一考虑</t>
    <phoneticPr fontId="2" type="noConversion"/>
  </si>
  <si>
    <r>
      <t>1.11</t>
    </r>
    <r>
      <rPr>
        <sz val="12"/>
        <rFont val="宋体"/>
        <family val="3"/>
        <charset val="134"/>
      </rPr>
      <t/>
    </r>
  </si>
  <si>
    <r>
      <t>1.12</t>
    </r>
    <r>
      <rPr>
        <sz val="12"/>
        <rFont val="宋体"/>
        <family val="3"/>
        <charset val="134"/>
      </rPr>
      <t/>
    </r>
  </si>
  <si>
    <t>劳动保护费</t>
    <phoneticPr fontId="2" type="noConversion"/>
  </si>
  <si>
    <t>保安费</t>
    <phoneticPr fontId="2" type="noConversion"/>
  </si>
  <si>
    <t>车辆交通费</t>
    <phoneticPr fontId="2" type="noConversion"/>
  </si>
  <si>
    <t>邮电通讯费</t>
    <phoneticPr fontId="2" type="noConversion"/>
  </si>
  <si>
    <t>办公费</t>
    <phoneticPr fontId="2" type="noConversion"/>
  </si>
  <si>
    <t>差旅费</t>
    <phoneticPr fontId="2" type="noConversion"/>
  </si>
  <si>
    <t>租赁费</t>
    <phoneticPr fontId="2" type="noConversion"/>
  </si>
  <si>
    <t>咨询费</t>
    <phoneticPr fontId="2" type="noConversion"/>
  </si>
  <si>
    <t>水电费</t>
    <phoneticPr fontId="2" type="noConversion"/>
  </si>
  <si>
    <t>误餐费</t>
    <phoneticPr fontId="2" type="noConversion"/>
  </si>
  <si>
    <t>其他</t>
    <phoneticPr fontId="2" type="noConversion"/>
  </si>
  <si>
    <t>小 计</t>
    <phoneticPr fontId="2" type="noConversion"/>
  </si>
  <si>
    <r>
      <t>(</t>
    </r>
    <r>
      <rPr>
        <sz val="10"/>
        <rFont val="宋体"/>
        <family val="3"/>
        <charset val="134"/>
      </rPr>
      <t>二）</t>
    </r>
    <phoneticPr fontId="2" type="noConversion"/>
  </si>
  <si>
    <t>非现金支付项目</t>
    <phoneticPr fontId="2" type="noConversion"/>
  </si>
  <si>
    <t>折旧费</t>
    <phoneticPr fontId="2" type="noConversion"/>
  </si>
  <si>
    <t>递延资产摊销</t>
    <phoneticPr fontId="2" type="noConversion"/>
  </si>
  <si>
    <r>
      <t>小</t>
    </r>
    <r>
      <rPr>
        <b/>
        <i/>
        <sz val="10"/>
        <rFont val="Times New Roman"/>
        <family val="1"/>
      </rPr>
      <t xml:space="preserve"> </t>
    </r>
    <r>
      <rPr>
        <b/>
        <i/>
        <sz val="10"/>
        <rFont val="宋体"/>
        <family val="3"/>
        <charset val="134"/>
      </rPr>
      <t>计</t>
    </r>
    <phoneticPr fontId="2" type="noConversion"/>
  </si>
  <si>
    <t>附表：二--1</t>
    <phoneticPr fontId="2" type="noConversion"/>
  </si>
  <si>
    <t xml:space="preserve">                                 主营业务收入预算表                            </t>
    <phoneticPr fontId="2" type="noConversion"/>
  </si>
  <si>
    <t xml:space="preserve">   单位：元</t>
    <phoneticPr fontId="2" type="noConversion"/>
  </si>
  <si>
    <r>
      <t>1</t>
    </r>
    <r>
      <rPr>
        <b/>
        <sz val="12"/>
        <rFont val="宋体"/>
        <family val="3"/>
        <charset val="134"/>
      </rPr>
      <t>季度</t>
    </r>
    <phoneticPr fontId="2" type="noConversion"/>
  </si>
  <si>
    <r>
      <t>2</t>
    </r>
    <r>
      <rPr>
        <b/>
        <sz val="12"/>
        <rFont val="宋体"/>
        <family val="3"/>
        <charset val="134"/>
      </rPr>
      <t>季度</t>
    </r>
    <phoneticPr fontId="2" type="noConversion"/>
  </si>
  <si>
    <t>全年合计</t>
    <phoneticPr fontId="2" type="noConversion"/>
  </si>
  <si>
    <t>上年实际</t>
    <phoneticPr fontId="2" type="noConversion"/>
  </si>
  <si>
    <t>增减数</t>
    <phoneticPr fontId="2" type="noConversion"/>
  </si>
  <si>
    <t>增减（%）</t>
    <phoneticPr fontId="2" type="noConversion"/>
  </si>
  <si>
    <t>预算责任人</t>
    <phoneticPr fontId="2" type="noConversion"/>
  </si>
  <si>
    <t>(1)</t>
    <phoneticPr fontId="2" type="noConversion"/>
  </si>
  <si>
    <t>(2)</t>
    <phoneticPr fontId="2" type="noConversion"/>
  </si>
  <si>
    <t>(3)</t>
    <phoneticPr fontId="2" type="noConversion"/>
  </si>
  <si>
    <t>(4)</t>
    <phoneticPr fontId="2" type="noConversion"/>
  </si>
  <si>
    <t>(5)=(1)+(2)+(3)+(4)</t>
    <phoneticPr fontId="2" type="noConversion"/>
  </si>
  <si>
    <t>(6)</t>
    <phoneticPr fontId="2" type="noConversion"/>
  </si>
  <si>
    <t>(7)=(5)-(6)</t>
    <phoneticPr fontId="2" type="noConversion"/>
  </si>
  <si>
    <t>(8)=(7)/(6)</t>
    <phoneticPr fontId="2" type="noConversion"/>
  </si>
  <si>
    <t>编制说明：</t>
    <phoneticPr fontId="2" type="noConversion"/>
  </si>
  <si>
    <t>制表人：</t>
    <phoneticPr fontId="2" type="noConversion"/>
  </si>
  <si>
    <t>注：按照“主营业务收入”科目列入。</t>
    <phoneticPr fontId="2" type="noConversion"/>
  </si>
  <si>
    <t>主营收入=现楼部份销售计划销售额+预售已竣工验收部份销售额+以前年度预售未转收入部份</t>
    <phoneticPr fontId="138" type="noConversion"/>
  </si>
  <si>
    <t>主营收入</t>
    <phoneticPr fontId="2" type="noConversion"/>
  </si>
  <si>
    <t>单位：元</t>
    <phoneticPr fontId="2" type="noConversion"/>
  </si>
  <si>
    <t>2012年</t>
  </si>
  <si>
    <t>2012年度</t>
  </si>
  <si>
    <t>累计应纳税所得额</t>
    <phoneticPr fontId="2" type="noConversion"/>
  </si>
  <si>
    <t>六、本期应纳所得税额</t>
    <phoneticPr fontId="2" type="noConversion"/>
  </si>
  <si>
    <t>本期应纳所得额</t>
    <phoneticPr fontId="2" type="noConversion"/>
  </si>
  <si>
    <t>可弥补前期亏损</t>
    <phoneticPr fontId="2" type="noConversion"/>
  </si>
  <si>
    <t>累计本期应缴所得税</t>
    <phoneticPr fontId="2" type="noConversion"/>
  </si>
  <si>
    <t xml:space="preserve">      3、</t>
    <phoneticPr fontId="2" type="noConversion"/>
  </si>
  <si>
    <t xml:space="preserve">      4、</t>
    <phoneticPr fontId="2" type="noConversion"/>
  </si>
  <si>
    <t xml:space="preserve">       2、</t>
    <phoneticPr fontId="2" type="noConversion"/>
  </si>
  <si>
    <t xml:space="preserve">       3、</t>
    <phoneticPr fontId="2" type="noConversion"/>
  </si>
  <si>
    <t xml:space="preserve">       4、</t>
    <phoneticPr fontId="2" type="noConversion"/>
  </si>
  <si>
    <t xml:space="preserve">       5、</t>
    <phoneticPr fontId="2" type="noConversion"/>
  </si>
  <si>
    <t xml:space="preserve">       6、</t>
    <phoneticPr fontId="2" type="noConversion"/>
  </si>
  <si>
    <t xml:space="preserve">       7、</t>
    <phoneticPr fontId="2" type="noConversion"/>
  </si>
  <si>
    <r>
      <t>其中：</t>
    </r>
    <r>
      <rPr>
        <sz val="10"/>
        <rFont val="Times New Roman"/>
        <family val="1"/>
      </rPr>
      <t>1</t>
    </r>
    <r>
      <rPr>
        <sz val="10"/>
        <rFont val="宋体"/>
        <family val="3"/>
        <charset val="134"/>
      </rPr>
      <t>、</t>
    </r>
    <phoneticPr fontId="2" type="noConversion"/>
  </si>
  <si>
    <r>
      <t xml:space="preserve">            </t>
    </r>
    <r>
      <rPr>
        <sz val="10"/>
        <rFont val="宋体"/>
        <family val="3"/>
        <charset val="134"/>
      </rPr>
      <t>2、</t>
    </r>
    <phoneticPr fontId="2" type="noConversion"/>
  </si>
  <si>
    <r>
      <t>其中：</t>
    </r>
    <r>
      <rPr>
        <sz val="10"/>
        <rFont val="Times New Roman"/>
        <family val="1"/>
      </rPr>
      <t xml:space="preserve"> 1</t>
    </r>
    <r>
      <rPr>
        <sz val="10"/>
        <rFont val="宋体"/>
        <family val="3"/>
        <charset val="134"/>
      </rPr>
      <t>、税收优惠调整</t>
    </r>
    <phoneticPr fontId="2" type="noConversion"/>
  </si>
  <si>
    <r>
      <t>(17)=(15)</t>
    </r>
    <r>
      <rPr>
        <sz val="10"/>
        <rFont val="Times New Roman"/>
        <family val="1"/>
      </rPr>
      <t>×</t>
    </r>
    <r>
      <rPr>
        <sz val="10"/>
        <rFont val="宋体"/>
        <family val="3"/>
        <charset val="134"/>
      </rPr>
      <t>(16)</t>
    </r>
    <phoneticPr fontId="2" type="noConversion"/>
  </si>
  <si>
    <t xml:space="preserve">２、主营业务成本预算表 </t>
    <phoneticPr fontId="2" type="noConversion"/>
  </si>
  <si>
    <t>2-1、土地费用总预算表</t>
    <phoneticPr fontId="2" type="noConversion"/>
  </si>
  <si>
    <t>2013年度</t>
    <phoneticPr fontId="2" type="noConversion"/>
  </si>
  <si>
    <t>2013年度</t>
    <phoneticPr fontId="2" type="noConversion"/>
  </si>
  <si>
    <t>管理费用</t>
    <phoneticPr fontId="2" type="noConversion"/>
  </si>
  <si>
    <t>营销费用</t>
    <phoneticPr fontId="2" type="noConversion"/>
  </si>
  <si>
    <t>开发间接费用</t>
    <phoneticPr fontId="2" type="noConversion"/>
  </si>
  <si>
    <t>应付职工薪酬</t>
    <phoneticPr fontId="2" type="noConversion"/>
  </si>
  <si>
    <t>重大舞弊事故</t>
    <phoneticPr fontId="2" type="noConversion"/>
  </si>
  <si>
    <t>重大资产损失、损坏</t>
    <phoneticPr fontId="2" type="noConversion"/>
  </si>
  <si>
    <t>审批发布</t>
    <phoneticPr fontId="2" type="noConversion"/>
  </si>
  <si>
    <t>管理费用现金预算表</t>
    <phoneticPr fontId="2" type="noConversion"/>
  </si>
  <si>
    <t>本年未付</t>
    <phoneticPr fontId="2" type="noConversion"/>
  </si>
  <si>
    <t>附表-6</t>
    <phoneticPr fontId="2" type="noConversion"/>
  </si>
  <si>
    <t>一</t>
  </si>
  <si>
    <t>现金支付项目</t>
  </si>
  <si>
    <t>编制单位：东莞市世纪城商住开发有限公司</t>
  </si>
  <si>
    <t>预算年度：2013年</t>
  </si>
  <si>
    <t>项目1</t>
  </si>
  <si>
    <t>项目2</t>
  </si>
  <si>
    <t>项目3</t>
  </si>
  <si>
    <t>二</t>
  </si>
  <si>
    <t>非现金支出项目</t>
  </si>
  <si>
    <t>固定资产折旧</t>
  </si>
  <si>
    <t>递延资产摊销</t>
  </si>
  <si>
    <t>长期待摊费用摊销</t>
  </si>
  <si>
    <t>5</t>
  </si>
  <si>
    <t>5.1</t>
  </si>
  <si>
    <t>坏账损失</t>
  </si>
  <si>
    <t>5.2</t>
  </si>
  <si>
    <t>存货跌价损失</t>
  </si>
  <si>
    <t>5.3</t>
  </si>
  <si>
    <t>合同预计损失</t>
  </si>
  <si>
    <t>5.4</t>
  </si>
  <si>
    <t>长期投资减值损失</t>
  </si>
  <si>
    <t>5.5</t>
  </si>
  <si>
    <t>固定资产减值损失</t>
  </si>
  <si>
    <t>5.6</t>
  </si>
  <si>
    <t>无形资产减值损失</t>
  </si>
  <si>
    <t>5.7</t>
  </si>
  <si>
    <t>在建工程减值损失</t>
  </si>
  <si>
    <t>5.8</t>
  </si>
  <si>
    <t>工程物资减值损失</t>
  </si>
  <si>
    <t>5.9</t>
  </si>
  <si>
    <t>持有至到期投资减值损失</t>
  </si>
  <si>
    <t>5.10</t>
  </si>
  <si>
    <t>商誉减值损失</t>
  </si>
  <si>
    <t>5.11</t>
  </si>
  <si>
    <t>投资性房地产减值损失</t>
  </si>
  <si>
    <t>三</t>
  </si>
  <si>
    <t>其他非现金支出项目</t>
  </si>
  <si>
    <t xml:space="preserve">    合      计</t>
  </si>
  <si>
    <t>附表-6</t>
    <phoneticPr fontId="2" type="noConversion"/>
  </si>
  <si>
    <t>预算委员会</t>
  </si>
  <si>
    <t>预算委员会</t>
    <phoneticPr fontId="2" type="noConversion"/>
  </si>
  <si>
    <t>序号</t>
    <phoneticPr fontId="2" type="noConversion"/>
  </si>
  <si>
    <t>步骤</t>
    <phoneticPr fontId="2" type="noConversion"/>
  </si>
  <si>
    <t>类别</t>
    <phoneticPr fontId="2" type="noConversion"/>
  </si>
  <si>
    <t>任务项</t>
    <phoneticPr fontId="2" type="noConversion"/>
  </si>
  <si>
    <t>任务内容</t>
    <phoneticPr fontId="2" type="noConversion"/>
  </si>
  <si>
    <t>成果</t>
    <phoneticPr fontId="2" type="noConversion"/>
  </si>
  <si>
    <t>关键控制点</t>
    <phoneticPr fontId="2" type="noConversion"/>
  </si>
  <si>
    <t>公司领导</t>
    <phoneticPr fontId="2" type="noConversion"/>
  </si>
  <si>
    <t>主责领导</t>
    <phoneticPr fontId="2" type="noConversion"/>
  </si>
  <si>
    <t>责任部门</t>
    <phoneticPr fontId="2" type="noConversion"/>
  </si>
  <si>
    <t>备注</t>
    <phoneticPr fontId="2" type="noConversion"/>
  </si>
  <si>
    <t>启动</t>
    <phoneticPr fontId="2" type="noConversion"/>
  </si>
  <si>
    <t>统筹</t>
    <phoneticPr fontId="2" type="noConversion"/>
  </si>
  <si>
    <t>全面预算工作启动</t>
    <phoneticPr fontId="2" type="noConversion"/>
  </si>
  <si>
    <t>发布全面预算启动通知</t>
    <phoneticPr fontId="2" type="noConversion"/>
  </si>
  <si>
    <t>全面预算启动通知发布及全面预算行动方案执行</t>
    <phoneticPr fontId="2" type="noConversion"/>
  </si>
  <si>
    <t>培训、宣贯</t>
    <phoneticPr fontId="2" type="noConversion"/>
  </si>
  <si>
    <t>杜总、梁总、卢总</t>
    <phoneticPr fontId="2" type="noConversion"/>
  </si>
  <si>
    <t>人力企管中心</t>
    <phoneticPr fontId="2" type="noConversion"/>
  </si>
  <si>
    <t>内部分析</t>
    <phoneticPr fontId="2" type="noConversion"/>
  </si>
  <si>
    <t>项目运营</t>
    <phoneticPr fontId="2" type="noConversion"/>
  </si>
  <si>
    <t>运营核心节点预测/规划</t>
    <phoneticPr fontId="2" type="noConversion"/>
  </si>
  <si>
    <t>项目核心节点确定</t>
    <phoneticPr fontId="2" type="noConversion"/>
  </si>
  <si>
    <t>上海公司、南京公司、杭州公司</t>
    <phoneticPr fontId="2" type="noConversion"/>
  </si>
  <si>
    <t>各项目货量盘点及2012年营销收入预测；</t>
    <phoneticPr fontId="2" type="noConversion"/>
  </si>
  <si>
    <t>营销策划部</t>
    <phoneticPr fontId="2" type="noConversion"/>
  </si>
  <si>
    <t>南京公司</t>
    <phoneticPr fontId="2" type="noConversion"/>
  </si>
  <si>
    <t>杭州公司</t>
    <phoneticPr fontId="2" type="noConversion"/>
  </si>
  <si>
    <t>土地拓展</t>
    <phoneticPr fontId="2" type="noConversion"/>
  </si>
  <si>
    <t>2012年公司储备土地及储备项目</t>
    <phoneticPr fontId="2" type="noConversion"/>
  </si>
  <si>
    <t>1、长三角区域储备土地及储备项目情况
2、珠三角区域储备土地及储备项目情况</t>
    <phoneticPr fontId="2" type="noConversion"/>
  </si>
  <si>
    <t>集团及各子公司财务状况分析</t>
    <phoneticPr fontId="2" type="noConversion"/>
  </si>
  <si>
    <t>财务管理中心</t>
    <phoneticPr fontId="2" type="noConversion"/>
  </si>
  <si>
    <t>商业运作</t>
    <phoneticPr fontId="2" type="noConversion"/>
  </si>
  <si>
    <t>商铺盘点及商业收入预测</t>
    <phoneticPr fontId="2" type="noConversion"/>
  </si>
  <si>
    <t>1、四季度商业收入预测及2013年可出租物业盘点
2、2013年商业发展趋势分析</t>
    <phoneticPr fontId="2" type="noConversion"/>
  </si>
  <si>
    <t>商业发展部</t>
    <phoneticPr fontId="2" type="noConversion"/>
  </si>
  <si>
    <t>人力资源</t>
    <phoneticPr fontId="2" type="noConversion"/>
  </si>
  <si>
    <t>集团及各子公司人力资源分析</t>
    <phoneticPr fontId="2" type="noConversion"/>
  </si>
  <si>
    <t>1、人力资源配置分析
2、人力成本分析</t>
    <phoneticPr fontId="2" type="noConversion"/>
  </si>
  <si>
    <t>人力企管中心</t>
    <phoneticPr fontId="2" type="noConversion"/>
  </si>
  <si>
    <t>经营成果预测</t>
    <phoneticPr fontId="2" type="noConversion"/>
  </si>
  <si>
    <t>2012年子公司经营成果预测</t>
    <phoneticPr fontId="2" type="noConversion"/>
  </si>
  <si>
    <t>南京、杭州公司</t>
    <phoneticPr fontId="2" type="noConversion"/>
  </si>
  <si>
    <t>2012年集团经营成果预测</t>
    <phoneticPr fontId="2" type="noConversion"/>
  </si>
  <si>
    <t>2012年经营成果预测、财务报表。（包括对各项财务指标的总结：利润率、投资收益率、现金流分析、成本费用分析等）</t>
  </si>
  <si>
    <t>能力盘点</t>
    <phoneticPr fontId="2" type="noConversion"/>
  </si>
  <si>
    <t>集团核心能力</t>
    <phoneticPr fontId="2" type="noConversion"/>
  </si>
  <si>
    <t>三大核心竞争力及能力短板</t>
    <phoneticPr fontId="2" type="noConversion"/>
  </si>
  <si>
    <t>核心竞争力分析，能力瓶颈分析</t>
    <phoneticPr fontId="2" type="noConversion"/>
  </si>
  <si>
    <t>子公司能力分析</t>
    <phoneticPr fontId="2" type="noConversion"/>
  </si>
  <si>
    <t>核心能力及能力短板</t>
    <phoneticPr fontId="2" type="noConversion"/>
  </si>
  <si>
    <t>南京</t>
    <phoneticPr fontId="2" type="noConversion"/>
  </si>
  <si>
    <t>市场趋势研判</t>
    <phoneticPr fontId="2" type="noConversion"/>
  </si>
  <si>
    <t>外部因素</t>
    <phoneticPr fontId="2" type="noConversion"/>
  </si>
  <si>
    <t>外部环境（政策、宏观经济、行业周期、各区域市场、竞争情况）</t>
    <phoneticPr fontId="2" type="noConversion"/>
  </si>
  <si>
    <t>外部环境分析研判</t>
    <phoneticPr fontId="2" type="noConversion"/>
  </si>
  <si>
    <t>行业周期规律研判</t>
    <phoneticPr fontId="2" type="noConversion"/>
  </si>
  <si>
    <t>应对策略</t>
    <phoneticPr fontId="2" type="noConversion"/>
  </si>
  <si>
    <t>资源策略与各专业分项策略</t>
    <phoneticPr fontId="2" type="noConversion"/>
  </si>
  <si>
    <t>2013年土地策略意向、资金、人力资源、各专业策略；</t>
    <phoneticPr fontId="2" type="noConversion"/>
  </si>
  <si>
    <t>土地策略、资金策略、人才策略是重点，其他如成本、设计、营销为辅；</t>
    <phoneticPr fontId="2" type="noConversion"/>
  </si>
  <si>
    <t>战略检讨与指引</t>
    <phoneticPr fontId="2" type="noConversion"/>
  </si>
  <si>
    <t>总结与检讨</t>
    <phoneticPr fontId="2" type="noConversion"/>
  </si>
  <si>
    <t>部门、子公司工作总结及分析</t>
    <phoneticPr fontId="2" type="noConversion"/>
  </si>
  <si>
    <t xml:space="preserve">发掘各部门/公司经营管理短板，并形成短板清单及行动方案。 </t>
    <phoneticPr fontId="2" type="noConversion"/>
  </si>
  <si>
    <t>各部门分管领导</t>
    <phoneticPr fontId="2" type="noConversion"/>
  </si>
  <si>
    <t>各部门</t>
    <phoneticPr fontId="2" type="noConversion"/>
  </si>
  <si>
    <t>战略检讨及对2013年的指引</t>
    <phoneticPr fontId="2" type="noConversion"/>
  </si>
  <si>
    <t>判大势、盘家底、找差距、谋策略</t>
    <phoneticPr fontId="2" type="noConversion"/>
  </si>
  <si>
    <t>目标计划与预算编制</t>
    <phoneticPr fontId="2" type="noConversion"/>
  </si>
  <si>
    <t>项目拓展计划及预算</t>
    <phoneticPr fontId="2" type="noConversion"/>
  </si>
  <si>
    <t>编制目标城市、目标地块清单、土地拓展计划</t>
    <phoneticPr fontId="2" type="noConversion"/>
  </si>
  <si>
    <t>在土地策略的指引下，制定土地拓展计划</t>
    <phoneticPr fontId="2" type="noConversion"/>
  </si>
  <si>
    <t>①以目标宗地的评估价格信息为依据
②以拆迁补偿协议及与土地方的合作协议为依据</t>
    <phoneticPr fontId="2" type="noConversion"/>
  </si>
  <si>
    <t>编制拟获取土地资金需求预算，尽量明确获取主体、需求时间等</t>
    <phoneticPr fontId="2" type="noConversion"/>
  </si>
  <si>
    <t>编制部门工作计划及费用预算报人力企管中心</t>
    <phoneticPr fontId="2" type="noConversion"/>
  </si>
  <si>
    <t>项目开发计划编制</t>
    <phoneticPr fontId="2" type="noConversion"/>
  </si>
  <si>
    <t>设计计划及预算</t>
    <phoneticPr fontId="2" type="noConversion"/>
  </si>
  <si>
    <t>根据开发计划完成各项目设计计划</t>
    <phoneticPr fontId="2" type="noConversion"/>
  </si>
  <si>
    <t>规划设计部</t>
    <phoneticPr fontId="2" type="noConversion"/>
  </si>
  <si>
    <t>根据设计计划编制设计费用预算表</t>
    <phoneticPr fontId="2" type="noConversion"/>
  </si>
  <si>
    <t>编制部门工作计划及费用预算报人力企管中心</t>
  </si>
  <si>
    <t>施工计划及预算</t>
    <phoneticPr fontId="2" type="noConversion"/>
  </si>
  <si>
    <t>根据开发计划完成各项目施工计划</t>
    <phoneticPr fontId="2" type="noConversion"/>
  </si>
  <si>
    <t>工程管理部</t>
    <phoneticPr fontId="2" type="noConversion"/>
  </si>
  <si>
    <t>根据施工计划编制工程款需求计划</t>
    <phoneticPr fontId="2" type="noConversion"/>
  </si>
  <si>
    <t>前期开发费用预算</t>
    <phoneticPr fontId="2" type="noConversion"/>
  </si>
  <si>
    <t>完成各项目前期开发费用预算表</t>
    <phoneticPr fontId="2" type="noConversion"/>
  </si>
  <si>
    <t>成本管理部</t>
    <phoneticPr fontId="2" type="noConversion"/>
  </si>
  <si>
    <t>年度开发成本预算</t>
    <phoneticPr fontId="2" type="noConversion"/>
  </si>
  <si>
    <t>根据目前合同执行,工程进度等判断所有项目的目标动态成本的控制情况，预测或预警项目目标成本可能的重大变动</t>
    <phoneticPr fontId="2" type="noConversion"/>
  </si>
  <si>
    <t>在成本策略的指引下，编制成本计划与预算；</t>
    <phoneticPr fontId="2" type="noConversion"/>
  </si>
  <si>
    <t>根据各项目开发计划分别编制或修改各项目的合同规划、招投标计划</t>
    <phoneticPr fontId="2" type="noConversion"/>
  </si>
  <si>
    <t>根据开发计划和开发部提交的开发费用预算汇总编入项目开发成本预算</t>
    <phoneticPr fontId="2" type="noConversion"/>
  </si>
  <si>
    <t>根据设计计划和设计部提交的设计费用预算汇总编入项目开发成本预算</t>
    <phoneticPr fontId="2" type="noConversion"/>
  </si>
  <si>
    <t>根据施工计划和工程部提交的工程款预算汇总编入项目开发成本预算</t>
    <phoneticPr fontId="2" type="noConversion"/>
  </si>
  <si>
    <t>完成各项目的开发成本预算</t>
    <phoneticPr fontId="2" type="noConversion"/>
  </si>
  <si>
    <t>编制部门工作计划及费用预算报人力及企管中心</t>
    <phoneticPr fontId="2" type="noConversion"/>
  </si>
  <si>
    <t>销售收入</t>
    <phoneticPr fontId="2" type="noConversion"/>
  </si>
  <si>
    <t>根据存货情况或项目开发计划分别编制各项目营销计划</t>
    <phoneticPr fontId="2" type="noConversion"/>
  </si>
  <si>
    <t>在资金策略的指引下，制定营销计划</t>
    <phoneticPr fontId="2" type="noConversion"/>
  </si>
  <si>
    <t>营销策划部</t>
    <phoneticPr fontId="2" type="noConversion"/>
  </si>
  <si>
    <t>完成销售面积及及计划价表单</t>
    <phoneticPr fontId="2" type="noConversion"/>
  </si>
  <si>
    <t>完成销售收入预算表单及资金回笼预算表</t>
    <phoneticPr fontId="2" type="noConversion"/>
  </si>
  <si>
    <t>销售费用</t>
    <phoneticPr fontId="2" type="noConversion"/>
  </si>
  <si>
    <t>分公司分项目严格按照预算表项目填制</t>
    <phoneticPr fontId="2" type="noConversion"/>
  </si>
  <si>
    <t>在营销策略的指引下编制销售费用预算</t>
    <phoneticPr fontId="2" type="noConversion"/>
  </si>
  <si>
    <t>人力资源规划、管理费用及固定资产需求预算</t>
    <phoneticPr fontId="2" type="noConversion"/>
  </si>
  <si>
    <t>制定有定额项目的预算定额指标</t>
    <phoneticPr fontId="2" type="noConversion"/>
  </si>
  <si>
    <t>2013年人力资源规划</t>
  </si>
  <si>
    <t>在人才策略的指引下编制人力资源规划；</t>
    <phoneticPr fontId="2" type="noConversion"/>
  </si>
  <si>
    <t>编制2013年固定资产需求计划</t>
  </si>
  <si>
    <t>编制公司管理费用预算（含其他部门的管理费）</t>
    <phoneticPr fontId="2" type="noConversion"/>
  </si>
  <si>
    <t>租赁收入</t>
    <phoneticPr fontId="2" type="noConversion"/>
  </si>
  <si>
    <t>按项目编制出租率、租赁收入及现金收入预算，并汇总</t>
    <phoneticPr fontId="2" type="noConversion"/>
  </si>
  <si>
    <t>在资金策略的指引下，制定租赁招商计划</t>
    <phoneticPr fontId="2" type="noConversion"/>
  </si>
  <si>
    <t>税费预算</t>
    <phoneticPr fontId="2" type="noConversion"/>
  </si>
  <si>
    <t>两税一费预算</t>
    <phoneticPr fontId="2" type="noConversion"/>
  </si>
  <si>
    <t>根据开发计划、销售计划和交付计划编制项目土地增值税预算</t>
    <phoneticPr fontId="2" type="noConversion"/>
  </si>
  <si>
    <t>编制企业所得税预算</t>
    <phoneticPr fontId="2" type="noConversion"/>
  </si>
  <si>
    <t>子公司年度经营目标及预算初稿编制</t>
    <phoneticPr fontId="2" type="noConversion"/>
  </si>
  <si>
    <t>南京公司：参照集团编制年度经营目标及预算方法组织编制；</t>
    <phoneticPr fontId="2" type="noConversion"/>
  </si>
  <si>
    <t>杭州公司：按经营大纲的要求，提供营销计划、项目开发计划、现金回笼计划。</t>
    <phoneticPr fontId="2" type="noConversion"/>
  </si>
  <si>
    <t>上海公司：项目开发计划、开发成本预算、管理费用预算</t>
    <phoneticPr fontId="2" type="noConversion"/>
  </si>
  <si>
    <t>上海公司</t>
    <phoneticPr fontId="2" type="noConversion"/>
  </si>
  <si>
    <t>预算平衡</t>
    <phoneticPr fontId="2" type="noConversion"/>
  </si>
  <si>
    <t>资金流量预算</t>
    <phoneticPr fontId="2" type="noConversion"/>
  </si>
  <si>
    <t>总结本年投资执行情况、本年融资及利息费用支出情况、本年资金计划执行情况等</t>
    <phoneticPr fontId="2" type="noConversion"/>
  </si>
  <si>
    <t>在资金策略的指引下，编制资金计划与预算；</t>
    <phoneticPr fontId="2" type="noConversion"/>
  </si>
  <si>
    <t>编制金融市场政策及利息率预测报告、资金需求初步预测计划等</t>
    <phoneticPr fontId="2" type="noConversion"/>
  </si>
  <si>
    <r>
      <t>汇总各部门资金需求计划</t>
    </r>
    <r>
      <rPr>
        <sz val="10"/>
        <rFont val="宋体"/>
        <family val="3"/>
        <charset val="134"/>
      </rPr>
      <t>编制和平衡公司资金流量表</t>
    </r>
    <phoneticPr fontId="2" type="noConversion"/>
  </si>
  <si>
    <t>根据资金余缺情况编制筹资计划表（含世纪城集团和华邦集团内部的资金拆借）</t>
    <phoneticPr fontId="2" type="noConversion"/>
  </si>
  <si>
    <t>编制利息费用预算</t>
    <phoneticPr fontId="2" type="noConversion"/>
  </si>
  <si>
    <t>财务预算</t>
    <phoneticPr fontId="2" type="noConversion"/>
  </si>
  <si>
    <t>预计利润表</t>
    <phoneticPr fontId="2" type="noConversion"/>
  </si>
  <si>
    <t>预计现金流量表</t>
    <phoneticPr fontId="2" type="noConversion"/>
  </si>
  <si>
    <t>预计资产负责表</t>
    <phoneticPr fontId="2" type="noConversion"/>
  </si>
  <si>
    <t>其他辅助表格</t>
    <phoneticPr fontId="2" type="noConversion"/>
  </si>
  <si>
    <t>汇总并完善</t>
    <phoneticPr fontId="2" type="noConversion"/>
  </si>
  <si>
    <t>编制2013年预算考核方案</t>
    <phoneticPr fontId="2" type="noConversion"/>
  </si>
  <si>
    <t>《2013年预算考核方案》</t>
    <phoneticPr fontId="2" type="noConversion"/>
  </si>
  <si>
    <t>财务管理中心、人力企管中心</t>
    <phoneticPr fontId="2" type="noConversion"/>
  </si>
  <si>
    <t>评审、修订、发布</t>
    <phoneticPr fontId="2" type="noConversion"/>
  </si>
  <si>
    <t>第一次质询</t>
    <phoneticPr fontId="2" type="noConversion"/>
  </si>
  <si>
    <t>根据经营成果预测及公司发展思路对下年度经营目标计划进行和预算推演，提出反馈意见。</t>
  </si>
  <si>
    <r>
      <t>《</t>
    </r>
    <r>
      <rPr>
        <sz val="10"/>
        <rFont val="宋体"/>
        <family val="3"/>
        <charset val="134"/>
      </rPr>
      <t>公司2013年度经营目标计划》质询意见及会议纪要</t>
    </r>
    <phoneticPr fontId="2" type="noConversion"/>
  </si>
  <si>
    <t>沟通、融智、共识、点燃激情、挑战辉煌</t>
    <phoneticPr fontId="2" type="noConversion"/>
  </si>
  <si>
    <t>各部门修订</t>
    <phoneticPr fontId="2" type="noConversion"/>
  </si>
  <si>
    <t>各部门根据评审意见修订各部门工作计划及预算。</t>
    <phoneticPr fontId="2" type="noConversion"/>
  </si>
  <si>
    <t>1、各职能部门计划及预算修改稿
2、人力企管中心修改公司2013年年度经营目标计划
3、财务管理中心修改财务预算</t>
    <phoneticPr fontId="2" type="noConversion"/>
  </si>
  <si>
    <t>第二次质询</t>
    <phoneticPr fontId="2" type="noConversion"/>
  </si>
  <si>
    <t>预算委员会再次质询《2013年经营目标计划》。</t>
    <phoneticPr fontId="2" type="noConversion"/>
  </si>
  <si>
    <t>《2013年经营目标计划》、《财务预算表》</t>
    <phoneticPr fontId="2" type="noConversion"/>
  </si>
  <si>
    <t>正式发布《公司2013年度经营目标计划》、财务预算表</t>
    <phoneticPr fontId="2" type="noConversion"/>
  </si>
  <si>
    <t>责任书签订</t>
    <phoneticPr fontId="2" type="noConversion"/>
  </si>
  <si>
    <t>10.15-10.20</t>
  </si>
  <si>
    <t>10.20-11.15</t>
  </si>
  <si>
    <t>12.7-12.9</t>
  </si>
  <si>
    <t>12.10-12.15</t>
  </si>
  <si>
    <t>10.11-10.15</t>
    <phoneticPr fontId="2" type="noConversion"/>
  </si>
  <si>
    <t>10.11-10.20</t>
    <phoneticPr fontId="2" type="noConversion"/>
  </si>
  <si>
    <t>11.1-11.10</t>
    <phoneticPr fontId="2" type="noConversion"/>
  </si>
  <si>
    <t>11.1-11.30</t>
    <phoneticPr fontId="2" type="noConversion"/>
  </si>
  <si>
    <t>南京公司</t>
    <phoneticPr fontId="2" type="noConversion"/>
  </si>
  <si>
    <t>财务管理中心</t>
    <phoneticPr fontId="2" type="noConversion"/>
  </si>
  <si>
    <t>财务管理中心、人力企管中心、营销管理中心</t>
    <phoneticPr fontId="2" type="noConversion"/>
  </si>
  <si>
    <t>财务管理中心、开发部</t>
    <phoneticPr fontId="2" type="noConversion"/>
  </si>
  <si>
    <t>财务管理中心</t>
    <phoneticPr fontId="2" type="noConversion"/>
  </si>
  <si>
    <t>汇总并形成年度经营经营计划初稿</t>
    <phoneticPr fontId="2" type="noConversion"/>
  </si>
  <si>
    <t>《公司2013年度经营计划》初稿</t>
    <phoneticPr fontId="2" type="noConversion"/>
  </si>
  <si>
    <t>12.1-12.7</t>
    <phoneticPr fontId="2" type="noConversion"/>
  </si>
  <si>
    <t>上报董事会</t>
    <phoneticPr fontId="2" type="noConversion"/>
  </si>
  <si>
    <t>总裁签署公司2013年度经营计划和预算报告上报董事会。</t>
    <phoneticPr fontId="2" type="noConversion"/>
  </si>
  <si>
    <t>经营计划、预算报告、考核方案</t>
    <phoneticPr fontId="2" type="noConversion"/>
  </si>
  <si>
    <t>董事会审议</t>
    <phoneticPr fontId="2" type="noConversion"/>
  </si>
  <si>
    <t>12.15-12.18</t>
    <phoneticPr fontId="2" type="noConversion"/>
  </si>
  <si>
    <t>12.19-12.25</t>
    <phoneticPr fontId="2" type="noConversion"/>
  </si>
  <si>
    <t>12.25-12.31</t>
    <phoneticPr fontId="2" type="noConversion"/>
  </si>
  <si>
    <t>预算委员会</t>
    <phoneticPr fontId="2" type="noConversion"/>
  </si>
  <si>
    <t>董事会</t>
    <phoneticPr fontId="2" type="noConversion"/>
  </si>
  <si>
    <t>在经营目标的指引下编制；</t>
    <phoneticPr fontId="2" type="noConversion"/>
  </si>
  <si>
    <t>财务状况</t>
    <phoneticPr fontId="2" type="noConversion"/>
  </si>
  <si>
    <t>资源盘点、任务盘点</t>
    <phoneticPr fontId="2" type="noConversion"/>
  </si>
  <si>
    <t>1、历年集团及各子公司财务分析数据积累；
2、编制全套预算表格；</t>
    <phoneticPr fontId="2" type="noConversion"/>
  </si>
  <si>
    <t>1、****项目货量盘点及2012年营销收入预测；</t>
    <phoneticPr fontId="2" type="noConversion"/>
  </si>
  <si>
    <t>2、****项目货量盘点及2012年营销收入预测；</t>
    <phoneticPr fontId="2" type="noConversion"/>
  </si>
  <si>
    <t>3、****项目（合作）货量盘点及2012年营销收入预测；</t>
    <phoneticPr fontId="2" type="noConversion"/>
  </si>
  <si>
    <t>各项目运营核心节点预测/规划</t>
    <phoneticPr fontId="2" type="noConversion"/>
  </si>
  <si>
    <t>注意：区分已建成物业的抵押解押工作和未建成、未办预售证但预计可以在2013年入市的</t>
    <phoneticPr fontId="2" type="noConversion"/>
  </si>
  <si>
    <t>2013年经营目标</t>
    <phoneticPr fontId="2" type="noConversion"/>
  </si>
  <si>
    <t>等项目的开发计划2013年度的编制</t>
    <phoneticPr fontId="2" type="noConversion"/>
  </si>
  <si>
    <t>****项目：按经营大纲的要求，提供营销计划、项目开发计划、现金回笼计划。</t>
    <phoneticPr fontId="2" type="noConversion"/>
  </si>
  <si>
    <t>酒店、学校、物业、会所参照集团及商住全面预算编制流程，编制《本单位的年度经营目标及预算》并按11月30日节点时间提交给人力企管中心。</t>
    <phoneticPr fontId="2" type="noConversion"/>
  </si>
  <si>
    <t>酒店、学校、物业、会所</t>
    <phoneticPr fontId="2" type="noConversion"/>
  </si>
  <si>
    <t>根据公司的经营成果预测及发展思路，自上而下形成年度经营目标。</t>
    <phoneticPr fontId="2" type="noConversion"/>
  </si>
  <si>
    <t>子公司项目运营核心节点预测/规划（广州、上海、南京、杭州）</t>
    <phoneticPr fontId="2" type="noConversion"/>
  </si>
  <si>
    <t>广州、上海公司、南京公司、杭州公司</t>
    <phoneticPr fontId="2" type="noConversion"/>
  </si>
  <si>
    <t>4、****项目货量盘点及2012年营销收入预测；</t>
    <phoneticPr fontId="2" type="noConversion"/>
  </si>
  <si>
    <t>5、****项目货量盘点及2012年营销收入预测；</t>
    <phoneticPr fontId="2" type="noConversion"/>
  </si>
  <si>
    <t>6、南京公司货量盘点及2012年营销收入预测；</t>
    <phoneticPr fontId="2" type="noConversion"/>
  </si>
  <si>
    <t>7、杭州公司货量盘点及2012年营销收入预测；</t>
    <phoneticPr fontId="2" type="noConversion"/>
  </si>
  <si>
    <t>1、年度投资执行情况、现金流状况、财务费用支出情况
2、金融市场政策及趋势预测、资金需求初步预测等</t>
    <phoneticPr fontId="2" type="noConversion"/>
  </si>
  <si>
    <t>子公司财务报表，子公司分项目损益表。财务分析：盈利能力、营运能力、偿债能力分析等。</t>
    <phoneticPr fontId="2" type="noConversion"/>
  </si>
  <si>
    <t>2013年房地产市场大势预测（含东莞、广州、南京、上海、杭州、彬州等地区）</t>
    <phoneticPr fontId="2" type="noConversion"/>
  </si>
  <si>
    <t>子公司项目开发计划2013年度的编制</t>
    <phoneticPr fontId="2" type="noConversion"/>
  </si>
  <si>
    <t>11.1-11.10</t>
    <phoneticPr fontId="2" type="noConversion"/>
  </si>
  <si>
    <t>人力企管中心</t>
    <phoneticPr fontId="2" type="noConversion"/>
  </si>
  <si>
    <t>11.11-11.15</t>
    <phoneticPr fontId="2" type="noConversion"/>
  </si>
  <si>
    <t>财务预算报告草案</t>
    <phoneticPr fontId="2" type="noConversion"/>
  </si>
  <si>
    <t>常务小组</t>
    <phoneticPr fontId="2" type="noConversion"/>
  </si>
  <si>
    <t>11.16-11.25</t>
    <phoneticPr fontId="2" type="noConversion"/>
  </si>
  <si>
    <t>11.26-11.30</t>
    <phoneticPr fontId="2" type="noConversion"/>
  </si>
  <si>
    <t>全面预算编制工作计划</t>
    <phoneticPr fontId="2" type="noConversion"/>
  </si>
  <si>
    <t>集团及东莞地产公司各部门2013年度计划及公司2013年年度经营目标计划初稿</t>
    <phoneticPr fontId="2" type="noConversion"/>
  </si>
  <si>
    <t>9.1-9.10</t>
    <phoneticPr fontId="2" type="noConversion"/>
  </si>
  <si>
    <t>9.11-10.10</t>
  </si>
  <si>
    <t>集团经营管理SWOT分析报告</t>
    <phoneticPr fontId="2" type="noConversion"/>
  </si>
  <si>
    <t>经营管理SWOT分析报告</t>
    <phoneticPr fontId="2" type="noConversion"/>
  </si>
  <si>
    <t>10.21-10.31</t>
    <phoneticPr fontId="2" type="noConversion"/>
  </si>
  <si>
    <t>预算委员会报董事会审批</t>
    <phoneticPr fontId="2" type="noConversion"/>
  </si>
  <si>
    <t>编制单位：广东******有限公司</t>
    <phoneticPr fontId="2" type="noConversion"/>
  </si>
  <si>
    <t xml:space="preserve">  公司负责人：               财务负责人：              制表：</t>
    <phoneticPr fontId="2" type="noConversion"/>
  </si>
</sst>
</file>

<file path=xl/styles.xml><?xml version="1.0" encoding="utf-8"?>
<styleSheet xmlns="http://schemas.openxmlformats.org/spreadsheetml/2006/main">
  <numFmts count="25">
    <numFmt numFmtId="41" formatCode="_ * #,##0_ ;_ * \-#,##0_ ;_ * &quot;-&quot;_ ;_ @_ "/>
    <numFmt numFmtId="43" formatCode="_ * #,##0.00_ ;_ * \-#,##0.00_ ;_ * &quot;-&quot;??_ ;_ @_ "/>
    <numFmt numFmtId="176" formatCode="_ &quot;￥&quot;* #,##0.00_ ;_ &quot;￥&quot;* \-#,##0.00_ ;_ &quot;￥&quot;* &quot;-&quot;??_ ;_ @_ "/>
    <numFmt numFmtId="177" formatCode="#,##0_ "/>
    <numFmt numFmtId="178" formatCode="_ * #,##0_ ;_ * \-#,##0_ ;_ * &quot;-&quot;??_ ;_ @_ "/>
    <numFmt numFmtId="179" formatCode="0_);[Red]\(0\)"/>
    <numFmt numFmtId="180" formatCode="0.00_ "/>
    <numFmt numFmtId="181" formatCode="0_ "/>
    <numFmt numFmtId="182" formatCode="0.00_);[Red]\(0.00\)"/>
    <numFmt numFmtId="183" formatCode="yy/m/d"/>
    <numFmt numFmtId="184" formatCode="0.0%"/>
    <numFmt numFmtId="185" formatCode="_(* #,##0.00_);_(* \(#,##0.00\);_(* &quot;-&quot;??_);_(@_)"/>
    <numFmt numFmtId="186" formatCode="yyyy&quot;年&quot;m&quot;月&quot;;@"/>
    <numFmt numFmtId="187" formatCode="yyyy&quot;年&quot;m&quot;月&quot;d&quot;日&quot;;@"/>
    <numFmt numFmtId="188" formatCode="0.0000%"/>
    <numFmt numFmtId="189" formatCode="#,##0.00\ "/>
    <numFmt numFmtId="190" formatCode="m&quot;月&quot;"/>
    <numFmt numFmtId="191" formatCode="mmm\-d\-yyyy"/>
    <numFmt numFmtId="192" formatCode="mmm\-yyyy"/>
    <numFmt numFmtId="193" formatCode="#,##0.0_);[Red]\(#,##0.0\)"/>
    <numFmt numFmtId="194" formatCode="#,##0.0\x_);[Red]\(#,##0.0\x\);&quot;--  &quot;"/>
    <numFmt numFmtId="195" formatCode="0.0"/>
    <numFmt numFmtId="196" formatCode="_(* #,##0_);_(* \(#,##0\);_(* &quot;-&quot;_);_(@_)"/>
    <numFmt numFmtId="197" formatCode="0.000000_);\(0.000000\)"/>
    <numFmt numFmtId="198" formatCode="#,##0.0"/>
  </numFmts>
  <fonts count="143">
    <font>
      <sz val="12"/>
      <name val="宋体"/>
      <charset val="134"/>
    </font>
    <font>
      <sz val="12"/>
      <name val="宋体"/>
      <family val="3"/>
      <charset val="134"/>
    </font>
    <font>
      <sz val="9"/>
      <name val="宋体"/>
      <family val="3"/>
      <charset val="134"/>
    </font>
    <font>
      <sz val="12"/>
      <name val="Times New Roman"/>
      <family val="1"/>
    </font>
    <font>
      <sz val="11"/>
      <name val="宋体"/>
      <family val="3"/>
      <charset val="134"/>
    </font>
    <font>
      <b/>
      <sz val="12"/>
      <name val="仿宋_GB2312"/>
      <family val="3"/>
      <charset val="134"/>
    </font>
    <font>
      <sz val="14"/>
      <name val="仿宋_GB2312"/>
      <family val="3"/>
      <charset val="134"/>
    </font>
    <font>
      <sz val="14"/>
      <name val="Times New Roman"/>
      <family val="1"/>
    </font>
    <font>
      <b/>
      <sz val="12"/>
      <name val="宋体"/>
      <family val="3"/>
      <charset val="134"/>
    </font>
    <font>
      <sz val="10"/>
      <name val="宋体"/>
      <family val="3"/>
      <charset val="134"/>
    </font>
    <font>
      <b/>
      <sz val="16"/>
      <name val="宋体"/>
      <family val="3"/>
      <charset val="134"/>
    </font>
    <font>
      <sz val="10"/>
      <name val="Times New Roman"/>
      <family val="1"/>
    </font>
    <font>
      <b/>
      <sz val="10"/>
      <name val="宋体"/>
      <family val="3"/>
      <charset val="134"/>
    </font>
    <font>
      <b/>
      <sz val="12"/>
      <name val="Times New Roman"/>
      <family val="1"/>
    </font>
    <font>
      <b/>
      <sz val="18"/>
      <name val="宋体"/>
      <family val="3"/>
      <charset val="134"/>
    </font>
    <font>
      <b/>
      <sz val="18"/>
      <name val="Times New Roman"/>
      <family val="1"/>
    </font>
    <font>
      <b/>
      <sz val="14"/>
      <name val="宋体"/>
      <family val="3"/>
      <charset val="134"/>
    </font>
    <font>
      <sz val="14"/>
      <name val="宋体"/>
      <family val="3"/>
      <charset val="134"/>
    </font>
    <font>
      <sz val="11"/>
      <name val="Times New Roman"/>
      <family val="1"/>
    </font>
    <font>
      <b/>
      <sz val="11"/>
      <name val="宋体"/>
      <family val="3"/>
      <charset val="134"/>
    </font>
    <font>
      <b/>
      <sz val="11"/>
      <name val="Times New Roman"/>
      <family val="1"/>
    </font>
    <font>
      <sz val="12"/>
      <name val="宋体"/>
      <family val="3"/>
      <charset val="134"/>
    </font>
    <font>
      <b/>
      <sz val="10"/>
      <name val="Times New Roman"/>
      <family val="1"/>
    </font>
    <font>
      <i/>
      <sz val="12"/>
      <name val="宋体"/>
      <family val="3"/>
      <charset val="134"/>
    </font>
    <font>
      <sz val="12"/>
      <name val="宋体"/>
      <family val="3"/>
      <charset val="134"/>
    </font>
    <font>
      <b/>
      <i/>
      <sz val="12"/>
      <name val="宋体"/>
      <family val="3"/>
      <charset val="134"/>
    </font>
    <font>
      <sz val="12"/>
      <name val="宋体"/>
      <family val="3"/>
      <charset val="134"/>
    </font>
    <font>
      <b/>
      <i/>
      <sz val="11"/>
      <name val="宋体"/>
      <family val="3"/>
      <charset val="134"/>
    </font>
    <font>
      <b/>
      <i/>
      <sz val="12"/>
      <name val="Times New Roman"/>
      <family val="1"/>
    </font>
    <font>
      <b/>
      <i/>
      <sz val="14"/>
      <name val="宋体"/>
      <family val="3"/>
      <charset val="134"/>
    </font>
    <font>
      <b/>
      <i/>
      <sz val="14"/>
      <name val="Times New Roman"/>
      <family val="1"/>
    </font>
    <font>
      <sz val="10"/>
      <name val="Arial"/>
      <family val="2"/>
    </font>
    <font>
      <b/>
      <sz val="8"/>
      <name val="Times New Roman"/>
      <family val="1"/>
    </font>
    <font>
      <sz val="9"/>
      <name val="Times New Roman"/>
      <family val="1"/>
    </font>
    <font>
      <b/>
      <sz val="14"/>
      <name val="Times New Roman"/>
      <family val="1"/>
    </font>
    <font>
      <sz val="8"/>
      <name val="宋体"/>
      <family val="3"/>
      <charset val="134"/>
    </font>
    <font>
      <sz val="8"/>
      <name val="Times New Roman"/>
      <family val="1"/>
    </font>
    <font>
      <u/>
      <sz val="12"/>
      <color indexed="12"/>
      <name val="宋体"/>
      <family val="3"/>
      <charset val="134"/>
    </font>
    <font>
      <sz val="9"/>
      <color indexed="81"/>
      <name val="宋体"/>
      <family val="3"/>
      <charset val="134"/>
    </font>
    <font>
      <b/>
      <sz val="9"/>
      <color indexed="81"/>
      <name val="宋体"/>
      <family val="3"/>
      <charset val="134"/>
    </font>
    <font>
      <b/>
      <sz val="10"/>
      <name val="黑体"/>
      <family val="3"/>
      <charset val="134"/>
    </font>
    <font>
      <u/>
      <sz val="8"/>
      <color indexed="12"/>
      <name val="宋体"/>
      <family val="3"/>
      <charset val="134"/>
    </font>
    <font>
      <sz val="11"/>
      <name val="Arial"/>
      <family val="2"/>
    </font>
    <font>
      <b/>
      <sz val="11"/>
      <name val="Arial"/>
      <family val="2"/>
    </font>
    <font>
      <i/>
      <sz val="11"/>
      <name val="Arial"/>
      <family val="2"/>
    </font>
    <font>
      <b/>
      <i/>
      <sz val="11"/>
      <name val="Arial"/>
      <family val="2"/>
    </font>
    <font>
      <sz val="12"/>
      <name val="Arial"/>
      <family val="2"/>
    </font>
    <font>
      <b/>
      <sz val="12"/>
      <name val="Arial"/>
      <family val="2"/>
    </font>
    <font>
      <b/>
      <sz val="8"/>
      <name val="宋体"/>
      <family val="3"/>
      <charset val="134"/>
    </font>
    <font>
      <sz val="12"/>
      <color indexed="10"/>
      <name val="宋体"/>
      <family val="3"/>
      <charset val="134"/>
    </font>
    <font>
      <sz val="24"/>
      <name val="宋体"/>
      <family val="3"/>
      <charset val="134"/>
    </font>
    <font>
      <sz val="16"/>
      <name val="宋体"/>
      <family val="3"/>
      <charset val="134"/>
    </font>
    <font>
      <b/>
      <sz val="14"/>
      <name val="黑体"/>
      <family val="3"/>
      <charset val="134"/>
    </font>
    <font>
      <sz val="48"/>
      <name val="隶书"/>
      <family val="3"/>
      <charset val="134"/>
    </font>
    <font>
      <sz val="12"/>
      <name val="宋体"/>
      <family val="3"/>
      <charset val="134"/>
    </font>
    <font>
      <sz val="12"/>
      <color indexed="8"/>
      <name val="宋体"/>
      <family val="3"/>
      <charset val="134"/>
    </font>
    <font>
      <u/>
      <sz val="10"/>
      <color indexed="12"/>
      <name val="宋体"/>
      <family val="3"/>
      <charset val="134"/>
    </font>
    <font>
      <b/>
      <sz val="16"/>
      <name val="Times New Roman"/>
      <family val="1"/>
    </font>
    <font>
      <sz val="10"/>
      <color indexed="81"/>
      <name val="宋体"/>
      <family val="3"/>
      <charset val="134"/>
    </font>
    <font>
      <b/>
      <sz val="10"/>
      <color indexed="81"/>
      <name val="宋体"/>
      <family val="3"/>
      <charset val="134"/>
    </font>
    <font>
      <b/>
      <sz val="12"/>
      <color indexed="10"/>
      <name val="Times New Roman"/>
      <family val="1"/>
    </font>
    <font>
      <b/>
      <sz val="10"/>
      <color indexed="10"/>
      <name val="宋体"/>
      <family val="3"/>
      <charset val="134"/>
    </font>
    <font>
      <b/>
      <sz val="10"/>
      <color indexed="10"/>
      <name val="Times New Roman"/>
      <family val="1"/>
    </font>
    <font>
      <b/>
      <sz val="10"/>
      <color indexed="10"/>
      <name val="Arial"/>
      <family val="2"/>
    </font>
    <font>
      <sz val="10"/>
      <color indexed="9"/>
      <name val="宋体"/>
      <family val="3"/>
      <charset val="134"/>
    </font>
    <font>
      <sz val="9"/>
      <color indexed="9"/>
      <name val="宋体"/>
      <family val="3"/>
      <charset val="134"/>
    </font>
    <font>
      <sz val="12"/>
      <name val="仿宋_GB2312"/>
      <family val="3"/>
      <charset val="134"/>
    </font>
    <font>
      <sz val="18"/>
      <name val="仿宋_GB2312"/>
      <family val="3"/>
      <charset val="134"/>
    </font>
    <font>
      <sz val="10"/>
      <name val="仿宋_GB2312"/>
      <family val="3"/>
      <charset val="134"/>
    </font>
    <font>
      <b/>
      <sz val="18"/>
      <name val="仿宋_GB2312"/>
      <family val="3"/>
      <charset val="134"/>
    </font>
    <font>
      <sz val="11"/>
      <name val="Arial Black"/>
      <family val="2"/>
    </font>
    <font>
      <b/>
      <sz val="20"/>
      <name val="仿宋_GB2312"/>
      <family val="3"/>
      <charset val="134"/>
    </font>
    <font>
      <sz val="11"/>
      <name val="仿宋_GB2312"/>
      <family val="3"/>
      <charset val="134"/>
    </font>
    <font>
      <b/>
      <sz val="14"/>
      <name val="仿宋_GB2312"/>
      <family val="3"/>
      <charset val="134"/>
    </font>
    <font>
      <sz val="10"/>
      <name val="宋体"/>
      <family val="3"/>
      <charset val="134"/>
    </font>
    <font>
      <sz val="12"/>
      <name val="宋体"/>
      <family val="3"/>
      <charset val="134"/>
    </font>
    <font>
      <b/>
      <sz val="16"/>
      <name val="宋体"/>
      <family val="3"/>
      <charset val="134"/>
    </font>
    <font>
      <b/>
      <sz val="18"/>
      <name val="宋体"/>
      <family val="3"/>
      <charset val="134"/>
    </font>
    <font>
      <sz val="10"/>
      <name val="宋体"/>
      <family val="3"/>
      <charset val="134"/>
    </font>
    <font>
      <sz val="9"/>
      <name val="宋体"/>
      <family val="3"/>
      <charset val="134"/>
    </font>
    <font>
      <sz val="9"/>
      <name val="仿宋_GB2312"/>
      <family val="3"/>
      <charset val="134"/>
    </font>
    <font>
      <b/>
      <sz val="10"/>
      <name val="宋体"/>
      <family val="3"/>
      <charset val="134"/>
    </font>
    <font>
      <sz val="8"/>
      <name val="仿宋_GB2312"/>
      <family val="3"/>
      <charset val="134"/>
    </font>
    <font>
      <sz val="10"/>
      <name val="宋体"/>
      <family val="3"/>
      <charset val="134"/>
    </font>
    <font>
      <sz val="10"/>
      <color indexed="8"/>
      <name val="宋体"/>
      <family val="3"/>
      <charset val="134"/>
    </font>
    <font>
      <b/>
      <i/>
      <sz val="10"/>
      <name val="宋体"/>
      <family val="3"/>
      <charset val="134"/>
    </font>
    <font>
      <b/>
      <sz val="10"/>
      <name val="Arial"/>
      <family val="2"/>
    </font>
    <font>
      <sz val="10"/>
      <color indexed="8"/>
      <name val="ARIAL"/>
      <family val="2"/>
    </font>
    <font>
      <sz val="9"/>
      <name val="Arial"/>
      <family val="2"/>
    </font>
    <font>
      <b/>
      <sz val="11"/>
      <name val="宋体"/>
      <family val="3"/>
      <charset val="134"/>
    </font>
    <font>
      <sz val="12"/>
      <name val="宋体"/>
      <family val="3"/>
      <charset val="134"/>
    </font>
    <font>
      <b/>
      <i/>
      <sz val="11"/>
      <name val="宋体"/>
      <family val="3"/>
      <charset val="134"/>
    </font>
    <font>
      <sz val="9"/>
      <name val="宋体"/>
      <family val="3"/>
      <charset val="134"/>
    </font>
    <font>
      <b/>
      <sz val="10"/>
      <name val="宋体"/>
      <family val="3"/>
      <charset val="134"/>
    </font>
    <font>
      <sz val="10"/>
      <name val="宋体"/>
      <family val="3"/>
      <charset val="134"/>
    </font>
    <font>
      <sz val="11"/>
      <name val="宋体"/>
      <family val="3"/>
      <charset val="134"/>
    </font>
    <font>
      <sz val="10"/>
      <color indexed="9"/>
      <name val="宋体"/>
      <family val="3"/>
      <charset val="134"/>
    </font>
    <font>
      <sz val="9"/>
      <color indexed="9"/>
      <name val="宋体"/>
      <family val="3"/>
      <charset val="134"/>
    </font>
    <font>
      <b/>
      <sz val="10"/>
      <name val="仿宋_GB2312"/>
      <family val="3"/>
      <charset val="134"/>
    </font>
    <font>
      <b/>
      <sz val="10"/>
      <name val="宋体"/>
      <family val="3"/>
      <charset val="134"/>
      <scheme val="minor"/>
    </font>
    <font>
      <sz val="10"/>
      <name val="宋体"/>
      <family val="3"/>
      <charset val="134"/>
      <scheme val="minor"/>
    </font>
    <font>
      <sz val="12"/>
      <name val="宋体"/>
      <family val="3"/>
      <charset val="134"/>
      <scheme val="minor"/>
    </font>
    <font>
      <sz val="12"/>
      <color indexed="9"/>
      <name val="Bodoni MT Black"/>
      <family val="1"/>
    </font>
    <font>
      <sz val="10"/>
      <color rgb="FF0000FF"/>
      <name val="Arial"/>
      <family val="2"/>
    </font>
    <font>
      <sz val="11"/>
      <color theme="1"/>
      <name val="宋体"/>
      <family val="3"/>
      <charset val="134"/>
      <scheme val="minor"/>
    </font>
    <font>
      <sz val="10"/>
      <name val="Geneva"/>
      <family val="2"/>
    </font>
    <font>
      <u/>
      <sz val="11"/>
      <color theme="10"/>
      <name val="宋体"/>
      <family val="3"/>
      <charset val="134"/>
    </font>
    <font>
      <sz val="18"/>
      <name val="宋体"/>
      <family val="3"/>
      <charset val="134"/>
    </font>
    <font>
      <sz val="11"/>
      <color indexed="12"/>
      <name val="Arial"/>
      <family val="2"/>
    </font>
    <font>
      <b/>
      <u/>
      <sz val="10"/>
      <color indexed="16"/>
      <name val="Arial"/>
      <family val="2"/>
    </font>
    <font>
      <sz val="8"/>
      <name val="Arial"/>
      <family val="2"/>
    </font>
    <font>
      <b/>
      <sz val="8"/>
      <name val="Arial"/>
      <family val="2"/>
    </font>
    <font>
      <sz val="10"/>
      <color indexed="17"/>
      <name val="Arial"/>
      <family val="2"/>
    </font>
    <font>
      <sz val="8"/>
      <color indexed="10"/>
      <name val="Arial"/>
      <family val="2"/>
    </font>
    <font>
      <sz val="6"/>
      <name val="Arial"/>
      <family val="2"/>
    </font>
    <font>
      <sz val="11"/>
      <color indexed="20"/>
      <name val="宋体"/>
      <family val="3"/>
      <charset val="134"/>
    </font>
    <font>
      <sz val="11"/>
      <color indexed="17"/>
      <name val="宋体"/>
      <family val="3"/>
      <charset val="134"/>
    </font>
    <font>
      <u/>
      <sz val="12"/>
      <color indexed="20"/>
      <name val="宋体"/>
      <family val="3"/>
      <charset val="134"/>
    </font>
    <font>
      <b/>
      <i/>
      <sz val="10"/>
      <name val="Times New Roman"/>
      <family val="1"/>
    </font>
    <font>
      <sz val="10"/>
      <color indexed="8"/>
      <name val="宋体"/>
      <family val="3"/>
      <charset val="134"/>
      <scheme val="minor"/>
    </font>
    <font>
      <b/>
      <i/>
      <sz val="10"/>
      <name val="宋体"/>
      <family val="3"/>
      <charset val="134"/>
      <scheme val="minor"/>
    </font>
    <font>
      <sz val="12"/>
      <color rgb="FFFF0000"/>
      <name val="宋体"/>
      <family val="3"/>
      <charset val="134"/>
    </font>
    <font>
      <sz val="12"/>
      <color theme="0"/>
      <name val="宋体"/>
      <family val="3"/>
      <charset val="134"/>
    </font>
    <font>
      <sz val="18"/>
      <color indexed="62"/>
      <name val="宋体"/>
      <family val="3"/>
      <charset val="134"/>
      <scheme val="minor"/>
    </font>
    <font>
      <b/>
      <u/>
      <sz val="18"/>
      <name val="宋体"/>
      <family val="3"/>
      <charset val="134"/>
      <scheme val="minor"/>
    </font>
    <font>
      <u/>
      <sz val="10"/>
      <color indexed="19"/>
      <name val="宋体"/>
      <family val="3"/>
      <charset val="134"/>
      <scheme val="minor"/>
    </font>
    <font>
      <u/>
      <sz val="12"/>
      <color indexed="19"/>
      <name val="宋体"/>
      <family val="3"/>
      <charset val="134"/>
      <scheme val="minor"/>
    </font>
    <font>
      <u/>
      <sz val="12"/>
      <name val="宋体"/>
      <family val="3"/>
      <charset val="134"/>
      <scheme val="minor"/>
    </font>
    <font>
      <u/>
      <sz val="14"/>
      <name val="宋体"/>
      <family val="3"/>
      <charset val="134"/>
      <scheme val="minor"/>
    </font>
    <font>
      <sz val="12"/>
      <color indexed="12"/>
      <name val="宋体"/>
      <family val="3"/>
      <charset val="134"/>
      <scheme val="minor"/>
    </font>
    <font>
      <u/>
      <sz val="10"/>
      <color indexed="12"/>
      <name val="宋体"/>
      <family val="3"/>
      <charset val="134"/>
      <scheme val="minor"/>
    </font>
    <font>
      <sz val="10"/>
      <color indexed="12"/>
      <name val="宋体"/>
      <family val="3"/>
      <charset val="134"/>
      <scheme val="minor"/>
    </font>
    <font>
      <u/>
      <sz val="11"/>
      <color indexed="12"/>
      <name val="宋体"/>
      <family val="3"/>
      <charset val="134"/>
      <scheme val="minor"/>
    </font>
    <font>
      <u/>
      <sz val="10"/>
      <color indexed="62"/>
      <name val="宋体"/>
      <family val="3"/>
      <charset val="134"/>
      <scheme val="minor"/>
    </font>
    <font>
      <u/>
      <sz val="10"/>
      <color indexed="61"/>
      <name val="宋体"/>
      <family val="3"/>
      <charset val="134"/>
      <scheme val="minor"/>
    </font>
    <font>
      <u/>
      <sz val="14"/>
      <color indexed="62"/>
      <name val="宋体"/>
      <family val="3"/>
      <charset val="134"/>
      <scheme val="minor"/>
    </font>
    <font>
      <u/>
      <sz val="12"/>
      <color indexed="62"/>
      <name val="宋体"/>
      <family val="3"/>
      <charset val="134"/>
      <scheme val="minor"/>
    </font>
    <font>
      <sz val="10"/>
      <color theme="8" tint="0.39997558519241921"/>
      <name val="宋体"/>
      <family val="3"/>
      <charset val="134"/>
    </font>
    <font>
      <sz val="9"/>
      <name val="宋体"/>
      <family val="2"/>
      <charset val="134"/>
      <scheme val="minor"/>
    </font>
    <font>
      <b/>
      <sz val="24"/>
      <name val="宋体"/>
      <family val="3"/>
      <charset val="134"/>
      <scheme val="minor"/>
    </font>
    <font>
      <sz val="11"/>
      <name val="宋体"/>
      <family val="3"/>
      <charset val="134"/>
      <scheme val="minor"/>
    </font>
    <font>
      <sz val="8"/>
      <name val="黑体"/>
      <family val="3"/>
      <charset val="134"/>
    </font>
    <font>
      <sz val="8"/>
      <name val="宋体"/>
      <family val="3"/>
      <charset val="134"/>
      <scheme val="minor"/>
    </font>
  </fonts>
  <fills count="27">
    <fill>
      <patternFill patternType="none"/>
    </fill>
    <fill>
      <patternFill patternType="gray125"/>
    </fill>
    <fill>
      <patternFill patternType="solid">
        <fgColor indexed="9"/>
        <bgColor indexed="64"/>
      </patternFill>
    </fill>
    <fill>
      <patternFill patternType="solid">
        <fgColor indexed="42"/>
        <bgColor indexed="64"/>
      </patternFill>
    </fill>
    <fill>
      <patternFill patternType="solid">
        <fgColor indexed="41"/>
        <bgColor indexed="64"/>
      </patternFill>
    </fill>
    <fill>
      <patternFill patternType="solid">
        <fgColor indexed="40"/>
        <bgColor indexed="64"/>
      </patternFill>
    </fill>
    <fill>
      <patternFill patternType="solid">
        <fgColor indexed="22"/>
        <bgColor indexed="64"/>
      </patternFill>
    </fill>
    <fill>
      <patternFill patternType="solid">
        <fgColor indexed="13"/>
        <bgColor indexed="64"/>
      </patternFill>
    </fill>
    <fill>
      <patternFill patternType="solid">
        <fgColor indexed="45"/>
        <bgColor indexed="64"/>
      </patternFill>
    </fill>
    <fill>
      <patternFill patternType="solid">
        <fgColor indexed="11"/>
        <bgColor indexed="64"/>
      </patternFill>
    </fill>
    <fill>
      <patternFill patternType="solid">
        <fgColor indexed="47"/>
        <bgColor indexed="64"/>
      </patternFill>
    </fill>
    <fill>
      <patternFill patternType="solid">
        <fgColor indexed="49"/>
        <bgColor indexed="64"/>
      </patternFill>
    </fill>
    <fill>
      <patternFill patternType="solid">
        <fgColor indexed="31"/>
        <bgColor indexed="64"/>
      </patternFill>
    </fill>
    <fill>
      <patternFill patternType="solid">
        <fgColor theme="8" tint="0.79998168889431442"/>
        <bgColor indexed="64"/>
      </patternFill>
    </fill>
    <fill>
      <patternFill patternType="solid">
        <fgColor rgb="FFFFFF00"/>
        <bgColor indexed="64"/>
      </patternFill>
    </fill>
    <fill>
      <patternFill patternType="solid">
        <fgColor rgb="FF99FFCC"/>
        <bgColor indexed="64"/>
      </patternFill>
    </fill>
    <fill>
      <patternFill patternType="solid">
        <fgColor rgb="FF00B0F0"/>
        <bgColor indexed="64"/>
      </patternFill>
    </fill>
    <fill>
      <patternFill patternType="solid">
        <fgColor theme="0"/>
        <bgColor indexed="64"/>
      </patternFill>
    </fill>
    <fill>
      <patternFill patternType="solid">
        <fgColor theme="9" tint="0.59999389629810485"/>
        <bgColor indexed="64"/>
      </patternFill>
    </fill>
    <fill>
      <patternFill patternType="solid">
        <fgColor rgb="FF00B050"/>
        <bgColor indexed="64"/>
      </patternFill>
    </fill>
    <fill>
      <patternFill patternType="solid">
        <fgColor indexed="26"/>
        <bgColor indexed="64"/>
      </patternFill>
    </fill>
    <fill>
      <patternFill patternType="solid">
        <fgColor indexed="45"/>
      </patternFill>
    </fill>
    <fill>
      <patternFill patternType="solid">
        <fgColor indexed="42"/>
      </patternFill>
    </fill>
    <fill>
      <patternFill patternType="solid">
        <fgColor rgb="FF92D050"/>
        <bgColor indexed="64"/>
      </patternFill>
    </fill>
    <fill>
      <patternFill patternType="solid">
        <fgColor theme="9" tint="0.39997558519241921"/>
        <bgColor indexed="64"/>
      </patternFill>
    </fill>
    <fill>
      <patternFill patternType="solid">
        <fgColor rgb="FF99FF99"/>
        <bgColor indexed="64"/>
      </patternFill>
    </fill>
    <fill>
      <patternFill patternType="solid">
        <fgColor theme="0" tint="-0.34998626667073579"/>
        <bgColor indexed="64"/>
      </patternFill>
    </fill>
  </fills>
  <borders count="14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right/>
      <top style="thin">
        <color indexed="64"/>
      </top>
      <bottom/>
      <diagonal/>
    </border>
    <border>
      <left style="thin">
        <color indexed="64"/>
      </left>
      <right style="thin">
        <color indexed="64"/>
      </right>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style="thin">
        <color indexed="64"/>
      </top>
      <bottom style="medium">
        <color indexed="64"/>
      </bottom>
      <diagonal/>
    </border>
    <border>
      <left/>
      <right style="thin">
        <color indexed="64"/>
      </right>
      <top/>
      <bottom/>
      <diagonal/>
    </border>
    <border>
      <left style="hair">
        <color indexed="8"/>
      </left>
      <right style="hair">
        <color indexed="8"/>
      </right>
      <top style="hair">
        <color indexed="8"/>
      </top>
      <bottom style="hair">
        <color indexed="8"/>
      </bottom>
      <diagonal/>
    </border>
    <border>
      <left style="double">
        <color indexed="64"/>
      </left>
      <right style="hair">
        <color indexed="9"/>
      </right>
      <top style="medium">
        <color indexed="64"/>
      </top>
      <bottom/>
      <diagonal/>
    </border>
    <border>
      <left style="hair">
        <color indexed="9"/>
      </left>
      <right style="hair">
        <color indexed="9"/>
      </right>
      <top style="medium">
        <color indexed="64"/>
      </top>
      <bottom/>
      <diagonal/>
    </border>
    <border>
      <left style="hair">
        <color indexed="9"/>
      </left>
      <right style="medium">
        <color indexed="64"/>
      </right>
      <top style="medium">
        <color indexed="64"/>
      </top>
      <bottom/>
      <diagonal/>
    </border>
    <border>
      <left style="double">
        <color indexed="64"/>
      </left>
      <right style="hair">
        <color indexed="9"/>
      </right>
      <top/>
      <bottom style="double">
        <color indexed="64"/>
      </bottom>
      <diagonal/>
    </border>
    <border>
      <left style="hair">
        <color indexed="9"/>
      </left>
      <right style="hair">
        <color indexed="9"/>
      </right>
      <top/>
      <bottom style="double">
        <color indexed="64"/>
      </bottom>
      <diagonal/>
    </border>
    <border>
      <left style="hair">
        <color indexed="9"/>
      </left>
      <right style="medium">
        <color indexed="64"/>
      </right>
      <top/>
      <bottom style="double">
        <color indexed="64"/>
      </bottom>
      <diagonal/>
    </border>
    <border>
      <left style="medium">
        <color indexed="64"/>
      </left>
      <right style="hair">
        <color indexed="64"/>
      </right>
      <top style="medium">
        <color indexed="64"/>
      </top>
      <bottom style="hair">
        <color indexed="64"/>
      </bottom>
      <diagonal/>
    </border>
    <border>
      <left style="hair">
        <color indexed="64"/>
      </left>
      <right style="hair">
        <color indexed="64"/>
      </right>
      <top style="medium">
        <color indexed="64"/>
      </top>
      <bottom style="hair">
        <color indexed="64"/>
      </bottom>
      <diagonal/>
    </border>
    <border>
      <left style="hair">
        <color indexed="64"/>
      </left>
      <right/>
      <top style="medium">
        <color indexed="64"/>
      </top>
      <bottom style="hair">
        <color indexed="64"/>
      </bottom>
      <diagonal/>
    </border>
    <border>
      <left style="thin">
        <color indexed="64"/>
      </left>
      <right style="thin">
        <color indexed="64"/>
      </right>
      <top style="medium">
        <color indexed="64"/>
      </top>
      <bottom style="hair">
        <color indexed="64"/>
      </bottom>
      <diagonal/>
    </border>
    <border>
      <left style="medium">
        <color indexed="64"/>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top style="hair">
        <color indexed="64"/>
      </top>
      <bottom style="hair">
        <color indexed="64"/>
      </bottom>
      <diagonal/>
    </border>
    <border>
      <left style="thin">
        <color indexed="64"/>
      </left>
      <right style="thin">
        <color indexed="64"/>
      </right>
      <top style="hair">
        <color indexed="64"/>
      </top>
      <bottom style="hair">
        <color indexed="64"/>
      </bottom>
      <diagonal/>
    </border>
    <border>
      <left style="medium">
        <color indexed="64"/>
      </left>
      <right style="hair">
        <color indexed="64"/>
      </right>
      <top style="hair">
        <color indexed="64"/>
      </top>
      <bottom style="medium">
        <color indexed="64"/>
      </bottom>
      <diagonal/>
    </border>
    <border>
      <left style="hair">
        <color indexed="64"/>
      </left>
      <right style="hair">
        <color indexed="64"/>
      </right>
      <top style="hair">
        <color indexed="64"/>
      </top>
      <bottom style="medium">
        <color indexed="64"/>
      </bottom>
      <diagonal/>
    </border>
    <border>
      <left style="hair">
        <color indexed="64"/>
      </left>
      <right/>
      <top style="hair">
        <color indexed="64"/>
      </top>
      <bottom style="medium">
        <color indexed="64"/>
      </bottom>
      <diagonal/>
    </border>
    <border>
      <left/>
      <right/>
      <top style="medium">
        <color indexed="64"/>
      </top>
      <bottom/>
      <diagonal/>
    </border>
    <border>
      <left/>
      <right/>
      <top/>
      <bottom style="medium">
        <color indexed="64"/>
      </bottom>
      <diagonal/>
    </border>
    <border>
      <left style="medium">
        <color indexed="64"/>
      </left>
      <right style="hair">
        <color indexed="64"/>
      </right>
      <top style="medium">
        <color indexed="64"/>
      </top>
      <bottom style="thin">
        <color indexed="64"/>
      </bottom>
      <diagonal/>
    </border>
    <border>
      <left style="hair">
        <color indexed="64"/>
      </left>
      <right/>
      <top style="medium">
        <color indexed="64"/>
      </top>
      <bottom style="thin">
        <color indexed="64"/>
      </bottom>
      <diagonal/>
    </border>
    <border>
      <left style="thin">
        <color indexed="64"/>
      </left>
      <right style="hair">
        <color indexed="64"/>
      </right>
      <top style="medium">
        <color indexed="64"/>
      </top>
      <bottom style="thin">
        <color indexed="64"/>
      </bottom>
      <diagonal/>
    </border>
    <border>
      <left style="hair">
        <color indexed="64"/>
      </left>
      <right style="thin">
        <color indexed="64"/>
      </right>
      <top style="medium">
        <color indexed="64"/>
      </top>
      <bottom style="thin">
        <color indexed="64"/>
      </bottom>
      <diagonal/>
    </border>
    <border>
      <left/>
      <right style="hair">
        <color indexed="64"/>
      </right>
      <top style="medium">
        <color indexed="64"/>
      </top>
      <bottom style="thin">
        <color indexed="64"/>
      </bottom>
      <diagonal/>
    </border>
    <border>
      <left style="hair">
        <color indexed="64"/>
      </left>
      <right style="medium">
        <color indexed="64"/>
      </right>
      <top style="medium">
        <color indexed="64"/>
      </top>
      <bottom style="thin">
        <color indexed="64"/>
      </bottom>
      <diagonal/>
    </border>
    <border>
      <left style="medium">
        <color indexed="64"/>
      </left>
      <right style="hair">
        <color indexed="64"/>
      </right>
      <top/>
      <bottom style="hair">
        <color indexed="64"/>
      </bottom>
      <diagonal/>
    </border>
    <border>
      <left style="hair">
        <color indexed="64"/>
      </left>
      <right/>
      <top/>
      <bottom style="hair">
        <color indexed="64"/>
      </bottom>
      <diagonal/>
    </border>
    <border>
      <left style="thin">
        <color indexed="64"/>
      </left>
      <right style="hair">
        <color indexed="64"/>
      </right>
      <top/>
      <bottom style="hair">
        <color indexed="64"/>
      </bottom>
      <diagonal/>
    </border>
    <border>
      <left style="hair">
        <color indexed="64"/>
      </left>
      <right style="thin">
        <color indexed="64"/>
      </right>
      <top/>
      <bottom style="hair">
        <color indexed="64"/>
      </bottom>
      <diagonal/>
    </border>
    <border>
      <left/>
      <right style="hair">
        <color indexed="64"/>
      </right>
      <top/>
      <bottom style="hair">
        <color indexed="64"/>
      </bottom>
      <diagonal/>
    </border>
    <border>
      <left style="hair">
        <color indexed="64"/>
      </left>
      <right style="medium">
        <color indexed="64"/>
      </right>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medium">
        <color indexed="64"/>
      </right>
      <top style="hair">
        <color indexed="64"/>
      </top>
      <bottom style="hair">
        <color indexed="64"/>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hair">
        <color indexed="64"/>
      </right>
      <top style="hair">
        <color indexed="64"/>
      </top>
      <bottom style="hair">
        <color indexed="64"/>
      </bottom>
      <diagonal/>
    </border>
    <border>
      <left style="thin">
        <color indexed="64"/>
      </left>
      <right/>
      <top style="hair">
        <color indexed="64"/>
      </top>
      <bottom style="medium">
        <color indexed="64"/>
      </bottom>
      <diagonal/>
    </border>
    <border>
      <left style="hair">
        <color indexed="64"/>
      </left>
      <right style="thin">
        <color indexed="64"/>
      </right>
      <top style="hair">
        <color indexed="64"/>
      </top>
      <bottom style="medium">
        <color indexed="64"/>
      </bottom>
      <diagonal/>
    </border>
    <border>
      <left style="thin">
        <color indexed="64"/>
      </left>
      <right style="hair">
        <color indexed="64"/>
      </right>
      <top style="hair">
        <color indexed="64"/>
      </top>
      <bottom style="medium">
        <color indexed="64"/>
      </bottom>
      <diagonal/>
    </border>
    <border>
      <left/>
      <right/>
      <top style="hair">
        <color indexed="64"/>
      </top>
      <bottom style="medium">
        <color indexed="64"/>
      </bottom>
      <diagonal/>
    </border>
    <border>
      <left style="hair">
        <color indexed="64"/>
      </left>
      <right style="medium">
        <color indexed="64"/>
      </right>
      <top style="hair">
        <color indexed="64"/>
      </top>
      <bottom style="medium">
        <color indexed="64"/>
      </bottom>
      <diagonal/>
    </border>
    <border>
      <left style="double">
        <color indexed="64"/>
      </left>
      <right style="hair">
        <color indexed="9"/>
      </right>
      <top/>
      <bottom/>
      <diagonal/>
    </border>
    <border>
      <left style="hair">
        <color indexed="9"/>
      </left>
      <right style="hair">
        <color indexed="9"/>
      </right>
      <top/>
      <bottom/>
      <diagonal/>
    </border>
    <border>
      <left style="thin">
        <color indexed="8"/>
      </left>
      <right style="thin">
        <color indexed="8"/>
      </right>
      <top style="double">
        <color indexed="8"/>
      </top>
      <bottom/>
      <diagonal/>
    </border>
    <border>
      <left style="thin">
        <color indexed="8"/>
      </left>
      <right style="thin">
        <color indexed="8"/>
      </right>
      <top style="medium">
        <color indexed="8"/>
      </top>
      <bottom/>
      <diagonal/>
    </border>
    <border>
      <left style="thin">
        <color indexed="8"/>
      </left>
      <right style="thin">
        <color indexed="8"/>
      </right>
      <top/>
      <bottom style="thin">
        <color indexed="8"/>
      </bottom>
      <diagonal/>
    </border>
    <border>
      <left style="thin">
        <color indexed="8"/>
      </left>
      <right style="thin">
        <color indexed="8"/>
      </right>
      <top/>
      <bottom style="hair">
        <color indexed="8"/>
      </bottom>
      <diagonal/>
    </border>
    <border>
      <left style="medium">
        <color indexed="8"/>
      </left>
      <right style="thin">
        <color indexed="8"/>
      </right>
      <top style="hair">
        <color indexed="8"/>
      </top>
      <bottom style="hair">
        <color indexed="8"/>
      </bottom>
      <diagonal/>
    </border>
    <border>
      <left style="thin">
        <color indexed="8"/>
      </left>
      <right style="thin">
        <color indexed="8"/>
      </right>
      <top style="hair">
        <color indexed="8"/>
      </top>
      <bottom style="hair">
        <color indexed="8"/>
      </bottom>
      <diagonal/>
    </border>
    <border>
      <left style="medium">
        <color indexed="8"/>
      </left>
      <right style="thin">
        <color indexed="8"/>
      </right>
      <top style="hair">
        <color indexed="8"/>
      </top>
      <bottom style="medium">
        <color indexed="8"/>
      </bottom>
      <diagonal/>
    </border>
    <border>
      <left style="thin">
        <color indexed="8"/>
      </left>
      <right style="thin">
        <color indexed="8"/>
      </right>
      <top style="hair">
        <color indexed="8"/>
      </top>
      <bottom style="medium">
        <color indexed="8"/>
      </bottom>
      <diagonal/>
    </border>
    <border>
      <left style="medium">
        <color indexed="8"/>
      </left>
      <right/>
      <top style="medium">
        <color indexed="8"/>
      </top>
      <bottom style="thin">
        <color indexed="8"/>
      </bottom>
      <diagonal/>
    </border>
    <border>
      <left style="medium">
        <color indexed="8"/>
      </left>
      <right style="hair">
        <color indexed="8"/>
      </right>
      <top/>
      <bottom style="hair">
        <color indexed="8"/>
      </bottom>
      <diagonal/>
    </border>
    <border>
      <left style="medium">
        <color indexed="8"/>
      </left>
      <right style="hair">
        <color indexed="8"/>
      </right>
      <top style="hair">
        <color indexed="8"/>
      </top>
      <bottom style="hair">
        <color indexed="8"/>
      </bottom>
      <diagonal/>
    </border>
    <border>
      <left style="hair">
        <color indexed="8"/>
      </left>
      <right style="medium">
        <color indexed="8"/>
      </right>
      <top style="hair">
        <color indexed="8"/>
      </top>
      <bottom style="hair">
        <color indexed="8"/>
      </bottom>
      <diagonal/>
    </border>
    <border>
      <left style="thin">
        <color indexed="8"/>
      </left>
      <right/>
      <top style="hair">
        <color indexed="8"/>
      </top>
      <bottom style="hair">
        <color indexed="8"/>
      </bottom>
      <diagonal/>
    </border>
    <border>
      <left style="medium">
        <color indexed="8"/>
      </left>
      <right style="hair">
        <color indexed="8"/>
      </right>
      <top style="hair">
        <color indexed="8"/>
      </top>
      <bottom style="medium">
        <color indexed="8"/>
      </bottom>
      <diagonal/>
    </border>
    <border>
      <left style="hair">
        <color indexed="8"/>
      </left>
      <right style="medium">
        <color indexed="8"/>
      </right>
      <top style="hair">
        <color indexed="8"/>
      </top>
      <bottom style="medium">
        <color indexed="8"/>
      </bottom>
      <diagonal/>
    </border>
    <border>
      <left/>
      <right style="hair">
        <color indexed="64"/>
      </right>
      <top/>
      <bottom style="thin">
        <color indexed="64"/>
      </bottom>
      <diagonal/>
    </border>
    <border>
      <left style="hair">
        <color indexed="64"/>
      </left>
      <right style="hair">
        <color indexed="64"/>
      </right>
      <top/>
      <bottom style="thin">
        <color indexed="64"/>
      </bottom>
      <diagonal/>
    </border>
    <border>
      <left style="hair">
        <color indexed="64"/>
      </left>
      <right/>
      <top/>
      <bottom style="thin">
        <color indexed="64"/>
      </bottom>
      <diagonal/>
    </border>
    <border>
      <left style="thin">
        <color indexed="64"/>
      </left>
      <right style="hair">
        <color indexed="64"/>
      </right>
      <top/>
      <bottom style="thin">
        <color indexed="64"/>
      </bottom>
      <diagonal/>
    </border>
    <border>
      <left style="hair">
        <color indexed="64"/>
      </left>
      <right style="medium">
        <color indexed="64"/>
      </right>
      <top/>
      <bottom style="thin">
        <color indexed="64"/>
      </bottom>
      <diagonal/>
    </border>
    <border>
      <left style="medium">
        <color indexed="64"/>
      </left>
      <right/>
      <top/>
      <bottom style="hair">
        <color indexed="64"/>
      </bottom>
      <diagonal/>
    </border>
    <border>
      <left style="thin">
        <color indexed="64"/>
      </left>
      <right style="thin">
        <color indexed="64"/>
      </right>
      <top/>
      <bottom style="hair">
        <color indexed="64"/>
      </bottom>
      <diagonal/>
    </border>
    <border>
      <left style="hair">
        <color indexed="64"/>
      </left>
      <right style="hair">
        <color indexed="64"/>
      </right>
      <top/>
      <bottom style="hair">
        <color indexed="64"/>
      </bottom>
      <diagonal/>
    </border>
    <border>
      <left style="medium">
        <color indexed="64"/>
      </left>
      <right/>
      <top style="hair">
        <color indexed="64"/>
      </top>
      <bottom style="hair">
        <color indexed="64"/>
      </bottom>
      <diagonal/>
    </border>
    <border>
      <left style="medium">
        <color indexed="64"/>
      </left>
      <right/>
      <top style="hair">
        <color indexed="64"/>
      </top>
      <bottom style="medium">
        <color indexed="8"/>
      </bottom>
      <diagonal/>
    </border>
    <border>
      <left style="thin">
        <color indexed="64"/>
      </left>
      <right style="thin">
        <color indexed="64"/>
      </right>
      <top style="hair">
        <color indexed="64"/>
      </top>
      <bottom style="medium">
        <color indexed="8"/>
      </bottom>
      <diagonal/>
    </border>
    <border>
      <left/>
      <right style="hair">
        <color indexed="64"/>
      </right>
      <top style="hair">
        <color indexed="64"/>
      </top>
      <bottom style="medium">
        <color indexed="8"/>
      </bottom>
      <diagonal/>
    </border>
    <border>
      <left style="hair">
        <color indexed="64"/>
      </left>
      <right style="hair">
        <color indexed="64"/>
      </right>
      <top style="hair">
        <color indexed="64"/>
      </top>
      <bottom style="medium">
        <color indexed="8"/>
      </bottom>
      <diagonal/>
    </border>
    <border>
      <left style="hair">
        <color indexed="64"/>
      </left>
      <right/>
      <top style="hair">
        <color indexed="64"/>
      </top>
      <bottom style="medium">
        <color indexed="8"/>
      </bottom>
      <diagonal/>
    </border>
    <border>
      <left style="thin">
        <color indexed="64"/>
      </left>
      <right style="hair">
        <color indexed="64"/>
      </right>
      <top style="hair">
        <color indexed="64"/>
      </top>
      <bottom style="medium">
        <color indexed="8"/>
      </bottom>
      <diagonal/>
    </border>
    <border>
      <left style="hair">
        <color indexed="64"/>
      </left>
      <right style="medium">
        <color indexed="64"/>
      </right>
      <top style="hair">
        <color indexed="64"/>
      </top>
      <bottom style="medium">
        <color indexed="8"/>
      </bottom>
      <diagonal/>
    </border>
    <border>
      <left style="medium">
        <color indexed="64"/>
      </left>
      <right style="medium">
        <color indexed="64"/>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bottom/>
      <diagonal/>
    </border>
    <border>
      <left/>
      <right style="medium">
        <color indexed="64"/>
      </right>
      <top/>
      <bottom/>
      <diagonal/>
    </border>
    <border>
      <left style="thin">
        <color indexed="64"/>
      </left>
      <right/>
      <top/>
      <bottom/>
      <diagonal/>
    </border>
    <border>
      <left style="medium">
        <color indexed="8"/>
      </left>
      <right style="thin">
        <color indexed="8"/>
      </right>
      <top style="hair">
        <color indexed="8"/>
      </top>
      <bottom style="thin">
        <color indexed="8"/>
      </bottom>
      <diagonal/>
    </border>
    <border>
      <left style="thin">
        <color indexed="8"/>
      </left>
      <right style="thin">
        <color indexed="8"/>
      </right>
      <top style="medium">
        <color indexed="8"/>
      </top>
      <bottom style="hair">
        <color indexed="8"/>
      </bottom>
      <diagonal/>
    </border>
    <border>
      <left style="thin">
        <color indexed="8"/>
      </left>
      <right style="thin">
        <color indexed="8"/>
      </right>
      <top style="hair">
        <color indexed="8"/>
      </top>
      <bottom style="thin">
        <color indexed="8"/>
      </bottom>
      <diagonal/>
    </border>
    <border>
      <left style="thin">
        <color indexed="64"/>
      </left>
      <right style="thin">
        <color indexed="64"/>
      </right>
      <top style="hair">
        <color indexed="64"/>
      </top>
      <bottom style="thin">
        <color indexed="64"/>
      </bottom>
      <diagonal/>
    </border>
    <border>
      <left style="medium">
        <color indexed="64"/>
      </left>
      <right/>
      <top style="medium">
        <color indexed="64"/>
      </top>
      <bottom style="hair">
        <color indexed="64"/>
      </bottom>
      <diagonal/>
    </border>
    <border>
      <left style="medium">
        <color indexed="64"/>
      </left>
      <right/>
      <top style="hair">
        <color indexed="64"/>
      </top>
      <bottom style="thin">
        <color indexed="64"/>
      </bottom>
      <diagonal/>
    </border>
    <border>
      <left style="hair">
        <color indexed="64"/>
      </left>
      <right style="hair">
        <color indexed="64"/>
      </right>
      <top style="medium">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8"/>
      </bottom>
      <diagonal/>
    </border>
    <border>
      <left style="medium">
        <color indexed="8"/>
      </left>
      <right style="thin">
        <color indexed="8"/>
      </right>
      <top style="medium">
        <color indexed="8"/>
      </top>
      <bottom style="hair">
        <color indexed="8"/>
      </bottom>
      <diagonal/>
    </border>
    <border>
      <left/>
      <right/>
      <top style="medium">
        <color indexed="64"/>
      </top>
      <bottom style="hair">
        <color indexed="64"/>
      </bottom>
      <diagonal/>
    </border>
    <border>
      <left style="thin">
        <color indexed="64"/>
      </left>
      <right/>
      <top style="medium">
        <color indexed="64"/>
      </top>
      <bottom style="hair">
        <color indexed="64"/>
      </bottom>
      <diagonal/>
    </border>
    <border>
      <left style="thin">
        <color indexed="8"/>
      </left>
      <right style="medium">
        <color indexed="8"/>
      </right>
      <top style="medium">
        <color indexed="8"/>
      </top>
      <bottom style="thin">
        <color indexed="8"/>
      </bottom>
      <diagonal/>
    </border>
    <border>
      <left style="thin">
        <color indexed="8"/>
      </left>
      <right style="medium">
        <color indexed="8"/>
      </right>
      <top style="thin">
        <color indexed="8"/>
      </top>
      <bottom style="thin">
        <color indexed="8"/>
      </bottom>
      <diagonal/>
    </border>
    <border>
      <left style="thin">
        <color indexed="8"/>
      </left>
      <right style="medium">
        <color indexed="8"/>
      </right>
      <top style="thin">
        <color indexed="8"/>
      </top>
      <bottom style="medium">
        <color indexed="64"/>
      </bottom>
      <diagonal/>
    </border>
    <border>
      <left style="thin">
        <color indexed="64"/>
      </left>
      <right style="thin">
        <color indexed="8"/>
      </right>
      <top/>
      <bottom style="hair">
        <color indexed="8"/>
      </bottom>
      <diagonal/>
    </border>
    <border>
      <left style="thin">
        <color indexed="64"/>
      </left>
      <right style="thin">
        <color indexed="8"/>
      </right>
      <top style="hair">
        <color indexed="8"/>
      </top>
      <bottom style="hair">
        <color indexed="8"/>
      </bottom>
      <diagonal/>
    </border>
    <border>
      <left style="thin">
        <color indexed="8"/>
      </left>
      <right style="thin">
        <color indexed="8"/>
      </right>
      <top/>
      <bottom style="thin">
        <color indexed="64"/>
      </bottom>
      <diagonal/>
    </border>
    <border>
      <left style="thin">
        <color indexed="8"/>
      </left>
      <right style="medium">
        <color indexed="8"/>
      </right>
      <top style="medium">
        <color indexed="8"/>
      </top>
      <bottom/>
      <diagonal/>
    </border>
    <border>
      <left style="thin">
        <color indexed="8"/>
      </left>
      <right style="medium">
        <color indexed="8"/>
      </right>
      <top/>
      <bottom style="thin">
        <color indexed="64"/>
      </bottom>
      <diagonal/>
    </border>
    <border>
      <left style="thin">
        <color indexed="8"/>
      </left>
      <right style="medium">
        <color indexed="8"/>
      </right>
      <top/>
      <bottom style="hair">
        <color indexed="8"/>
      </bottom>
      <diagonal/>
    </border>
    <border>
      <left/>
      <right style="medium">
        <color indexed="8"/>
      </right>
      <top/>
      <bottom/>
      <diagonal/>
    </border>
    <border>
      <left/>
      <right style="medium">
        <color indexed="8"/>
      </right>
      <top/>
      <bottom style="medium">
        <color indexed="8"/>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thin">
        <color indexed="22"/>
      </left>
      <right style="thin">
        <color indexed="22"/>
      </right>
      <top style="thin">
        <color indexed="22"/>
      </top>
      <bottom style="thin">
        <color indexed="22"/>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8"/>
      </left>
      <right/>
      <top style="medium">
        <color indexed="8"/>
      </top>
      <bottom/>
      <diagonal/>
    </border>
    <border>
      <left style="thin">
        <color indexed="8"/>
      </left>
      <right/>
      <top/>
      <bottom style="thin">
        <color indexed="8"/>
      </bottom>
      <diagonal/>
    </border>
    <border>
      <left style="thin">
        <color indexed="8"/>
      </left>
      <right/>
      <top style="hair">
        <color indexed="8"/>
      </top>
      <bottom style="medium">
        <color indexed="8"/>
      </bottom>
      <diagonal/>
    </border>
    <border>
      <left style="medium">
        <color indexed="8"/>
      </left>
      <right style="medium">
        <color indexed="8"/>
      </right>
      <top style="medium">
        <color indexed="8"/>
      </top>
      <bottom style="hair">
        <color indexed="8"/>
      </bottom>
      <diagonal/>
    </border>
    <border>
      <left style="medium">
        <color indexed="8"/>
      </left>
      <right style="medium">
        <color indexed="8"/>
      </right>
      <top style="hair">
        <color indexed="8"/>
      </top>
      <bottom style="hair">
        <color indexed="8"/>
      </bottom>
      <diagonal/>
    </border>
    <border>
      <left style="medium">
        <color indexed="8"/>
      </left>
      <right style="medium">
        <color indexed="8"/>
      </right>
      <top style="hair">
        <color indexed="8"/>
      </top>
      <bottom style="medium">
        <color indexed="8"/>
      </bottom>
      <diagonal/>
    </border>
    <border>
      <left style="thin">
        <color indexed="8"/>
      </left>
      <right/>
      <top style="medium">
        <color indexed="8"/>
      </top>
      <bottom style="thin">
        <color indexed="8"/>
      </bottom>
      <diagonal/>
    </border>
    <border>
      <left style="thin">
        <color indexed="8"/>
      </left>
      <right/>
      <top/>
      <bottom style="hair">
        <color indexed="8"/>
      </bottom>
      <diagonal/>
    </border>
    <border>
      <left style="hair">
        <color indexed="8"/>
      </left>
      <right style="medium">
        <color indexed="8"/>
      </right>
      <top/>
      <bottom style="hair">
        <color indexed="8"/>
      </bottom>
      <diagonal/>
    </border>
  </borders>
  <cellStyleXfs count="179">
    <xf numFmtId="0" fontId="0" fillId="0" borderId="0"/>
    <xf numFmtId="185" fontId="31" fillId="0" borderId="0" applyFont="0" applyFill="0" applyBorder="0" applyAlignment="0" applyProtection="0"/>
    <xf numFmtId="0" fontId="31" fillId="0" borderId="0"/>
    <xf numFmtId="0" fontId="31" fillId="0" borderId="0"/>
    <xf numFmtId="9" fontId="1" fillId="0" borderId="0" applyFont="0" applyFill="0" applyBorder="0" applyAlignment="0" applyProtection="0"/>
    <xf numFmtId="0" fontId="21" fillId="0" borderId="0"/>
    <xf numFmtId="0" fontId="87" fillId="0" borderId="0">
      <alignment vertical="top"/>
    </xf>
    <xf numFmtId="0" fontId="3" fillId="0" borderId="0"/>
    <xf numFmtId="0" fontId="21" fillId="0" borderId="0">
      <alignment vertical="center"/>
    </xf>
    <xf numFmtId="0" fontId="82" fillId="0" borderId="0"/>
    <xf numFmtId="0" fontId="37" fillId="0" borderId="0" applyNumberFormat="0" applyFill="0" applyBorder="0" applyAlignment="0" applyProtection="0">
      <alignment vertical="top"/>
      <protection locked="0"/>
    </xf>
    <xf numFmtId="43" fontId="1" fillId="0" borderId="0" applyFont="0" applyFill="0" applyBorder="0" applyAlignment="0" applyProtection="0"/>
    <xf numFmtId="0" fontId="3" fillId="0" borderId="0"/>
    <xf numFmtId="0" fontId="1" fillId="0" borderId="0"/>
    <xf numFmtId="0" fontId="1" fillId="0" borderId="0"/>
    <xf numFmtId="0" fontId="104" fillId="0" borderId="0">
      <alignment vertical="center"/>
    </xf>
    <xf numFmtId="0" fontId="1" fillId="0" borderId="0"/>
    <xf numFmtId="43" fontId="1" fillId="0" borderId="0" applyFont="0" applyFill="0" applyBorder="0" applyAlignment="0" applyProtection="0"/>
    <xf numFmtId="0" fontId="1" fillId="0" borderId="0"/>
    <xf numFmtId="0" fontId="106" fillId="0" borderId="0" applyNumberFormat="0" applyFill="0" applyBorder="0" applyAlignment="0" applyProtection="0">
      <alignment vertical="top"/>
      <protection locked="0"/>
    </xf>
    <xf numFmtId="43" fontId="104" fillId="0" borderId="0" applyFont="0" applyFill="0" applyBorder="0" applyAlignment="0" applyProtection="0">
      <alignment vertical="center"/>
    </xf>
    <xf numFmtId="9" fontId="1" fillId="0" borderId="0" applyFont="0" applyFill="0" applyBorder="0" applyAlignment="0" applyProtection="0"/>
    <xf numFmtId="9" fontId="104" fillId="0" borderId="0" applyFont="0" applyFill="0" applyBorder="0" applyAlignment="0" applyProtection="0">
      <alignment vertical="center"/>
    </xf>
    <xf numFmtId="0" fontId="105" fillId="0" borderId="0"/>
    <xf numFmtId="0" fontId="87" fillId="0" borderId="0">
      <alignment vertical="top"/>
    </xf>
    <xf numFmtId="0" fontId="105" fillId="0" borderId="0"/>
    <xf numFmtId="0" fontId="87" fillId="0" borderId="0">
      <alignment vertical="top"/>
    </xf>
    <xf numFmtId="0" fontId="87" fillId="0" borderId="0">
      <alignment vertical="top"/>
    </xf>
    <xf numFmtId="0" fontId="105" fillId="0" borderId="0"/>
    <xf numFmtId="0" fontId="1" fillId="0" borderId="0"/>
    <xf numFmtId="0" fontId="108" fillId="0" borderId="0">
      <alignment horizontal="right"/>
    </xf>
    <xf numFmtId="185" fontId="31" fillId="0" borderId="0" applyFont="0" applyFill="0" applyBorder="0" applyAlignment="0" applyProtection="0"/>
    <xf numFmtId="0" fontId="109" fillId="0" borderId="0"/>
    <xf numFmtId="191" fontId="110" fillId="20" borderId="0" applyFont="0" applyFill="0" applyBorder="0" applyAlignment="0" applyProtection="0"/>
    <xf numFmtId="192" fontId="111" fillId="0" borderId="8"/>
    <xf numFmtId="193" fontId="110" fillId="0" borderId="0" applyFill="0" applyBorder="0">
      <alignment horizontal="right"/>
    </xf>
    <xf numFmtId="0" fontId="111" fillId="0" borderId="0" applyFont="0" applyFill="0" applyBorder="0" applyAlignment="0" applyProtection="0"/>
    <xf numFmtId="0" fontId="111" fillId="0" borderId="0" applyFont="0" applyFill="0" applyBorder="0" applyAlignment="0" applyProtection="0"/>
    <xf numFmtId="0" fontId="111" fillId="0" borderId="0" applyFont="0" applyFill="0" applyBorder="0" applyAlignment="0" applyProtection="0"/>
    <xf numFmtId="0" fontId="111" fillId="0" borderId="0" applyFont="0" applyFill="0" applyBorder="0" applyAlignment="0" applyProtection="0"/>
    <xf numFmtId="0" fontId="111" fillId="0" borderId="0" applyFont="0" applyFill="0" applyBorder="0" applyAlignment="0" applyProtection="0"/>
    <xf numFmtId="0" fontId="111" fillId="0" borderId="0" applyFont="0" applyFill="0" applyBorder="0" applyAlignment="0" applyProtection="0"/>
    <xf numFmtId="0" fontId="111" fillId="0" borderId="0" applyFont="0" applyFill="0" applyBorder="0" applyAlignment="0" applyProtection="0"/>
    <xf numFmtId="0" fontId="111" fillId="0" borderId="0" applyFont="0" applyFill="0" applyBorder="0" applyAlignment="0" applyProtection="0"/>
    <xf numFmtId="0" fontId="111" fillId="0" borderId="0" applyFont="0" applyFill="0" applyBorder="0" applyAlignment="0" applyProtection="0"/>
    <xf numFmtId="0" fontId="111" fillId="0" borderId="0" applyFont="0" applyFill="0" applyBorder="0" applyAlignment="0" applyProtection="0"/>
    <xf numFmtId="0" fontId="111" fillId="0" borderId="0" applyFont="0" applyFill="0" applyBorder="0" applyAlignment="0" applyProtection="0"/>
    <xf numFmtId="0" fontId="111" fillId="0" borderId="0" applyFont="0" applyFill="0" applyBorder="0" applyAlignment="0" applyProtection="0"/>
    <xf numFmtId="0" fontId="111" fillId="0" borderId="0" applyFont="0" applyFill="0" applyBorder="0" applyAlignment="0" applyProtection="0"/>
    <xf numFmtId="0" fontId="111" fillId="0" borderId="0" applyFont="0" applyFill="0" applyBorder="0" applyAlignment="0" applyProtection="0"/>
    <xf numFmtId="0" fontId="111" fillId="0" borderId="0" applyFont="0" applyFill="0" applyBorder="0" applyAlignment="0" applyProtection="0"/>
    <xf numFmtId="0" fontId="111" fillId="0" borderId="0" applyFont="0" applyFill="0" applyBorder="0" applyAlignment="0" applyProtection="0"/>
    <xf numFmtId="0" fontId="111" fillId="0" borderId="0" applyFont="0" applyFill="0" applyBorder="0" applyAlignment="0" applyProtection="0"/>
    <xf numFmtId="0" fontId="111" fillId="0" borderId="0" applyFont="0" applyFill="0" applyBorder="0" applyAlignment="0" applyProtection="0"/>
    <xf numFmtId="0" fontId="111" fillId="0" borderId="0" applyFont="0" applyFill="0" applyBorder="0" applyAlignment="0" applyProtection="0"/>
    <xf numFmtId="0" fontId="111" fillId="0" borderId="0" applyFont="0" applyFill="0" applyBorder="0" applyAlignment="0" applyProtection="0"/>
    <xf numFmtId="0" fontId="111" fillId="0" borderId="0" applyFont="0" applyFill="0" applyBorder="0" applyAlignment="0" applyProtection="0"/>
    <xf numFmtId="0" fontId="111" fillId="0" borderId="0" applyFont="0" applyFill="0" applyBorder="0" applyAlignment="0" applyProtection="0"/>
    <xf numFmtId="0" fontId="111" fillId="0" borderId="0" applyFont="0" applyFill="0" applyBorder="0" applyAlignment="0" applyProtection="0"/>
    <xf numFmtId="0" fontId="111" fillId="0" borderId="0" applyFont="0" applyFill="0" applyBorder="0" applyAlignment="0" applyProtection="0"/>
    <xf numFmtId="0" fontId="111" fillId="0" borderId="0" applyFont="0" applyFill="0" applyBorder="0" applyAlignment="0" applyProtection="0"/>
    <xf numFmtId="0" fontId="111" fillId="0" borderId="0" applyFont="0" applyFill="0" applyBorder="0" applyAlignment="0" applyProtection="0"/>
    <xf numFmtId="0" fontId="111" fillId="0" borderId="0" applyFont="0" applyFill="0" applyBorder="0" applyAlignment="0" applyProtection="0"/>
    <xf numFmtId="0" fontId="111" fillId="0" borderId="0" applyFont="0" applyFill="0" applyBorder="0" applyAlignment="0" applyProtection="0"/>
    <xf numFmtId="0" fontId="111" fillId="0" borderId="0" applyFont="0" applyFill="0" applyBorder="0" applyAlignment="0" applyProtection="0"/>
    <xf numFmtId="0" fontId="111" fillId="0" borderId="0" applyFont="0" applyFill="0" applyBorder="0" applyAlignment="0" applyProtection="0"/>
    <xf numFmtId="0" fontId="111" fillId="0" borderId="0" applyFont="0" applyFill="0" applyBorder="0" applyAlignment="0" applyProtection="0"/>
    <xf numFmtId="0" fontId="111" fillId="0" borderId="0" applyFont="0" applyFill="0" applyBorder="0" applyAlignment="0" applyProtection="0"/>
    <xf numFmtId="0" fontId="111" fillId="0" borderId="0" applyFont="0" applyFill="0" applyBorder="0" applyAlignment="0" applyProtection="0"/>
    <xf numFmtId="0" fontId="111" fillId="0" borderId="0" applyFont="0" applyFill="0" applyBorder="0" applyAlignment="0" applyProtection="0"/>
    <xf numFmtId="0" fontId="111" fillId="0" borderId="0" applyFont="0" applyFill="0" applyBorder="0" applyAlignment="0" applyProtection="0"/>
    <xf numFmtId="0" fontId="111" fillId="0" borderId="0" applyFont="0" applyFill="0" applyBorder="0" applyAlignment="0" applyProtection="0"/>
    <xf numFmtId="0" fontId="111" fillId="0" borderId="0" applyFont="0" applyFill="0" applyBorder="0" applyAlignment="0" applyProtection="0"/>
    <xf numFmtId="0" fontId="111" fillId="0" borderId="0" applyFont="0" applyFill="0" applyBorder="0" applyAlignment="0" applyProtection="0"/>
    <xf numFmtId="0" fontId="111" fillId="0" borderId="0" applyFont="0" applyFill="0" applyBorder="0" applyAlignment="0" applyProtection="0"/>
    <xf numFmtId="0" fontId="111" fillId="0" borderId="0" applyFont="0" applyFill="0" applyBorder="0" applyAlignment="0" applyProtection="0"/>
    <xf numFmtId="0" fontId="111" fillId="0" borderId="0" applyFont="0" applyFill="0" applyBorder="0" applyAlignment="0" applyProtection="0"/>
    <xf numFmtId="0" fontId="111" fillId="0" borderId="0" applyFont="0" applyFill="0" applyBorder="0" applyAlignment="0" applyProtection="0"/>
    <xf numFmtId="0" fontId="111" fillId="0" borderId="0" applyFont="0" applyFill="0" applyBorder="0" applyAlignment="0" applyProtection="0"/>
    <xf numFmtId="0" fontId="111" fillId="0" borderId="0" applyFont="0" applyFill="0" applyBorder="0" applyAlignment="0" applyProtection="0"/>
    <xf numFmtId="0" fontId="111" fillId="0" borderId="0" applyFont="0" applyFill="0" applyBorder="0" applyAlignment="0" applyProtection="0"/>
    <xf numFmtId="0" fontId="111" fillId="0" borderId="0" applyFont="0" applyFill="0" applyBorder="0" applyAlignment="0" applyProtection="0"/>
    <xf numFmtId="0" fontId="111" fillId="0" borderId="0" applyFont="0" applyFill="0" applyBorder="0" applyAlignment="0" applyProtection="0"/>
    <xf numFmtId="37" fontId="110" fillId="20" borderId="130" applyNumberFormat="0" applyFont="0" applyAlignment="0" applyProtection="0"/>
    <xf numFmtId="37" fontId="110" fillId="20" borderId="130" applyNumberFormat="0" applyFont="0" applyAlignment="0" applyProtection="0"/>
    <xf numFmtId="37" fontId="110" fillId="20" borderId="130" applyNumberFormat="0" applyFont="0" applyAlignment="0" applyProtection="0"/>
    <xf numFmtId="37" fontId="110" fillId="20" borderId="130" applyNumberFormat="0" applyFont="0" applyAlignment="0" applyProtection="0"/>
    <xf numFmtId="37" fontId="110" fillId="20" borderId="130" applyNumberFormat="0" applyFont="0" applyAlignment="0" applyProtection="0"/>
    <xf numFmtId="37" fontId="110" fillId="20" borderId="130" applyNumberFormat="0" applyFont="0" applyAlignment="0" applyProtection="0"/>
    <xf numFmtId="37" fontId="110" fillId="20" borderId="130" applyNumberFormat="0" applyFont="0" applyAlignment="0" applyProtection="0"/>
    <xf numFmtId="37" fontId="110" fillId="20" borderId="130" applyNumberFormat="0" applyFont="0" applyAlignment="0" applyProtection="0"/>
    <xf numFmtId="37" fontId="110" fillId="20" borderId="130" applyNumberFormat="0" applyFont="0" applyAlignment="0" applyProtection="0"/>
    <xf numFmtId="37" fontId="110" fillId="20" borderId="130" applyNumberFormat="0" applyFont="0" applyAlignment="0" applyProtection="0"/>
    <xf numFmtId="37" fontId="110" fillId="20" borderId="130" applyNumberFormat="0" applyFont="0" applyAlignment="0" applyProtection="0"/>
    <xf numFmtId="37" fontId="110" fillId="20" borderId="130" applyNumberFormat="0" applyFont="0" applyAlignment="0" applyProtection="0"/>
    <xf numFmtId="37" fontId="110" fillId="20" borderId="130" applyNumberFormat="0" applyFont="0" applyAlignment="0" applyProtection="0"/>
    <xf numFmtId="37" fontId="110" fillId="20" borderId="130" applyNumberFormat="0" applyFont="0" applyAlignment="0" applyProtection="0"/>
    <xf numFmtId="37" fontId="110" fillId="20" borderId="130" applyNumberFormat="0" applyFont="0" applyAlignment="0" applyProtection="0"/>
    <xf numFmtId="37" fontId="110" fillId="20" borderId="130" applyNumberFormat="0" applyFont="0" applyAlignment="0" applyProtection="0"/>
    <xf numFmtId="37" fontId="110" fillId="20" borderId="130" applyNumberFormat="0" applyFont="0" applyAlignment="0" applyProtection="0"/>
    <xf numFmtId="37" fontId="110" fillId="20" borderId="130" applyNumberFormat="0" applyFont="0" applyAlignment="0" applyProtection="0"/>
    <xf numFmtId="37" fontId="110" fillId="20" borderId="130" applyNumberFormat="0" applyFont="0" applyAlignment="0" applyProtection="0"/>
    <xf numFmtId="37" fontId="110" fillId="20" borderId="130" applyNumberFormat="0" applyFont="0" applyAlignment="0" applyProtection="0"/>
    <xf numFmtId="37" fontId="110" fillId="20" borderId="130" applyNumberFormat="0" applyFont="0" applyAlignment="0" applyProtection="0"/>
    <xf numFmtId="37" fontId="110" fillId="20" borderId="130" applyNumberFormat="0" applyFont="0" applyAlignment="0" applyProtection="0"/>
    <xf numFmtId="37" fontId="110" fillId="20" borderId="130" applyNumberFormat="0" applyFont="0" applyAlignment="0" applyProtection="0"/>
    <xf numFmtId="37" fontId="110" fillId="20" borderId="130" applyNumberFormat="0" applyFont="0" applyAlignment="0" applyProtection="0"/>
    <xf numFmtId="37" fontId="110" fillId="20" borderId="130" applyNumberFormat="0" applyFont="0" applyAlignment="0" applyProtection="0"/>
    <xf numFmtId="37" fontId="110" fillId="20" borderId="130" applyNumberFormat="0" applyFont="0" applyAlignment="0" applyProtection="0"/>
    <xf numFmtId="37" fontId="110" fillId="20" borderId="130" applyNumberFormat="0" applyFont="0" applyAlignment="0" applyProtection="0"/>
    <xf numFmtId="37" fontId="110" fillId="20" borderId="130" applyNumberFormat="0" applyFont="0" applyAlignment="0" applyProtection="0"/>
    <xf numFmtId="37" fontId="110" fillId="20" borderId="130" applyNumberFormat="0" applyFont="0" applyAlignment="0" applyProtection="0"/>
    <xf numFmtId="37" fontId="110" fillId="20" borderId="130" applyNumberFormat="0" applyFont="0" applyAlignment="0" applyProtection="0"/>
    <xf numFmtId="37" fontId="110" fillId="20" borderId="130" applyNumberFormat="0" applyFont="0" applyAlignment="0" applyProtection="0"/>
    <xf numFmtId="37" fontId="110" fillId="20" borderId="130" applyNumberFormat="0" applyFont="0" applyAlignment="0" applyProtection="0"/>
    <xf numFmtId="37" fontId="110" fillId="20" borderId="130" applyNumberFormat="0" applyFont="0" applyAlignment="0" applyProtection="0"/>
    <xf numFmtId="37" fontId="110" fillId="20" borderId="130" applyNumberFormat="0" applyFont="0" applyAlignment="0" applyProtection="0"/>
    <xf numFmtId="37" fontId="110" fillId="20" borderId="130" applyNumberFormat="0" applyFont="0" applyAlignment="0" applyProtection="0"/>
    <xf numFmtId="37" fontId="110" fillId="20" borderId="130" applyNumberFormat="0" applyFont="0" applyAlignment="0" applyProtection="0"/>
    <xf numFmtId="37" fontId="110" fillId="20" borderId="130" applyNumberFormat="0" applyFont="0" applyAlignment="0" applyProtection="0"/>
    <xf numFmtId="37" fontId="110" fillId="20" borderId="130" applyNumberFormat="0" applyFont="0" applyAlignment="0" applyProtection="0"/>
    <xf numFmtId="37" fontId="110" fillId="20" borderId="130" applyNumberFormat="0" applyFont="0" applyAlignment="0" applyProtection="0"/>
    <xf numFmtId="37" fontId="110" fillId="20" borderId="130" applyNumberFormat="0" applyFont="0" applyAlignment="0" applyProtection="0"/>
    <xf numFmtId="37" fontId="110" fillId="20" borderId="130" applyNumberFormat="0" applyFont="0" applyAlignment="0" applyProtection="0"/>
    <xf numFmtId="37" fontId="110" fillId="20" borderId="130" applyNumberFormat="0" applyFont="0" applyAlignment="0" applyProtection="0"/>
    <xf numFmtId="37" fontId="110" fillId="20" borderId="130" applyNumberFormat="0" applyFont="0" applyAlignment="0" applyProtection="0"/>
    <xf numFmtId="37" fontId="110" fillId="20" borderId="130" applyNumberFormat="0" applyFont="0" applyAlignment="0" applyProtection="0"/>
    <xf numFmtId="37" fontId="110" fillId="20" borderId="130" applyNumberFormat="0" applyFont="0" applyAlignment="0" applyProtection="0"/>
    <xf numFmtId="184" fontId="112" fillId="0" borderId="0"/>
    <xf numFmtId="182" fontId="31" fillId="0" borderId="0" applyFont="0" applyFill="0" applyBorder="0" applyAlignment="0" applyProtection="0"/>
    <xf numFmtId="0" fontId="31" fillId="0" borderId="0"/>
    <xf numFmtId="193" fontId="110" fillId="0" borderId="0"/>
    <xf numFmtId="194" fontId="110" fillId="0" borderId="0" applyFont="0" applyFill="0" applyBorder="0" applyAlignment="0" applyProtection="0"/>
    <xf numFmtId="10" fontId="31" fillId="0" borderId="0" applyFont="0" applyFill="0" applyBorder="0" applyAlignment="0" applyProtection="0"/>
    <xf numFmtId="195" fontId="87" fillId="0" borderId="0"/>
    <xf numFmtId="193" fontId="113" fillId="0" borderId="0" applyNumberFormat="0" applyFill="0" applyBorder="0" applyAlignment="0" applyProtection="0"/>
    <xf numFmtId="1" fontId="114" fillId="0" borderId="0"/>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0" fontId="115" fillId="21" borderId="0" applyNumberFormat="0" applyBorder="0" applyAlignment="0" applyProtection="0">
      <alignment vertical="center"/>
    </xf>
    <xf numFmtId="0" fontId="115" fillId="8" borderId="0" applyNumberFormat="0" applyBorder="0" applyAlignment="0" applyProtection="0">
      <alignment vertical="center"/>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alignment vertical="center"/>
    </xf>
    <xf numFmtId="0" fontId="37" fillId="0" borderId="0" applyNumberFormat="0" applyFill="0" applyBorder="0" applyAlignment="0" applyProtection="0">
      <alignment vertical="top"/>
      <protection locked="0"/>
    </xf>
    <xf numFmtId="0" fontId="116" fillId="22" borderId="0" applyNumberFormat="0" applyBorder="0" applyAlignment="0" applyProtection="0">
      <alignment vertical="center"/>
    </xf>
    <xf numFmtId="0" fontId="116" fillId="3" borderId="0" applyNumberFormat="0" applyBorder="0" applyAlignment="0" applyProtection="0">
      <alignment vertical="center"/>
    </xf>
    <xf numFmtId="0" fontId="117" fillId="0" borderId="0" applyNumberFormat="0" applyFill="0" applyBorder="0" applyAlignment="0" applyProtection="0">
      <alignment vertical="top"/>
      <protection locked="0"/>
    </xf>
    <xf numFmtId="176" fontId="1" fillId="0" borderId="0" applyFont="0" applyFill="0" applyBorder="0" applyAlignment="0" applyProtection="0">
      <alignment vertical="center"/>
    </xf>
    <xf numFmtId="196" fontId="3" fillId="0" borderId="0" applyFont="0" applyFill="0" applyBorder="0" applyAlignment="0" applyProtection="0"/>
    <xf numFmtId="185" fontId="3" fillId="0" borderId="0" applyFont="0" applyFill="0" applyBorder="0" applyAlignment="0" applyProtection="0"/>
    <xf numFmtId="43" fontId="1" fillId="0" borderId="0" applyFont="0" applyFill="0" applyBorder="0" applyAlignment="0" applyProtection="0">
      <alignment vertical="center"/>
    </xf>
    <xf numFmtId="197" fontId="31" fillId="0" borderId="0" applyFont="0" applyFill="0" applyBorder="0" applyAlignment="0" applyProtection="0"/>
    <xf numFmtId="43" fontId="1" fillId="0" borderId="0" applyFont="0" applyFill="0" applyBorder="0" applyAlignment="0" applyProtection="0">
      <alignment vertical="center"/>
    </xf>
    <xf numFmtId="43" fontId="1" fillId="0" borderId="0" applyFont="0" applyFill="0" applyBorder="0" applyAlignment="0" applyProtection="0">
      <alignment vertical="center"/>
    </xf>
    <xf numFmtId="43" fontId="1" fillId="0" borderId="0" applyFont="0" applyFill="0" applyBorder="0" applyAlignment="0" applyProtection="0">
      <alignment vertical="center"/>
    </xf>
    <xf numFmtId="43" fontId="1" fillId="0" borderId="0" applyFont="0" applyFill="0" applyBorder="0" applyAlignment="0" applyProtection="0">
      <alignment vertical="center"/>
    </xf>
    <xf numFmtId="0" fontId="3" fillId="0" borderId="0"/>
    <xf numFmtId="0" fontId="3" fillId="0" borderId="0"/>
    <xf numFmtId="0" fontId="1" fillId="0" borderId="0"/>
    <xf numFmtId="0" fontId="8" fillId="0" borderId="0" applyNumberFormat="0" applyFill="0" applyBorder="0" applyAlignment="0" applyProtection="0">
      <alignment vertical="center"/>
    </xf>
  </cellStyleXfs>
  <cellXfs count="1799">
    <xf numFmtId="0" fontId="0" fillId="0" borderId="0" xfId="0"/>
    <xf numFmtId="0" fontId="8" fillId="0" borderId="0" xfId="0" applyFont="1"/>
    <xf numFmtId="0" fontId="21" fillId="0" borderId="0" xfId="0" applyFont="1"/>
    <xf numFmtId="0" fontId="4" fillId="0" borderId="1" xfId="0" applyFont="1" applyBorder="1" applyAlignment="1">
      <alignment horizontal="center"/>
    </xf>
    <xf numFmtId="0" fontId="21" fillId="0" borderId="1" xfId="0" applyFont="1" applyBorder="1"/>
    <xf numFmtId="0" fontId="17" fillId="0" borderId="1" xfId="0" applyFont="1" applyBorder="1" applyAlignment="1">
      <alignment horizontal="center"/>
    </xf>
    <xf numFmtId="0" fontId="17" fillId="0" borderId="0" xfId="0" applyFont="1"/>
    <xf numFmtId="0" fontId="21" fillId="0" borderId="1" xfId="0" applyFont="1" applyBorder="1" applyAlignment="1">
      <alignment horizontal="center" vertical="center" wrapText="1"/>
    </xf>
    <xf numFmtId="177" fontId="21" fillId="0" borderId="1" xfId="0" applyNumberFormat="1" applyFont="1" applyFill="1" applyBorder="1" applyProtection="1">
      <protection locked="0"/>
    </xf>
    <xf numFmtId="0" fontId="21" fillId="0" borderId="0" xfId="0" applyFont="1" applyAlignment="1">
      <alignment horizontal="left"/>
    </xf>
    <xf numFmtId="0" fontId="21" fillId="0" borderId="0" xfId="0" applyFont="1" applyAlignment="1">
      <alignment vertical="center" wrapText="1"/>
    </xf>
    <xf numFmtId="49" fontId="9" fillId="0" borderId="1" xfId="0" applyNumberFormat="1" applyFont="1" applyBorder="1" applyAlignment="1">
      <alignment horizontal="center" vertical="center"/>
    </xf>
    <xf numFmtId="177" fontId="26" fillId="0" borderId="1" xfId="0" applyNumberFormat="1" applyFont="1" applyFill="1" applyBorder="1" applyProtection="1"/>
    <xf numFmtId="0" fontId="16" fillId="0" borderId="0" xfId="0" applyFont="1"/>
    <xf numFmtId="49" fontId="21" fillId="0" borderId="0" xfId="0" applyNumberFormat="1" applyFont="1" applyAlignment="1">
      <alignment vertical="center" wrapText="1"/>
    </xf>
    <xf numFmtId="49" fontId="3" fillId="0" borderId="1" xfId="0" applyNumberFormat="1" applyFont="1" applyBorder="1" applyAlignment="1">
      <alignment horizontal="center" vertical="center" wrapText="1"/>
    </xf>
    <xf numFmtId="181" fontId="8" fillId="0" borderId="2" xfId="0" applyNumberFormat="1" applyFont="1" applyBorder="1" applyAlignment="1">
      <alignment horizontal="center" vertical="center" wrapText="1"/>
    </xf>
    <xf numFmtId="181" fontId="8" fillId="0" borderId="1" xfId="0" applyNumberFormat="1" applyFont="1" applyBorder="1" applyAlignment="1">
      <alignment horizontal="center" vertical="center" wrapText="1"/>
    </xf>
    <xf numFmtId="181" fontId="19" fillId="0" borderId="0" xfId="0" applyNumberFormat="1" applyFont="1" applyAlignment="1">
      <alignment horizontal="left"/>
    </xf>
    <xf numFmtId="181" fontId="21" fillId="0" borderId="0" xfId="0" applyNumberFormat="1" applyFont="1"/>
    <xf numFmtId="181" fontId="8" fillId="0" borderId="0" xfId="0" applyNumberFormat="1" applyFont="1"/>
    <xf numFmtId="181" fontId="8" fillId="0" borderId="0" xfId="0" applyNumberFormat="1" applyFont="1" applyAlignment="1">
      <alignment horizontal="right"/>
    </xf>
    <xf numFmtId="181" fontId="8" fillId="0" borderId="1" xfId="0" applyNumberFormat="1" applyFont="1" applyBorder="1" applyAlignment="1">
      <alignment horizontal="center"/>
    </xf>
    <xf numFmtId="181" fontId="13" fillId="0" borderId="1" xfId="0" applyNumberFormat="1" applyFont="1" applyBorder="1" applyAlignment="1">
      <alignment horizontal="center"/>
    </xf>
    <xf numFmtId="181" fontId="21" fillId="0" borderId="1" xfId="0" applyNumberFormat="1" applyFont="1" applyBorder="1" applyAlignment="1">
      <alignment horizontal="center"/>
    </xf>
    <xf numFmtId="181" fontId="21" fillId="0" borderId="1" xfId="0" applyNumberFormat="1" applyFont="1" applyBorder="1"/>
    <xf numFmtId="181" fontId="21" fillId="0" borderId="1" xfId="0" applyNumberFormat="1" applyFont="1" applyBorder="1" applyAlignment="1">
      <alignment horizontal="left"/>
    </xf>
    <xf numFmtId="181" fontId="21" fillId="0" borderId="1" xfId="0" applyNumberFormat="1" applyFont="1" applyBorder="1" applyAlignment="1">
      <alignment horizontal="right"/>
    </xf>
    <xf numFmtId="181" fontId="9" fillId="0" borderId="1" xfId="0" applyNumberFormat="1" applyFont="1" applyBorder="1"/>
    <xf numFmtId="181" fontId="8" fillId="0" borderId="2" xfId="0" applyNumberFormat="1" applyFont="1" applyBorder="1" applyAlignment="1">
      <alignment horizontal="center" vertical="center"/>
    </xf>
    <xf numFmtId="181" fontId="21" fillId="0" borderId="0" xfId="0" applyNumberFormat="1" applyFont="1" applyBorder="1"/>
    <xf numFmtId="181" fontId="3" fillId="0" borderId="1" xfId="0" applyNumberFormat="1" applyFont="1" applyBorder="1" applyAlignment="1">
      <alignment horizontal="left"/>
    </xf>
    <xf numFmtId="181" fontId="25" fillId="0" borderId="1" xfId="0" applyNumberFormat="1" applyFont="1" applyBorder="1" applyAlignment="1">
      <alignment horizontal="center"/>
    </xf>
    <xf numFmtId="181" fontId="0" fillId="0" borderId="1" xfId="0" applyNumberFormat="1" applyBorder="1"/>
    <xf numFmtId="181" fontId="8" fillId="0" borderId="1" xfId="0" applyNumberFormat="1" applyFont="1" applyBorder="1"/>
    <xf numFmtId="181" fontId="19" fillId="0" borderId="0" xfId="0" applyNumberFormat="1" applyFont="1"/>
    <xf numFmtId="181" fontId="8" fillId="0" borderId="3" xfId="0" applyNumberFormat="1" applyFont="1" applyBorder="1" applyAlignment="1">
      <alignment horizontal="center" vertical="center"/>
    </xf>
    <xf numFmtId="181" fontId="8" fillId="0" borderId="1" xfId="0" applyNumberFormat="1" applyFont="1" applyBorder="1" applyAlignment="1">
      <alignment horizontal="center" vertical="center"/>
    </xf>
    <xf numFmtId="181" fontId="12" fillId="0" borderId="2" xfId="0" applyNumberFormat="1" applyFont="1" applyBorder="1" applyAlignment="1">
      <alignment horizontal="center" vertical="center" wrapText="1"/>
    </xf>
    <xf numFmtId="181" fontId="22" fillId="0" borderId="1" xfId="0" applyNumberFormat="1" applyFont="1" applyBorder="1" applyAlignment="1">
      <alignment horizontal="center" vertical="center" wrapText="1"/>
    </xf>
    <xf numFmtId="181" fontId="9" fillId="0" borderId="0" xfId="0" applyNumberFormat="1" applyFont="1"/>
    <xf numFmtId="181" fontId="11" fillId="0" borderId="0" xfId="0" applyNumberFormat="1" applyFont="1"/>
    <xf numFmtId="181" fontId="11" fillId="0" borderId="0" xfId="0" applyNumberFormat="1" applyFont="1" applyFill="1" applyBorder="1"/>
    <xf numFmtId="181" fontId="9" fillId="2" borderId="0" xfId="0" applyNumberFormat="1" applyFont="1" applyFill="1"/>
    <xf numFmtId="181" fontId="11" fillId="2" borderId="0" xfId="0" applyNumberFormat="1" applyFont="1" applyFill="1"/>
    <xf numFmtId="181" fontId="8" fillId="0" borderId="0" xfId="0" applyNumberFormat="1" applyFont="1" applyBorder="1" applyAlignment="1">
      <alignment horizontal="left"/>
    </xf>
    <xf numFmtId="181" fontId="16" fillId="0" borderId="0" xfId="0" applyNumberFormat="1" applyFont="1" applyBorder="1" applyAlignment="1">
      <alignment horizontal="center"/>
    </xf>
    <xf numFmtId="181" fontId="8" fillId="0" borderId="8" xfId="0" applyNumberFormat="1" applyFont="1" applyBorder="1" applyAlignment="1">
      <alignment horizontal="right"/>
    </xf>
    <xf numFmtId="181" fontId="21" fillId="0" borderId="0" xfId="0" applyNumberFormat="1" applyFont="1" applyAlignment="1">
      <alignment vertical="center"/>
    </xf>
    <xf numFmtId="181" fontId="8" fillId="0" borderId="9" xfId="0" applyNumberFormat="1" applyFont="1" applyBorder="1" applyAlignment="1">
      <alignment horizontal="center" vertical="center" wrapText="1"/>
    </xf>
    <xf numFmtId="181" fontId="11" fillId="0" borderId="10" xfId="0" applyNumberFormat="1" applyFont="1" applyBorder="1" applyAlignment="1">
      <alignment horizontal="center" vertical="center" wrapText="1"/>
    </xf>
    <xf numFmtId="181" fontId="11" fillId="0" borderId="2" xfId="0" applyNumberFormat="1" applyFont="1" applyBorder="1" applyAlignment="1">
      <alignment horizontal="center" vertical="center" wrapText="1"/>
    </xf>
    <xf numFmtId="181" fontId="36" fillId="0" borderId="2" xfId="0" applyNumberFormat="1" applyFont="1" applyBorder="1" applyAlignment="1">
      <alignment horizontal="center" vertical="center" wrapText="1"/>
    </xf>
    <xf numFmtId="181" fontId="9" fillId="0" borderId="0" xfId="0" applyNumberFormat="1" applyFont="1" applyAlignment="1">
      <alignment vertical="center"/>
    </xf>
    <xf numFmtId="181" fontId="9" fillId="0" borderId="10" xfId="0" applyNumberFormat="1" applyFont="1" applyBorder="1" applyAlignment="1">
      <alignment horizontal="left" vertical="center" wrapText="1"/>
    </xf>
    <xf numFmtId="181" fontId="9" fillId="0" borderId="5" xfId="0" applyNumberFormat="1" applyFont="1" applyBorder="1" applyAlignment="1">
      <alignment horizontal="left" vertical="center" wrapText="1"/>
    </xf>
    <xf numFmtId="181" fontId="9" fillId="0" borderId="5" xfId="0" applyNumberFormat="1" applyFont="1" applyBorder="1" applyAlignment="1">
      <alignment horizontal="center" vertical="center" wrapText="1"/>
    </xf>
    <xf numFmtId="181" fontId="9" fillId="0" borderId="1" xfId="0" applyNumberFormat="1" applyFont="1" applyBorder="1" applyAlignment="1">
      <alignment horizontal="left"/>
    </xf>
    <xf numFmtId="181" fontId="21" fillId="0" borderId="5" xfId="0" applyNumberFormat="1" applyFont="1" applyBorder="1" applyAlignment="1">
      <alignment horizontal="left"/>
    </xf>
    <xf numFmtId="181" fontId="9" fillId="0" borderId="11" xfId="0" applyNumberFormat="1" applyFont="1" applyBorder="1" applyAlignment="1">
      <alignment horizontal="left" vertical="center" wrapText="1"/>
    </xf>
    <xf numFmtId="181" fontId="21" fillId="0" borderId="11" xfId="0" applyNumberFormat="1" applyFont="1" applyBorder="1"/>
    <xf numFmtId="181" fontId="8" fillId="0" borderId="0" xfId="0" applyNumberFormat="1" applyFont="1" applyBorder="1"/>
    <xf numFmtId="181" fontId="8" fillId="0" borderId="0" xfId="0" applyNumberFormat="1" applyFont="1" applyBorder="1" applyAlignment="1">
      <alignment horizontal="center"/>
    </xf>
    <xf numFmtId="181" fontId="18" fillId="0" borderId="1" xfId="0" applyNumberFormat="1" applyFont="1" applyBorder="1" applyAlignment="1">
      <alignment horizontal="center" vertical="center"/>
    </xf>
    <xf numFmtId="181" fontId="12" fillId="0" borderId="0" xfId="0" applyNumberFormat="1" applyFont="1" applyAlignment="1">
      <alignment horizontal="right"/>
    </xf>
    <xf numFmtId="181" fontId="9" fillId="0" borderId="0" xfId="0" applyNumberFormat="1" applyFont="1" applyBorder="1"/>
    <xf numFmtId="181" fontId="8" fillId="0" borderId="0" xfId="0" applyNumberFormat="1" applyFont="1" applyAlignment="1">
      <alignment horizontal="center"/>
    </xf>
    <xf numFmtId="181" fontId="16" fillId="0" borderId="1" xfId="0" applyNumberFormat="1" applyFont="1" applyBorder="1" applyAlignment="1">
      <alignment horizontal="center" vertical="center"/>
    </xf>
    <xf numFmtId="181" fontId="11" fillId="0" borderId="1" xfId="0" applyNumberFormat="1" applyFont="1" applyBorder="1" applyAlignment="1">
      <alignment horizontal="center" vertical="center" wrapText="1"/>
    </xf>
    <xf numFmtId="181" fontId="11" fillId="0" borderId="2" xfId="0" applyNumberFormat="1" applyFont="1" applyBorder="1" applyAlignment="1">
      <alignment horizontal="center" vertical="center"/>
    </xf>
    <xf numFmtId="181" fontId="21" fillId="0" borderId="1" xfId="0" applyNumberFormat="1" applyFont="1" applyFill="1" applyBorder="1"/>
    <xf numFmtId="181" fontId="21" fillId="0" borderId="1" xfId="0" applyNumberFormat="1" applyFont="1" applyBorder="1" applyAlignment="1">
      <alignment horizontal="centerContinuous"/>
    </xf>
    <xf numFmtId="181" fontId="4" fillId="0" borderId="0" xfId="0" applyNumberFormat="1" applyFont="1"/>
    <xf numFmtId="181" fontId="19" fillId="0" borderId="1" xfId="0" applyNumberFormat="1" applyFont="1" applyBorder="1"/>
    <xf numFmtId="181" fontId="4" fillId="0" borderId="1" xfId="0" applyNumberFormat="1" applyFont="1" applyBorder="1"/>
    <xf numFmtId="181" fontId="19" fillId="0" borderId="1" xfId="0" applyNumberFormat="1" applyFont="1" applyBorder="1" applyAlignment="1">
      <alignment horizontal="left"/>
    </xf>
    <xf numFmtId="181" fontId="9" fillId="0" borderId="0" xfId="0" applyNumberFormat="1" applyFont="1" applyAlignment="1">
      <alignment horizontal="left"/>
    </xf>
    <xf numFmtId="181" fontId="11" fillId="0" borderId="1" xfId="0" applyNumberFormat="1" applyFont="1" applyBorder="1" applyAlignment="1">
      <alignment horizontal="center" vertical="center"/>
    </xf>
    <xf numFmtId="181" fontId="21" fillId="0" borderId="0" xfId="0" applyNumberFormat="1" applyFont="1" applyBorder="1" applyAlignment="1">
      <alignment horizontal="right"/>
    </xf>
    <xf numFmtId="181" fontId="3" fillId="0" borderId="0" xfId="0" applyNumberFormat="1" applyFont="1"/>
    <xf numFmtId="181" fontId="33" fillId="0" borderId="1" xfId="0" applyNumberFormat="1" applyFont="1" applyBorder="1" applyAlignment="1">
      <alignment horizontal="center" vertical="center"/>
    </xf>
    <xf numFmtId="181" fontId="21" fillId="0" borderId="1" xfId="0" applyNumberFormat="1" applyFont="1" applyBorder="1" applyAlignment="1">
      <alignment horizontal="center" vertical="center" wrapText="1"/>
    </xf>
    <xf numFmtId="181" fontId="1" fillId="0" borderId="1" xfId="0" applyNumberFormat="1" applyFont="1" applyBorder="1"/>
    <xf numFmtId="181" fontId="26" fillId="0" borderId="0" xfId="0" applyNumberFormat="1" applyFont="1"/>
    <xf numFmtId="181" fontId="24" fillId="0" borderId="0" xfId="0" applyNumberFormat="1" applyFont="1"/>
    <xf numFmtId="181" fontId="25" fillId="0" borderId="1" xfId="0" applyNumberFormat="1" applyFont="1" applyBorder="1" applyAlignment="1">
      <alignment horizontal="right"/>
    </xf>
    <xf numFmtId="181" fontId="3" fillId="0" borderId="0" xfId="0" applyNumberFormat="1" applyFont="1" applyFill="1" applyBorder="1"/>
    <xf numFmtId="181" fontId="19" fillId="0" borderId="0" xfId="0" applyNumberFormat="1" applyFont="1" applyFill="1"/>
    <xf numFmtId="181" fontId="4" fillId="0" borderId="0" xfId="0" applyNumberFormat="1" applyFont="1" applyFill="1"/>
    <xf numFmtId="181" fontId="21" fillId="0" borderId="0" xfId="0" applyNumberFormat="1" applyFont="1" applyFill="1"/>
    <xf numFmtId="181" fontId="9" fillId="0" borderId="1" xfId="0" applyNumberFormat="1" applyFont="1" applyFill="1" applyBorder="1"/>
    <xf numFmtId="181" fontId="4" fillId="0" borderId="1" xfId="0" applyNumberFormat="1" applyFont="1" applyFill="1" applyBorder="1"/>
    <xf numFmtId="181" fontId="19" fillId="0" borderId="1" xfId="0" applyNumberFormat="1" applyFont="1" applyFill="1" applyBorder="1" applyAlignment="1">
      <alignment horizontal="center"/>
    </xf>
    <xf numFmtId="181" fontId="12" fillId="0" borderId="1" xfId="0" applyNumberFormat="1" applyFont="1" applyFill="1" applyBorder="1" applyAlignment="1">
      <alignment horizontal="left" vertical="center" wrapText="1"/>
    </xf>
    <xf numFmtId="181" fontId="19" fillId="0" borderId="2" xfId="0" applyNumberFormat="1" applyFont="1" applyFill="1" applyBorder="1" applyAlignment="1">
      <alignment horizontal="right" vertical="center" wrapText="1"/>
    </xf>
    <xf numFmtId="181" fontId="27" fillId="0" borderId="1" xfId="0" applyNumberFormat="1" applyFont="1" applyFill="1" applyBorder="1" applyAlignment="1">
      <alignment horizontal="center" vertical="center" wrapText="1"/>
    </xf>
    <xf numFmtId="181" fontId="19" fillId="0" borderId="1" xfId="0" applyNumberFormat="1" applyFont="1" applyFill="1" applyBorder="1" applyAlignment="1">
      <alignment horizontal="left" vertical="center" wrapText="1"/>
    </xf>
    <xf numFmtId="181" fontId="8" fillId="0" borderId="0" xfId="0" applyNumberFormat="1" applyFont="1" applyFill="1" applyAlignment="1">
      <alignment horizontal="right"/>
    </xf>
    <xf numFmtId="181" fontId="18" fillId="0" borderId="0" xfId="0" applyNumberFormat="1" applyFont="1" applyFill="1"/>
    <xf numFmtId="181" fontId="4" fillId="0" borderId="1" xfId="0" applyNumberFormat="1" applyFont="1" applyFill="1" applyBorder="1" applyAlignment="1">
      <alignment horizontal="center"/>
    </xf>
    <xf numFmtId="181" fontId="8" fillId="0" borderId="0" xfId="0" applyNumberFormat="1" applyFont="1" applyBorder="1" applyAlignment="1" applyProtection="1">
      <alignment horizontal="left"/>
    </xf>
    <xf numFmtId="181" fontId="8" fillId="0" borderId="0" xfId="0" applyNumberFormat="1" applyFont="1" applyBorder="1" applyAlignment="1" applyProtection="1">
      <alignment horizontal="center"/>
    </xf>
    <xf numFmtId="181" fontId="11" fillId="0" borderId="1" xfId="0" applyNumberFormat="1" applyFont="1" applyBorder="1" applyAlignment="1" applyProtection="1">
      <alignment horizontal="center" vertical="center" wrapText="1"/>
    </xf>
    <xf numFmtId="181" fontId="8" fillId="0" borderId="1" xfId="0" applyNumberFormat="1" applyFont="1" applyFill="1" applyBorder="1" applyAlignment="1" applyProtection="1">
      <alignment horizontal="left"/>
    </xf>
    <xf numFmtId="181" fontId="21" fillId="0" borderId="1" xfId="0" applyNumberFormat="1" applyFont="1" applyFill="1" applyBorder="1" applyAlignment="1" applyProtection="1">
      <alignment horizontal="left"/>
    </xf>
    <xf numFmtId="181" fontId="21" fillId="0" borderId="1" xfId="0" applyNumberFormat="1" applyFont="1" applyBorder="1" applyAlignment="1">
      <alignment vertical="center"/>
    </xf>
    <xf numFmtId="181" fontId="21" fillId="0" borderId="1" xfId="0" applyNumberFormat="1" applyFont="1" applyFill="1" applyBorder="1" applyProtection="1"/>
    <xf numFmtId="181" fontId="21" fillId="0" borderId="1" xfId="0" applyNumberFormat="1" applyFont="1" applyFill="1" applyBorder="1" applyProtection="1">
      <protection locked="0"/>
    </xf>
    <xf numFmtId="181" fontId="21" fillId="0" borderId="1" xfId="0" applyNumberFormat="1" applyFont="1" applyFill="1" applyBorder="1" applyAlignment="1" applyProtection="1">
      <alignment horizontal="centerContinuous"/>
    </xf>
    <xf numFmtId="181" fontId="8" fillId="0" borderId="0" xfId="0" applyNumberFormat="1" applyFont="1" applyBorder="1" applyAlignment="1">
      <alignment horizontal="right"/>
    </xf>
    <xf numFmtId="181" fontId="22" fillId="0" borderId="1" xfId="0" applyNumberFormat="1" applyFont="1" applyBorder="1" applyAlignment="1">
      <alignment horizontal="center" vertical="center"/>
    </xf>
    <xf numFmtId="181" fontId="21" fillId="0" borderId="1" xfId="0" applyNumberFormat="1" applyFont="1" applyBorder="1" applyAlignment="1" applyProtection="1">
      <alignment horizontal="center" vertical="center" wrapText="1"/>
    </xf>
    <xf numFmtId="181" fontId="0" fillId="0" borderId="1" xfId="0" applyNumberFormat="1" applyBorder="1" applyAlignment="1" applyProtection="1">
      <alignment horizontal="center" vertical="center" wrapText="1"/>
    </xf>
    <xf numFmtId="181" fontId="17" fillId="0" borderId="1" xfId="0" applyNumberFormat="1" applyFont="1" applyBorder="1"/>
    <xf numFmtId="181" fontId="21" fillId="0" borderId="0" xfId="0" applyNumberFormat="1" applyFont="1" applyProtection="1">
      <protection locked="0"/>
    </xf>
    <xf numFmtId="181" fontId="21" fillId="0" borderId="0" xfId="0" applyNumberFormat="1" applyFont="1" applyBorder="1" applyAlignment="1" applyProtection="1">
      <alignment horizontal="center"/>
      <protection locked="0"/>
    </xf>
    <xf numFmtId="181" fontId="1" fillId="2" borderId="1" xfId="0" applyNumberFormat="1" applyFont="1" applyFill="1" applyBorder="1" applyAlignment="1" applyProtection="1">
      <alignment horizontal="left"/>
      <protection locked="0"/>
    </xf>
    <xf numFmtId="181" fontId="17" fillId="2" borderId="1" xfId="0" applyNumberFormat="1" applyFont="1" applyFill="1" applyBorder="1" applyAlignment="1" applyProtection="1">
      <alignment horizontal="left"/>
      <protection locked="0"/>
    </xf>
    <xf numFmtId="181" fontId="17" fillId="0" borderId="0" xfId="0" applyNumberFormat="1" applyFont="1"/>
    <xf numFmtId="181" fontId="8" fillId="0" borderId="2" xfId="0" applyNumberFormat="1" applyFont="1" applyBorder="1" applyAlignment="1">
      <alignment horizontal="center"/>
    </xf>
    <xf numFmtId="181" fontId="3" fillId="0" borderId="1" xfId="0" applyNumberFormat="1" applyFont="1" applyFill="1" applyBorder="1"/>
    <xf numFmtId="181" fontId="25" fillId="0" borderId="1" xfId="0" applyNumberFormat="1" applyFont="1" applyFill="1" applyBorder="1" applyAlignment="1">
      <alignment horizontal="center"/>
    </xf>
    <xf numFmtId="181" fontId="3" fillId="0" borderId="3" xfId="0" applyNumberFormat="1" applyFont="1" applyFill="1" applyBorder="1"/>
    <xf numFmtId="181" fontId="25" fillId="0" borderId="3" xfId="0" applyNumberFormat="1" applyFont="1" applyFill="1" applyBorder="1" applyAlignment="1">
      <alignment horizontal="center"/>
    </xf>
    <xf numFmtId="181" fontId="9" fillId="0" borderId="1" xfId="0" applyNumberFormat="1" applyFont="1" applyBorder="1" applyAlignment="1">
      <alignment horizontal="center" vertical="center" wrapText="1"/>
    </xf>
    <xf numFmtId="181" fontId="21" fillId="0" borderId="0" xfId="0" applyNumberFormat="1" applyFont="1" applyAlignment="1">
      <alignment vertical="center" wrapText="1"/>
    </xf>
    <xf numFmtId="181" fontId="22" fillId="0" borderId="10" xfId="0" applyNumberFormat="1" applyFont="1" applyBorder="1" applyAlignment="1">
      <alignment horizontal="center" vertical="center" wrapText="1"/>
    </xf>
    <xf numFmtId="181" fontId="16" fillId="0" borderId="0" xfId="0" applyNumberFormat="1" applyFont="1" applyAlignment="1">
      <alignment horizontal="center"/>
    </xf>
    <xf numFmtId="181" fontId="21" fillId="2" borderId="1" xfId="0" applyNumberFormat="1" applyFont="1" applyFill="1" applyBorder="1" applyAlignment="1" applyProtection="1">
      <alignment horizontal="left"/>
      <protection locked="0"/>
    </xf>
    <xf numFmtId="181" fontId="8" fillId="0" borderId="1" xfId="0" applyNumberFormat="1" applyFont="1" applyFill="1" applyBorder="1" applyAlignment="1" applyProtection="1">
      <alignment horizontal="center"/>
    </xf>
    <xf numFmtId="181" fontId="8" fillId="0" borderId="1" xfId="0" applyNumberFormat="1" applyFont="1" applyFill="1" applyBorder="1" applyAlignment="1" applyProtection="1">
      <alignment horizontal="center" vertical="center" wrapText="1"/>
    </xf>
    <xf numFmtId="181" fontId="2" fillId="0" borderId="1" xfId="0" applyNumberFormat="1" applyFont="1" applyBorder="1" applyAlignment="1" applyProtection="1">
      <alignment horizontal="left" vertical="center" wrapText="1"/>
    </xf>
    <xf numFmtId="181" fontId="2" fillId="0" borderId="1" xfId="0" applyNumberFormat="1" applyFont="1" applyBorder="1"/>
    <xf numFmtId="181" fontId="17" fillId="0" borderId="1" xfId="0" applyNumberFormat="1" applyFont="1" applyFill="1" applyBorder="1" applyProtection="1">
      <protection locked="0"/>
    </xf>
    <xf numFmtId="181" fontId="17" fillId="0" borderId="1" xfId="0" applyNumberFormat="1" applyFont="1" applyFill="1" applyBorder="1"/>
    <xf numFmtId="181" fontId="16" fillId="0" borderId="1" xfId="0" applyNumberFormat="1" applyFont="1" applyBorder="1" applyAlignment="1">
      <alignment horizontal="center" vertical="center" wrapText="1"/>
    </xf>
    <xf numFmtId="181" fontId="17" fillId="0" borderId="1" xfId="0" applyNumberFormat="1" applyFont="1" applyBorder="1" applyAlignment="1">
      <alignment horizontal="centerContinuous"/>
    </xf>
    <xf numFmtId="181" fontId="8" fillId="0" borderId="0" xfId="0" applyNumberFormat="1" applyFont="1" applyAlignment="1">
      <alignment vertical="center"/>
    </xf>
    <xf numFmtId="181" fontId="21" fillId="0" borderId="0" xfId="0" applyNumberFormat="1" applyFont="1" applyAlignment="1">
      <alignment horizontal="center"/>
    </xf>
    <xf numFmtId="181" fontId="11" fillId="0" borderId="1" xfId="0" applyNumberFormat="1" applyFont="1" applyBorder="1" applyAlignment="1" applyProtection="1">
      <alignment horizontal="left" vertical="center" wrapText="1"/>
    </xf>
    <xf numFmtId="181" fontId="16" fillId="0" borderId="1" xfId="0" applyNumberFormat="1" applyFont="1" applyBorder="1" applyAlignment="1">
      <alignment vertical="center" wrapText="1"/>
    </xf>
    <xf numFmtId="181" fontId="4" fillId="0" borderId="0" xfId="0" applyNumberFormat="1" applyFont="1" applyAlignment="1">
      <alignment horizontal="right"/>
    </xf>
    <xf numFmtId="181" fontId="17" fillId="0" borderId="0" xfId="0" applyNumberFormat="1" applyFont="1" applyAlignment="1">
      <alignment horizontal="center"/>
    </xf>
    <xf numFmtId="181" fontId="8" fillId="0" borderId="0" xfId="0" applyNumberFormat="1" applyFont="1" applyFill="1"/>
    <xf numFmtId="49" fontId="4" fillId="0" borderId="0" xfId="0" applyNumberFormat="1" applyFont="1" applyFill="1"/>
    <xf numFmtId="49" fontId="18" fillId="0" borderId="3" xfId="0" applyNumberFormat="1" applyFont="1" applyFill="1" applyBorder="1" applyAlignment="1">
      <alignment horizontal="center" vertical="center" wrapText="1"/>
    </xf>
    <xf numFmtId="181" fontId="1" fillId="0" borderId="0" xfId="0" applyNumberFormat="1" applyFont="1"/>
    <xf numFmtId="181" fontId="17" fillId="2" borderId="0" xfId="0" applyNumberFormat="1" applyFont="1" applyFill="1" applyBorder="1" applyAlignment="1">
      <alignment horizontal="center"/>
    </xf>
    <xf numFmtId="181" fontId="21" fillId="0" borderId="1" xfId="0" applyNumberFormat="1" applyFont="1" applyFill="1" applyBorder="1" applyAlignment="1">
      <alignment vertical="center"/>
    </xf>
    <xf numFmtId="181" fontId="18" fillId="0" borderId="1" xfId="0" applyNumberFormat="1" applyFont="1" applyFill="1" applyBorder="1" applyAlignment="1">
      <alignment horizontal="center"/>
    </xf>
    <xf numFmtId="181" fontId="4" fillId="0" borderId="9" xfId="0" applyNumberFormat="1" applyFont="1" applyBorder="1" applyAlignment="1">
      <alignment horizontal="left" vertical="center"/>
    </xf>
    <xf numFmtId="0" fontId="4" fillId="0" borderId="1" xfId="0" applyNumberFormat="1" applyFont="1" applyFill="1" applyBorder="1" applyAlignment="1">
      <alignment horizontal="right"/>
    </xf>
    <xf numFmtId="0" fontId="4" fillId="0" borderId="2" xfId="0" applyNumberFormat="1" applyFont="1" applyFill="1" applyBorder="1" applyAlignment="1">
      <alignment horizontal="right" vertical="center" wrapText="1"/>
    </xf>
    <xf numFmtId="181" fontId="9" fillId="0" borderId="1" xfId="0" applyNumberFormat="1" applyFont="1" applyFill="1" applyBorder="1" applyAlignment="1">
      <alignment horizontal="center"/>
    </xf>
    <xf numFmtId="181" fontId="3" fillId="0" borderId="1" xfId="0" applyNumberFormat="1" applyFont="1" applyFill="1" applyBorder="1" applyAlignment="1">
      <alignment horizontal="left"/>
    </xf>
    <xf numFmtId="181" fontId="19" fillId="0" borderId="9" xfId="0" applyNumberFormat="1" applyFont="1" applyFill="1" applyBorder="1" applyAlignment="1">
      <alignment horizontal="center" vertical="center" wrapText="1"/>
    </xf>
    <xf numFmtId="181" fontId="27" fillId="0" borderId="9" xfId="0" applyNumberFormat="1" applyFont="1" applyFill="1" applyBorder="1" applyAlignment="1">
      <alignment horizontal="center" vertical="center" wrapText="1"/>
    </xf>
    <xf numFmtId="0" fontId="12" fillId="0" borderId="1" xfId="0" applyFont="1" applyFill="1" applyBorder="1"/>
    <xf numFmtId="181" fontId="16" fillId="0" borderId="15" xfId="0" applyNumberFormat="1" applyFont="1" applyBorder="1" applyAlignment="1">
      <alignment horizontal="center" vertical="center" wrapText="1"/>
    </xf>
    <xf numFmtId="49" fontId="12" fillId="0" borderId="1" xfId="0" applyNumberFormat="1" applyFont="1" applyBorder="1" applyAlignment="1">
      <alignment horizontal="center" vertical="center" wrapText="1"/>
    </xf>
    <xf numFmtId="0" fontId="16" fillId="0" borderId="0" xfId="0" applyFont="1" applyAlignment="1">
      <alignment horizontal="center"/>
    </xf>
    <xf numFmtId="181" fontId="37" fillId="0" borderId="0" xfId="10" applyNumberFormat="1" applyAlignment="1" applyProtection="1"/>
    <xf numFmtId="181" fontId="37" fillId="0" borderId="0" xfId="10" applyNumberFormat="1" applyFill="1" applyAlignment="1" applyProtection="1"/>
    <xf numFmtId="181" fontId="41" fillId="2" borderId="1" xfId="10" applyNumberFormat="1" applyFont="1" applyFill="1" applyBorder="1" applyAlignment="1" applyProtection="1"/>
    <xf numFmtId="181" fontId="41" fillId="2" borderId="2" xfId="10" applyNumberFormat="1" applyFont="1" applyFill="1" applyBorder="1" applyAlignment="1" applyProtection="1"/>
    <xf numFmtId="181" fontId="37" fillId="0" borderId="0" xfId="10" applyNumberFormat="1" applyAlignment="1" applyProtection="1">
      <alignment horizontal="left"/>
    </xf>
    <xf numFmtId="181" fontId="37" fillId="0" borderId="0" xfId="10" applyNumberFormat="1" applyBorder="1" applyAlignment="1" applyProtection="1"/>
    <xf numFmtId="14" fontId="8" fillId="0" borderId="1" xfId="0" applyNumberFormat="1" applyFont="1" applyBorder="1"/>
    <xf numFmtId="183" fontId="21" fillId="0" borderId="1" xfId="0" applyNumberFormat="1" applyFont="1" applyBorder="1"/>
    <xf numFmtId="183" fontId="21" fillId="0" borderId="0" xfId="0" applyNumberFormat="1" applyFont="1" applyBorder="1"/>
    <xf numFmtId="183" fontId="25" fillId="0" borderId="1" xfId="0" applyNumberFormat="1" applyFont="1" applyBorder="1" applyAlignment="1">
      <alignment horizontal="center"/>
    </xf>
    <xf numFmtId="183" fontId="23" fillId="0" borderId="1" xfId="0" applyNumberFormat="1" applyFont="1" applyBorder="1" applyAlignment="1">
      <alignment horizontal="center"/>
    </xf>
    <xf numFmtId="183" fontId="8" fillId="0" borderId="1" xfId="0" applyNumberFormat="1" applyFont="1" applyBorder="1"/>
    <xf numFmtId="183" fontId="3" fillId="0" borderId="1" xfId="0" applyNumberFormat="1" applyFont="1" applyBorder="1"/>
    <xf numFmtId="181" fontId="25" fillId="3" borderId="1" xfId="0" applyNumberFormat="1" applyFont="1" applyFill="1" applyBorder="1" applyAlignment="1">
      <alignment horizontal="center"/>
    </xf>
    <xf numFmtId="183" fontId="21" fillId="3" borderId="1" xfId="0" applyNumberFormat="1" applyFont="1" applyFill="1" applyBorder="1"/>
    <xf numFmtId="181" fontId="21" fillId="3" borderId="1" xfId="0" applyNumberFormat="1" applyFont="1" applyFill="1" applyBorder="1"/>
    <xf numFmtId="0" fontId="43" fillId="0" borderId="1" xfId="0" applyNumberFormat="1" applyFont="1" applyBorder="1" applyAlignment="1">
      <alignment horizontal="right"/>
    </xf>
    <xf numFmtId="0" fontId="42" fillId="0" borderId="1" xfId="0" applyNumberFormat="1" applyFont="1" applyBorder="1" applyAlignment="1">
      <alignment horizontal="right"/>
    </xf>
    <xf numFmtId="0" fontId="42" fillId="3" borderId="1" xfId="0" applyNumberFormat="1" applyFont="1" applyFill="1" applyBorder="1" applyAlignment="1">
      <alignment horizontal="right"/>
    </xf>
    <xf numFmtId="0" fontId="42" fillId="3" borderId="1" xfId="0" applyNumberFormat="1" applyFont="1" applyFill="1" applyBorder="1" applyAlignment="1">
      <alignment horizontal="right" vertical="center" wrapText="1"/>
    </xf>
    <xf numFmtId="0" fontId="45" fillId="0" borderId="1" xfId="0" applyNumberFormat="1" applyFont="1" applyBorder="1" applyAlignment="1">
      <alignment horizontal="right"/>
    </xf>
    <xf numFmtId="181" fontId="42" fillId="0" borderId="1" xfId="0" applyNumberFormat="1" applyFont="1" applyFill="1" applyBorder="1"/>
    <xf numFmtId="181" fontId="42" fillId="0" borderId="1" xfId="0" applyNumberFormat="1" applyFont="1" applyBorder="1" applyAlignment="1">
      <alignment horizontal="center" vertical="center"/>
    </xf>
    <xf numFmtId="181" fontId="42" fillId="0" borderId="2" xfId="0" applyNumberFormat="1" applyFont="1" applyBorder="1" applyAlignment="1">
      <alignment horizontal="center" vertical="center"/>
    </xf>
    <xf numFmtId="181" fontId="8" fillId="3" borderId="1" xfId="0" applyNumberFormat="1" applyFont="1" applyFill="1" applyBorder="1"/>
    <xf numFmtId="181" fontId="42" fillId="0" borderId="1" xfId="0" applyNumberFormat="1" applyFont="1" applyBorder="1"/>
    <xf numFmtId="181" fontId="43" fillId="0" borderId="1" xfId="0" applyNumberFormat="1" applyFont="1" applyBorder="1"/>
    <xf numFmtId="181" fontId="42" fillId="0" borderId="1" xfId="0" applyNumberFormat="1" applyFont="1" applyFill="1" applyBorder="1" applyProtection="1">
      <protection locked="0"/>
    </xf>
    <xf numFmtId="181" fontId="43" fillId="3" borderId="5" xfId="0" applyNumberFormat="1" applyFont="1" applyFill="1" applyBorder="1" applyAlignment="1">
      <alignment horizontal="center"/>
    </xf>
    <xf numFmtId="181" fontId="43" fillId="3" borderId="1" xfId="0" applyNumberFormat="1" applyFont="1" applyFill="1" applyBorder="1"/>
    <xf numFmtId="184" fontId="42" fillId="0" borderId="1" xfId="0" applyNumberFormat="1" applyFont="1" applyBorder="1"/>
    <xf numFmtId="181" fontId="8" fillId="4" borderId="1" xfId="0" applyNumberFormat="1" applyFont="1" applyFill="1" applyBorder="1" applyAlignment="1">
      <alignment horizontal="center"/>
    </xf>
    <xf numFmtId="181" fontId="43" fillId="4" borderId="1" xfId="0" applyNumberFormat="1" applyFont="1" applyFill="1" applyBorder="1"/>
    <xf numFmtId="181" fontId="42" fillId="0" borderId="1" xfId="0" applyNumberFormat="1" applyFont="1" applyFill="1" applyBorder="1" applyAlignment="1" applyProtection="1">
      <alignment horizontal="right"/>
    </xf>
    <xf numFmtId="181" fontId="21" fillId="4" borderId="1" xfId="0" applyNumberFormat="1" applyFont="1" applyFill="1" applyBorder="1"/>
    <xf numFmtId="184" fontId="42" fillId="0" borderId="1" xfId="0" applyNumberFormat="1" applyFont="1" applyFill="1" applyBorder="1" applyAlignment="1" applyProtection="1">
      <alignment horizontal="right"/>
    </xf>
    <xf numFmtId="181" fontId="22" fillId="0" borderId="1" xfId="0" applyNumberFormat="1" applyFont="1" applyBorder="1" applyAlignment="1" applyProtection="1">
      <alignment horizontal="center" vertical="center" wrapText="1"/>
    </xf>
    <xf numFmtId="181" fontId="4" fillId="0" borderId="1" xfId="0" applyNumberFormat="1" applyFont="1" applyBorder="1" applyProtection="1"/>
    <xf numFmtId="181" fontId="4" fillId="0" borderId="1" xfId="0" applyNumberFormat="1" applyFont="1" applyBorder="1" applyAlignment="1" applyProtection="1">
      <alignment horizontal="center"/>
    </xf>
    <xf numFmtId="181" fontId="18" fillId="0" borderId="1" xfId="0" applyNumberFormat="1" applyFont="1" applyBorder="1" applyAlignment="1" applyProtection="1">
      <alignment horizontal="left"/>
    </xf>
    <xf numFmtId="181" fontId="18" fillId="0" borderId="1" xfId="0" applyNumberFormat="1" applyFont="1" applyFill="1" applyBorder="1" applyProtection="1"/>
    <xf numFmtId="184" fontId="21" fillId="0" borderId="1" xfId="0" applyNumberFormat="1" applyFont="1" applyFill="1" applyBorder="1" applyProtection="1">
      <protection locked="0"/>
    </xf>
    <xf numFmtId="181" fontId="46" fillId="0" borderId="1" xfId="0" applyNumberFormat="1" applyFont="1" applyBorder="1"/>
    <xf numFmtId="181" fontId="42" fillId="0" borderId="5" xfId="0" applyNumberFormat="1" applyFont="1" applyBorder="1" applyAlignment="1">
      <alignment horizontal="center"/>
    </xf>
    <xf numFmtId="181" fontId="43" fillId="3" borderId="5" xfId="0" applyNumberFormat="1" applyFont="1" applyFill="1" applyBorder="1" applyAlignment="1">
      <alignment horizontal="right"/>
    </xf>
    <xf numFmtId="181" fontId="43" fillId="4" borderId="5" xfId="0" applyNumberFormat="1" applyFont="1" applyFill="1" applyBorder="1" applyAlignment="1">
      <alignment horizontal="right"/>
    </xf>
    <xf numFmtId="181" fontId="43" fillId="3" borderId="1" xfId="0" applyNumberFormat="1" applyFont="1" applyFill="1" applyBorder="1" applyAlignment="1">
      <alignment horizontal="right"/>
    </xf>
    <xf numFmtId="181" fontId="22" fillId="0" borderId="1" xfId="0" applyNumberFormat="1" applyFont="1" applyBorder="1" applyAlignment="1">
      <alignment horizontal="center"/>
    </xf>
    <xf numFmtId="181" fontId="3" fillId="2" borderId="1" xfId="0" applyNumberFormat="1" applyFont="1" applyFill="1" applyBorder="1" applyAlignment="1" applyProtection="1">
      <alignment horizontal="left"/>
      <protection locked="0"/>
    </xf>
    <xf numFmtId="181" fontId="0" fillId="2" borderId="1" xfId="0" applyNumberFormat="1" applyFill="1" applyBorder="1" applyProtection="1">
      <protection locked="0"/>
    </xf>
    <xf numFmtId="181" fontId="16" fillId="3" borderId="1" xfId="0" applyNumberFormat="1" applyFont="1" applyFill="1" applyBorder="1" applyAlignment="1">
      <alignment horizontal="center"/>
    </xf>
    <xf numFmtId="181" fontId="47" fillId="3" borderId="1" xfId="0" applyNumberFormat="1" applyFont="1" applyFill="1" applyBorder="1" applyAlignment="1">
      <alignment horizontal="center"/>
    </xf>
    <xf numFmtId="181" fontId="22" fillId="0" borderId="2" xfId="0" applyNumberFormat="1" applyFont="1" applyBorder="1" applyAlignment="1">
      <alignment horizontal="center" vertical="center"/>
    </xf>
    <xf numFmtId="181" fontId="46" fillId="0" borderId="1" xfId="0" applyNumberFormat="1" applyFont="1" applyFill="1" applyBorder="1" applyProtection="1">
      <protection locked="0"/>
    </xf>
    <xf numFmtId="181" fontId="46" fillId="0" borderId="1" xfId="0" applyNumberFormat="1" applyFont="1" applyFill="1" applyBorder="1"/>
    <xf numFmtId="181" fontId="8" fillId="4" borderId="1" xfId="0" applyNumberFormat="1" applyFont="1" applyFill="1" applyBorder="1" applyProtection="1"/>
    <xf numFmtId="181" fontId="35" fillId="4" borderId="0" xfId="0" applyNumberFormat="1" applyFont="1" applyFill="1"/>
    <xf numFmtId="181" fontId="35" fillId="4" borderId="1" xfId="0" applyNumberFormat="1" applyFont="1" applyFill="1" applyBorder="1" applyProtection="1"/>
    <xf numFmtId="181" fontId="2" fillId="4" borderId="1" xfId="0" applyNumberFormat="1" applyFont="1" applyFill="1" applyBorder="1"/>
    <xf numFmtId="49" fontId="22" fillId="0" borderId="1" xfId="0" applyNumberFormat="1" applyFont="1" applyBorder="1" applyAlignment="1">
      <alignment horizontal="center" vertical="center"/>
    </xf>
    <xf numFmtId="49" fontId="32" fillId="0" borderId="2" xfId="0" applyNumberFormat="1" applyFont="1" applyBorder="1" applyAlignment="1">
      <alignment horizontal="center" vertical="center"/>
    </xf>
    <xf numFmtId="49" fontId="12" fillId="0" borderId="2" xfId="0" applyNumberFormat="1" applyFont="1" applyBorder="1" applyAlignment="1">
      <alignment horizontal="center" vertical="center"/>
    </xf>
    <xf numFmtId="49" fontId="12" fillId="0" borderId="1" xfId="0" applyNumberFormat="1" applyFont="1" applyBorder="1" applyAlignment="1" applyProtection="1">
      <alignment horizontal="center" vertical="center" wrapText="1"/>
    </xf>
    <xf numFmtId="181" fontId="43" fillId="0" borderId="9" xfId="0" applyNumberFormat="1" applyFont="1" applyFill="1" applyBorder="1" applyAlignment="1">
      <alignment horizontal="center" vertical="center" wrapText="1"/>
    </xf>
    <xf numFmtId="181" fontId="43" fillId="0" borderId="9" xfId="0" applyNumberFormat="1" applyFont="1" applyBorder="1" applyAlignment="1">
      <alignment horizontal="center" vertical="center" wrapText="1"/>
    </xf>
    <xf numFmtId="181" fontId="42" fillId="0" borderId="1" xfId="0" applyNumberFormat="1" applyFont="1" applyBorder="1" applyAlignment="1" applyProtection="1">
      <alignment horizontal="center" vertical="center" wrapText="1"/>
    </xf>
    <xf numFmtId="181" fontId="12" fillId="0" borderId="1" xfId="0" applyNumberFormat="1" applyFont="1" applyFill="1" applyBorder="1" applyAlignment="1">
      <alignment horizontal="center"/>
    </xf>
    <xf numFmtId="181" fontId="46" fillId="0" borderId="1" xfId="0" applyNumberFormat="1" applyFont="1" applyBorder="1" applyAlignment="1">
      <alignment horizontal="center"/>
    </xf>
    <xf numFmtId="181" fontId="46" fillId="0" borderId="3" xfId="0" applyNumberFormat="1" applyFont="1" applyFill="1" applyBorder="1" applyProtection="1">
      <protection locked="0"/>
    </xf>
    <xf numFmtId="181" fontId="9" fillId="3" borderId="1" xfId="0" applyNumberFormat="1" applyFont="1" applyFill="1" applyBorder="1"/>
    <xf numFmtId="181" fontId="12" fillId="3" borderId="1" xfId="0" applyNumberFormat="1" applyFont="1" applyFill="1" applyBorder="1"/>
    <xf numFmtId="181" fontId="4" fillId="0" borderId="1" xfId="0" applyNumberFormat="1" applyFont="1" applyBorder="1" applyAlignment="1">
      <alignment horizontal="left"/>
    </xf>
    <xf numFmtId="181" fontId="27" fillId="3" borderId="1" xfId="0" applyNumberFormat="1" applyFont="1" applyFill="1" applyBorder="1" applyAlignment="1">
      <alignment horizontal="center"/>
    </xf>
    <xf numFmtId="181" fontId="4" fillId="0" borderId="1" xfId="0" applyNumberFormat="1" applyFont="1" applyFill="1" applyBorder="1" applyAlignment="1">
      <alignment horizontal="left"/>
    </xf>
    <xf numFmtId="181" fontId="4" fillId="0" borderId="9" xfId="0" applyNumberFormat="1" applyFont="1" applyBorder="1" applyAlignment="1">
      <alignment horizontal="left"/>
    </xf>
    <xf numFmtId="181" fontId="27" fillId="3" borderId="9" xfId="0" applyNumberFormat="1" applyFont="1" applyFill="1" applyBorder="1" applyAlignment="1">
      <alignment horizontal="center"/>
    </xf>
    <xf numFmtId="181" fontId="19" fillId="4" borderId="1" xfId="0" applyNumberFormat="1" applyFont="1" applyFill="1" applyBorder="1" applyAlignment="1">
      <alignment horizontal="center"/>
    </xf>
    <xf numFmtId="181" fontId="12" fillId="4" borderId="1" xfId="0" applyNumberFormat="1" applyFont="1" applyFill="1" applyBorder="1"/>
    <xf numFmtId="10" fontId="42" fillId="0" borderId="1" xfId="0" applyNumberFormat="1" applyFont="1" applyBorder="1" applyAlignment="1" applyProtection="1">
      <alignment horizontal="center" vertical="center" wrapText="1"/>
    </xf>
    <xf numFmtId="10" fontId="42" fillId="0" borderId="1" xfId="0" applyNumberFormat="1" applyFont="1" applyFill="1" applyBorder="1"/>
    <xf numFmtId="184" fontId="42" fillId="4" borderId="1" xfId="0" applyNumberFormat="1" applyFont="1" applyFill="1" applyBorder="1"/>
    <xf numFmtId="10" fontId="4" fillId="2" borderId="1" xfId="0" applyNumberFormat="1" applyFont="1" applyFill="1" applyBorder="1" applyProtection="1"/>
    <xf numFmtId="181" fontId="18" fillId="0" borderId="9" xfId="0" applyNumberFormat="1" applyFont="1" applyBorder="1" applyAlignment="1">
      <alignment horizontal="left"/>
    </xf>
    <xf numFmtId="181" fontId="42" fillId="0" borderId="2" xfId="0" applyNumberFormat="1" applyFont="1" applyFill="1" applyBorder="1" applyAlignment="1">
      <alignment horizontal="center" vertical="center"/>
    </xf>
    <xf numFmtId="181" fontId="43" fillId="0" borderId="1" xfId="0" applyNumberFormat="1" applyFont="1" applyFill="1" applyBorder="1" applyProtection="1">
      <protection locked="0"/>
    </xf>
    <xf numFmtId="181" fontId="43" fillId="0" borderId="1" xfId="0" applyNumberFormat="1" applyFont="1" applyFill="1" applyBorder="1"/>
    <xf numFmtId="10" fontId="43" fillId="0" borderId="1" xfId="0" applyNumberFormat="1" applyFont="1" applyFill="1" applyBorder="1"/>
    <xf numFmtId="181" fontId="8" fillId="0" borderId="1" xfId="0" applyNumberFormat="1" applyFont="1" applyFill="1" applyBorder="1"/>
    <xf numFmtId="181" fontId="8" fillId="0" borderId="1" xfId="0" applyNumberFormat="1" applyFont="1" applyFill="1" applyBorder="1" applyAlignment="1">
      <alignment horizontal="center"/>
    </xf>
    <xf numFmtId="181" fontId="43" fillId="0" borderId="1" xfId="0" applyNumberFormat="1" applyFont="1" applyFill="1" applyBorder="1" applyProtection="1"/>
    <xf numFmtId="181" fontId="1" fillId="0" borderId="0" xfId="0" applyNumberFormat="1" applyFont="1" applyFill="1"/>
    <xf numFmtId="181" fontId="9" fillId="0" borderId="1" xfId="0" applyNumberFormat="1" applyFont="1" applyBorder="1" applyAlignment="1">
      <alignment horizontal="center"/>
    </xf>
    <xf numFmtId="181" fontId="8" fillId="5" borderId="1" xfId="0" applyNumberFormat="1" applyFont="1" applyFill="1" applyBorder="1" applyProtection="1"/>
    <xf numFmtId="181" fontId="35" fillId="5" borderId="1" xfId="0" applyNumberFormat="1" applyFont="1" applyFill="1" applyBorder="1" applyProtection="1"/>
    <xf numFmtId="181" fontId="49" fillId="5" borderId="1" xfId="0" applyNumberFormat="1" applyFont="1" applyFill="1" applyBorder="1"/>
    <xf numFmtId="181" fontId="21" fillId="5" borderId="0" xfId="0" applyNumberFormat="1" applyFont="1" applyFill="1"/>
    <xf numFmtId="49" fontId="9" fillId="0" borderId="2" xfId="0" applyNumberFormat="1" applyFont="1" applyBorder="1" applyAlignment="1">
      <alignment horizontal="center" vertical="center" wrapText="1"/>
    </xf>
    <xf numFmtId="181" fontId="35" fillId="0" borderId="1" xfId="0" applyNumberFormat="1" applyFont="1" applyBorder="1" applyAlignment="1">
      <alignment horizontal="left" vertical="center" wrapText="1"/>
    </xf>
    <xf numFmtId="181" fontId="9" fillId="6" borderId="5" xfId="0" applyNumberFormat="1" applyFont="1" applyFill="1" applyBorder="1" applyAlignment="1">
      <alignment horizontal="left" vertical="center" wrapText="1"/>
    </xf>
    <xf numFmtId="181" fontId="9" fillId="6" borderId="5" xfId="0" applyNumberFormat="1" applyFont="1" applyFill="1" applyBorder="1" applyAlignment="1">
      <alignment horizontal="center" vertical="center" wrapText="1"/>
    </xf>
    <xf numFmtId="181" fontId="9" fillId="6" borderId="1" xfId="0" applyNumberFormat="1" applyFont="1" applyFill="1" applyBorder="1" applyAlignment="1">
      <alignment horizontal="left"/>
    </xf>
    <xf numFmtId="181" fontId="21" fillId="6" borderId="1" xfId="0" applyNumberFormat="1" applyFont="1" applyFill="1" applyBorder="1" applyAlignment="1">
      <alignment horizontal="left"/>
    </xf>
    <xf numFmtId="181" fontId="21" fillId="6" borderId="1" xfId="0" applyNumberFormat="1" applyFont="1" applyFill="1" applyBorder="1"/>
    <xf numFmtId="181" fontId="42" fillId="6" borderId="1" xfId="0" applyNumberFormat="1" applyFont="1" applyFill="1" applyBorder="1"/>
    <xf numFmtId="181" fontId="19" fillId="6" borderId="1" xfId="0" applyNumberFormat="1" applyFont="1" applyFill="1" applyBorder="1"/>
    <xf numFmtId="181" fontId="4" fillId="6" borderId="1" xfId="0" applyNumberFormat="1" applyFont="1" applyFill="1" applyBorder="1"/>
    <xf numFmtId="0" fontId="42" fillId="6" borderId="1" xfId="0" applyNumberFormat="1" applyFont="1" applyFill="1" applyBorder="1" applyAlignment="1">
      <alignment horizontal="right"/>
    </xf>
    <xf numFmtId="0" fontId="44" fillId="6" borderId="1" xfId="0" applyNumberFormat="1" applyFont="1" applyFill="1" applyBorder="1" applyAlignment="1">
      <alignment horizontal="right"/>
    </xf>
    <xf numFmtId="181" fontId="43" fillId="6" borderId="1" xfId="0" applyNumberFormat="1" applyFont="1" applyFill="1" applyBorder="1"/>
    <xf numFmtId="181" fontId="42" fillId="6" borderId="1" xfId="0" applyNumberFormat="1" applyFont="1" applyFill="1" applyBorder="1" applyProtection="1">
      <protection locked="0"/>
    </xf>
    <xf numFmtId="181" fontId="11" fillId="6" borderId="1" xfId="0" applyNumberFormat="1" applyFont="1" applyFill="1" applyBorder="1" applyAlignment="1">
      <alignment horizontal="center" vertical="center"/>
    </xf>
    <xf numFmtId="181" fontId="42" fillId="6" borderId="1" xfId="0" applyNumberFormat="1" applyFont="1" applyFill="1" applyBorder="1" applyAlignment="1" applyProtection="1">
      <alignment horizontal="right"/>
      <protection locked="0"/>
    </xf>
    <xf numFmtId="181" fontId="42" fillId="6" borderId="1" xfId="0" applyNumberFormat="1" applyFont="1" applyFill="1" applyBorder="1" applyAlignment="1">
      <alignment horizontal="right"/>
    </xf>
    <xf numFmtId="181" fontId="42" fillId="6" borderId="5" xfId="0" applyNumberFormat="1" applyFont="1" applyFill="1" applyBorder="1" applyAlignment="1">
      <alignment horizontal="right"/>
    </xf>
    <xf numFmtId="181" fontId="17" fillId="6" borderId="1" xfId="0" applyNumberFormat="1" applyFont="1" applyFill="1" applyBorder="1" applyProtection="1">
      <protection locked="0"/>
    </xf>
    <xf numFmtId="181" fontId="17" fillId="6" borderId="1" xfId="0" applyNumberFormat="1" applyFont="1" applyFill="1" applyBorder="1"/>
    <xf numFmtId="9" fontId="42" fillId="6" borderId="1" xfId="0" applyNumberFormat="1" applyFont="1" applyFill="1" applyBorder="1" applyAlignment="1" applyProtection="1">
      <alignment horizontal="center"/>
      <protection locked="0"/>
    </xf>
    <xf numFmtId="181" fontId="46" fillId="6" borderId="1" xfId="0" applyNumberFormat="1" applyFont="1" applyFill="1" applyBorder="1" applyAlignment="1">
      <alignment horizontal="center"/>
    </xf>
    <xf numFmtId="181" fontId="46" fillId="6" borderId="1" xfId="0" applyNumberFormat="1" applyFont="1" applyFill="1" applyBorder="1" applyProtection="1">
      <protection locked="0"/>
    </xf>
    <xf numFmtId="181" fontId="46" fillId="6" borderId="0" xfId="0" applyNumberFormat="1" applyFont="1" applyFill="1"/>
    <xf numFmtId="181" fontId="46" fillId="6" borderId="3" xfId="0" applyNumberFormat="1" applyFont="1" applyFill="1" applyBorder="1" applyProtection="1">
      <protection locked="0"/>
    </xf>
    <xf numFmtId="181" fontId="8" fillId="6" borderId="1" xfId="0" applyNumberFormat="1" applyFont="1" applyFill="1" applyBorder="1"/>
    <xf numFmtId="181" fontId="42" fillId="6" borderId="5" xfId="0" applyNumberFormat="1" applyFont="1" applyFill="1" applyBorder="1" applyAlignment="1">
      <alignment horizontal="left"/>
    </xf>
    <xf numFmtId="181" fontId="11" fillId="0" borderId="1" xfId="0" applyNumberFormat="1" applyFont="1" applyFill="1" applyBorder="1" applyAlignment="1">
      <alignment horizontal="center" vertical="center"/>
    </xf>
    <xf numFmtId="0" fontId="40" fillId="0" borderId="1" xfId="0" applyFont="1" applyFill="1" applyBorder="1" applyAlignment="1">
      <alignment horizontal="center" vertical="center" wrapText="1"/>
    </xf>
    <xf numFmtId="181" fontId="45" fillId="0" borderId="9" xfId="0" applyNumberFormat="1" applyFont="1" applyFill="1" applyBorder="1" applyAlignment="1">
      <alignment horizontal="right" vertical="center" wrapText="1"/>
    </xf>
    <xf numFmtId="181" fontId="43" fillId="0" borderId="1" xfId="0" applyNumberFormat="1" applyFont="1" applyFill="1" applyBorder="1" applyAlignment="1" applyProtection="1">
      <alignment horizontal="right"/>
      <protection locked="0"/>
    </xf>
    <xf numFmtId="181" fontId="43" fillId="0" borderId="9" xfId="0" applyNumberFormat="1" applyFont="1" applyFill="1" applyBorder="1" applyAlignment="1">
      <alignment horizontal="right" vertical="center" wrapText="1"/>
    </xf>
    <xf numFmtId="181" fontId="42" fillId="0" borderId="1" xfId="0" applyNumberFormat="1" applyFont="1" applyFill="1" applyBorder="1" applyAlignment="1" applyProtection="1">
      <alignment horizontal="right"/>
      <protection locked="0"/>
    </xf>
    <xf numFmtId="181" fontId="16" fillId="0" borderId="1" xfId="0" applyNumberFormat="1" applyFont="1" applyFill="1" applyBorder="1" applyAlignment="1">
      <alignment horizontal="left" indent="1"/>
    </xf>
    <xf numFmtId="181" fontId="43" fillId="0" borderId="1" xfId="0" applyNumberFormat="1" applyFont="1" applyFill="1" applyBorder="1" applyAlignment="1">
      <alignment horizontal="right"/>
    </xf>
    <xf numFmtId="0" fontId="43" fillId="6" borderId="1" xfId="0" applyFont="1" applyFill="1" applyBorder="1" applyAlignment="1">
      <alignment horizontal="center" vertical="center" wrapText="1"/>
    </xf>
    <xf numFmtId="0" fontId="43" fillId="6" borderId="1" xfId="0" applyFont="1" applyFill="1" applyBorder="1" applyAlignment="1">
      <alignment horizontal="right" vertical="center" wrapText="1"/>
    </xf>
    <xf numFmtId="181" fontId="45" fillId="6" borderId="9" xfId="0" applyNumberFormat="1" applyFont="1" applyFill="1" applyBorder="1" applyAlignment="1">
      <alignment horizontal="right" vertical="center" wrapText="1"/>
    </xf>
    <xf numFmtId="181" fontId="22" fillId="0" borderId="1" xfId="0" applyNumberFormat="1" applyFont="1" applyFill="1" applyBorder="1" applyAlignment="1">
      <alignment horizontal="center"/>
    </xf>
    <xf numFmtId="181" fontId="8" fillId="0" borderId="8" xfId="0" applyNumberFormat="1" applyFont="1" applyBorder="1" applyAlignment="1">
      <alignment horizontal="left"/>
    </xf>
    <xf numFmtId="181" fontId="19" fillId="0" borderId="8" xfId="0" applyNumberFormat="1" applyFont="1" applyBorder="1" applyAlignment="1">
      <alignment horizontal="left"/>
    </xf>
    <xf numFmtId="0" fontId="50" fillId="0" borderId="0" xfId="0" applyFont="1" applyAlignment="1">
      <alignment horizontal="center"/>
    </xf>
    <xf numFmtId="0" fontId="50" fillId="0" borderId="0" xfId="0" applyFont="1"/>
    <xf numFmtId="181" fontId="16" fillId="0" borderId="0" xfId="0" applyNumberFormat="1" applyFont="1" applyBorder="1" applyAlignment="1">
      <alignment horizontal="left"/>
    </xf>
    <xf numFmtId="179" fontId="51" fillId="0" borderId="0" xfId="0" applyNumberFormat="1" applyFont="1" applyBorder="1" applyAlignment="1">
      <alignment horizontal="center" vertical="center"/>
    </xf>
    <xf numFmtId="179" fontId="54" fillId="0" borderId="0" xfId="0" applyNumberFormat="1" applyFont="1" applyBorder="1" applyAlignment="1">
      <alignment horizontal="center" vertical="center"/>
    </xf>
    <xf numFmtId="181" fontId="19" fillId="0" borderId="0" xfId="0" applyNumberFormat="1" applyFont="1" applyAlignment="1">
      <alignment vertical="center"/>
    </xf>
    <xf numFmtId="181" fontId="37" fillId="0" borderId="0" xfId="10" applyNumberFormat="1" applyAlignment="1" applyProtection="1">
      <alignment vertical="center"/>
    </xf>
    <xf numFmtId="181" fontId="19" fillId="0" borderId="8" xfId="0" applyNumberFormat="1" applyFont="1" applyBorder="1" applyAlignment="1">
      <alignment horizontal="left" vertical="center"/>
    </xf>
    <xf numFmtId="181" fontId="19" fillId="0" borderId="0" xfId="0" applyNumberFormat="1" applyFont="1" applyBorder="1" applyAlignment="1">
      <alignment horizontal="left" vertical="center"/>
    </xf>
    <xf numFmtId="181" fontId="19" fillId="0" borderId="0" xfId="0" applyNumberFormat="1" applyFont="1" applyBorder="1" applyAlignment="1">
      <alignment horizontal="center" vertical="center"/>
    </xf>
    <xf numFmtId="181" fontId="4" fillId="0" borderId="0" xfId="0" applyNumberFormat="1" applyFont="1" applyAlignment="1">
      <alignment vertical="center"/>
    </xf>
    <xf numFmtId="181" fontId="21" fillId="2" borderId="1" xfId="0" applyNumberFormat="1" applyFont="1" applyFill="1" applyBorder="1" applyAlignment="1">
      <alignment vertical="center"/>
    </xf>
    <xf numFmtId="181" fontId="21" fillId="2" borderId="0" xfId="0" applyNumberFormat="1" applyFont="1" applyFill="1" applyAlignment="1">
      <alignment vertical="center"/>
    </xf>
    <xf numFmtId="181" fontId="21" fillId="0" borderId="1" xfId="0" applyNumberFormat="1" applyFont="1" applyBorder="1" applyAlignment="1">
      <alignment horizontal="centerContinuous" vertical="center"/>
    </xf>
    <xf numFmtId="181" fontId="12" fillId="0" borderId="0" xfId="0" applyNumberFormat="1" applyFont="1" applyAlignment="1">
      <alignment horizontal="right" vertical="center"/>
    </xf>
    <xf numFmtId="181" fontId="11" fillId="0" borderId="0" xfId="0" applyNumberFormat="1" applyFont="1" applyAlignment="1">
      <alignment vertical="center"/>
    </xf>
    <xf numFmtId="181" fontId="21" fillId="0" borderId="0" xfId="0" applyNumberFormat="1" applyFont="1" applyFill="1" applyBorder="1" applyAlignment="1">
      <alignment horizontal="left"/>
    </xf>
    <xf numFmtId="181" fontId="33" fillId="0" borderId="12" xfId="0" applyNumberFormat="1" applyFont="1" applyBorder="1" applyAlignment="1">
      <alignment horizontal="center" vertical="center"/>
    </xf>
    <xf numFmtId="49" fontId="22" fillId="0" borderId="2" xfId="0" applyNumberFormat="1" applyFont="1" applyBorder="1" applyAlignment="1">
      <alignment horizontal="center" vertical="center"/>
    </xf>
    <xf numFmtId="49" fontId="56" fillId="0" borderId="0" xfId="10" applyNumberFormat="1" applyFont="1" applyAlignment="1" applyProtection="1">
      <alignment vertical="center"/>
    </xf>
    <xf numFmtId="49" fontId="56" fillId="0" borderId="0" xfId="10" applyNumberFormat="1" applyFont="1" applyAlignment="1" applyProtection="1">
      <alignment horizontal="left" vertical="center"/>
    </xf>
    <xf numFmtId="49" fontId="56" fillId="0" borderId="0" xfId="10" applyNumberFormat="1" applyFont="1" applyBorder="1" applyAlignment="1" applyProtection="1">
      <alignment vertical="center"/>
    </xf>
    <xf numFmtId="0" fontId="56" fillId="0" borderId="0" xfId="10" applyFont="1" applyAlignment="1" applyProtection="1"/>
    <xf numFmtId="181" fontId="21" fillId="7" borderId="1" xfId="0" applyNumberFormat="1" applyFont="1" applyFill="1" applyBorder="1" applyAlignment="1">
      <alignment horizontal="right"/>
    </xf>
    <xf numFmtId="181" fontId="14" fillId="0" borderId="0" xfId="0" applyNumberFormat="1" applyFont="1" applyAlignment="1"/>
    <xf numFmtId="181" fontId="8" fillId="0" borderId="8" xfId="0" applyNumberFormat="1" applyFont="1" applyBorder="1" applyAlignment="1"/>
    <xf numFmtId="181" fontId="8" fillId="0" borderId="0" xfId="0" applyNumberFormat="1" applyFont="1" applyBorder="1" applyAlignment="1"/>
    <xf numFmtId="0" fontId="45" fillId="0" borderId="0" xfId="0" applyNumberFormat="1" applyFont="1" applyBorder="1" applyAlignment="1">
      <alignment horizontal="right"/>
    </xf>
    <xf numFmtId="181" fontId="21" fillId="10" borderId="1" xfId="0" applyNumberFormat="1" applyFont="1" applyFill="1" applyBorder="1" applyAlignment="1">
      <alignment horizontal="right"/>
    </xf>
    <xf numFmtId="181" fontId="8" fillId="0" borderId="7" xfId="0" applyNumberFormat="1" applyFont="1" applyBorder="1" applyAlignment="1"/>
    <xf numFmtId="181" fontId="12" fillId="0" borderId="3" xfId="0" applyNumberFormat="1" applyFont="1" applyFill="1" applyBorder="1" applyAlignment="1">
      <alignment horizontal="left" vertical="center" wrapText="1"/>
    </xf>
    <xf numFmtId="181" fontId="19" fillId="0" borderId="3" xfId="0" applyNumberFormat="1" applyFont="1" applyFill="1" applyBorder="1"/>
    <xf numFmtId="181" fontId="4" fillId="0" borderId="3" xfId="0" applyNumberFormat="1" applyFont="1" applyFill="1" applyBorder="1"/>
    <xf numFmtId="181" fontId="27" fillId="0" borderId="2" xfId="0" applyNumberFormat="1" applyFont="1" applyFill="1" applyBorder="1" applyAlignment="1">
      <alignment horizontal="center" vertical="center" wrapText="1"/>
    </xf>
    <xf numFmtId="181" fontId="4" fillId="0" borderId="2" xfId="0" applyNumberFormat="1" applyFont="1" applyFill="1" applyBorder="1"/>
    <xf numFmtId="0" fontId="6" fillId="0" borderId="0" xfId="0" applyFont="1"/>
    <xf numFmtId="57" fontId="64" fillId="11" borderId="19" xfId="0" applyNumberFormat="1" applyFont="1" applyFill="1" applyBorder="1" applyAlignment="1">
      <alignment horizontal="center" vertical="center"/>
    </xf>
    <xf numFmtId="57" fontId="65" fillId="11" borderId="20" xfId="0" applyNumberFormat="1" applyFont="1" applyFill="1" applyBorder="1" applyAlignment="1">
      <alignment horizontal="center" vertical="center"/>
    </xf>
    <xf numFmtId="57" fontId="65" fillId="11" borderId="21" xfId="0" applyNumberFormat="1" applyFont="1" applyFill="1" applyBorder="1" applyAlignment="1">
      <alignment horizontal="center" vertical="center"/>
    </xf>
    <xf numFmtId="0" fontId="65" fillId="11" borderId="22" xfId="0" applyFont="1" applyFill="1" applyBorder="1" applyAlignment="1">
      <alignment horizontal="center" vertical="center"/>
    </xf>
    <xf numFmtId="0" fontId="65" fillId="11" borderId="23" xfId="0" applyFont="1" applyFill="1" applyBorder="1" applyAlignment="1">
      <alignment horizontal="center" vertical="center"/>
    </xf>
    <xf numFmtId="0" fontId="65" fillId="11" borderId="24" xfId="0" applyFont="1" applyFill="1" applyBorder="1" applyAlignment="1">
      <alignment horizontal="center" vertical="center"/>
    </xf>
    <xf numFmtId="0" fontId="66" fillId="0" borderId="25" xfId="0" applyFont="1" applyBorder="1" applyAlignment="1">
      <alignment horizontal="center" vertical="center" wrapText="1"/>
    </xf>
    <xf numFmtId="0" fontId="66" fillId="0" borderId="26" xfId="0" applyFont="1" applyBorder="1" applyAlignment="1">
      <alignment horizontal="center" vertical="center" wrapText="1"/>
    </xf>
    <xf numFmtId="0" fontId="66" fillId="0" borderId="27" xfId="0" applyFont="1" applyBorder="1" applyAlignment="1">
      <alignment horizontal="center" vertical="center" wrapText="1"/>
    </xf>
    <xf numFmtId="0" fontId="66" fillId="0" borderId="28" xfId="0" applyFont="1" applyBorder="1" applyAlignment="1">
      <alignment horizontal="center" vertical="center" wrapText="1"/>
    </xf>
    <xf numFmtId="0" fontId="66" fillId="0" borderId="0" xfId="0" applyFont="1"/>
    <xf numFmtId="0" fontId="66" fillId="0" borderId="29" xfId="0" applyFont="1" applyBorder="1" applyAlignment="1">
      <alignment horizontal="left" vertical="top" wrapText="1"/>
    </xf>
    <xf numFmtId="0" fontId="66" fillId="0" borderId="30" xfId="0" applyFont="1" applyBorder="1" applyAlignment="1">
      <alignment horizontal="center" vertical="center" wrapText="1"/>
    </xf>
    <xf numFmtId="0" fontId="66" fillId="4" borderId="30" xfId="0" applyFont="1" applyFill="1" applyBorder="1" applyAlignment="1">
      <alignment horizontal="center" vertical="center" wrapText="1"/>
    </xf>
    <xf numFmtId="0" fontId="66" fillId="4" borderId="34" xfId="0" applyFont="1" applyFill="1" applyBorder="1" applyAlignment="1">
      <alignment horizontal="center" vertical="center" wrapText="1"/>
    </xf>
    <xf numFmtId="0" fontId="66" fillId="0" borderId="0" xfId="0" applyFont="1" applyBorder="1"/>
    <xf numFmtId="0" fontId="66" fillId="0" borderId="30" xfId="0" applyFont="1" applyBorder="1" applyAlignment="1">
      <alignment horizontal="left" vertical="top" wrapText="1"/>
    </xf>
    <xf numFmtId="0" fontId="14" fillId="2" borderId="0" xfId="0" applyFont="1" applyFill="1" applyAlignment="1">
      <alignment horizontal="centerContinuous" vertical="center"/>
    </xf>
    <xf numFmtId="0" fontId="67" fillId="2" borderId="0" xfId="0" applyFont="1" applyFill="1" applyAlignment="1">
      <alignment horizontal="centerContinuous" vertical="center"/>
    </xf>
    <xf numFmtId="0" fontId="67" fillId="0" borderId="0" xfId="0" applyFont="1"/>
    <xf numFmtId="0" fontId="6" fillId="2" borderId="0" xfId="0" applyFont="1" applyFill="1"/>
    <xf numFmtId="0" fontId="68" fillId="2" borderId="0" xfId="0" applyFont="1" applyFill="1" applyAlignment="1">
      <alignment horizontal="right"/>
    </xf>
    <xf numFmtId="0" fontId="66" fillId="2" borderId="38" xfId="0" applyFont="1" applyFill="1" applyBorder="1" applyAlignment="1">
      <alignment horizontal="center" vertical="center" wrapText="1"/>
    </xf>
    <xf numFmtId="0" fontId="66" fillId="2" borderId="39" xfId="0" applyFont="1" applyFill="1" applyBorder="1" applyAlignment="1">
      <alignment horizontal="center" vertical="center" wrapText="1"/>
    </xf>
    <xf numFmtId="0" fontId="66" fillId="2" borderId="40" xfId="0" applyFont="1" applyFill="1" applyBorder="1" applyAlignment="1">
      <alignment horizontal="center" vertical="center" wrapText="1"/>
    </xf>
    <xf numFmtId="0" fontId="66" fillId="2" borderId="41" xfId="0" applyFont="1" applyFill="1" applyBorder="1" applyAlignment="1">
      <alignment horizontal="center" vertical="center" wrapText="1"/>
    </xf>
    <xf numFmtId="0" fontId="66" fillId="2" borderId="42" xfId="0" applyFont="1" applyFill="1" applyBorder="1" applyAlignment="1">
      <alignment horizontal="center" vertical="center" wrapText="1"/>
    </xf>
    <xf numFmtId="0" fontId="66" fillId="2" borderId="43" xfId="0" applyFont="1" applyFill="1" applyBorder="1" applyAlignment="1">
      <alignment horizontal="center" vertical="center" wrapText="1"/>
    </xf>
    <xf numFmtId="0" fontId="66" fillId="2" borderId="44" xfId="0" applyFont="1" applyFill="1" applyBorder="1" applyAlignment="1">
      <alignment horizontal="left" vertical="top" wrapText="1"/>
    </xf>
    <xf numFmtId="0" fontId="66" fillId="2" borderId="45" xfId="0" applyFont="1" applyFill="1" applyBorder="1" applyAlignment="1">
      <alignment horizontal="center" vertical="center" wrapText="1"/>
    </xf>
    <xf numFmtId="43" fontId="31" fillId="2" borderId="46" xfId="0" applyNumberFormat="1" applyFont="1" applyFill="1" applyBorder="1" applyAlignment="1">
      <alignment vertical="center" wrapText="1"/>
    </xf>
    <xf numFmtId="43" fontId="31" fillId="2" borderId="47" xfId="0" applyNumberFormat="1" applyFont="1" applyFill="1" applyBorder="1" applyAlignment="1">
      <alignment vertical="center" wrapText="1"/>
    </xf>
    <xf numFmtId="0" fontId="66" fillId="2" borderId="46" xfId="0" applyFont="1" applyFill="1" applyBorder="1" applyAlignment="1">
      <alignment horizontal="left" vertical="top" wrapText="1"/>
    </xf>
    <xf numFmtId="0" fontId="66" fillId="2" borderId="47" xfId="0" applyFont="1" applyFill="1" applyBorder="1" applyAlignment="1">
      <alignment horizontal="center" vertical="center" wrapText="1"/>
    </xf>
    <xf numFmtId="43" fontId="31" fillId="2" borderId="48" xfId="0" applyNumberFormat="1" applyFont="1" applyFill="1" applyBorder="1" applyAlignment="1">
      <alignment vertical="center" wrapText="1"/>
    </xf>
    <xf numFmtId="43" fontId="31" fillId="2" borderId="49" xfId="0" applyNumberFormat="1" applyFont="1" applyFill="1" applyBorder="1" applyAlignment="1">
      <alignment vertical="center" wrapText="1"/>
    </xf>
    <xf numFmtId="0" fontId="66" fillId="0" borderId="31" xfId="0" applyFont="1" applyBorder="1" applyAlignment="1">
      <alignment horizontal="center" vertical="center" wrapText="1"/>
    </xf>
    <xf numFmtId="43" fontId="31" fillId="0" borderId="46" xfId="0" applyNumberFormat="1" applyFont="1" applyBorder="1" applyAlignment="1">
      <alignment vertical="center" wrapText="1"/>
    </xf>
    <xf numFmtId="43" fontId="31" fillId="0" borderId="50" xfId="0" applyNumberFormat="1" applyFont="1" applyBorder="1" applyAlignment="1">
      <alignment vertical="center" wrapText="1"/>
    </xf>
    <xf numFmtId="0" fontId="66" fillId="0" borderId="51" xfId="0" applyFont="1" applyBorder="1" applyAlignment="1">
      <alignment horizontal="left" vertical="top" wrapText="1"/>
    </xf>
    <xf numFmtId="0" fontId="66" fillId="0" borderId="50" xfId="0" applyFont="1" applyBorder="1" applyAlignment="1">
      <alignment horizontal="center" vertical="center" wrapText="1"/>
    </xf>
    <xf numFmtId="43" fontId="31" fillId="0" borderId="52" xfId="0" applyNumberFormat="1" applyFont="1" applyBorder="1" applyAlignment="1">
      <alignment vertical="center" wrapText="1"/>
    </xf>
    <xf numFmtId="0" fontId="66" fillId="7" borderId="29" xfId="0" applyFont="1" applyFill="1" applyBorder="1" applyAlignment="1">
      <alignment horizontal="left" vertical="top" wrapText="1"/>
    </xf>
    <xf numFmtId="0" fontId="66" fillId="7" borderId="51" xfId="0" applyFont="1" applyFill="1" applyBorder="1" applyAlignment="1">
      <alignment horizontal="left" vertical="top" wrapText="1"/>
    </xf>
    <xf numFmtId="0" fontId="5" fillId="0" borderId="29" xfId="0" applyFont="1" applyBorder="1" applyAlignment="1">
      <alignment horizontal="left" vertical="top" wrapText="1" indent="1"/>
    </xf>
    <xf numFmtId="43" fontId="31" fillId="4" borderId="53" xfId="0" applyNumberFormat="1" applyFont="1" applyFill="1" applyBorder="1" applyAlignment="1">
      <alignment vertical="center" wrapText="1"/>
    </xf>
    <xf numFmtId="43" fontId="31" fillId="4" borderId="50" xfId="0" applyNumberFormat="1" applyFont="1" applyFill="1" applyBorder="1" applyAlignment="1">
      <alignment vertical="center" wrapText="1"/>
    </xf>
    <xf numFmtId="43" fontId="31" fillId="0" borderId="51" xfId="0" applyNumberFormat="1" applyFont="1" applyBorder="1" applyAlignment="1">
      <alignment vertical="center" wrapText="1"/>
    </xf>
    <xf numFmtId="0" fontId="66" fillId="0" borderId="51" xfId="0" applyFont="1" applyBorder="1" applyAlignment="1">
      <alignment horizontal="left" vertical="top" wrapText="1" indent="1"/>
    </xf>
    <xf numFmtId="43" fontId="31" fillId="4" borderId="54" xfId="0" applyNumberFormat="1" applyFont="1" applyFill="1" applyBorder="1" applyAlignment="1">
      <alignment vertical="center" wrapText="1"/>
    </xf>
    <xf numFmtId="43" fontId="31" fillId="4" borderId="52" xfId="0" applyNumberFormat="1" applyFont="1" applyFill="1" applyBorder="1" applyAlignment="1">
      <alignment vertical="center" wrapText="1"/>
    </xf>
    <xf numFmtId="43" fontId="31" fillId="0" borderId="55" xfId="0" applyNumberFormat="1" applyFont="1" applyBorder="1" applyAlignment="1">
      <alignment vertical="center" wrapText="1"/>
    </xf>
    <xf numFmtId="43" fontId="31" fillId="0" borderId="54" xfId="0" applyNumberFormat="1" applyFont="1" applyBorder="1" applyAlignment="1">
      <alignment vertical="center" wrapText="1"/>
    </xf>
    <xf numFmtId="0" fontId="66" fillId="0" borderId="29" xfId="0" applyFont="1" applyBorder="1" applyAlignment="1">
      <alignment horizontal="left" vertical="top" wrapText="1" indent="1"/>
    </xf>
    <xf numFmtId="0" fontId="66" fillId="0" borderId="33" xfId="0" applyFont="1" applyBorder="1" applyAlignment="1">
      <alignment horizontal="left" vertical="top" wrapText="1" indent="1"/>
    </xf>
    <xf numFmtId="0" fontId="66" fillId="0" borderId="35" xfId="0" applyFont="1" applyBorder="1" applyAlignment="1">
      <alignment horizontal="center" vertical="center" wrapText="1"/>
    </xf>
    <xf numFmtId="43" fontId="31" fillId="4" borderId="56" xfId="0" applyNumberFormat="1" applyFont="1" applyFill="1" applyBorder="1" applyAlignment="1">
      <alignment vertical="center" wrapText="1"/>
    </xf>
    <xf numFmtId="43" fontId="31" fillId="4" borderId="57" xfId="0" applyNumberFormat="1" applyFont="1" applyFill="1" applyBorder="1" applyAlignment="1">
      <alignment vertical="center" wrapText="1"/>
    </xf>
    <xf numFmtId="0" fontId="66" fillId="0" borderId="58" xfId="0" applyFont="1" applyBorder="1" applyAlignment="1">
      <alignment horizontal="left" vertical="top" wrapText="1"/>
    </xf>
    <xf numFmtId="0" fontId="66" fillId="0" borderId="57" xfId="0" applyFont="1" applyBorder="1" applyAlignment="1">
      <alignment horizontal="center" vertical="center" wrapText="1"/>
    </xf>
    <xf numFmtId="43" fontId="31" fillId="4" borderId="59" xfId="0" applyNumberFormat="1" applyFont="1" applyFill="1" applyBorder="1" applyAlignment="1">
      <alignment vertical="center" wrapText="1"/>
    </xf>
    <xf numFmtId="43" fontId="31" fillId="4" borderId="60" xfId="0" applyNumberFormat="1" applyFont="1" applyFill="1" applyBorder="1" applyAlignment="1">
      <alignment vertical="center" wrapText="1"/>
    </xf>
    <xf numFmtId="187" fontId="66" fillId="0" borderId="0" xfId="0" applyNumberFormat="1" applyFont="1"/>
    <xf numFmtId="0" fontId="69" fillId="0" borderId="0" xfId="0" applyFont="1" applyAlignment="1">
      <alignment horizontal="centerContinuous" vertical="center"/>
    </xf>
    <xf numFmtId="0" fontId="67" fillId="0" borderId="0" xfId="0" applyFont="1" applyAlignment="1">
      <alignment horizontal="centerContinuous" vertical="center"/>
    </xf>
    <xf numFmtId="0" fontId="6" fillId="0" borderId="0" xfId="0" applyFont="1" applyAlignment="1">
      <alignment horizontal="left"/>
    </xf>
    <xf numFmtId="0" fontId="65" fillId="11" borderId="61" xfId="0" applyFont="1" applyFill="1" applyBorder="1" applyAlignment="1">
      <alignment horizontal="center" vertical="center"/>
    </xf>
    <xf numFmtId="0" fontId="65" fillId="11" borderId="62" xfId="0" applyFont="1" applyFill="1" applyBorder="1" applyAlignment="1">
      <alignment horizontal="center" vertical="center"/>
    </xf>
    <xf numFmtId="180" fontId="9" fillId="2" borderId="63" xfId="0" applyNumberFormat="1" applyFont="1" applyFill="1" applyBorder="1" applyAlignment="1">
      <alignment horizontal="center" vertical="center"/>
    </xf>
    <xf numFmtId="180" fontId="9" fillId="2" borderId="64" xfId="0" applyNumberFormat="1" applyFont="1" applyFill="1" applyBorder="1" applyAlignment="1">
      <alignment horizontal="center" vertical="center"/>
    </xf>
    <xf numFmtId="180" fontId="36" fillId="2" borderId="65" xfId="0" applyNumberFormat="1" applyFont="1" applyFill="1" applyBorder="1" applyAlignment="1">
      <alignment horizontal="center" vertical="center"/>
    </xf>
    <xf numFmtId="0" fontId="17" fillId="0" borderId="0" xfId="0" applyFont="1" applyAlignment="1">
      <alignment horizontal="center"/>
    </xf>
    <xf numFmtId="0" fontId="70" fillId="0" borderId="66" xfId="0" applyFont="1" applyBorder="1" applyAlignment="1">
      <alignment horizontal="center" vertical="center" wrapText="1"/>
    </xf>
    <xf numFmtId="43" fontId="31" fillId="0" borderId="66" xfId="0" applyNumberFormat="1" applyFont="1" applyBorder="1" applyAlignment="1">
      <alignment vertical="center" wrapText="1"/>
    </xf>
    <xf numFmtId="0" fontId="70" fillId="0" borderId="68" xfId="0" applyFont="1" applyBorder="1" applyAlignment="1">
      <alignment horizontal="center" vertical="center" wrapText="1"/>
    </xf>
    <xf numFmtId="43" fontId="31" fillId="0" borderId="68" xfId="0" applyNumberFormat="1" applyFont="1" applyBorder="1" applyAlignment="1">
      <alignment vertical="center" wrapText="1"/>
    </xf>
    <xf numFmtId="0" fontId="70" fillId="4" borderId="68" xfId="0" applyFont="1" applyFill="1" applyBorder="1" applyAlignment="1">
      <alignment horizontal="center" vertical="center" wrapText="1"/>
    </xf>
    <xf numFmtId="0" fontId="70" fillId="0" borderId="70" xfId="0" applyFont="1" applyBorder="1" applyAlignment="1">
      <alignment horizontal="center" vertical="center" wrapText="1"/>
    </xf>
    <xf numFmtId="43" fontId="31" fillId="0" borderId="70" xfId="0" applyNumberFormat="1" applyFont="1" applyBorder="1" applyAlignment="1">
      <alignment vertical="center" wrapText="1"/>
    </xf>
    <xf numFmtId="0" fontId="31" fillId="0" borderId="0" xfId="0" applyFont="1" applyAlignment="1">
      <alignment vertical="center"/>
    </xf>
    <xf numFmtId="0" fontId="72" fillId="2" borderId="0" xfId="0" applyFont="1" applyFill="1" applyAlignment="1">
      <alignment horizontal="right"/>
    </xf>
    <xf numFmtId="0" fontId="6" fillId="2" borderId="0" xfId="0" applyFont="1" applyFill="1" applyAlignment="1">
      <alignment horizontal="left"/>
    </xf>
    <xf numFmtId="0" fontId="73" fillId="2" borderId="71" xfId="0" applyFont="1" applyFill="1" applyBorder="1" applyAlignment="1">
      <alignment horizontal="center" vertical="center" wrapText="1"/>
    </xf>
    <xf numFmtId="0" fontId="6" fillId="2" borderId="72" xfId="0" applyFont="1" applyFill="1" applyBorder="1" applyAlignment="1">
      <alignment horizontal="left" vertical="top" wrapText="1"/>
    </xf>
    <xf numFmtId="0" fontId="6" fillId="2" borderId="73" xfId="0" applyFont="1" applyFill="1" applyBorder="1" applyAlignment="1">
      <alignment horizontal="left" vertical="top" wrapText="1"/>
    </xf>
    <xf numFmtId="0" fontId="6" fillId="2" borderId="73" xfId="0" applyFont="1" applyFill="1" applyBorder="1" applyAlignment="1">
      <alignment horizontal="left" vertical="top" wrapText="1" indent="1"/>
    </xf>
    <xf numFmtId="0" fontId="6" fillId="0" borderId="73" xfId="0" applyFont="1" applyBorder="1" applyAlignment="1">
      <alignment horizontal="left" vertical="top" wrapText="1"/>
    </xf>
    <xf numFmtId="43" fontId="31" fillId="0" borderId="74" xfId="0" applyNumberFormat="1" applyFont="1" applyBorder="1" applyAlignment="1">
      <alignment horizontal="left" vertical="center" wrapText="1"/>
    </xf>
    <xf numFmtId="0" fontId="6" fillId="0" borderId="76" xfId="0" applyFont="1" applyBorder="1" applyAlignment="1">
      <alignment horizontal="left" vertical="top" wrapText="1"/>
    </xf>
    <xf numFmtId="43" fontId="31" fillId="0" borderId="77" xfId="0" applyNumberFormat="1" applyFont="1" applyBorder="1" applyAlignment="1">
      <alignment horizontal="left" vertical="center" wrapText="1"/>
    </xf>
    <xf numFmtId="186" fontId="0" fillId="0" borderId="0" xfId="0" applyNumberFormat="1" applyAlignment="1">
      <alignment horizontal="left"/>
    </xf>
    <xf numFmtId="0" fontId="66" fillId="0" borderId="0" xfId="0" applyFont="1" applyAlignment="1">
      <alignment horizontal="right"/>
    </xf>
    <xf numFmtId="0" fontId="0" fillId="0" borderId="0" xfId="0" applyBorder="1"/>
    <xf numFmtId="0" fontId="66" fillId="0" borderId="78" xfId="0" applyFont="1" applyBorder="1" applyAlignment="1">
      <alignment horizontal="center" vertical="center" wrapText="1"/>
    </xf>
    <xf numFmtId="0" fontId="66" fillId="0" borderId="79" xfId="0" applyFont="1" applyBorder="1" applyAlignment="1">
      <alignment horizontal="center" vertical="center" wrapText="1"/>
    </xf>
    <xf numFmtId="0" fontId="66" fillId="0" borderId="80" xfId="0" applyFont="1" applyBorder="1" applyAlignment="1">
      <alignment horizontal="center" vertical="center" wrapText="1"/>
    </xf>
    <xf numFmtId="0" fontId="66" fillId="0" borderId="81" xfId="0" applyFont="1" applyBorder="1" applyAlignment="1">
      <alignment horizontal="center" vertical="center" wrapText="1"/>
    </xf>
    <xf numFmtId="0" fontId="66" fillId="0" borderId="82" xfId="0" applyFont="1" applyBorder="1" applyAlignment="1">
      <alignment horizontal="center" vertical="center" wrapText="1"/>
    </xf>
    <xf numFmtId="0" fontId="66" fillId="0" borderId="83" xfId="0" applyFont="1" applyBorder="1" applyAlignment="1">
      <alignment horizontal="left" vertical="top" wrapText="1"/>
    </xf>
    <xf numFmtId="0" fontId="66" fillId="0" borderId="84" xfId="0" applyFont="1" applyBorder="1" applyAlignment="1">
      <alignment horizontal="left" vertical="top" wrapText="1"/>
    </xf>
    <xf numFmtId="0" fontId="66" fillId="0" borderId="48" xfId="0" applyFont="1" applyBorder="1" applyAlignment="1">
      <alignment horizontal="left" vertical="top" wrapText="1"/>
    </xf>
    <xf numFmtId="0" fontId="66" fillId="0" borderId="85" xfId="0" applyFont="1" applyBorder="1" applyAlignment="1">
      <alignment horizontal="left" vertical="top" wrapText="1"/>
    </xf>
    <xf numFmtId="0" fontId="66" fillId="0" borderId="45" xfId="0" applyFont="1" applyBorder="1" applyAlignment="1">
      <alignment horizontal="left" vertical="top" wrapText="1"/>
    </xf>
    <xf numFmtId="0" fontId="66" fillId="0" borderId="46" xfId="0" applyFont="1" applyBorder="1" applyAlignment="1">
      <alignment horizontal="left" vertical="top" wrapText="1"/>
    </xf>
    <xf numFmtId="0" fontId="66" fillId="0" borderId="49" xfId="0" applyFont="1" applyBorder="1" applyAlignment="1">
      <alignment horizontal="left" vertical="top" wrapText="1"/>
    </xf>
    <xf numFmtId="0" fontId="66" fillId="0" borderId="86" xfId="0" applyFont="1" applyBorder="1" applyAlignment="1">
      <alignment horizontal="left" vertical="top" wrapText="1"/>
    </xf>
    <xf numFmtId="0" fontId="66" fillId="0" borderId="32" xfId="0" applyFont="1" applyBorder="1" applyAlignment="1">
      <alignment horizontal="left" vertical="top" wrapText="1"/>
    </xf>
    <xf numFmtId="0" fontId="66" fillId="0" borderId="55" xfId="0" applyFont="1" applyBorder="1" applyAlignment="1">
      <alignment horizontal="left" vertical="top" wrapText="1"/>
    </xf>
    <xf numFmtId="0" fontId="66" fillId="0" borderId="31" xfId="0" applyFont="1" applyBorder="1" applyAlignment="1">
      <alignment horizontal="left" vertical="top" wrapText="1"/>
    </xf>
    <xf numFmtId="0" fontId="66" fillId="0" borderId="52" xfId="0" applyFont="1" applyBorder="1" applyAlignment="1">
      <alignment horizontal="left" vertical="top" wrapText="1"/>
    </xf>
    <xf numFmtId="0" fontId="66" fillId="0" borderId="87" xfId="0" applyFont="1" applyBorder="1" applyAlignment="1">
      <alignment horizontal="left" vertical="top" wrapText="1"/>
    </xf>
    <xf numFmtId="0" fontId="66" fillId="0" borderId="88" xfId="0" applyFont="1" applyBorder="1" applyAlignment="1">
      <alignment horizontal="left" vertical="top" wrapText="1"/>
    </xf>
    <xf numFmtId="0" fontId="66" fillId="0" borderId="89" xfId="0" applyFont="1" applyBorder="1" applyAlignment="1">
      <alignment horizontal="left" vertical="top" wrapText="1"/>
    </xf>
    <xf numFmtId="0" fontId="66" fillId="0" borderId="90" xfId="0" applyFont="1" applyBorder="1" applyAlignment="1">
      <alignment horizontal="left" vertical="top" wrapText="1"/>
    </xf>
    <xf numFmtId="0" fontId="66" fillId="0" borderId="91" xfId="0" applyFont="1" applyBorder="1" applyAlignment="1">
      <alignment horizontal="left" vertical="top" wrapText="1"/>
    </xf>
    <xf numFmtId="0" fontId="66" fillId="0" borderId="92" xfId="0" applyFont="1" applyBorder="1" applyAlignment="1">
      <alignment horizontal="left" vertical="top" wrapText="1"/>
    </xf>
    <xf numFmtId="0" fontId="66" fillId="0" borderId="93" xfId="0" applyFont="1" applyBorder="1" applyAlignment="1">
      <alignment horizontal="left" vertical="top" wrapText="1"/>
    </xf>
    <xf numFmtId="49" fontId="68" fillId="2" borderId="0" xfId="0" applyNumberFormat="1" applyFont="1" applyFill="1"/>
    <xf numFmtId="49" fontId="66" fillId="0" borderId="0" xfId="0" applyNumberFormat="1" applyFont="1" applyBorder="1"/>
    <xf numFmtId="49" fontId="6" fillId="0" borderId="0" xfId="0" applyNumberFormat="1" applyFont="1"/>
    <xf numFmtId="10" fontId="21" fillId="0" borderId="1" xfId="4" applyNumberFormat="1" applyFont="1" applyBorder="1" applyAlignment="1">
      <alignment vertical="center"/>
    </xf>
    <xf numFmtId="0" fontId="21" fillId="0" borderId="0" xfId="8" applyAlignment="1">
      <alignment vertical="center"/>
    </xf>
    <xf numFmtId="0" fontId="9" fillId="0" borderId="1" xfId="7" applyFont="1" applyBorder="1" applyAlignment="1">
      <alignment horizontal="left" vertical="center" indent="1"/>
    </xf>
    <xf numFmtId="0" fontId="11" fillId="0" borderId="1" xfId="7" applyFont="1" applyBorder="1" applyAlignment="1">
      <alignment horizontal="left" vertical="center" indent="1"/>
    </xf>
    <xf numFmtId="180" fontId="21" fillId="0" borderId="1" xfId="4" applyNumberFormat="1" applyFont="1" applyBorder="1" applyAlignment="1">
      <alignment vertical="center"/>
    </xf>
    <xf numFmtId="10" fontId="9" fillId="0" borderId="1" xfId="4" applyNumberFormat="1" applyFont="1" applyBorder="1" applyAlignment="1">
      <alignment vertical="center"/>
    </xf>
    <xf numFmtId="0" fontId="21" fillId="0" borderId="1" xfId="8" applyBorder="1" applyAlignment="1">
      <alignment vertical="center"/>
    </xf>
    <xf numFmtId="0" fontId="9" fillId="0" borderId="1" xfId="7" applyFont="1" applyBorder="1" applyAlignment="1">
      <alignment horizontal="left" vertical="center" wrapText="1" indent="1"/>
    </xf>
    <xf numFmtId="188" fontId="21" fillId="0" borderId="1" xfId="4" applyNumberFormat="1" applyFont="1" applyBorder="1" applyAlignment="1">
      <alignment vertical="center"/>
    </xf>
    <xf numFmtId="49" fontId="8" fillId="0" borderId="0" xfId="0" applyNumberFormat="1" applyFont="1" applyAlignment="1">
      <alignment horizontal="left"/>
    </xf>
    <xf numFmtId="0" fontId="8" fillId="0" borderId="1" xfId="0" applyFont="1" applyBorder="1" applyAlignment="1">
      <alignment horizontal="left"/>
    </xf>
    <xf numFmtId="0" fontId="21" fillId="0" borderId="1" xfId="0" applyFont="1" applyBorder="1" applyAlignment="1">
      <alignment horizontal="left"/>
    </xf>
    <xf numFmtId="0" fontId="9" fillId="0" borderId="1" xfId="7" applyFont="1" applyBorder="1" applyAlignment="1">
      <alignment horizontal="left" vertical="center"/>
    </xf>
    <xf numFmtId="0" fontId="21" fillId="0" borderId="1" xfId="7" applyFont="1" applyBorder="1" applyAlignment="1">
      <alignment horizontal="left" vertical="center"/>
    </xf>
    <xf numFmtId="0" fontId="21" fillId="0" borderId="1" xfId="0" applyFont="1" applyBorder="1" applyAlignment="1">
      <alignment horizontal="left" indent="1"/>
    </xf>
    <xf numFmtId="0" fontId="3" fillId="0" borderId="1" xfId="0" applyFont="1" applyBorder="1" applyAlignment="1">
      <alignment horizontal="left" indent="1"/>
    </xf>
    <xf numFmtId="0" fontId="12" fillId="0" borderId="1" xfId="7" applyFont="1" applyBorder="1" applyAlignment="1">
      <alignment horizontal="left" vertical="center"/>
    </xf>
    <xf numFmtId="10" fontId="21" fillId="0" borderId="1" xfId="4" applyNumberFormat="1" applyFont="1" applyFill="1" applyBorder="1" applyAlignment="1">
      <alignment vertical="center"/>
    </xf>
    <xf numFmtId="0" fontId="8" fillId="0" borderId="1" xfId="0" applyFont="1" applyBorder="1" applyAlignment="1">
      <alignment horizontal="center"/>
    </xf>
    <xf numFmtId="181" fontId="21" fillId="6" borderId="1" xfId="0" applyNumberFormat="1" applyFont="1" applyFill="1" applyBorder="1" applyProtection="1">
      <protection locked="0"/>
    </xf>
    <xf numFmtId="181" fontId="8" fillId="2" borderId="1" xfId="0" applyNumberFormat="1" applyFont="1" applyFill="1" applyBorder="1" applyAlignment="1">
      <alignment horizontal="center"/>
    </xf>
    <xf numFmtId="181" fontId="21" fillId="2" borderId="1" xfId="0" applyNumberFormat="1" applyFont="1" applyFill="1" applyBorder="1"/>
    <xf numFmtId="181" fontId="75" fillId="0" borderId="0" xfId="0" applyNumberFormat="1" applyFont="1"/>
    <xf numFmtId="0" fontId="37" fillId="0" borderId="0" xfId="10" applyAlignment="1" applyProtection="1">
      <alignment horizontal="center"/>
    </xf>
    <xf numFmtId="180" fontId="35" fillId="2" borderId="65" xfId="0" applyNumberFormat="1" applyFont="1" applyFill="1" applyBorder="1" applyAlignment="1">
      <alignment horizontal="center" vertical="center"/>
    </xf>
    <xf numFmtId="43" fontId="4" fillId="0" borderId="66" xfId="0" applyNumberFormat="1" applyFont="1" applyBorder="1" applyAlignment="1">
      <alignment horizontal="center" vertical="center" wrapText="1"/>
    </xf>
    <xf numFmtId="43" fontId="9" fillId="4" borderId="68" xfId="0" applyNumberFormat="1" applyFont="1" applyFill="1" applyBorder="1" applyAlignment="1">
      <alignment vertical="center" wrapText="1"/>
    </xf>
    <xf numFmtId="0" fontId="4" fillId="0" borderId="66" xfId="0" applyFont="1" applyBorder="1" applyAlignment="1">
      <alignment horizontal="center" vertical="center" wrapText="1"/>
    </xf>
    <xf numFmtId="0" fontId="4" fillId="0" borderId="68" xfId="0" applyFont="1" applyBorder="1" applyAlignment="1">
      <alignment horizontal="center" vertical="center" wrapText="1"/>
    </xf>
    <xf numFmtId="0" fontId="4" fillId="0" borderId="70" xfId="0" applyFont="1" applyBorder="1" applyAlignment="1">
      <alignment horizontal="center" vertical="center" wrapText="1"/>
    </xf>
    <xf numFmtId="57" fontId="78" fillId="7" borderId="19" xfId="0" applyNumberFormat="1" applyFont="1" applyFill="1" applyBorder="1" applyAlignment="1">
      <alignment horizontal="center" vertical="center"/>
    </xf>
    <xf numFmtId="0" fontId="79" fillId="7" borderId="61" xfId="0" applyFont="1" applyFill="1" applyBorder="1" applyAlignment="1">
      <alignment horizontal="center" vertical="center"/>
    </xf>
    <xf numFmtId="178" fontId="21" fillId="0" borderId="1" xfId="11" applyNumberFormat="1" applyFont="1" applyBorder="1" applyAlignment="1">
      <alignment horizontal="right"/>
    </xf>
    <xf numFmtId="178" fontId="42" fillId="0" borderId="1" xfId="11" applyNumberFormat="1" applyFont="1" applyFill="1" applyBorder="1" applyAlignment="1" applyProtection="1">
      <alignment horizontal="right"/>
    </xf>
    <xf numFmtId="178" fontId="21" fillId="7" borderId="1" xfId="11" applyNumberFormat="1" applyFont="1" applyFill="1" applyBorder="1" applyAlignment="1">
      <alignment horizontal="right"/>
    </xf>
    <xf numFmtId="178" fontId="21" fillId="0" borderId="0" xfId="11" applyNumberFormat="1" applyFont="1"/>
    <xf numFmtId="0" fontId="66" fillId="0" borderId="1" xfId="0" applyFont="1" applyBorder="1" applyAlignment="1">
      <alignment horizontal="center" vertical="center" wrapText="1"/>
    </xf>
    <xf numFmtId="0" fontId="66" fillId="0" borderId="96" xfId="0" applyFont="1" applyBorder="1" applyAlignment="1">
      <alignment horizontal="center" vertical="center" wrapText="1"/>
    </xf>
    <xf numFmtId="0" fontId="66" fillId="0" borderId="96" xfId="0" applyFont="1" applyBorder="1" applyAlignment="1">
      <alignment horizontal="center" vertical="center" shrinkToFit="1"/>
    </xf>
    <xf numFmtId="177" fontId="21" fillId="0" borderId="1" xfId="0" applyNumberFormat="1" applyFont="1" applyFill="1" applyBorder="1" applyAlignment="1" applyProtection="1">
      <alignment shrinkToFit="1"/>
    </xf>
    <xf numFmtId="177" fontId="21" fillId="0" borderId="1" xfId="0" applyNumberFormat="1" applyFont="1" applyFill="1" applyBorder="1" applyAlignment="1" applyProtection="1">
      <alignment shrinkToFit="1"/>
      <protection locked="0"/>
    </xf>
    <xf numFmtId="184" fontId="21" fillId="0" borderId="1" xfId="0" applyNumberFormat="1" applyFont="1" applyFill="1" applyBorder="1" applyAlignment="1" applyProtection="1">
      <alignment shrinkToFit="1"/>
      <protection locked="0"/>
    </xf>
    <xf numFmtId="184" fontId="42" fillId="6" borderId="1" xfId="0" applyNumberFormat="1" applyFont="1" applyFill="1" applyBorder="1" applyAlignment="1" applyProtection="1">
      <alignment horizontal="center"/>
      <protection locked="0"/>
    </xf>
    <xf numFmtId="9" fontId="42" fillId="6" borderId="2" xfId="0" applyNumberFormat="1" applyFont="1" applyFill="1" applyBorder="1" applyAlignment="1" applyProtection="1">
      <alignment horizontal="center"/>
      <protection locked="0"/>
    </xf>
    <xf numFmtId="180" fontId="21" fillId="6" borderId="1" xfId="0" applyNumberFormat="1" applyFont="1" applyFill="1" applyBorder="1"/>
    <xf numFmtId="180" fontId="21" fillId="7" borderId="1" xfId="0" applyNumberFormat="1" applyFont="1" applyFill="1" applyBorder="1" applyAlignment="1">
      <alignment horizontal="right"/>
    </xf>
    <xf numFmtId="180" fontId="19" fillId="0" borderId="12" xfId="0" applyNumberFormat="1" applyFont="1" applyFill="1" applyBorder="1" applyAlignment="1">
      <alignment horizontal="right" vertical="center" wrapText="1"/>
    </xf>
    <xf numFmtId="180" fontId="4" fillId="0" borderId="2" xfId="0" applyNumberFormat="1" applyFont="1" applyFill="1" applyBorder="1" applyAlignment="1">
      <alignment horizontal="right" vertical="center" wrapText="1"/>
    </xf>
    <xf numFmtId="178" fontId="8" fillId="0" borderId="0" xfId="11" applyNumberFormat="1" applyFont="1"/>
    <xf numFmtId="178" fontId="33" fillId="0" borderId="1" xfId="11" applyNumberFormat="1" applyFont="1" applyBorder="1" applyAlignment="1">
      <alignment horizontal="center" vertical="center" wrapText="1"/>
    </xf>
    <xf numFmtId="178" fontId="42" fillId="0" borderId="1" xfId="11" applyNumberFormat="1" applyFont="1" applyBorder="1" applyAlignment="1">
      <alignment horizontal="right" vertical="center" wrapText="1"/>
    </xf>
    <xf numFmtId="178" fontId="42" fillId="6" borderId="1" xfId="11" applyNumberFormat="1" applyFont="1" applyFill="1" applyBorder="1" applyAlignment="1">
      <alignment horizontal="right"/>
    </xf>
    <xf numFmtId="178" fontId="42" fillId="6" borderId="1" xfId="11" applyNumberFormat="1" applyFont="1" applyFill="1" applyBorder="1" applyAlignment="1">
      <alignment horizontal="right" vertical="center" wrapText="1"/>
    </xf>
    <xf numFmtId="178" fontId="42" fillId="3" borderId="1" xfId="11" applyNumberFormat="1" applyFont="1" applyFill="1" applyBorder="1" applyAlignment="1">
      <alignment horizontal="right"/>
    </xf>
    <xf numFmtId="178" fontId="42" fillId="0" borderId="1" xfId="11" applyNumberFormat="1" applyFont="1" applyBorder="1" applyAlignment="1">
      <alignment horizontal="right"/>
    </xf>
    <xf numFmtId="178" fontId="42" fillId="3" borderId="1" xfId="11" applyNumberFormat="1" applyFont="1" applyFill="1" applyBorder="1" applyAlignment="1">
      <alignment horizontal="right" vertical="center" wrapText="1"/>
    </xf>
    <xf numFmtId="178" fontId="45" fillId="0" borderId="1" xfId="11" applyNumberFormat="1" applyFont="1" applyBorder="1" applyAlignment="1">
      <alignment horizontal="right"/>
    </xf>
    <xf numFmtId="178" fontId="8" fillId="0" borderId="1" xfId="11" applyNumberFormat="1" applyFont="1" applyBorder="1"/>
    <xf numFmtId="178" fontId="21" fillId="0" borderId="1" xfId="11" applyNumberFormat="1" applyFont="1" applyBorder="1"/>
    <xf numFmtId="178" fontId="25" fillId="3" borderId="1" xfId="11" applyNumberFormat="1" applyFont="1" applyFill="1" applyBorder="1" applyAlignment="1">
      <alignment horizontal="center"/>
    </xf>
    <xf numFmtId="178" fontId="8" fillId="0" borderId="1" xfId="11" applyNumberFormat="1" applyFont="1" applyBorder="1" applyAlignment="1">
      <alignment horizontal="center"/>
    </xf>
    <xf numFmtId="178" fontId="45" fillId="0" borderId="0" xfId="11" applyNumberFormat="1" applyFont="1" applyBorder="1" applyAlignment="1">
      <alignment horizontal="right"/>
    </xf>
    <xf numFmtId="178" fontId="13" fillId="0" borderId="1" xfId="11" applyNumberFormat="1" applyFont="1" applyBorder="1" applyAlignment="1">
      <alignment horizontal="center"/>
    </xf>
    <xf numFmtId="178" fontId="33" fillId="0" borderId="1" xfId="11" applyNumberFormat="1" applyFont="1" applyBorder="1" applyAlignment="1">
      <alignment horizontal="center" vertical="center"/>
    </xf>
    <xf numFmtId="178" fontId="43" fillId="0" borderId="1" xfId="11" applyNumberFormat="1" applyFont="1" applyBorder="1" applyAlignment="1">
      <alignment horizontal="right"/>
    </xf>
    <xf numFmtId="178" fontId="8" fillId="0" borderId="9" xfId="11" applyNumberFormat="1" applyFont="1" applyBorder="1" applyAlignment="1"/>
    <xf numFmtId="178" fontId="8" fillId="0" borderId="7" xfId="11" applyNumberFormat="1" applyFont="1" applyBorder="1" applyAlignment="1"/>
    <xf numFmtId="178" fontId="8" fillId="0" borderId="8" xfId="11" applyNumberFormat="1" applyFont="1" applyBorder="1" applyAlignment="1"/>
    <xf numFmtId="178" fontId="14" fillId="0" borderId="0" xfId="11" applyNumberFormat="1" applyFont="1" applyAlignment="1"/>
    <xf numFmtId="178" fontId="26" fillId="0" borderId="0" xfId="11" applyNumberFormat="1" applyFont="1"/>
    <xf numFmtId="178" fontId="24" fillId="0" borderId="0" xfId="11" applyNumberFormat="1" applyFont="1"/>
    <xf numFmtId="178" fontId="33" fillId="0" borderId="12" xfId="11" applyNumberFormat="1" applyFont="1" applyFill="1" applyBorder="1" applyAlignment="1">
      <alignment horizontal="center" vertical="center" wrapText="1"/>
    </xf>
    <xf numFmtId="178" fontId="25" fillId="0" borderId="0" xfId="11" applyNumberFormat="1" applyFont="1" applyBorder="1"/>
    <xf numFmtId="178" fontId="8" fillId="0" borderId="2" xfId="11" applyNumberFormat="1" applyFont="1" applyBorder="1" applyAlignment="1">
      <alignment horizontal="center" vertical="center"/>
    </xf>
    <xf numFmtId="178" fontId="8" fillId="0" borderId="5" xfId="11" applyNumberFormat="1" applyFont="1" applyBorder="1" applyAlignment="1"/>
    <xf numFmtId="43" fontId="4" fillId="0" borderId="0" xfId="11" applyFont="1" applyFill="1"/>
    <xf numFmtId="43" fontId="19" fillId="0" borderId="0" xfId="11" applyFont="1" applyFill="1"/>
    <xf numFmtId="43" fontId="19" fillId="0" borderId="12" xfId="11" applyFont="1" applyFill="1" applyBorder="1" applyAlignment="1">
      <alignment horizontal="right" vertical="center" wrapText="1"/>
    </xf>
    <xf numFmtId="43" fontId="4" fillId="0" borderId="2" xfId="11" applyFont="1" applyFill="1" applyBorder="1" applyAlignment="1">
      <alignment horizontal="right" vertical="center" wrapText="1"/>
    </xf>
    <xf numFmtId="43" fontId="18" fillId="0" borderId="2" xfId="11" applyFont="1" applyFill="1" applyBorder="1" applyAlignment="1">
      <alignment horizontal="center" vertical="center" wrapText="1"/>
    </xf>
    <xf numFmtId="178" fontId="4" fillId="0" borderId="2" xfId="11" applyNumberFormat="1" applyFont="1" applyFill="1" applyBorder="1" applyAlignment="1">
      <alignment horizontal="right" vertical="center" wrapText="1"/>
    </xf>
    <xf numFmtId="178" fontId="19" fillId="0" borderId="2" xfId="11" applyNumberFormat="1" applyFont="1" applyFill="1" applyBorder="1" applyAlignment="1">
      <alignment horizontal="right" vertical="center" wrapText="1"/>
    </xf>
    <xf numFmtId="4" fontId="74" fillId="0" borderId="1" xfId="0" applyNumberFormat="1" applyFont="1" applyBorder="1" applyAlignment="1">
      <alignment horizontal="right"/>
    </xf>
    <xf numFmtId="4" fontId="9" fillId="7" borderId="1" xfId="0" applyNumberFormat="1" applyFont="1" applyFill="1" applyBorder="1" applyAlignment="1">
      <alignment horizontal="right"/>
    </xf>
    <xf numFmtId="4" fontId="21" fillId="6" borderId="1" xfId="0" applyNumberFormat="1" applyFont="1" applyFill="1" applyBorder="1"/>
    <xf numFmtId="181" fontId="12" fillId="0" borderId="0" xfId="0" applyNumberFormat="1" applyFont="1"/>
    <xf numFmtId="181" fontId="81" fillId="0" borderId="1" xfId="0" applyNumberFormat="1" applyFont="1" applyBorder="1" applyAlignment="1">
      <alignment horizontal="center" vertical="center"/>
    </xf>
    <xf numFmtId="181" fontId="81" fillId="0" borderId="1" xfId="0" applyNumberFormat="1" applyFont="1" applyBorder="1" applyAlignment="1">
      <alignment horizontal="center" vertical="center" wrapText="1"/>
    </xf>
    <xf numFmtId="181" fontId="74" fillId="0" borderId="1" xfId="0" applyNumberFormat="1" applyFont="1" applyBorder="1" applyAlignment="1">
      <alignment horizontal="center"/>
    </xf>
    <xf numFmtId="181" fontId="74" fillId="0" borderId="1" xfId="0" applyNumberFormat="1" applyFont="1" applyBorder="1"/>
    <xf numFmtId="181" fontId="74" fillId="7" borderId="1" xfId="0" applyNumberFormat="1" applyFont="1" applyFill="1" applyBorder="1" applyAlignment="1">
      <alignment horizontal="right"/>
    </xf>
    <xf numFmtId="181" fontId="11" fillId="0" borderId="1" xfId="0" applyNumberFormat="1" applyFont="1" applyFill="1" applyBorder="1" applyProtection="1">
      <protection locked="0"/>
    </xf>
    <xf numFmtId="181" fontId="74" fillId="0" borderId="1" xfId="0" applyNumberFormat="1" applyFont="1" applyBorder="1" applyAlignment="1">
      <alignment horizontal="right"/>
    </xf>
    <xf numFmtId="181" fontId="74" fillId="6" borderId="1" xfId="0" applyNumberFormat="1" applyFont="1" applyFill="1" applyBorder="1"/>
    <xf numFmtId="181" fontId="74" fillId="0" borderId="1" xfId="0" applyNumberFormat="1" applyFont="1" applyFill="1" applyBorder="1"/>
    <xf numFmtId="181" fontId="74" fillId="0" borderId="1" xfId="0" applyNumberFormat="1" applyFont="1" applyFill="1" applyBorder="1" applyProtection="1">
      <protection locked="0"/>
    </xf>
    <xf numFmtId="181" fontId="74" fillId="0" borderId="0" xfId="0" applyNumberFormat="1" applyFont="1"/>
    <xf numFmtId="181" fontId="81" fillId="0" borderId="0" xfId="0" applyNumberFormat="1" applyFont="1"/>
    <xf numFmtId="181" fontId="83" fillId="0" borderId="0" xfId="0" applyNumberFormat="1" applyFont="1"/>
    <xf numFmtId="10" fontId="83" fillId="0" borderId="0" xfId="4" applyNumberFormat="1" applyFont="1"/>
    <xf numFmtId="4" fontId="83" fillId="0" borderId="0" xfId="0" applyNumberFormat="1" applyFont="1"/>
    <xf numFmtId="189" fontId="31" fillId="0" borderId="1" xfId="0" applyNumberFormat="1" applyFont="1" applyBorder="1"/>
    <xf numFmtId="4" fontId="31" fillId="0" borderId="1" xfId="0" applyNumberFormat="1" applyFont="1" applyBorder="1"/>
    <xf numFmtId="189" fontId="74" fillId="7" borderId="1" xfId="0" applyNumberFormat="1" applyFont="1" applyFill="1" applyBorder="1" applyAlignment="1">
      <alignment horizontal="right"/>
    </xf>
    <xf numFmtId="189" fontId="31" fillId="6" borderId="1" xfId="0" applyNumberFormat="1" applyFont="1" applyFill="1" applyBorder="1"/>
    <xf numFmtId="189" fontId="86" fillId="3" borderId="1" xfId="0" applyNumberFormat="1" applyFont="1" applyFill="1" applyBorder="1" applyAlignment="1">
      <alignment horizontal="right"/>
    </xf>
    <xf numFmtId="4" fontId="86" fillId="3" borderId="1" xfId="0" applyNumberFormat="1" applyFont="1" applyFill="1" applyBorder="1" applyAlignment="1">
      <alignment horizontal="right"/>
    </xf>
    <xf numFmtId="181" fontId="89" fillId="0" borderId="9" xfId="0" applyNumberFormat="1" applyFont="1" applyFill="1" applyBorder="1" applyAlignment="1">
      <alignment horizontal="center" vertical="center" wrapText="1"/>
    </xf>
    <xf numFmtId="181" fontId="45" fillId="13" borderId="9" xfId="0" applyNumberFormat="1" applyFont="1" applyFill="1" applyBorder="1" applyAlignment="1">
      <alignment horizontal="right" vertical="center" wrapText="1"/>
    </xf>
    <xf numFmtId="10" fontId="42" fillId="13" borderId="1" xfId="0" applyNumberFormat="1" applyFont="1" applyFill="1" applyBorder="1"/>
    <xf numFmtId="181" fontId="21" fillId="13" borderId="1" xfId="0" applyNumberFormat="1" applyFont="1" applyFill="1" applyBorder="1"/>
    <xf numFmtId="181" fontId="91" fillId="13" borderId="9" xfId="0" applyNumberFormat="1" applyFont="1" applyFill="1" applyBorder="1" applyAlignment="1">
      <alignment horizontal="center" vertical="center" wrapText="1"/>
    </xf>
    <xf numFmtId="181" fontId="43" fillId="13" borderId="1" xfId="0" applyNumberFormat="1" applyFont="1" applyFill="1" applyBorder="1" applyProtection="1">
      <protection locked="0"/>
    </xf>
    <xf numFmtId="10" fontId="43" fillId="13" borderId="1" xfId="0" applyNumberFormat="1" applyFont="1" applyFill="1" applyBorder="1"/>
    <xf numFmtId="181" fontId="8" fillId="13" borderId="1" xfId="0" applyNumberFormat="1" applyFont="1" applyFill="1" applyBorder="1"/>
    <xf numFmtId="181" fontId="90" fillId="0" borderId="0" xfId="12" applyNumberFormat="1" applyFont="1" applyFill="1" applyBorder="1"/>
    <xf numFmtId="181" fontId="89" fillId="0" borderId="0" xfId="12" applyNumberFormat="1" applyFont="1" applyFill="1" applyBorder="1" applyAlignment="1" applyProtection="1">
      <alignment horizontal="centerContinuous"/>
    </xf>
    <xf numFmtId="181" fontId="90" fillId="0" borderId="0" xfId="12" applyNumberFormat="1" applyFont="1" applyFill="1" applyBorder="1" applyAlignment="1" applyProtection="1">
      <alignment horizontal="centerContinuous"/>
    </xf>
    <xf numFmtId="178" fontId="43" fillId="0" borderId="0" xfId="11" applyNumberFormat="1" applyFont="1" applyFill="1" applyBorder="1" applyAlignment="1" applyProtection="1">
      <alignment horizontal="right"/>
    </xf>
    <xf numFmtId="178" fontId="43" fillId="0" borderId="0" xfId="11" quotePrefix="1" applyNumberFormat="1" applyFont="1" applyFill="1" applyBorder="1" applyAlignment="1" applyProtection="1">
      <alignment horizontal="right"/>
    </xf>
    <xf numFmtId="178" fontId="90" fillId="0" borderId="0" xfId="12" applyNumberFormat="1" applyFont="1" applyFill="1" applyBorder="1"/>
    <xf numFmtId="4" fontId="90" fillId="0" borderId="0" xfId="12" applyNumberFormat="1" applyFont="1" applyFill="1"/>
    <xf numFmtId="181" fontId="90" fillId="0" borderId="0" xfId="12" applyNumberFormat="1" applyFont="1" applyFill="1"/>
    <xf numFmtId="10" fontId="43" fillId="0" borderId="0" xfId="4" applyNumberFormat="1" applyFont="1" applyFill="1" applyBorder="1" applyAlignment="1" applyProtection="1">
      <alignment horizontal="right"/>
    </xf>
    <xf numFmtId="3" fontId="17" fillId="0" borderId="0" xfId="0" applyNumberFormat="1" applyFont="1"/>
    <xf numFmtId="3" fontId="16" fillId="0" borderId="0" xfId="0" applyNumberFormat="1" applyFont="1" applyAlignment="1">
      <alignment horizontal="center"/>
    </xf>
    <xf numFmtId="3" fontId="8" fillId="0" borderId="0" xfId="0" applyNumberFormat="1" applyFont="1"/>
    <xf numFmtId="3" fontId="16" fillId="0" borderId="0" xfId="0" applyNumberFormat="1" applyFont="1"/>
    <xf numFmtId="3" fontId="13" fillId="0" borderId="1" xfId="0" applyNumberFormat="1" applyFont="1" applyBorder="1" applyAlignment="1">
      <alignment horizontal="center"/>
    </xf>
    <xf numFmtId="3" fontId="21" fillId="0" borderId="1" xfId="0" applyNumberFormat="1" applyFont="1" applyBorder="1" applyAlignment="1">
      <alignment horizontal="center" vertical="center" wrapText="1"/>
    </xf>
    <xf numFmtId="3" fontId="3" fillId="0" borderId="1" xfId="0" applyNumberFormat="1" applyFont="1" applyBorder="1" applyAlignment="1">
      <alignment horizontal="center" vertical="center" wrapText="1"/>
    </xf>
    <xf numFmtId="3" fontId="11" fillId="0" borderId="1" xfId="0" applyNumberFormat="1" applyFont="1" applyBorder="1" applyAlignment="1">
      <alignment horizontal="center" vertical="center" wrapText="1"/>
    </xf>
    <xf numFmtId="3" fontId="4" fillId="0" borderId="1" xfId="0" applyNumberFormat="1" applyFont="1" applyBorder="1" applyAlignment="1">
      <alignment horizontal="center"/>
    </xf>
    <xf numFmtId="3" fontId="17" fillId="0" borderId="1" xfId="0" applyNumberFormat="1" applyFont="1" applyBorder="1"/>
    <xf numFmtId="3" fontId="21" fillId="7" borderId="1" xfId="0" applyNumberFormat="1" applyFont="1" applyFill="1" applyBorder="1" applyAlignment="1">
      <alignment horizontal="right"/>
    </xf>
    <xf numFmtId="3" fontId="21" fillId="0" borderId="1" xfId="0" applyNumberFormat="1" applyFont="1" applyFill="1" applyBorder="1" applyAlignment="1">
      <alignment horizontal="right"/>
    </xf>
    <xf numFmtId="3" fontId="3" fillId="0" borderId="1" xfId="7" applyNumberFormat="1" applyBorder="1" applyAlignment="1">
      <alignment vertical="center"/>
    </xf>
    <xf numFmtId="3" fontId="21" fillId="0" borderId="1" xfId="8" applyNumberFormat="1" applyBorder="1" applyAlignment="1">
      <alignment vertical="center"/>
    </xf>
    <xf numFmtId="3" fontId="21" fillId="0" borderId="1" xfId="4" applyNumberFormat="1" applyFont="1" applyBorder="1" applyAlignment="1">
      <alignment vertical="center"/>
    </xf>
    <xf numFmtId="3" fontId="21" fillId="0" borderId="1" xfId="4" applyNumberFormat="1" applyFont="1" applyBorder="1" applyAlignment="1">
      <alignment horizontal="center" vertical="center"/>
    </xf>
    <xf numFmtId="3" fontId="21" fillId="0" borderId="1" xfId="7" applyNumberFormat="1" applyFont="1" applyBorder="1" applyAlignment="1">
      <alignment horizontal="center" vertical="center"/>
    </xf>
    <xf numFmtId="3" fontId="21" fillId="0" borderId="1" xfId="0" applyNumberFormat="1" applyFont="1" applyBorder="1"/>
    <xf numFmtId="3" fontId="21" fillId="0" borderId="0" xfId="0" applyNumberFormat="1" applyFont="1"/>
    <xf numFmtId="3" fontId="95" fillId="0" borderId="1" xfId="0" applyNumberFormat="1" applyFont="1" applyBorder="1"/>
    <xf numFmtId="0" fontId="95" fillId="0" borderId="1" xfId="0" applyFont="1" applyBorder="1"/>
    <xf numFmtId="3" fontId="95" fillId="0" borderId="1" xfId="0" applyNumberFormat="1" applyFont="1" applyBorder="1" applyAlignment="1">
      <alignment horizontal="right"/>
    </xf>
    <xf numFmtId="3" fontId="95" fillId="0" borderId="1" xfId="8" applyNumberFormat="1" applyFont="1" applyBorder="1" applyAlignment="1">
      <alignment vertical="center"/>
    </xf>
    <xf numFmtId="0" fontId="95" fillId="0" borderId="1" xfId="8" applyFont="1" applyBorder="1" applyAlignment="1">
      <alignment vertical="center"/>
    </xf>
    <xf numFmtId="0" fontId="90" fillId="0" borderId="1" xfId="0" applyFont="1" applyBorder="1" applyAlignment="1">
      <alignment horizontal="left" indent="1"/>
    </xf>
    <xf numFmtId="10" fontId="21" fillId="7" borderId="1" xfId="4" applyNumberFormat="1" applyFont="1" applyFill="1" applyBorder="1" applyAlignment="1">
      <alignment horizontal="right"/>
    </xf>
    <xf numFmtId="0" fontId="92" fillId="7" borderId="61" xfId="0" applyFont="1" applyFill="1" applyBorder="1" applyAlignment="1">
      <alignment horizontal="center" vertical="center"/>
    </xf>
    <xf numFmtId="0" fontId="66" fillId="0" borderId="116" xfId="0" applyFont="1" applyBorder="1" applyAlignment="1">
      <alignment horizontal="center" vertical="center" wrapText="1"/>
    </xf>
    <xf numFmtId="180" fontId="9" fillId="2" borderId="117" xfId="0" applyNumberFormat="1" applyFont="1" applyFill="1" applyBorder="1" applyAlignment="1">
      <alignment horizontal="center" vertical="center"/>
    </xf>
    <xf numFmtId="180" fontId="35" fillId="2" borderId="118" xfId="0" applyNumberFormat="1" applyFont="1" applyFill="1" applyBorder="1" applyAlignment="1">
      <alignment horizontal="center" vertical="center"/>
    </xf>
    <xf numFmtId="57" fontId="96" fillId="11" borderId="19" xfId="0" applyNumberFormat="1" applyFont="1" applyFill="1" applyBorder="1" applyAlignment="1">
      <alignment horizontal="center" vertical="center"/>
    </xf>
    <xf numFmtId="0" fontId="97" fillId="11" borderId="22" xfId="0" applyFont="1" applyFill="1" applyBorder="1" applyAlignment="1">
      <alignment horizontal="center" vertical="center"/>
    </xf>
    <xf numFmtId="43" fontId="21" fillId="7" borderId="1" xfId="4" applyNumberFormat="1" applyFont="1" applyFill="1" applyBorder="1" applyAlignment="1">
      <alignment horizontal="right"/>
    </xf>
    <xf numFmtId="180" fontId="94" fillId="2" borderId="117" xfId="0" applyNumberFormat="1" applyFont="1" applyFill="1" applyBorder="1" applyAlignment="1">
      <alignment horizontal="center" vertical="center"/>
    </xf>
    <xf numFmtId="189" fontId="9" fillId="7" borderId="1" xfId="0" applyNumberFormat="1" applyFont="1" applyFill="1" applyBorder="1" applyAlignment="1">
      <alignment horizontal="right"/>
    </xf>
    <xf numFmtId="189" fontId="31" fillId="6" borderId="1" xfId="0" applyNumberFormat="1" applyFont="1" applyFill="1" applyBorder="1" applyProtection="1">
      <protection locked="0"/>
    </xf>
    <xf numFmtId="0" fontId="3" fillId="0" borderId="0" xfId="7" applyAlignment="1">
      <alignment horizontal="center"/>
    </xf>
    <xf numFmtId="0" fontId="3" fillId="0" borderId="0" xfId="7" applyBorder="1"/>
    <xf numFmtId="0" fontId="10" fillId="0" borderId="0" xfId="7" applyFont="1" applyBorder="1" applyAlignment="1">
      <alignment horizontal="center"/>
    </xf>
    <xf numFmtId="4" fontId="10" fillId="0" borderId="0" xfId="7" applyNumberFormat="1" applyFont="1" applyBorder="1" applyAlignment="1">
      <alignment horizontal="center"/>
    </xf>
    <xf numFmtId="0" fontId="1" fillId="0" borderId="0" xfId="7" applyFont="1" applyBorder="1" applyAlignment="1">
      <alignment horizontal="left"/>
    </xf>
    <xf numFmtId="0" fontId="3" fillId="0" borderId="0" xfId="7"/>
    <xf numFmtId="0" fontId="1" fillId="0" borderId="0" xfId="7" applyFont="1" applyBorder="1" applyAlignment="1">
      <alignment horizontal="center"/>
    </xf>
    <xf numFmtId="4" fontId="1" fillId="0" borderId="0" xfId="7" applyNumberFormat="1" applyFont="1" applyBorder="1" applyAlignment="1">
      <alignment horizontal="center"/>
    </xf>
    <xf numFmtId="0" fontId="1" fillId="0" borderId="1" xfId="7" applyFont="1" applyBorder="1" applyAlignment="1">
      <alignment horizontal="center"/>
    </xf>
    <xf numFmtId="0" fontId="17" fillId="0" borderId="1" xfId="13" applyFont="1" applyBorder="1" applyAlignment="1">
      <alignment horizontal="center" vertical="center" wrapText="1"/>
    </xf>
    <xf numFmtId="0" fontId="4" fillId="0" borderId="1" xfId="13" applyFont="1" applyBorder="1" applyAlignment="1">
      <alignment horizontal="center" vertical="center" wrapText="1"/>
    </xf>
    <xf numFmtId="4" fontId="4" fillId="0" borderId="1" xfId="13" applyNumberFormat="1" applyFont="1" applyBorder="1" applyAlignment="1">
      <alignment horizontal="center" vertical="center" wrapText="1"/>
    </xf>
    <xf numFmtId="0" fontId="3" fillId="0" borderId="1" xfId="7" applyBorder="1" applyAlignment="1">
      <alignment horizontal="center"/>
    </xf>
    <xf numFmtId="0" fontId="17" fillId="0" borderId="1" xfId="13" applyFont="1" applyBorder="1" applyAlignment="1">
      <alignment horizontal="left" vertical="center" wrapText="1"/>
    </xf>
    <xf numFmtId="41" fontId="4" fillId="0" borderId="1" xfId="13" applyNumberFormat="1" applyFont="1" applyBorder="1" applyAlignment="1">
      <alignment horizontal="center" vertical="center" wrapText="1"/>
    </xf>
    <xf numFmtId="3" fontId="3" fillId="0" borderId="0" xfId="7" applyNumberFormat="1"/>
    <xf numFmtId="0" fontId="8" fillId="0" borderId="0" xfId="7" applyFont="1"/>
    <xf numFmtId="4" fontId="3" fillId="0" borderId="0" xfId="7" applyNumberFormat="1"/>
    <xf numFmtId="57" fontId="3" fillId="0" borderId="1" xfId="7" applyNumberFormat="1" applyBorder="1" applyAlignment="1">
      <alignment horizontal="left"/>
    </xf>
    <xf numFmtId="4" fontId="3" fillId="0" borderId="1" xfId="7" applyNumberFormat="1" applyBorder="1" applyAlignment="1"/>
    <xf numFmtId="4" fontId="3" fillId="0" borderId="1" xfId="7" applyNumberFormat="1" applyBorder="1"/>
    <xf numFmtId="0" fontId="3" fillId="0" borderId="1" xfId="7" applyBorder="1"/>
    <xf numFmtId="0" fontId="1" fillId="0" borderId="1" xfId="7" applyFont="1" applyBorder="1" applyAlignment="1">
      <alignment horizontal="left" wrapText="1"/>
    </xf>
    <xf numFmtId="0" fontId="1" fillId="0" borderId="1" xfId="7" applyFont="1" applyBorder="1"/>
    <xf numFmtId="43" fontId="21" fillId="0" borderId="0" xfId="11" applyFont="1"/>
    <xf numFmtId="43" fontId="8" fillId="0" borderId="1" xfId="11" applyFont="1" applyBorder="1" applyAlignment="1">
      <alignment horizontal="center" wrapText="1"/>
    </xf>
    <xf numFmtId="43" fontId="22" fillId="0" borderId="2" xfId="11" applyFont="1" applyBorder="1" applyAlignment="1">
      <alignment horizontal="center" vertical="center"/>
    </xf>
    <xf numFmtId="43" fontId="21" fillId="0" borderId="1" xfId="11" applyFont="1" applyBorder="1" applyAlignment="1">
      <alignment horizontal="right"/>
    </xf>
    <xf numFmtId="4" fontId="31" fillId="6" borderId="1" xfId="0" applyNumberFormat="1" applyFont="1" applyFill="1" applyBorder="1"/>
    <xf numFmtId="43" fontId="31" fillId="0" borderId="120" xfId="0" applyNumberFormat="1" applyFont="1" applyBorder="1" applyAlignment="1">
      <alignment vertical="center" wrapText="1"/>
    </xf>
    <xf numFmtId="43" fontId="31" fillId="0" borderId="121" xfId="0" applyNumberFormat="1" applyFont="1" applyBorder="1" applyAlignment="1">
      <alignment vertical="center" wrapText="1"/>
    </xf>
    <xf numFmtId="43" fontId="100" fillId="0" borderId="66" xfId="0" applyNumberFormat="1" applyFont="1" applyBorder="1" applyAlignment="1">
      <alignment vertical="center" wrapText="1"/>
    </xf>
    <xf numFmtId="43" fontId="100" fillId="0" borderId="125" xfId="0" applyNumberFormat="1" applyFont="1" applyBorder="1" applyAlignment="1">
      <alignment vertical="center" wrapText="1"/>
    </xf>
    <xf numFmtId="43" fontId="100" fillId="0" borderId="68" xfId="0" applyNumberFormat="1" applyFont="1" applyBorder="1" applyAlignment="1">
      <alignment vertical="center" wrapText="1"/>
    </xf>
    <xf numFmtId="43" fontId="100" fillId="0" borderId="70" xfId="0" applyNumberFormat="1" applyFont="1" applyBorder="1" applyAlignment="1">
      <alignment vertical="center" wrapText="1"/>
    </xf>
    <xf numFmtId="0" fontId="6" fillId="15" borderId="73" xfId="0" applyFont="1" applyFill="1" applyBorder="1" applyAlignment="1">
      <alignment horizontal="left" vertical="top" wrapText="1"/>
    </xf>
    <xf numFmtId="43" fontId="31" fillId="15" borderId="74" xfId="0" applyNumberFormat="1" applyFont="1" applyFill="1" applyBorder="1" applyAlignment="1">
      <alignment horizontal="left" vertical="center" wrapText="1"/>
    </xf>
    <xf numFmtId="0" fontId="102" fillId="11" borderId="0" xfId="0" applyFont="1" applyFill="1" applyAlignment="1">
      <alignment horizontal="center" vertical="center"/>
    </xf>
    <xf numFmtId="0" fontId="2" fillId="7" borderId="61" xfId="0" applyFont="1" applyFill="1" applyBorder="1" applyAlignment="1">
      <alignment horizontal="center" vertical="center"/>
    </xf>
    <xf numFmtId="3" fontId="17" fillId="0" borderId="0" xfId="0" applyNumberFormat="1" applyFont="1" applyBorder="1" applyProtection="1"/>
    <xf numFmtId="3" fontId="8" fillId="0" borderId="0" xfId="0" applyNumberFormat="1" applyFont="1" applyBorder="1" applyAlignment="1" applyProtection="1">
      <alignment horizontal="center"/>
    </xf>
    <xf numFmtId="3" fontId="8" fillId="0" borderId="1" xfId="0" applyNumberFormat="1" applyFont="1" applyBorder="1" applyAlignment="1" applyProtection="1">
      <alignment horizontal="center"/>
    </xf>
    <xf numFmtId="3" fontId="8" fillId="0" borderId="1" xfId="0" applyNumberFormat="1" applyFont="1" applyFill="1" applyBorder="1" applyAlignment="1" applyProtection="1">
      <alignment horizontal="center"/>
    </xf>
    <xf numFmtId="3" fontId="33" fillId="0" borderId="1" xfId="0" applyNumberFormat="1" applyFont="1" applyBorder="1" applyAlignment="1">
      <alignment horizontal="center" vertical="center"/>
    </xf>
    <xf numFmtId="3" fontId="33" fillId="0" borderId="2" xfId="0" applyNumberFormat="1" applyFont="1" applyBorder="1" applyAlignment="1">
      <alignment horizontal="center" vertical="center"/>
    </xf>
    <xf numFmtId="3" fontId="33" fillId="0" borderId="1" xfId="0" applyNumberFormat="1" applyFont="1" applyBorder="1" applyAlignment="1">
      <alignment horizontal="center"/>
    </xf>
    <xf numFmtId="3" fontId="42" fillId="4" borderId="1" xfId="0" applyNumberFormat="1" applyFont="1" applyFill="1" applyBorder="1"/>
    <xf numFmtId="3" fontId="21" fillId="0" borderId="1" xfId="0" applyNumberFormat="1" applyFont="1" applyBorder="1" applyAlignment="1">
      <alignment horizontal="right"/>
    </xf>
    <xf numFmtId="3" fontId="42" fillId="2" borderId="2" xfId="0" applyNumberFormat="1" applyFont="1" applyFill="1" applyBorder="1" applyProtection="1"/>
    <xf numFmtId="3" fontId="42" fillId="0" borderId="1" xfId="0" applyNumberFormat="1" applyFont="1" applyBorder="1"/>
    <xf numFmtId="3" fontId="42" fillId="2" borderId="1" xfId="0" applyNumberFormat="1" applyFont="1" applyFill="1" applyBorder="1" applyProtection="1"/>
    <xf numFmtId="3" fontId="42" fillId="4" borderId="1" xfId="0" applyNumberFormat="1" applyFont="1" applyFill="1" applyBorder="1" applyProtection="1"/>
    <xf numFmtId="3" fontId="42" fillId="3" borderId="1" xfId="0" applyNumberFormat="1" applyFont="1" applyFill="1" applyBorder="1" applyProtection="1"/>
    <xf numFmtId="3" fontId="42" fillId="5" borderId="1" xfId="0" applyNumberFormat="1" applyFont="1" applyFill="1" applyBorder="1" applyProtection="1"/>
    <xf numFmtId="3" fontId="42" fillId="5" borderId="1" xfId="0" applyNumberFormat="1" applyFont="1" applyFill="1" applyBorder="1"/>
    <xf numFmtId="3" fontId="42" fillId="3" borderId="1" xfId="0" applyNumberFormat="1" applyFont="1" applyFill="1" applyBorder="1"/>
    <xf numFmtId="3" fontId="8" fillId="0" borderId="0" xfId="0" applyNumberFormat="1" applyFont="1" applyAlignment="1">
      <alignment horizontal="center"/>
    </xf>
    <xf numFmtId="0" fontId="66" fillId="0" borderId="95" xfId="0" applyFont="1" applyBorder="1" applyAlignment="1">
      <alignment horizontal="center" vertical="center"/>
    </xf>
    <xf numFmtId="0" fontId="66" fillId="0" borderId="13" xfId="0" applyFont="1" applyBorder="1" applyAlignment="1">
      <alignment horizontal="left" vertical="center"/>
    </xf>
    <xf numFmtId="0" fontId="66" fillId="14" borderId="115" xfId="0" applyFont="1" applyFill="1" applyBorder="1" applyAlignment="1">
      <alignment horizontal="center" vertical="center" wrapText="1"/>
    </xf>
    <xf numFmtId="0" fontId="66" fillId="14" borderId="28" xfId="0" applyFont="1" applyFill="1" applyBorder="1" applyAlignment="1">
      <alignment horizontal="center" vertical="center" wrapText="1"/>
    </xf>
    <xf numFmtId="43" fontId="86" fillId="3" borderId="1" xfId="11" applyFont="1" applyFill="1" applyBorder="1"/>
    <xf numFmtId="180" fontId="21" fillId="7" borderId="1" xfId="4" applyNumberFormat="1" applyFont="1" applyFill="1" applyBorder="1" applyAlignment="1">
      <alignment horizontal="right"/>
    </xf>
    <xf numFmtId="10" fontId="21" fillId="17" borderId="1" xfId="4" applyNumberFormat="1" applyFont="1" applyFill="1" applyBorder="1" applyAlignment="1">
      <alignment horizontal="right"/>
    </xf>
    <xf numFmtId="3" fontId="21" fillId="17" borderId="1" xfId="4" applyNumberFormat="1" applyFont="1" applyFill="1" applyBorder="1" applyAlignment="1">
      <alignment vertical="center"/>
    </xf>
    <xf numFmtId="3" fontId="3" fillId="17" borderId="1" xfId="7" applyNumberFormat="1" applyFill="1" applyBorder="1" applyAlignment="1">
      <alignment vertical="center"/>
    </xf>
    <xf numFmtId="3" fontId="21" fillId="17" borderId="1" xfId="8" applyNumberFormat="1" applyFill="1" applyBorder="1" applyAlignment="1">
      <alignment vertical="center"/>
    </xf>
    <xf numFmtId="180" fontId="21" fillId="17" borderId="1" xfId="4" applyNumberFormat="1" applyFont="1" applyFill="1" applyBorder="1" applyAlignment="1">
      <alignment horizontal="right"/>
    </xf>
    <xf numFmtId="43" fontId="21" fillId="17" borderId="1" xfId="4" applyNumberFormat="1" applyFont="1" applyFill="1" applyBorder="1" applyAlignment="1">
      <alignment horizontal="right"/>
    </xf>
    <xf numFmtId="3" fontId="9" fillId="17" borderId="1" xfId="4" applyNumberFormat="1" applyFont="1" applyFill="1" applyBorder="1" applyAlignment="1">
      <alignment vertical="center"/>
    </xf>
    <xf numFmtId="3" fontId="21" fillId="17" borderId="1" xfId="0" applyNumberFormat="1" applyFont="1" applyFill="1" applyBorder="1" applyAlignment="1">
      <alignment horizontal="right"/>
    </xf>
    <xf numFmtId="3" fontId="21" fillId="17" borderId="1" xfId="0" applyNumberFormat="1" applyFont="1" applyFill="1" applyBorder="1"/>
    <xf numFmtId="3" fontId="95" fillId="17" borderId="1" xfId="8" applyNumberFormat="1" applyFont="1" applyFill="1" applyBorder="1" applyAlignment="1">
      <alignment vertical="center"/>
    </xf>
    <xf numFmtId="3" fontId="1" fillId="0" borderId="0" xfId="0" applyNumberFormat="1" applyFont="1"/>
    <xf numFmtId="0" fontId="12" fillId="0" borderId="1" xfId="8" applyFont="1" applyBorder="1" applyAlignment="1">
      <alignment horizontal="left" vertical="center"/>
    </xf>
    <xf numFmtId="0" fontId="9" fillId="0" borderId="1" xfId="7" applyFont="1" applyBorder="1" applyAlignment="1">
      <alignment horizontal="center" vertical="center" wrapText="1"/>
    </xf>
    <xf numFmtId="0" fontId="8" fillId="0" borderId="0" xfId="0" applyFont="1" applyAlignment="1">
      <alignment horizontal="left"/>
    </xf>
    <xf numFmtId="0" fontId="4" fillId="0" borderId="0" xfId="0" applyFont="1"/>
    <xf numFmtId="0" fontId="4" fillId="0" borderId="0" xfId="0" applyFont="1" applyAlignment="1">
      <alignment horizontal="left"/>
    </xf>
    <xf numFmtId="3" fontId="4" fillId="0" borderId="0" xfId="0" applyNumberFormat="1" applyFont="1"/>
    <xf numFmtId="43" fontId="4" fillId="2" borderId="1" xfId="11" applyFont="1" applyFill="1" applyBorder="1" applyProtection="1"/>
    <xf numFmtId="43" fontId="4" fillId="6" borderId="1" xfId="11" applyFont="1" applyFill="1" applyBorder="1" applyProtection="1"/>
    <xf numFmtId="0" fontId="0" fillId="0" borderId="0" xfId="0" applyAlignment="1">
      <alignment vertical="center"/>
    </xf>
    <xf numFmtId="0" fontId="8" fillId="0" borderId="0" xfId="0" applyFont="1" applyAlignment="1">
      <alignment horizontal="center" vertical="center"/>
    </xf>
    <xf numFmtId="179" fontId="19" fillId="0" borderId="3" xfId="0" applyNumberFormat="1" applyFont="1" applyBorder="1" applyAlignment="1">
      <alignment horizontal="center" vertical="center" wrapText="1"/>
    </xf>
    <xf numFmtId="179" fontId="8" fillId="0" borderId="1" xfId="0" applyNumberFormat="1" applyFont="1" applyBorder="1" applyAlignment="1">
      <alignment horizontal="center" vertical="center"/>
    </xf>
    <xf numFmtId="181" fontId="8" fillId="19" borderId="1" xfId="0" applyNumberFormat="1" applyFont="1" applyFill="1" applyBorder="1" applyProtection="1"/>
    <xf numFmtId="0" fontId="9" fillId="0" borderId="0" xfId="0" applyFont="1" applyAlignment="1">
      <alignment vertical="center"/>
    </xf>
    <xf numFmtId="179" fontId="19" fillId="0" borderId="0" xfId="0" applyNumberFormat="1" applyFont="1" applyAlignment="1">
      <alignment vertical="center"/>
    </xf>
    <xf numFmtId="179" fontId="21" fillId="0" borderId="0" xfId="0" applyNumberFormat="1" applyFont="1" applyAlignment="1">
      <alignment vertical="center"/>
    </xf>
    <xf numFmtId="0" fontId="37" fillId="0" borderId="0" xfId="10" applyAlignment="1" applyProtection="1">
      <alignment vertical="center"/>
    </xf>
    <xf numFmtId="179" fontId="21" fillId="0" borderId="0" xfId="0" applyNumberFormat="1" applyFont="1" applyBorder="1" applyAlignment="1">
      <alignment horizontal="left" vertical="center"/>
    </xf>
    <xf numFmtId="179" fontId="54" fillId="0" borderId="0" xfId="0" applyNumberFormat="1" applyFont="1" applyBorder="1" applyAlignment="1">
      <alignment vertical="center"/>
    </xf>
    <xf numFmtId="179" fontId="21" fillId="0" borderId="0" xfId="0" applyNumberFormat="1" applyFont="1" applyBorder="1" applyAlignment="1">
      <alignment vertical="center"/>
    </xf>
    <xf numFmtId="179" fontId="9" fillId="2" borderId="1" xfId="0" applyNumberFormat="1" applyFont="1" applyFill="1" applyBorder="1" applyAlignment="1">
      <alignment vertical="center" wrapText="1"/>
    </xf>
    <xf numFmtId="3" fontId="9" fillId="7" borderId="1" xfId="0" applyNumberFormat="1" applyFont="1" applyFill="1" applyBorder="1" applyAlignment="1">
      <alignment horizontal="right" vertical="center"/>
    </xf>
    <xf numFmtId="3" fontId="9" fillId="0" borderId="2" xfId="0" applyNumberFormat="1" applyFont="1" applyBorder="1" applyAlignment="1">
      <alignment vertical="center"/>
    </xf>
    <xf numFmtId="3" fontId="9" fillId="0" borderId="1" xfId="0" applyNumberFormat="1" applyFont="1" applyBorder="1" applyAlignment="1">
      <alignment horizontal="right" vertical="center"/>
    </xf>
    <xf numFmtId="179" fontId="21" fillId="0" borderId="2" xfId="0" applyNumberFormat="1" applyFont="1" applyBorder="1" applyAlignment="1">
      <alignment vertical="center"/>
    </xf>
    <xf numFmtId="3" fontId="9" fillId="0" borderId="1" xfId="0" applyNumberFormat="1" applyFont="1" applyBorder="1" applyAlignment="1">
      <alignment vertical="center"/>
    </xf>
    <xf numFmtId="179" fontId="21" fillId="0" borderId="1" xfId="0" applyNumberFormat="1" applyFont="1" applyBorder="1" applyAlignment="1">
      <alignment vertical="center"/>
    </xf>
    <xf numFmtId="3" fontId="12" fillId="0" borderId="1" xfId="0" applyNumberFormat="1" applyFont="1" applyBorder="1" applyAlignment="1">
      <alignment vertical="center"/>
    </xf>
    <xf numFmtId="179" fontId="8" fillId="0" borderId="1" xfId="0" applyNumberFormat="1" applyFont="1" applyBorder="1" applyAlignment="1">
      <alignment vertical="center"/>
    </xf>
    <xf numFmtId="179" fontId="8" fillId="0" borderId="0" xfId="0" applyNumberFormat="1" applyFont="1" applyAlignment="1">
      <alignment vertical="center"/>
    </xf>
    <xf numFmtId="179" fontId="9" fillId="0" borderId="0" xfId="0" applyNumberFormat="1" applyFont="1" applyAlignment="1">
      <alignment vertical="center"/>
    </xf>
    <xf numFmtId="179" fontId="8" fillId="0" borderId="0" xfId="0" applyNumberFormat="1" applyFont="1" applyBorder="1" applyAlignment="1">
      <alignment horizontal="center" vertical="center"/>
    </xf>
    <xf numFmtId="179" fontId="11" fillId="0" borderId="0" xfId="0" applyNumberFormat="1" applyFont="1" applyAlignment="1">
      <alignment vertical="center"/>
    </xf>
    <xf numFmtId="179" fontId="8" fillId="0" borderId="0" xfId="0" applyNumberFormat="1" applyFont="1" applyAlignment="1">
      <alignment horizontal="right" vertical="center"/>
    </xf>
    <xf numFmtId="179" fontId="11" fillId="0" borderId="0" xfId="0" applyNumberFormat="1" applyFont="1" applyFill="1" applyBorder="1" applyAlignment="1">
      <alignment vertical="center"/>
    </xf>
    <xf numFmtId="179" fontId="19" fillId="0" borderId="3" xfId="0" applyNumberFormat="1" applyFont="1" applyBorder="1" applyAlignment="1">
      <alignment horizontal="center" vertical="center"/>
    </xf>
    <xf numFmtId="178" fontId="9" fillId="7" borderId="1" xfId="11" applyNumberFormat="1" applyFont="1" applyFill="1" applyBorder="1" applyAlignment="1">
      <alignment horizontal="right" vertical="center"/>
    </xf>
    <xf numFmtId="178" fontId="9" fillId="0" borderId="1" xfId="11" applyNumberFormat="1" applyFont="1" applyBorder="1" applyAlignment="1">
      <alignment vertical="center"/>
    </xf>
    <xf numFmtId="178" fontId="9" fillId="0" borderId="1" xfId="11" applyNumberFormat="1" applyFont="1" applyBorder="1" applyAlignment="1">
      <alignment horizontal="right" vertical="center"/>
    </xf>
    <xf numFmtId="178" fontId="9" fillId="0" borderId="2" xfId="11" applyNumberFormat="1" applyFont="1" applyBorder="1" applyAlignment="1">
      <alignment vertical="center"/>
    </xf>
    <xf numFmtId="178" fontId="9" fillId="7" borderId="2" xfId="11" applyNumberFormat="1" applyFont="1" applyFill="1" applyBorder="1" applyAlignment="1">
      <alignment horizontal="right" vertical="center"/>
    </xf>
    <xf numFmtId="178" fontId="9" fillId="0" borderId="2" xfId="11" applyNumberFormat="1" applyFont="1" applyBorder="1" applyAlignment="1">
      <alignment horizontal="right" vertical="center"/>
    </xf>
    <xf numFmtId="49" fontId="55" fillId="0" borderId="1" xfId="0" applyNumberFormat="1" applyFont="1" applyFill="1" applyBorder="1" applyAlignment="1" applyProtection="1">
      <alignment horizontal="left" vertical="center"/>
      <protection locked="0" hidden="1"/>
    </xf>
    <xf numFmtId="43" fontId="55" fillId="0" borderId="1" xfId="11" applyFont="1" applyFill="1" applyBorder="1" applyAlignment="1" applyProtection="1">
      <alignment horizontal="left" vertical="center"/>
      <protection locked="0" hidden="1"/>
    </xf>
    <xf numFmtId="0" fontId="0" fillId="0" borderId="1" xfId="0" applyFill="1" applyBorder="1"/>
    <xf numFmtId="0" fontId="0" fillId="0" borderId="0" xfId="0" applyFill="1"/>
    <xf numFmtId="43" fontId="4" fillId="0" borderId="1" xfId="11" applyFont="1" applyFill="1" applyBorder="1" applyAlignment="1">
      <alignment horizontal="right" vertical="center" wrapText="1"/>
    </xf>
    <xf numFmtId="49" fontId="55" fillId="24" borderId="1" xfId="0" applyNumberFormat="1" applyFont="1" applyFill="1" applyBorder="1" applyAlignment="1" applyProtection="1">
      <alignment horizontal="left" vertical="center"/>
      <protection locked="0" hidden="1"/>
    </xf>
    <xf numFmtId="43" fontId="55" fillId="24" borderId="1" xfId="11" applyFont="1" applyFill="1" applyBorder="1" applyAlignment="1" applyProtection="1">
      <alignment horizontal="left" vertical="center"/>
      <protection locked="0" hidden="1"/>
    </xf>
    <xf numFmtId="0" fontId="0" fillId="24" borderId="1" xfId="0" applyFill="1" applyBorder="1"/>
    <xf numFmtId="178" fontId="55" fillId="24" borderId="1" xfId="11" applyNumberFormat="1" applyFont="1" applyFill="1" applyBorder="1" applyAlignment="1" applyProtection="1">
      <alignment horizontal="left" vertical="center"/>
      <protection locked="0" hidden="1"/>
    </xf>
    <xf numFmtId="180" fontId="18" fillId="0" borderId="1" xfId="11" applyNumberFormat="1" applyFont="1" applyFill="1" applyBorder="1" applyAlignment="1">
      <alignment horizontal="center" vertical="center" wrapText="1"/>
    </xf>
    <xf numFmtId="180" fontId="19" fillId="0" borderId="12" xfId="11" applyNumberFormat="1" applyFont="1" applyFill="1" applyBorder="1" applyAlignment="1">
      <alignment horizontal="right" vertical="center" wrapText="1"/>
    </xf>
    <xf numFmtId="180" fontId="4" fillId="0" borderId="1" xfId="0" applyNumberFormat="1" applyFont="1" applyFill="1" applyBorder="1" applyAlignment="1">
      <alignment horizontal="right" vertical="center" wrapText="1"/>
    </xf>
    <xf numFmtId="180" fontId="4" fillId="0" borderId="2" xfId="11" applyNumberFormat="1" applyFont="1" applyFill="1" applyBorder="1" applyAlignment="1">
      <alignment horizontal="right" vertical="center" wrapText="1"/>
    </xf>
    <xf numFmtId="180" fontId="4" fillId="0" borderId="0" xfId="11" applyNumberFormat="1" applyFont="1" applyFill="1" applyAlignment="1">
      <alignment vertical="center" wrapText="1"/>
    </xf>
    <xf numFmtId="180" fontId="4" fillId="0" borderId="0" xfId="0" applyNumberFormat="1" applyFont="1" applyFill="1" applyAlignment="1">
      <alignment vertical="center" wrapText="1"/>
    </xf>
    <xf numFmtId="180" fontId="19" fillId="0" borderId="0" xfId="11" applyNumberFormat="1" applyFont="1" applyFill="1" applyAlignment="1">
      <alignment vertical="center" wrapText="1"/>
    </xf>
    <xf numFmtId="180" fontId="19" fillId="0" borderId="0" xfId="0" applyNumberFormat="1" applyFont="1" applyFill="1" applyAlignment="1">
      <alignment vertical="center" wrapText="1"/>
    </xf>
    <xf numFmtId="180" fontId="11" fillId="0" borderId="1" xfId="11" applyNumberFormat="1" applyFont="1" applyFill="1" applyBorder="1" applyAlignment="1">
      <alignment horizontal="center" vertical="center" wrapText="1"/>
    </xf>
    <xf numFmtId="180" fontId="11" fillId="0" borderId="1" xfId="0" applyNumberFormat="1" applyFont="1" applyFill="1" applyBorder="1" applyAlignment="1">
      <alignment horizontal="center" vertical="center" wrapText="1"/>
    </xf>
    <xf numFmtId="180" fontId="11" fillId="0" borderId="2" xfId="0" applyNumberFormat="1" applyFont="1" applyFill="1" applyBorder="1" applyAlignment="1">
      <alignment horizontal="center" vertical="center" wrapText="1"/>
    </xf>
    <xf numFmtId="180" fontId="11" fillId="0" borderId="2" xfId="11" applyNumberFormat="1" applyFont="1" applyFill="1" applyBorder="1" applyAlignment="1">
      <alignment horizontal="center" vertical="center" wrapText="1"/>
    </xf>
    <xf numFmtId="180" fontId="19" fillId="0" borderId="3" xfId="11" applyNumberFormat="1" applyFont="1" applyFill="1" applyBorder="1" applyAlignment="1">
      <alignment vertical="center" wrapText="1"/>
    </xf>
    <xf numFmtId="180" fontId="21" fillId="24" borderId="1" xfId="11" applyNumberFormat="1" applyFont="1" applyFill="1" applyBorder="1" applyAlignment="1">
      <alignment horizontal="right" vertical="center" wrapText="1"/>
    </xf>
    <xf numFmtId="180" fontId="0" fillId="24" borderId="1" xfId="0" applyNumberFormat="1" applyFill="1" applyBorder="1" applyAlignment="1">
      <alignment vertical="center" wrapText="1"/>
    </xf>
    <xf numFmtId="180" fontId="4" fillId="24" borderId="1" xfId="11" applyNumberFormat="1" applyFont="1" applyFill="1" applyBorder="1" applyAlignment="1">
      <alignment horizontal="right" vertical="center" wrapText="1"/>
    </xf>
    <xf numFmtId="180" fontId="21" fillId="0" borderId="1" xfId="11" applyNumberFormat="1" applyFont="1" applyFill="1" applyBorder="1" applyAlignment="1">
      <alignment horizontal="right" vertical="center" wrapText="1"/>
    </xf>
    <xf numFmtId="180" fontId="0" fillId="0" borderId="1" xfId="0" applyNumberFormat="1" applyFill="1" applyBorder="1" applyAlignment="1">
      <alignment vertical="center" wrapText="1"/>
    </xf>
    <xf numFmtId="180" fontId="4" fillId="0" borderId="1" xfId="11" applyNumberFormat="1" applyFont="1" applyFill="1" applyBorder="1" applyAlignment="1">
      <alignment horizontal="right" vertical="center" wrapText="1"/>
    </xf>
    <xf numFmtId="180" fontId="21" fillId="24" borderId="1" xfId="0" applyNumberFormat="1" applyFont="1" applyFill="1" applyBorder="1" applyAlignment="1">
      <alignment horizontal="right" vertical="center" wrapText="1"/>
    </xf>
    <xf numFmtId="180" fontId="21" fillId="0" borderId="1" xfId="0" applyNumberFormat="1" applyFont="1" applyFill="1" applyBorder="1" applyAlignment="1">
      <alignment horizontal="right" vertical="center" wrapText="1"/>
    </xf>
    <xf numFmtId="180" fontId="4" fillId="0" borderId="1" xfId="0" applyNumberFormat="1" applyFont="1" applyFill="1" applyBorder="1" applyAlignment="1">
      <alignment vertical="center" wrapText="1"/>
    </xf>
    <xf numFmtId="180" fontId="8" fillId="0" borderId="0" xfId="11" applyNumberFormat="1" applyFont="1" applyFill="1" applyAlignment="1">
      <alignment horizontal="right" vertical="center" wrapText="1"/>
    </xf>
    <xf numFmtId="186" fontId="8" fillId="23" borderId="1" xfId="16" applyNumberFormat="1" applyFont="1" applyFill="1" applyBorder="1" applyAlignment="1">
      <alignment horizontal="center" vertical="center" wrapText="1"/>
    </xf>
    <xf numFmtId="181" fontId="31" fillId="0" borderId="1" xfId="16" applyNumberFormat="1" applyFont="1" applyFill="1" applyBorder="1" applyAlignment="1">
      <alignment horizontal="center" vertical="center"/>
    </xf>
    <xf numFmtId="181" fontId="12" fillId="0" borderId="1" xfId="16" applyNumberFormat="1" applyFont="1" applyFill="1" applyBorder="1" applyAlignment="1">
      <alignment horizontal="center" vertical="center" wrapText="1"/>
    </xf>
    <xf numFmtId="186" fontId="12" fillId="0" borderId="1" xfId="16" applyNumberFormat="1" applyFont="1" applyFill="1" applyBorder="1" applyAlignment="1">
      <alignment horizontal="center" vertical="center" wrapText="1"/>
    </xf>
    <xf numFmtId="181" fontId="9" fillId="0" borderId="1" xfId="16" applyNumberFormat="1" applyFont="1" applyFill="1" applyBorder="1" applyAlignment="1">
      <alignment horizontal="center" vertical="center" wrapText="1"/>
    </xf>
    <xf numFmtId="49" fontId="84" fillId="24" borderId="1" xfId="16" applyNumberFormat="1" applyFont="1" applyFill="1" applyBorder="1" applyAlignment="1" applyProtection="1">
      <alignment horizontal="left" vertical="center" shrinkToFit="1"/>
      <protection locked="0" hidden="1"/>
    </xf>
    <xf numFmtId="186" fontId="84" fillId="24" borderId="1" xfId="16" applyNumberFormat="1" applyFont="1" applyFill="1" applyBorder="1" applyAlignment="1" applyProtection="1">
      <alignment horizontal="left" vertical="center" shrinkToFit="1"/>
      <protection locked="0" hidden="1"/>
    </xf>
    <xf numFmtId="186" fontId="84" fillId="0" borderId="1" xfId="16" applyNumberFormat="1" applyFont="1" applyFill="1" applyBorder="1" applyAlignment="1" applyProtection="1">
      <alignment horizontal="left" vertical="center" shrinkToFit="1"/>
      <protection locked="0" hidden="1"/>
    </xf>
    <xf numFmtId="181" fontId="11" fillId="0" borderId="1" xfId="16" applyNumberFormat="1" applyFont="1" applyFill="1" applyBorder="1" applyAlignment="1">
      <alignment vertical="center"/>
    </xf>
    <xf numFmtId="181" fontId="22" fillId="0" borderId="1" xfId="16" applyNumberFormat="1" applyFont="1" applyFill="1" applyBorder="1" applyAlignment="1">
      <alignment vertical="center"/>
    </xf>
    <xf numFmtId="186" fontId="19" fillId="0" borderId="0" xfId="16" applyNumberFormat="1" applyFont="1" applyFill="1" applyAlignment="1">
      <alignment horizontal="left" vertical="center"/>
    </xf>
    <xf numFmtId="181" fontId="1" fillId="0" borderId="0" xfId="16" applyNumberFormat="1" applyFont="1" applyFill="1" applyAlignment="1">
      <alignment vertical="center"/>
    </xf>
    <xf numFmtId="181" fontId="37" fillId="0" borderId="0" xfId="10" applyNumberFormat="1" applyFill="1" applyAlignment="1" applyProtection="1">
      <alignment vertical="center"/>
    </xf>
    <xf numFmtId="186" fontId="37" fillId="0" borderId="0" xfId="10" applyNumberFormat="1" applyFill="1" applyAlignment="1" applyProtection="1">
      <alignment vertical="center"/>
    </xf>
    <xf numFmtId="181" fontId="8" fillId="0" borderId="0" xfId="16" applyNumberFormat="1" applyFont="1" applyFill="1" applyBorder="1" applyAlignment="1">
      <alignment horizontal="left" vertical="center"/>
    </xf>
    <xf numFmtId="181" fontId="8" fillId="0" borderId="0" xfId="16" applyNumberFormat="1" applyFont="1" applyFill="1" applyAlignment="1">
      <alignment vertical="center"/>
    </xf>
    <xf numFmtId="181" fontId="13" fillId="23" borderId="1" xfId="16" applyNumberFormat="1" applyFont="1" applyFill="1" applyBorder="1" applyAlignment="1">
      <alignment horizontal="center" vertical="center"/>
    </xf>
    <xf numFmtId="190" fontId="13" fillId="23" borderId="1" xfId="16" applyNumberFormat="1" applyFont="1" applyFill="1" applyBorder="1" applyAlignment="1">
      <alignment horizontal="center" vertical="center"/>
    </xf>
    <xf numFmtId="190" fontId="8" fillId="23" borderId="1" xfId="16" applyNumberFormat="1" applyFont="1" applyFill="1" applyBorder="1" applyAlignment="1">
      <alignment horizontal="center" vertical="center"/>
    </xf>
    <xf numFmtId="181" fontId="22" fillId="0" borderId="1" xfId="16" applyNumberFormat="1" applyFont="1" applyFill="1" applyBorder="1" applyAlignment="1">
      <alignment horizontal="center" vertical="center"/>
    </xf>
    <xf numFmtId="181" fontId="9" fillId="0" borderId="0" xfId="16" applyNumberFormat="1" applyFont="1" applyFill="1" applyAlignment="1">
      <alignment vertical="center"/>
    </xf>
    <xf numFmtId="49" fontId="9" fillId="24" borderId="1" xfId="16" applyNumberFormat="1" applyFont="1" applyFill="1" applyBorder="1" applyAlignment="1">
      <alignment horizontal="center" vertical="center" shrinkToFit="1"/>
    </xf>
    <xf numFmtId="4" fontId="11" fillId="24" borderId="1" xfId="16" applyNumberFormat="1" applyFont="1" applyFill="1" applyBorder="1" applyAlignment="1">
      <alignment horizontal="right" vertical="center"/>
    </xf>
    <xf numFmtId="184" fontId="31" fillId="0" borderId="1" xfId="16" applyNumberFormat="1" applyFont="1" applyFill="1" applyBorder="1" applyAlignment="1">
      <alignment vertical="center"/>
    </xf>
    <xf numFmtId="181" fontId="9" fillId="24" borderId="0" xfId="16" applyNumberFormat="1" applyFont="1" applyFill="1" applyAlignment="1">
      <alignment vertical="center" shrinkToFit="1"/>
    </xf>
    <xf numFmtId="4" fontId="11" fillId="24" borderId="1" xfId="16" applyNumberFormat="1" applyFont="1" applyFill="1" applyBorder="1" applyAlignment="1">
      <alignment vertical="center"/>
    </xf>
    <xf numFmtId="181" fontId="9" fillId="0" borderId="1" xfId="16" applyNumberFormat="1" applyFont="1" applyFill="1" applyBorder="1" applyAlignment="1">
      <alignment horizontal="left" vertical="center"/>
    </xf>
    <xf numFmtId="181" fontId="9" fillId="0" borderId="1" xfId="16" applyNumberFormat="1" applyFont="1" applyFill="1" applyBorder="1" applyAlignment="1">
      <alignment vertical="center"/>
    </xf>
    <xf numFmtId="181" fontId="12" fillId="0" borderId="1" xfId="16" applyNumberFormat="1" applyFont="1" applyFill="1" applyBorder="1" applyAlignment="1">
      <alignment vertical="center"/>
    </xf>
    <xf numFmtId="181" fontId="85" fillId="0" borderId="1" xfId="16" applyNumberFormat="1" applyFont="1" applyFill="1" applyBorder="1" applyAlignment="1">
      <alignment horizontal="center" vertical="center"/>
    </xf>
    <xf numFmtId="181" fontId="12" fillId="0" borderId="0" xfId="16" applyNumberFormat="1" applyFont="1" applyFill="1" applyAlignment="1">
      <alignment vertical="center"/>
    </xf>
    <xf numFmtId="181" fontId="12" fillId="0" borderId="1" xfId="16" applyNumberFormat="1" applyFont="1" applyFill="1" applyBorder="1" applyAlignment="1">
      <alignment horizontal="center" vertical="center"/>
    </xf>
    <xf numFmtId="181" fontId="9" fillId="0" borderId="1" xfId="16" applyNumberFormat="1" applyFont="1" applyFill="1" applyBorder="1" applyAlignment="1">
      <alignment horizontal="center" vertical="center"/>
    </xf>
    <xf numFmtId="181" fontId="11" fillId="0" borderId="1" xfId="16" applyNumberFormat="1" applyFont="1" applyFill="1" applyBorder="1" applyAlignment="1">
      <alignment horizontal="right" vertical="center"/>
    </xf>
    <xf numFmtId="4" fontId="11" fillId="0" borderId="1" xfId="16" applyNumberFormat="1" applyFont="1" applyFill="1" applyBorder="1" applyAlignment="1">
      <alignment horizontal="right" vertical="center"/>
    </xf>
    <xf numFmtId="186" fontId="1" fillId="0" borderId="0" xfId="16" applyNumberFormat="1" applyFont="1" applyFill="1" applyAlignment="1">
      <alignment vertical="center"/>
    </xf>
    <xf numFmtId="181" fontId="22" fillId="24" borderId="1" xfId="16" applyNumberFormat="1" applyFont="1" applyFill="1" applyBorder="1" applyAlignment="1">
      <alignment vertical="center"/>
    </xf>
    <xf numFmtId="186" fontId="9" fillId="0" borderId="1" xfId="16" applyNumberFormat="1" applyFont="1" applyFill="1" applyBorder="1" applyAlignment="1">
      <alignment horizontal="center" vertical="center" wrapText="1"/>
    </xf>
    <xf numFmtId="181" fontId="11" fillId="0" borderId="1" xfId="16" applyNumberFormat="1" applyFont="1" applyFill="1" applyBorder="1" applyAlignment="1">
      <alignment horizontal="center" vertical="center"/>
    </xf>
    <xf numFmtId="190" fontId="11" fillId="0" borderId="1" xfId="16" applyNumberFormat="1" applyFont="1" applyFill="1" applyBorder="1" applyAlignment="1">
      <alignment horizontal="center" vertical="center"/>
    </xf>
    <xf numFmtId="190" fontId="9" fillId="0" borderId="1" xfId="16" applyNumberFormat="1" applyFont="1" applyFill="1" applyBorder="1" applyAlignment="1">
      <alignment horizontal="center" vertical="center"/>
    </xf>
    <xf numFmtId="4" fontId="100" fillId="24" borderId="1" xfId="16" applyNumberFormat="1" applyFont="1" applyFill="1" applyBorder="1" applyAlignment="1" applyProtection="1">
      <alignment horizontal="right" vertical="center"/>
      <protection locked="0"/>
    </xf>
    <xf numFmtId="49" fontId="40" fillId="0" borderId="1" xfId="0" applyNumberFormat="1" applyFont="1" applyFill="1" applyBorder="1" applyAlignment="1">
      <alignment horizontal="left" vertical="center" wrapText="1"/>
    </xf>
    <xf numFmtId="181" fontId="19" fillId="0" borderId="0" xfId="0" applyNumberFormat="1" applyFont="1" applyFill="1" applyAlignment="1">
      <alignment vertical="center"/>
    </xf>
    <xf numFmtId="181" fontId="4" fillId="0" borderId="0" xfId="0" applyNumberFormat="1" applyFont="1" applyFill="1" applyAlignment="1">
      <alignment vertical="center"/>
    </xf>
    <xf numFmtId="178" fontId="4" fillId="0" borderId="0" xfId="11" applyNumberFormat="1" applyFont="1" applyFill="1" applyAlignment="1">
      <alignment vertical="center"/>
    </xf>
    <xf numFmtId="178" fontId="19" fillId="0" borderId="0" xfId="11" applyNumberFormat="1" applyFont="1" applyFill="1" applyAlignment="1">
      <alignment vertical="center"/>
    </xf>
    <xf numFmtId="49" fontId="4" fillId="0" borderId="0" xfId="0" applyNumberFormat="1" applyFont="1" applyFill="1" applyAlignment="1">
      <alignment vertical="center"/>
    </xf>
    <xf numFmtId="181" fontId="19" fillId="0" borderId="1" xfId="0" applyNumberFormat="1" applyFont="1" applyFill="1" applyBorder="1" applyAlignment="1">
      <alignment vertical="center"/>
    </xf>
    <xf numFmtId="178" fontId="19" fillId="0" borderId="1" xfId="11" applyNumberFormat="1" applyFont="1" applyFill="1" applyBorder="1" applyAlignment="1">
      <alignment vertical="center"/>
    </xf>
    <xf numFmtId="181" fontId="4" fillId="0" borderId="1" xfId="0" applyNumberFormat="1" applyFont="1" applyFill="1" applyBorder="1" applyAlignment="1">
      <alignment vertical="center"/>
    </xf>
    <xf numFmtId="178" fontId="4" fillId="0" borderId="1" xfId="11" applyNumberFormat="1" applyFont="1" applyFill="1" applyBorder="1" applyAlignment="1">
      <alignment horizontal="right" vertical="center"/>
    </xf>
    <xf numFmtId="0" fontId="4" fillId="0" borderId="1" xfId="0" applyNumberFormat="1" applyFont="1" applyFill="1" applyBorder="1" applyAlignment="1">
      <alignment horizontal="right" vertical="center"/>
    </xf>
    <xf numFmtId="49" fontId="40" fillId="0" borderId="1" xfId="0" applyNumberFormat="1" applyFont="1" applyFill="1" applyBorder="1" applyAlignment="1">
      <alignment horizontal="left" vertical="center"/>
    </xf>
    <xf numFmtId="0" fontId="40" fillId="0" borderId="1" xfId="0" applyFont="1" applyFill="1" applyBorder="1" applyAlignment="1">
      <alignment horizontal="left" vertical="center"/>
    </xf>
    <xf numFmtId="0" fontId="12" fillId="0" borderId="1" xfId="0" applyFont="1" applyFill="1" applyBorder="1" applyAlignment="1">
      <alignment vertical="center"/>
    </xf>
    <xf numFmtId="181" fontId="21" fillId="0" borderId="1" xfId="0" applyNumberFormat="1" applyFont="1" applyFill="1" applyBorder="1" applyAlignment="1">
      <alignment horizontal="right" vertical="center"/>
    </xf>
    <xf numFmtId="181" fontId="19" fillId="0" borderId="1" xfId="0" applyNumberFormat="1" applyFont="1" applyFill="1" applyBorder="1" applyAlignment="1">
      <alignment horizontal="center" vertical="center"/>
    </xf>
    <xf numFmtId="0" fontId="4" fillId="0" borderId="1" xfId="0" applyNumberFormat="1" applyFont="1" applyFill="1" applyBorder="1" applyAlignment="1">
      <alignment vertical="center"/>
    </xf>
    <xf numFmtId="178" fontId="4" fillId="0" borderId="1" xfId="11" applyNumberFormat="1" applyFont="1" applyFill="1" applyBorder="1" applyAlignment="1">
      <alignment vertical="center"/>
    </xf>
    <xf numFmtId="181" fontId="8" fillId="0" borderId="0" xfId="0" applyNumberFormat="1" applyFont="1" applyFill="1" applyAlignment="1">
      <alignment horizontal="right" vertical="center"/>
    </xf>
    <xf numFmtId="178" fontId="8" fillId="0" borderId="0" xfId="11" applyNumberFormat="1" applyFont="1" applyFill="1" applyAlignment="1">
      <alignment horizontal="right" vertical="center"/>
    </xf>
    <xf numFmtId="181" fontId="18" fillId="0" borderId="0" xfId="0" applyNumberFormat="1" applyFont="1" applyFill="1" applyAlignment="1">
      <alignment vertical="center"/>
    </xf>
    <xf numFmtId="178" fontId="21" fillId="0" borderId="1" xfId="11" applyNumberFormat="1" applyFont="1" applyFill="1" applyBorder="1" applyAlignment="1">
      <alignment horizontal="right" vertical="center"/>
    </xf>
    <xf numFmtId="0" fontId="12" fillId="0" borderId="1" xfId="0" applyFont="1" applyFill="1" applyBorder="1" applyAlignment="1" applyProtection="1">
      <alignment vertical="center" wrapText="1"/>
      <protection locked="0"/>
    </xf>
    <xf numFmtId="181" fontId="9" fillId="23" borderId="2" xfId="0" applyNumberFormat="1" applyFont="1" applyFill="1" applyBorder="1" applyAlignment="1">
      <alignment horizontal="center" vertical="center" wrapText="1"/>
    </xf>
    <xf numFmtId="49" fontId="18" fillId="23" borderId="2" xfId="0" applyNumberFormat="1" applyFont="1" applyFill="1" applyBorder="1" applyAlignment="1">
      <alignment horizontal="center" vertical="center" wrapText="1"/>
    </xf>
    <xf numFmtId="49" fontId="11" fillId="23" borderId="1" xfId="0" applyNumberFormat="1" applyFont="1" applyFill="1" applyBorder="1" applyAlignment="1">
      <alignment horizontal="center" vertical="center"/>
    </xf>
    <xf numFmtId="178" fontId="11" fillId="23" borderId="1" xfId="11" applyNumberFormat="1" applyFont="1" applyFill="1" applyBorder="1" applyAlignment="1">
      <alignment horizontal="center" vertical="center"/>
    </xf>
    <xf numFmtId="178" fontId="11" fillId="23" borderId="2" xfId="11" applyNumberFormat="1" applyFont="1" applyFill="1" applyBorder="1" applyAlignment="1">
      <alignment horizontal="center" vertical="center"/>
    </xf>
    <xf numFmtId="49" fontId="11" fillId="23" borderId="2" xfId="0" applyNumberFormat="1" applyFont="1" applyFill="1" applyBorder="1" applyAlignment="1">
      <alignment horizontal="center" vertical="center"/>
    </xf>
    <xf numFmtId="178" fontId="18" fillId="23" borderId="1" xfId="11" applyNumberFormat="1" applyFont="1" applyFill="1" applyBorder="1" applyAlignment="1">
      <alignment horizontal="center" vertical="center" wrapText="1"/>
    </xf>
    <xf numFmtId="49" fontId="11" fillId="23" borderId="1" xfId="0" applyNumberFormat="1" applyFont="1" applyFill="1" applyBorder="1" applyAlignment="1">
      <alignment horizontal="center" vertical="center" wrapText="1"/>
    </xf>
    <xf numFmtId="49" fontId="35" fillId="23" borderId="2" xfId="0" applyNumberFormat="1" applyFont="1" applyFill="1" applyBorder="1" applyAlignment="1">
      <alignment horizontal="center" vertical="center" wrapText="1"/>
    </xf>
    <xf numFmtId="186" fontId="19" fillId="0" borderId="0" xfId="16" applyNumberFormat="1" applyFont="1" applyFill="1" applyAlignment="1">
      <alignment horizontal="left"/>
    </xf>
    <xf numFmtId="181" fontId="1" fillId="0" borderId="0" xfId="16" applyNumberFormat="1" applyFont="1" applyFill="1"/>
    <xf numFmtId="4" fontId="1" fillId="0" borderId="0" xfId="16" applyNumberFormat="1" applyFont="1" applyFill="1"/>
    <xf numFmtId="186" fontId="1" fillId="0" borderId="0" xfId="16" applyNumberFormat="1" applyFont="1" applyFill="1"/>
    <xf numFmtId="181" fontId="1" fillId="0" borderId="0" xfId="16" applyNumberFormat="1" applyFont="1" applyFill="1" applyProtection="1"/>
    <xf numFmtId="4" fontId="1" fillId="0" borderId="0" xfId="16" applyNumberFormat="1" applyFont="1" applyFill="1" applyProtection="1"/>
    <xf numFmtId="181" fontId="8" fillId="0" borderId="0" xfId="16" applyNumberFormat="1" applyFont="1" applyFill="1" applyBorder="1" applyAlignment="1" applyProtection="1">
      <alignment horizontal="center"/>
    </xf>
    <xf numFmtId="4" fontId="8" fillId="0" borderId="0" xfId="16" applyNumberFormat="1" applyFont="1" applyFill="1" applyBorder="1" applyAlignment="1" applyProtection="1">
      <alignment horizontal="center"/>
    </xf>
    <xf numFmtId="186" fontId="8" fillId="23" borderId="1" xfId="16" applyNumberFormat="1" applyFont="1" applyFill="1" applyBorder="1" applyAlignment="1" applyProtection="1">
      <alignment horizontal="center" vertical="center" wrapText="1"/>
    </xf>
    <xf numFmtId="181" fontId="13" fillId="23" borderId="1" xfId="16" applyNumberFormat="1" applyFont="1" applyFill="1" applyBorder="1" applyAlignment="1">
      <alignment horizontal="center"/>
    </xf>
    <xf numFmtId="190" fontId="8" fillId="23" borderId="1" xfId="160" applyNumberFormat="1" applyFont="1" applyFill="1" applyBorder="1" applyAlignment="1">
      <alignment horizontal="center" vertical="center" wrapText="1"/>
    </xf>
    <xf numFmtId="181" fontId="100" fillId="24" borderId="1" xfId="16" applyNumberFormat="1" applyFont="1" applyFill="1" applyBorder="1"/>
    <xf numFmtId="186" fontId="99" fillId="24" borderId="1" xfId="16" applyNumberFormat="1" applyFont="1" applyFill="1" applyBorder="1" applyAlignment="1" applyProtection="1">
      <alignment horizontal="left"/>
    </xf>
    <xf numFmtId="181" fontId="100" fillId="24" borderId="1" xfId="16" applyNumberFormat="1" applyFont="1" applyFill="1" applyBorder="1" applyAlignment="1" applyProtection="1">
      <alignment horizontal="center"/>
    </xf>
    <xf numFmtId="4" fontId="100" fillId="24" borderId="1" xfId="16" applyNumberFormat="1" applyFont="1" applyFill="1" applyBorder="1" applyAlignment="1" applyProtection="1">
      <alignment horizontal="center"/>
    </xf>
    <xf numFmtId="184" fontId="100" fillId="24" borderId="1" xfId="16" applyNumberFormat="1" applyFont="1" applyFill="1" applyBorder="1" applyAlignment="1" applyProtection="1">
      <alignment horizontal="center"/>
    </xf>
    <xf numFmtId="181" fontId="100" fillId="0" borderId="0" xfId="16" applyNumberFormat="1" applyFont="1" applyFill="1"/>
    <xf numFmtId="3" fontId="100" fillId="24" borderId="1" xfId="16" applyNumberFormat="1" applyFont="1" applyFill="1" applyBorder="1" applyAlignment="1">
      <alignment horizontal="center"/>
    </xf>
    <xf numFmtId="186" fontId="119" fillId="24" borderId="1" xfId="16" applyNumberFormat="1" applyFont="1" applyFill="1" applyBorder="1" applyAlignment="1" applyProtection="1">
      <alignment horizontal="left" vertical="center"/>
      <protection locked="0" hidden="1"/>
    </xf>
    <xf numFmtId="4" fontId="100" fillId="24" borderId="1" xfId="16" applyNumberFormat="1" applyFont="1" applyFill="1" applyBorder="1" applyAlignment="1">
      <alignment horizontal="right"/>
    </xf>
    <xf numFmtId="184" fontId="100" fillId="24" borderId="1" xfId="16" applyNumberFormat="1" applyFont="1" applyFill="1" applyBorder="1" applyProtection="1">
      <protection locked="0"/>
    </xf>
    <xf numFmtId="4" fontId="100" fillId="24" borderId="1" xfId="16" applyNumberFormat="1" applyFont="1" applyFill="1" applyBorder="1" applyProtection="1">
      <protection locked="0"/>
    </xf>
    <xf numFmtId="181" fontId="100" fillId="24" borderId="0" xfId="16" applyNumberFormat="1" applyFont="1" applyFill="1"/>
    <xf numFmtId="198" fontId="100" fillId="24" borderId="1" xfId="16" applyNumberFormat="1" applyFont="1" applyFill="1" applyBorder="1" applyAlignment="1">
      <alignment horizontal="center"/>
    </xf>
    <xf numFmtId="4" fontId="100" fillId="24" borderId="1" xfId="16" applyNumberFormat="1" applyFont="1" applyFill="1" applyBorder="1" applyProtection="1"/>
    <xf numFmtId="181" fontId="100" fillId="24" borderId="1" xfId="16" applyNumberFormat="1" applyFont="1" applyFill="1" applyBorder="1" applyAlignment="1">
      <alignment horizontal="right"/>
    </xf>
    <xf numFmtId="186" fontId="120" fillId="24" borderId="1" xfId="16" applyNumberFormat="1" applyFont="1" applyFill="1" applyBorder="1" applyAlignment="1">
      <alignment horizontal="center" vertical="center"/>
    </xf>
    <xf numFmtId="4" fontId="99" fillId="24" borderId="1" xfId="16" applyNumberFormat="1" applyFont="1" applyFill="1" applyBorder="1" applyAlignment="1" applyProtection="1"/>
    <xf numFmtId="181" fontId="99" fillId="0" borderId="0" xfId="16" applyNumberFormat="1" applyFont="1" applyFill="1"/>
    <xf numFmtId="186" fontId="99" fillId="0" borderId="1" xfId="16" applyNumberFormat="1" applyFont="1" applyFill="1" applyBorder="1" applyProtection="1"/>
    <xf numFmtId="186" fontId="100" fillId="0" borderId="1" xfId="16" applyNumberFormat="1" applyFont="1" applyFill="1" applyBorder="1" applyProtection="1"/>
    <xf numFmtId="186" fontId="119" fillId="0" borderId="1" xfId="16" applyNumberFormat="1" applyFont="1" applyFill="1" applyBorder="1" applyAlignment="1" applyProtection="1">
      <alignment horizontal="left" vertical="center"/>
      <protection locked="0" hidden="1"/>
    </xf>
    <xf numFmtId="186" fontId="119" fillId="0" borderId="1" xfId="16" applyNumberFormat="1" applyFont="1" applyFill="1" applyBorder="1" applyAlignment="1" applyProtection="1">
      <alignment horizontal="left" vertical="center" shrinkToFit="1"/>
      <protection locked="0" hidden="1"/>
    </xf>
    <xf numFmtId="186" fontId="120" fillId="0" borderId="1" xfId="16" applyNumberFormat="1" applyFont="1" applyFill="1" applyBorder="1" applyAlignment="1" applyProtection="1">
      <alignment horizontal="centerContinuous"/>
    </xf>
    <xf numFmtId="186" fontId="12" fillId="0" borderId="1" xfId="16" applyNumberFormat="1" applyFont="1" applyFill="1" applyBorder="1" applyAlignment="1" applyProtection="1">
      <alignment horizontal="centerContinuous"/>
    </xf>
    <xf numFmtId="181" fontId="8" fillId="0" borderId="0" xfId="16" applyNumberFormat="1" applyFont="1" applyFill="1"/>
    <xf numFmtId="4" fontId="9" fillId="0" borderId="0" xfId="16" applyNumberFormat="1" applyFont="1" applyFill="1" applyBorder="1" applyAlignment="1" applyProtection="1">
      <alignment horizontal="left"/>
    </xf>
    <xf numFmtId="4" fontId="9" fillId="0" borderId="0" xfId="16" applyNumberFormat="1" applyFont="1" applyFill="1"/>
    <xf numFmtId="186" fontId="9" fillId="0" borderId="0" xfId="16" applyNumberFormat="1" applyFont="1" applyFill="1"/>
    <xf numFmtId="4" fontId="9" fillId="0" borderId="0" xfId="16" applyNumberFormat="1" applyFont="1" applyFill="1" applyBorder="1" applyAlignment="1" applyProtection="1"/>
    <xf numFmtId="4" fontId="9" fillId="0" borderId="0" xfId="16" applyNumberFormat="1" applyFont="1" applyFill="1" applyBorder="1" applyProtection="1"/>
    <xf numFmtId="181" fontId="9" fillId="0" borderId="0" xfId="16" applyNumberFormat="1" applyFont="1" applyFill="1"/>
    <xf numFmtId="4" fontId="9" fillId="0" borderId="0" xfId="16" applyNumberFormat="1" applyFont="1" applyFill="1" applyAlignment="1" applyProtection="1">
      <alignment horizontal="left"/>
    </xf>
    <xf numFmtId="181" fontId="9" fillId="0" borderId="0" xfId="16" applyNumberFormat="1" applyFont="1" applyFill="1" applyAlignment="1" applyProtection="1">
      <alignment horizontal="left"/>
    </xf>
    <xf numFmtId="4" fontId="11" fillId="0" borderId="0" xfId="16" applyNumberFormat="1" applyFont="1" applyFill="1"/>
    <xf numFmtId="4" fontId="9" fillId="0" borderId="0" xfId="21" applyNumberFormat="1" applyFont="1" applyFill="1"/>
    <xf numFmtId="4" fontId="100" fillId="24" borderId="1" xfId="16" applyNumberFormat="1" applyFont="1" applyFill="1" applyBorder="1" applyAlignment="1"/>
    <xf numFmtId="4" fontId="100" fillId="24" borderId="1" xfId="16" applyNumberFormat="1" applyFont="1" applyFill="1" applyBorder="1" applyAlignment="1" applyProtection="1">
      <protection locked="0"/>
    </xf>
    <xf numFmtId="3" fontId="99" fillId="24" borderId="1" xfId="16" applyNumberFormat="1" applyFont="1" applyFill="1" applyBorder="1" applyAlignment="1">
      <alignment horizontal="center"/>
    </xf>
    <xf numFmtId="4" fontId="9" fillId="24" borderId="1" xfId="16" applyNumberFormat="1" applyFont="1" applyFill="1" applyBorder="1" applyAlignment="1">
      <alignment horizontal="right"/>
    </xf>
    <xf numFmtId="4" fontId="86" fillId="24" borderId="1" xfId="16" applyNumberFormat="1" applyFont="1" applyFill="1" applyBorder="1" applyAlignment="1" applyProtection="1"/>
    <xf numFmtId="4" fontId="99" fillId="24" borderId="1" xfId="16" applyNumberFormat="1" applyFont="1" applyFill="1" applyBorder="1" applyAlignment="1">
      <alignment horizontal="right"/>
    </xf>
    <xf numFmtId="9" fontId="42" fillId="0" borderId="1" xfId="0" applyNumberFormat="1" applyFont="1" applyFill="1" applyBorder="1" applyAlignment="1" applyProtection="1">
      <alignment horizontal="right"/>
    </xf>
    <xf numFmtId="9" fontId="43" fillId="0" borderId="0" xfId="11" applyNumberFormat="1" applyFont="1" applyFill="1" applyBorder="1" applyAlignment="1" applyProtection="1">
      <alignment horizontal="right"/>
    </xf>
    <xf numFmtId="9" fontId="21" fillId="0" borderId="0" xfId="0" applyNumberFormat="1" applyFont="1" applyFill="1"/>
    <xf numFmtId="181" fontId="21" fillId="0" borderId="0" xfId="0" applyNumberFormat="1" applyFont="1" applyFill="1" applyProtection="1"/>
    <xf numFmtId="9" fontId="21" fillId="0" borderId="0" xfId="0" applyNumberFormat="1" applyFont="1" applyFill="1" applyProtection="1"/>
    <xf numFmtId="181" fontId="8" fillId="0" borderId="0" xfId="0" applyNumberFormat="1" applyFont="1" applyFill="1" applyBorder="1" applyAlignment="1" applyProtection="1">
      <alignment horizontal="left"/>
    </xf>
    <xf numFmtId="181" fontId="8" fillId="0" borderId="0" xfId="0" applyNumberFormat="1" applyFont="1" applyFill="1" applyBorder="1" applyAlignment="1" applyProtection="1">
      <alignment horizontal="center"/>
    </xf>
    <xf numFmtId="181" fontId="8" fillId="0" borderId="1" xfId="0" applyNumberFormat="1" applyFont="1" applyFill="1" applyBorder="1" applyAlignment="1" applyProtection="1">
      <alignment horizontal="centerContinuous" wrapText="1"/>
    </xf>
    <xf numFmtId="181" fontId="13" fillId="0" borderId="1" xfId="0" applyNumberFormat="1" applyFont="1" applyFill="1" applyBorder="1" applyAlignment="1">
      <alignment horizontal="center"/>
    </xf>
    <xf numFmtId="181" fontId="12" fillId="0" borderId="1" xfId="0" applyNumberFormat="1" applyFont="1" applyFill="1" applyBorder="1" applyAlignment="1">
      <alignment horizontal="center" vertical="center" wrapText="1"/>
    </xf>
    <xf numFmtId="181" fontId="12" fillId="0" borderId="1" xfId="0" applyNumberFormat="1" applyFont="1" applyFill="1" applyBorder="1" applyAlignment="1" applyProtection="1">
      <alignment horizontal="center" vertical="center" wrapText="1"/>
    </xf>
    <xf numFmtId="181" fontId="22" fillId="0" borderId="1" xfId="0" applyNumberFormat="1" applyFont="1" applyFill="1" applyBorder="1" applyAlignment="1" applyProtection="1">
      <alignment horizontal="center" vertical="center" wrapText="1"/>
    </xf>
    <xf numFmtId="9" fontId="12" fillId="0" borderId="1" xfId="0" applyNumberFormat="1" applyFont="1" applyFill="1" applyBorder="1" applyAlignment="1" applyProtection="1">
      <alignment horizontal="center" vertical="center" wrapText="1"/>
    </xf>
    <xf numFmtId="0" fontId="55" fillId="0" borderId="18" xfId="0" applyFont="1" applyFill="1" applyBorder="1" applyAlignment="1" applyProtection="1">
      <alignment horizontal="left" vertical="center"/>
      <protection locked="0" hidden="1"/>
    </xf>
    <xf numFmtId="178" fontId="21" fillId="0" borderId="1" xfId="11" applyNumberFormat="1" applyFont="1" applyFill="1" applyBorder="1" applyAlignment="1">
      <alignment horizontal="right"/>
    </xf>
    <xf numFmtId="178" fontId="21" fillId="0" borderId="1" xfId="0" applyNumberFormat="1" applyFont="1" applyFill="1" applyBorder="1"/>
    <xf numFmtId="178" fontId="90" fillId="0" borderId="1" xfId="11" applyNumberFormat="1" applyFont="1" applyFill="1" applyBorder="1" applyAlignment="1">
      <alignment horizontal="right"/>
    </xf>
    <xf numFmtId="181" fontId="1" fillId="0" borderId="1" xfId="12" applyNumberFormat="1" applyFont="1" applyFill="1" applyBorder="1" applyProtection="1"/>
    <xf numFmtId="178" fontId="1" fillId="0" borderId="1" xfId="11" applyNumberFormat="1" applyFont="1" applyFill="1" applyBorder="1" applyAlignment="1">
      <alignment horizontal="right"/>
    </xf>
    <xf numFmtId="178" fontId="1" fillId="0" borderId="1" xfId="12" applyNumberFormat="1" applyFont="1" applyFill="1" applyBorder="1"/>
    <xf numFmtId="4" fontId="1" fillId="0" borderId="0" xfId="12" applyNumberFormat="1" applyFont="1" applyFill="1"/>
    <xf numFmtId="181" fontId="1" fillId="0" borderId="0" xfId="12" applyNumberFormat="1" applyFont="1" applyFill="1"/>
    <xf numFmtId="181" fontId="26" fillId="0" borderId="1" xfId="0" applyNumberFormat="1" applyFont="1" applyFill="1" applyBorder="1" applyAlignment="1" applyProtection="1">
      <alignment horizontal="centerContinuous"/>
    </xf>
    <xf numFmtId="178" fontId="43" fillId="0" borderId="2" xfId="11" applyNumberFormat="1" applyFont="1" applyFill="1" applyBorder="1" applyAlignment="1" applyProtection="1">
      <alignment horizontal="right"/>
    </xf>
    <xf numFmtId="178" fontId="43" fillId="0" borderId="1" xfId="11" applyNumberFormat="1" applyFont="1" applyFill="1" applyBorder="1" applyAlignment="1" applyProtection="1">
      <alignment horizontal="right"/>
    </xf>
    <xf numFmtId="178" fontId="8" fillId="0" borderId="1" xfId="0" applyNumberFormat="1" applyFont="1" applyFill="1" applyBorder="1" applyAlignment="1" applyProtection="1"/>
    <xf numFmtId="181" fontId="94" fillId="0" borderId="0" xfId="12" applyNumberFormat="1" applyFont="1" applyFill="1"/>
    <xf numFmtId="181" fontId="94" fillId="0" borderId="0" xfId="12" applyNumberFormat="1" applyFont="1" applyFill="1" applyAlignment="1" applyProtection="1"/>
    <xf numFmtId="181" fontId="94" fillId="0" borderId="0" xfId="12" applyNumberFormat="1" applyFont="1" applyFill="1" applyAlignment="1" applyProtection="1">
      <alignment horizontal="left"/>
    </xf>
    <xf numFmtId="9" fontId="93" fillId="0" borderId="0" xfId="12" applyNumberFormat="1" applyFont="1" applyFill="1" applyAlignment="1" applyProtection="1">
      <alignment horizontal="left"/>
    </xf>
    <xf numFmtId="4" fontId="94" fillId="0" borderId="0" xfId="12" applyNumberFormat="1" applyFont="1" applyFill="1"/>
    <xf numFmtId="181" fontId="94" fillId="0" borderId="0" xfId="12" applyNumberFormat="1" applyFont="1" applyFill="1" applyAlignment="1">
      <alignment horizontal="left"/>
    </xf>
    <xf numFmtId="9" fontId="94" fillId="0" borderId="0" xfId="12" applyNumberFormat="1" applyFont="1" applyFill="1" applyAlignment="1">
      <alignment horizontal="left"/>
    </xf>
    <xf numFmtId="181" fontId="11" fillId="0" borderId="0" xfId="12" applyNumberFormat="1" applyFont="1" applyFill="1"/>
    <xf numFmtId="10" fontId="94" fillId="0" borderId="0" xfId="4" applyNumberFormat="1" applyFont="1" applyFill="1"/>
    <xf numFmtId="9" fontId="94" fillId="0" borderId="0" xfId="12" applyNumberFormat="1" applyFont="1" applyFill="1"/>
    <xf numFmtId="181" fontId="90" fillId="0" borderId="1" xfId="12" applyNumberFormat="1" applyFont="1" applyFill="1" applyBorder="1" applyAlignment="1">
      <alignment horizontal="center" vertical="center"/>
    </xf>
    <xf numFmtId="181" fontId="90" fillId="0" borderId="1" xfId="12" applyNumberFormat="1" applyFont="1" applyFill="1" applyBorder="1" applyAlignment="1">
      <alignment horizontal="center" vertical="center" wrapText="1"/>
    </xf>
    <xf numFmtId="9" fontId="90" fillId="0" borderId="0" xfId="12" applyNumberFormat="1" applyFont="1" applyFill="1"/>
    <xf numFmtId="178" fontId="90" fillId="0" borderId="1" xfId="11" applyNumberFormat="1" applyFont="1" applyFill="1" applyBorder="1" applyAlignment="1">
      <alignment horizontal="center" vertical="center"/>
    </xf>
    <xf numFmtId="10" fontId="90" fillId="0" borderId="1" xfId="4" applyNumberFormat="1" applyFont="1" applyFill="1" applyBorder="1" applyAlignment="1">
      <alignment horizontal="center" vertical="center"/>
    </xf>
    <xf numFmtId="178" fontId="1" fillId="0" borderId="1" xfId="17" applyNumberFormat="1" applyFont="1" applyBorder="1" applyAlignment="1">
      <alignment horizontal="right"/>
    </xf>
    <xf numFmtId="9" fontId="42" fillId="0" borderId="1" xfId="17" applyNumberFormat="1" applyFont="1" applyFill="1" applyBorder="1" applyAlignment="1" applyProtection="1">
      <alignment horizontal="right"/>
    </xf>
    <xf numFmtId="181" fontId="14" fillId="0" borderId="0" xfId="0" applyNumberFormat="1" applyFont="1" applyFill="1" applyAlignment="1">
      <alignment horizontal="center"/>
    </xf>
    <xf numFmtId="181" fontId="9" fillId="0" borderId="1" xfId="0" applyNumberFormat="1" applyFont="1" applyFill="1" applyBorder="1" applyAlignment="1">
      <alignment horizontal="center"/>
    </xf>
    <xf numFmtId="49" fontId="37" fillId="0" borderId="1" xfId="10" applyNumberFormat="1" applyFill="1" applyBorder="1" applyAlignment="1" applyProtection="1">
      <alignment horizontal="left" vertical="center" wrapText="1"/>
    </xf>
    <xf numFmtId="0" fontId="37" fillId="0" borderId="1" xfId="10" applyFill="1" applyBorder="1" applyAlignment="1" applyProtection="1">
      <alignment vertical="center"/>
    </xf>
    <xf numFmtId="181" fontId="8" fillId="0" borderId="1" xfId="0" applyNumberFormat="1" applyFont="1" applyBorder="1" applyAlignment="1">
      <alignment horizontal="center" vertical="center" wrapText="1"/>
    </xf>
    <xf numFmtId="190" fontId="8" fillId="23" borderId="5" xfId="16" applyNumberFormat="1" applyFont="1" applyFill="1" applyBorder="1" applyAlignment="1">
      <alignment horizontal="center" vertical="center"/>
    </xf>
    <xf numFmtId="181" fontId="8" fillId="0" borderId="1" xfId="0" applyNumberFormat="1" applyFont="1" applyBorder="1" applyAlignment="1">
      <alignment horizontal="center" vertical="center"/>
    </xf>
    <xf numFmtId="181" fontId="8" fillId="0" borderId="1" xfId="0" applyNumberFormat="1" applyFont="1" applyBorder="1" applyAlignment="1" applyProtection="1">
      <alignment horizontal="center" vertical="center" wrapText="1"/>
    </xf>
    <xf numFmtId="181" fontId="121" fillId="0" borderId="0" xfId="16" applyNumberFormat="1" applyFont="1" applyFill="1"/>
    <xf numFmtId="181" fontId="122" fillId="0" borderId="0" xfId="16" applyNumberFormat="1" applyFont="1"/>
    <xf numFmtId="181" fontId="14" fillId="0" borderId="0" xfId="0" applyNumberFormat="1" applyFont="1" applyFill="1" applyAlignment="1">
      <alignment horizontal="left"/>
    </xf>
    <xf numFmtId="181" fontId="8" fillId="0" borderId="0" xfId="0" applyNumberFormat="1" applyFont="1" applyFill="1" applyAlignment="1">
      <alignment horizontal="center"/>
    </xf>
    <xf numFmtId="181" fontId="9" fillId="0" borderId="0" xfId="0" applyNumberFormat="1" applyFont="1" applyFill="1"/>
    <xf numFmtId="181" fontId="11" fillId="0" borderId="0" xfId="0" applyNumberFormat="1" applyFont="1" applyFill="1"/>
    <xf numFmtId="181" fontId="8" fillId="0" borderId="0" xfId="0" applyNumberFormat="1" applyFont="1" applyFill="1" applyBorder="1" applyAlignment="1">
      <alignment horizontal="left"/>
    </xf>
    <xf numFmtId="181" fontId="8" fillId="0" borderId="129" xfId="0" applyNumberFormat="1" applyFont="1" applyFill="1" applyBorder="1" applyAlignment="1">
      <alignment horizontal="center" vertical="center"/>
    </xf>
    <xf numFmtId="181" fontId="8" fillId="0" borderId="101" xfId="0" applyNumberFormat="1" applyFont="1" applyFill="1" applyBorder="1" applyAlignment="1">
      <alignment horizontal="center" vertical="center"/>
    </xf>
    <xf numFmtId="181" fontId="9" fillId="0" borderId="2" xfId="0" applyNumberFormat="1" applyFont="1" applyFill="1" applyBorder="1" applyAlignment="1">
      <alignment horizontal="center"/>
    </xf>
    <xf numFmtId="181" fontId="9" fillId="0" borderId="2" xfId="0" applyNumberFormat="1" applyFont="1" applyFill="1" applyBorder="1"/>
    <xf numFmtId="181" fontId="9" fillId="24" borderId="1" xfId="0" applyNumberFormat="1" applyFont="1" applyFill="1" applyBorder="1"/>
    <xf numFmtId="181" fontId="9" fillId="24" borderId="12" xfId="0" applyNumberFormat="1" applyFont="1" applyFill="1" applyBorder="1"/>
    <xf numFmtId="181" fontId="9" fillId="0" borderId="9" xfId="0" applyNumberFormat="1" applyFont="1" applyFill="1" applyBorder="1" applyAlignment="1">
      <alignment horizontal="center"/>
    </xf>
    <xf numFmtId="181" fontId="9" fillId="0" borderId="1" xfId="0" applyNumberFormat="1" applyFont="1" applyBorder="1" applyAlignment="1">
      <alignment horizontal="left"/>
    </xf>
    <xf numFmtId="181" fontId="9" fillId="0" borderId="0" xfId="0" applyNumberFormat="1" applyFont="1" applyAlignment="1">
      <alignment horizontal="left"/>
    </xf>
    <xf numFmtId="181" fontId="56" fillId="24" borderId="1" xfId="10" applyNumberFormat="1" applyFont="1" applyFill="1" applyBorder="1" applyAlignment="1" applyProtection="1">
      <alignment horizontal="left" vertical="center" wrapText="1"/>
    </xf>
    <xf numFmtId="181" fontId="37" fillId="0" borderId="0" xfId="10" applyNumberFormat="1" applyFont="1" applyAlignment="1" applyProtection="1">
      <alignment horizontal="left" vertical="center"/>
    </xf>
    <xf numFmtId="181" fontId="14" fillId="0" borderId="0" xfId="0" applyNumberFormat="1" applyFont="1" applyAlignment="1">
      <alignment horizontal="center" vertical="center"/>
    </xf>
    <xf numFmtId="3" fontId="14" fillId="0" borderId="0" xfId="0" applyNumberFormat="1" applyFont="1" applyAlignment="1">
      <alignment horizontal="center" vertical="center"/>
    </xf>
    <xf numFmtId="181" fontId="1" fillId="0" borderId="0" xfId="0" applyNumberFormat="1" applyFont="1" applyAlignment="1">
      <alignment vertical="center"/>
    </xf>
    <xf numFmtId="181" fontId="21" fillId="0" borderId="8" xfId="0" applyNumberFormat="1" applyFont="1" applyBorder="1" applyAlignment="1">
      <alignment horizontal="center" vertical="center"/>
    </xf>
    <xf numFmtId="3" fontId="21" fillId="0" borderId="0" xfId="0" applyNumberFormat="1" applyFont="1" applyBorder="1" applyAlignment="1">
      <alignment horizontal="center" vertical="center"/>
    </xf>
    <xf numFmtId="3" fontId="21" fillId="0" borderId="0" xfId="0" applyNumberFormat="1" applyFont="1" applyAlignment="1">
      <alignment vertical="center"/>
    </xf>
    <xf numFmtId="3" fontId="1" fillId="0" borderId="0" xfId="0" applyNumberFormat="1" applyFont="1" applyAlignment="1">
      <alignment horizontal="right" vertical="center"/>
    </xf>
    <xf numFmtId="181" fontId="8" fillId="0" borderId="1" xfId="0" applyNumberFormat="1" applyFont="1" applyBorder="1" applyAlignment="1">
      <alignment horizontal="centerContinuous" vertical="center"/>
    </xf>
    <xf numFmtId="3" fontId="13" fillId="0" borderId="1" xfId="0" applyNumberFormat="1" applyFont="1" applyBorder="1" applyAlignment="1">
      <alignment horizontal="center" vertical="center"/>
    </xf>
    <xf numFmtId="3" fontId="8" fillId="0" borderId="1" xfId="0" applyNumberFormat="1" applyFont="1" applyBorder="1" applyAlignment="1">
      <alignment horizontal="center" vertical="center"/>
    </xf>
    <xf numFmtId="181" fontId="12" fillId="0" borderId="1" xfId="0" applyNumberFormat="1" applyFont="1" applyBorder="1" applyAlignment="1">
      <alignment horizontal="left" vertical="center"/>
    </xf>
    <xf numFmtId="181" fontId="9" fillId="0" borderId="1" xfId="0" applyNumberFormat="1" applyFont="1" applyBorder="1" applyAlignment="1">
      <alignment horizontal="left" vertical="center"/>
    </xf>
    <xf numFmtId="181" fontId="9" fillId="0" borderId="0" xfId="0" applyNumberFormat="1" applyFont="1" applyBorder="1" applyAlignment="1">
      <alignment vertical="center"/>
    </xf>
    <xf numFmtId="3" fontId="9" fillId="0" borderId="1" xfId="0" applyNumberFormat="1" applyFont="1" applyBorder="1" applyAlignment="1">
      <alignment horizontal="center" vertical="center" shrinkToFit="1"/>
    </xf>
    <xf numFmtId="3" fontId="9" fillId="0" borderId="1" xfId="0" applyNumberFormat="1" applyFont="1" applyBorder="1" applyAlignment="1">
      <alignment vertical="center" shrinkToFit="1"/>
    </xf>
    <xf numFmtId="181" fontId="9" fillId="24" borderId="1" xfId="0" applyNumberFormat="1" applyFont="1" applyFill="1" applyBorder="1" applyAlignment="1">
      <alignment horizontal="left" vertical="center"/>
    </xf>
    <xf numFmtId="0" fontId="56" fillId="24" borderId="1" xfId="10" applyFont="1" applyFill="1" applyBorder="1" applyAlignment="1" applyProtection="1">
      <alignment horizontal="left" vertical="center"/>
    </xf>
    <xf numFmtId="3" fontId="9" fillId="24" borderId="1" xfId="0" applyNumberFormat="1" applyFont="1" applyFill="1" applyBorder="1" applyAlignment="1">
      <alignment horizontal="right" vertical="center" shrinkToFit="1"/>
    </xf>
    <xf numFmtId="181" fontId="56" fillId="24" borderId="1" xfId="10" applyNumberFormat="1" applyFont="1" applyFill="1" applyBorder="1" applyAlignment="1" applyProtection="1">
      <alignment horizontal="left" vertical="center"/>
    </xf>
    <xf numFmtId="0" fontId="56" fillId="0" borderId="1" xfId="10" applyFont="1" applyBorder="1" applyAlignment="1" applyProtection="1">
      <alignment horizontal="left" vertical="center"/>
    </xf>
    <xf numFmtId="3" fontId="9" fillId="7" borderId="1" xfId="0" applyNumberFormat="1" applyFont="1" applyFill="1" applyBorder="1" applyAlignment="1">
      <alignment horizontal="right" vertical="center" shrinkToFit="1"/>
    </xf>
    <xf numFmtId="3" fontId="9" fillId="0" borderId="1" xfId="0" applyNumberFormat="1" applyFont="1" applyBorder="1" applyAlignment="1">
      <alignment horizontal="right" vertical="center" shrinkToFit="1"/>
    </xf>
    <xf numFmtId="181" fontId="56" fillId="0" borderId="1" xfId="10" applyNumberFormat="1" applyFont="1" applyBorder="1" applyAlignment="1" applyProtection="1">
      <alignment horizontal="left" vertical="center"/>
    </xf>
    <xf numFmtId="181" fontId="12" fillId="15" borderId="1" xfId="0" applyNumberFormat="1" applyFont="1" applyFill="1" applyBorder="1" applyAlignment="1">
      <alignment horizontal="left" vertical="center"/>
    </xf>
    <xf numFmtId="181" fontId="9" fillId="15" borderId="1" xfId="0" applyNumberFormat="1" applyFont="1" applyFill="1" applyBorder="1" applyAlignment="1">
      <alignment horizontal="left" vertical="center"/>
    </xf>
    <xf numFmtId="3" fontId="9" fillId="15" borderId="1" xfId="0" applyNumberFormat="1" applyFont="1" applyFill="1" applyBorder="1" applyAlignment="1">
      <alignment horizontal="right" vertical="center" shrinkToFit="1"/>
    </xf>
    <xf numFmtId="181" fontId="9" fillId="24" borderId="1" xfId="0" applyNumberFormat="1" applyFont="1" applyFill="1" applyBorder="1" applyAlignment="1">
      <alignment vertical="center"/>
    </xf>
    <xf numFmtId="0" fontId="56" fillId="0" borderId="0" xfId="10" applyFont="1" applyAlignment="1" applyProtection="1">
      <alignment vertical="center"/>
    </xf>
    <xf numFmtId="181" fontId="9" fillId="0" borderId="1" xfId="0" applyNumberFormat="1" applyFont="1" applyBorder="1" applyAlignment="1">
      <alignment vertical="center"/>
    </xf>
    <xf numFmtId="181" fontId="12" fillId="24" borderId="1" xfId="0" applyNumberFormat="1" applyFont="1" applyFill="1" applyBorder="1" applyAlignment="1">
      <alignment horizontal="left" vertical="center"/>
    </xf>
    <xf numFmtId="181" fontId="11" fillId="24" borderId="1" xfId="0" applyNumberFormat="1" applyFont="1" applyFill="1" applyBorder="1" applyAlignment="1">
      <alignment horizontal="left" vertical="center"/>
    </xf>
    <xf numFmtId="181" fontId="12" fillId="15" borderId="1" xfId="0" applyNumberFormat="1" applyFont="1" applyFill="1" applyBorder="1" applyAlignment="1">
      <alignment horizontal="center" vertical="center"/>
    </xf>
    <xf numFmtId="181" fontId="12" fillId="16" borderId="1" xfId="0" applyNumberFormat="1" applyFont="1" applyFill="1" applyBorder="1" applyAlignment="1">
      <alignment horizontal="center" vertical="center"/>
    </xf>
    <xf numFmtId="181" fontId="9" fillId="16" borderId="1" xfId="0" applyNumberFormat="1" applyFont="1" applyFill="1" applyBorder="1" applyAlignment="1">
      <alignment horizontal="left" vertical="center"/>
    </xf>
    <xf numFmtId="3" fontId="9" fillId="16" borderId="1" xfId="0" applyNumberFormat="1" applyFont="1" applyFill="1" applyBorder="1" applyAlignment="1">
      <alignment horizontal="right" vertical="center" shrinkToFit="1"/>
    </xf>
    <xf numFmtId="0" fontId="68" fillId="0" borderId="13" xfId="0" applyFont="1" applyBorder="1" applyAlignment="1">
      <alignment vertical="center" wrapText="1"/>
    </xf>
    <xf numFmtId="181" fontId="11" fillId="0" borderId="1" xfId="0" applyNumberFormat="1" applyFont="1" applyBorder="1" applyAlignment="1">
      <alignment vertical="center" wrapText="1"/>
    </xf>
    <xf numFmtId="181" fontId="11" fillId="0" borderId="1" xfId="0" applyNumberFormat="1" applyFont="1" applyBorder="1" applyAlignment="1">
      <alignment vertical="center"/>
    </xf>
    <xf numFmtId="181" fontId="12" fillId="0" borderId="1" xfId="0" applyNumberFormat="1" applyFont="1" applyBorder="1" applyAlignment="1">
      <alignment horizontal="center" vertical="center"/>
    </xf>
    <xf numFmtId="181" fontId="11" fillId="0" borderId="1" xfId="0" applyNumberFormat="1" applyFont="1" applyBorder="1" applyAlignment="1">
      <alignment horizontal="left" vertical="center"/>
    </xf>
    <xf numFmtId="181" fontId="56" fillId="0" borderId="1" xfId="10" applyNumberFormat="1" applyFont="1" applyBorder="1" applyAlignment="1" applyProtection="1">
      <alignment horizontal="left" vertical="center" wrapText="1" shrinkToFit="1"/>
    </xf>
    <xf numFmtId="181" fontId="12" fillId="0" borderId="1" xfId="0" applyNumberFormat="1" applyFont="1" applyBorder="1" applyAlignment="1">
      <alignment horizontal="centerContinuous" vertical="center"/>
    </xf>
    <xf numFmtId="181" fontId="12" fillId="0" borderId="1" xfId="0" applyNumberFormat="1" applyFont="1" applyBorder="1" applyAlignment="1">
      <alignment vertical="center"/>
    </xf>
    <xf numFmtId="3" fontId="9" fillId="0" borderId="0" xfId="0" applyNumberFormat="1" applyFont="1" applyAlignment="1">
      <alignment vertical="center"/>
    </xf>
    <xf numFmtId="49" fontId="101" fillId="0" borderId="0" xfId="11" applyNumberFormat="1" applyFont="1" applyAlignment="1">
      <alignment vertical="center"/>
    </xf>
    <xf numFmtId="0" fontId="123" fillId="0" borderId="0" xfId="0" applyFont="1"/>
    <xf numFmtId="49" fontId="101" fillId="0" borderId="0" xfId="0" applyNumberFormat="1" applyFont="1" applyBorder="1" applyAlignment="1">
      <alignment horizontal="center" vertical="center"/>
    </xf>
    <xf numFmtId="49" fontId="101" fillId="0" borderId="0" xfId="0" applyNumberFormat="1" applyFont="1" applyAlignment="1">
      <alignment vertical="center"/>
    </xf>
    <xf numFmtId="49" fontId="101" fillId="0" borderId="0" xfId="11" applyNumberFormat="1" applyFont="1" applyAlignment="1">
      <alignment vertical="top"/>
    </xf>
    <xf numFmtId="49" fontId="101" fillId="0" borderId="0" xfId="0" applyNumberFormat="1" applyFont="1" applyAlignment="1">
      <alignment vertical="top"/>
    </xf>
    <xf numFmtId="49" fontId="125" fillId="0" borderId="0" xfId="0" applyNumberFormat="1" applyFont="1" applyAlignment="1">
      <alignment vertical="center"/>
    </xf>
    <xf numFmtId="49" fontId="101" fillId="0" borderId="0" xfId="0" applyNumberFormat="1" applyFont="1" applyBorder="1" applyAlignment="1">
      <alignment vertical="center"/>
    </xf>
    <xf numFmtId="49" fontId="126" fillId="0" borderId="0" xfId="0" applyNumberFormat="1" applyFont="1" applyAlignment="1">
      <alignment vertical="center"/>
    </xf>
    <xf numFmtId="49" fontId="127" fillId="0" borderId="0" xfId="0" applyNumberFormat="1" applyFont="1" applyBorder="1" applyAlignment="1">
      <alignment vertical="center"/>
    </xf>
    <xf numFmtId="0" fontId="127" fillId="0" borderId="0" xfId="10" applyFont="1" applyFill="1" applyAlignment="1" applyProtection="1"/>
    <xf numFmtId="49" fontId="128" fillId="0" borderId="0" xfId="10" applyNumberFormat="1" applyFont="1" applyAlignment="1" applyProtection="1">
      <alignment vertical="center"/>
    </xf>
    <xf numFmtId="49" fontId="129" fillId="0" borderId="0" xfId="10" applyNumberFormat="1" applyFont="1" applyBorder="1" applyAlignment="1" applyProtection="1">
      <alignment vertical="center"/>
    </xf>
    <xf numFmtId="49" fontId="130" fillId="0" borderId="0" xfId="10" applyNumberFormat="1" applyFont="1" applyAlignment="1" applyProtection="1">
      <alignment vertical="center"/>
    </xf>
    <xf numFmtId="49" fontId="100" fillId="0" borderId="0" xfId="0" applyNumberFormat="1" applyFont="1" applyAlignment="1">
      <alignment vertical="center"/>
    </xf>
    <xf numFmtId="49" fontId="131" fillId="0" borderId="0" xfId="10" applyNumberFormat="1" applyFont="1" applyBorder="1" applyAlignment="1" applyProtection="1">
      <alignment vertical="center"/>
    </xf>
    <xf numFmtId="49" fontId="130" fillId="0" borderId="0" xfId="10" applyNumberFormat="1" applyFont="1" applyBorder="1" applyAlignment="1" applyProtection="1">
      <alignment vertical="center"/>
    </xf>
    <xf numFmtId="49" fontId="132" fillId="0" borderId="0" xfId="10" applyNumberFormat="1" applyFont="1" applyAlignment="1" applyProtection="1">
      <alignment vertical="center"/>
    </xf>
    <xf numFmtId="49" fontId="133" fillId="0" borderId="0" xfId="0" applyNumberFormat="1" applyFont="1" applyAlignment="1">
      <alignment vertical="center"/>
    </xf>
    <xf numFmtId="49" fontId="127" fillId="0" borderId="0" xfId="10" applyNumberFormat="1" applyFont="1" applyAlignment="1" applyProtection="1">
      <alignment vertical="center"/>
    </xf>
    <xf numFmtId="49" fontId="134" fillId="0" borderId="0" xfId="10" applyNumberFormat="1" applyFont="1" applyAlignment="1" applyProtection="1">
      <alignment horizontal="left" vertical="center"/>
    </xf>
    <xf numFmtId="49" fontId="134" fillId="0" borderId="0" xfId="10" applyNumberFormat="1" applyFont="1" applyAlignment="1" applyProtection="1">
      <alignment vertical="center"/>
    </xf>
    <xf numFmtId="49" fontId="135" fillId="0" borderId="0" xfId="0" applyNumberFormat="1" applyFont="1" applyAlignment="1">
      <alignment vertical="center"/>
    </xf>
    <xf numFmtId="0" fontId="134" fillId="0" borderId="0" xfId="10" applyFont="1" applyAlignment="1" applyProtection="1"/>
    <xf numFmtId="49" fontId="133" fillId="0" borderId="0" xfId="0" applyNumberFormat="1" applyFont="1" applyBorder="1" applyAlignment="1">
      <alignment vertical="center"/>
    </xf>
    <xf numFmtId="49" fontId="136" fillId="0" borderId="0" xfId="0" applyNumberFormat="1" applyFont="1" applyAlignment="1">
      <alignment vertical="center"/>
    </xf>
    <xf numFmtId="49" fontId="100" fillId="0" borderId="0" xfId="11" applyNumberFormat="1" applyFont="1" applyAlignment="1">
      <alignment vertical="center"/>
    </xf>
    <xf numFmtId="0" fontId="100" fillId="0" borderId="0" xfId="0" applyFont="1"/>
    <xf numFmtId="0" fontId="137" fillId="0" borderId="0" xfId="16" applyFont="1" applyAlignment="1">
      <alignment vertical="center"/>
    </xf>
    <xf numFmtId="184" fontId="9" fillId="0" borderId="1" xfId="16" applyNumberFormat="1" applyFont="1" applyFill="1" applyBorder="1" applyAlignment="1">
      <alignment vertical="center"/>
    </xf>
    <xf numFmtId="49" fontId="84" fillId="24" borderId="5" xfId="16" applyNumberFormat="1" applyFont="1" applyFill="1" applyBorder="1" applyAlignment="1" applyProtection="1">
      <alignment horizontal="left" vertical="center" wrapText="1" shrinkToFit="1"/>
      <protection locked="0" hidden="1"/>
    </xf>
    <xf numFmtId="0" fontId="11" fillId="24" borderId="1" xfId="16" applyNumberFormat="1" applyFont="1" applyFill="1" applyBorder="1" applyAlignment="1">
      <alignment horizontal="center" vertical="center"/>
    </xf>
    <xf numFmtId="181" fontId="9" fillId="24" borderId="1" xfId="16" applyNumberFormat="1" applyFont="1" applyFill="1" applyBorder="1" applyAlignment="1">
      <alignment horizontal="left" vertical="center"/>
    </xf>
    <xf numFmtId="0" fontId="9" fillId="24" borderId="1" xfId="16" applyNumberFormat="1" applyFont="1" applyFill="1" applyBorder="1" applyAlignment="1">
      <alignment horizontal="center" vertical="center"/>
    </xf>
    <xf numFmtId="3" fontId="11" fillId="24" borderId="1" xfId="16" applyNumberFormat="1" applyFont="1" applyFill="1" applyBorder="1" applyAlignment="1">
      <alignment horizontal="right" vertical="center"/>
    </xf>
    <xf numFmtId="3" fontId="22" fillId="0" borderId="1" xfId="16" applyNumberFormat="1" applyFont="1" applyFill="1" applyBorder="1" applyAlignment="1">
      <alignment vertical="center"/>
    </xf>
    <xf numFmtId="3" fontId="22" fillId="24" borderId="1" xfId="16" applyNumberFormat="1" applyFont="1" applyFill="1" applyBorder="1" applyAlignment="1">
      <alignment vertical="center"/>
    </xf>
    <xf numFmtId="181" fontId="19" fillId="0" borderId="0" xfId="16" applyNumberFormat="1" applyFont="1" applyAlignment="1">
      <alignment vertical="center"/>
    </xf>
    <xf numFmtId="181" fontId="1" fillId="0" borderId="0" xfId="16" applyNumberFormat="1" applyFont="1" applyAlignment="1">
      <alignment vertical="center"/>
    </xf>
    <xf numFmtId="9" fontId="1" fillId="0" borderId="0" xfId="16" applyNumberFormat="1" applyFont="1" applyAlignment="1">
      <alignment vertical="center"/>
    </xf>
    <xf numFmtId="181" fontId="17" fillId="0" borderId="0" xfId="16" applyNumberFormat="1" applyFont="1" applyAlignment="1">
      <alignment vertical="center"/>
    </xf>
    <xf numFmtId="9" fontId="17" fillId="0" borderId="0" xfId="16" applyNumberFormat="1" applyFont="1" applyAlignment="1">
      <alignment vertical="center"/>
    </xf>
    <xf numFmtId="181" fontId="8" fillId="0" borderId="0" xfId="16" applyNumberFormat="1" applyFont="1" applyBorder="1" applyAlignment="1">
      <alignment horizontal="left" vertical="center"/>
    </xf>
    <xf numFmtId="181" fontId="8" fillId="0" borderId="0" xfId="16" applyNumberFormat="1" applyFont="1" applyBorder="1" applyAlignment="1">
      <alignment horizontal="center" vertical="center"/>
    </xf>
    <xf numFmtId="181" fontId="13" fillId="18" borderId="1" xfId="16" applyNumberFormat="1" applyFont="1" applyFill="1" applyBorder="1" applyAlignment="1">
      <alignment horizontal="center" vertical="center"/>
    </xf>
    <xf numFmtId="190" fontId="13" fillId="18" borderId="1" xfId="16" applyNumberFormat="1" applyFont="1" applyFill="1" applyBorder="1" applyAlignment="1">
      <alignment horizontal="center" vertical="center"/>
    </xf>
    <xf numFmtId="181" fontId="16" fillId="18" borderId="1" xfId="16" applyNumberFormat="1" applyFont="1" applyFill="1" applyBorder="1" applyAlignment="1">
      <alignment horizontal="center" vertical="center"/>
    </xf>
    <xf numFmtId="9" fontId="16" fillId="18" borderId="1" xfId="16" applyNumberFormat="1" applyFont="1" applyFill="1" applyBorder="1" applyAlignment="1">
      <alignment horizontal="center" vertical="center"/>
    </xf>
    <xf numFmtId="181" fontId="8" fillId="0" borderId="0" xfId="16" applyNumberFormat="1" applyFont="1" applyAlignment="1">
      <alignment vertical="center"/>
    </xf>
    <xf numFmtId="181" fontId="11" fillId="18" borderId="1" xfId="16" applyNumberFormat="1" applyFont="1" applyFill="1" applyBorder="1" applyAlignment="1">
      <alignment horizontal="center" vertical="center"/>
    </xf>
    <xf numFmtId="181" fontId="11" fillId="18" borderId="1" xfId="16" applyNumberFormat="1" applyFont="1" applyFill="1" applyBorder="1" applyAlignment="1" applyProtection="1">
      <alignment horizontal="center" vertical="center" wrapText="1"/>
    </xf>
    <xf numFmtId="9" fontId="11" fillId="18" borderId="1" xfId="16" applyNumberFormat="1" applyFont="1" applyFill="1" applyBorder="1" applyAlignment="1" applyProtection="1">
      <alignment horizontal="center" vertical="center" wrapText="1"/>
    </xf>
    <xf numFmtId="181" fontId="12" fillId="25" borderId="1" xfId="16" applyNumberFormat="1" applyFont="1" applyFill="1" applyBorder="1" applyAlignment="1">
      <alignment vertical="center" wrapText="1"/>
    </xf>
    <xf numFmtId="3" fontId="9" fillId="25" borderId="1" xfId="16" applyNumberFormat="1" applyFont="1" applyFill="1" applyBorder="1" applyAlignment="1" applyProtection="1">
      <alignment vertical="center"/>
      <protection locked="0"/>
    </xf>
    <xf numFmtId="3" fontId="9" fillId="25" borderId="1" xfId="16" applyNumberFormat="1" applyFont="1" applyFill="1" applyBorder="1" applyAlignment="1">
      <alignment vertical="center"/>
    </xf>
    <xf numFmtId="181" fontId="31" fillId="25" borderId="1" xfId="16" applyNumberFormat="1" applyFont="1" applyFill="1" applyBorder="1" applyAlignment="1">
      <alignment vertical="center"/>
    </xf>
    <xf numFmtId="9" fontId="31" fillId="25" borderId="1" xfId="16" applyNumberFormat="1" applyFont="1" applyFill="1" applyBorder="1" applyAlignment="1">
      <alignment vertical="center"/>
    </xf>
    <xf numFmtId="181" fontId="9" fillId="25" borderId="1" xfId="16" applyNumberFormat="1" applyFont="1" applyFill="1" applyBorder="1" applyAlignment="1">
      <alignment vertical="center"/>
    </xf>
    <xf numFmtId="181" fontId="9" fillId="25" borderId="0" xfId="16" applyNumberFormat="1" applyFont="1" applyFill="1" applyAlignment="1">
      <alignment vertical="center"/>
    </xf>
    <xf numFmtId="3" fontId="9" fillId="25" borderId="1" xfId="16" applyNumberFormat="1" applyFont="1" applyFill="1" applyBorder="1" applyAlignment="1">
      <alignment horizontal="right" vertical="center"/>
    </xf>
    <xf numFmtId="181" fontId="31" fillId="0" borderId="1" xfId="16" applyNumberFormat="1" applyFont="1" applyFill="1" applyBorder="1" applyAlignment="1">
      <alignment vertical="center"/>
    </xf>
    <xf numFmtId="3" fontId="12" fillId="25" borderId="1" xfId="16" applyNumberFormat="1" applyFont="1" applyFill="1" applyBorder="1" applyAlignment="1" applyProtection="1">
      <alignment vertical="center"/>
      <protection locked="0"/>
    </xf>
    <xf numFmtId="181" fontId="86" fillId="0" borderId="1" xfId="16" applyNumberFormat="1" applyFont="1" applyFill="1" applyBorder="1" applyAlignment="1" applyProtection="1">
      <alignment vertical="center"/>
      <protection locked="0"/>
    </xf>
    <xf numFmtId="181" fontId="86" fillId="25" borderId="1" xfId="16" applyNumberFormat="1" applyFont="1" applyFill="1" applyBorder="1" applyAlignment="1">
      <alignment vertical="center"/>
    </xf>
    <xf numFmtId="181" fontId="86" fillId="0" borderId="1" xfId="16" applyNumberFormat="1" applyFont="1" applyFill="1" applyBorder="1" applyAlignment="1">
      <alignment vertical="center"/>
    </xf>
    <xf numFmtId="181" fontId="16" fillId="0" borderId="0" xfId="16" applyNumberFormat="1" applyFont="1" applyFill="1" applyBorder="1" applyAlignment="1">
      <alignment horizontal="centerContinuous" vertical="center"/>
    </xf>
    <xf numFmtId="181" fontId="47" fillId="0" borderId="0" xfId="16" applyNumberFormat="1" applyFont="1" applyFill="1" applyBorder="1" applyAlignment="1">
      <alignment vertical="center"/>
    </xf>
    <xf numFmtId="9" fontId="46" fillId="0" borderId="0" xfId="16" applyNumberFormat="1" applyFont="1" applyFill="1" applyBorder="1" applyAlignment="1">
      <alignment vertical="center"/>
    </xf>
    <xf numFmtId="181" fontId="8" fillId="0" borderId="0" xfId="16" applyNumberFormat="1" applyFont="1" applyFill="1" applyBorder="1" applyAlignment="1">
      <alignment vertical="center"/>
    </xf>
    <xf numFmtId="181" fontId="9" fillId="0" borderId="0" xfId="16" applyNumberFormat="1" applyFont="1" applyAlignment="1">
      <alignment vertical="center"/>
    </xf>
    <xf numFmtId="181" fontId="9" fillId="0" borderId="0" xfId="16" applyNumberFormat="1" applyFont="1" applyBorder="1" applyAlignment="1">
      <alignment horizontal="left" vertical="center"/>
    </xf>
    <xf numFmtId="181" fontId="9" fillId="0" borderId="0" xfId="16" applyNumberFormat="1" applyFont="1" applyBorder="1" applyAlignment="1">
      <alignment vertical="center"/>
    </xf>
    <xf numFmtId="9" fontId="9" fillId="0" borderId="0" xfId="16" applyNumberFormat="1" applyFont="1" applyAlignment="1">
      <alignment vertical="center"/>
    </xf>
    <xf numFmtId="181" fontId="9" fillId="0" borderId="0" xfId="16" applyNumberFormat="1" applyFont="1" applyBorder="1" applyAlignment="1">
      <alignment horizontal="centerContinuous" vertical="center"/>
    </xf>
    <xf numFmtId="189" fontId="31" fillId="24" borderId="1" xfId="0" applyNumberFormat="1" applyFont="1" applyFill="1" applyBorder="1" applyProtection="1">
      <protection locked="0"/>
    </xf>
    <xf numFmtId="0" fontId="21" fillId="0" borderId="0" xfId="0" applyFont="1" applyFill="1"/>
    <xf numFmtId="0" fontId="37" fillId="0" borderId="0" xfId="10" applyFill="1" applyAlignment="1" applyProtection="1"/>
    <xf numFmtId="177" fontId="8" fillId="0" borderId="0" xfId="0" applyNumberFormat="1" applyFont="1" applyFill="1" applyBorder="1" applyAlignment="1" applyProtection="1">
      <alignment horizontal="center"/>
    </xf>
    <xf numFmtId="49" fontId="21" fillId="0" borderId="0" xfId="0" applyNumberFormat="1" applyFont="1" applyFill="1"/>
    <xf numFmtId="181" fontId="21" fillId="0" borderId="1" xfId="0" applyNumberFormat="1" applyFont="1" applyFill="1" applyBorder="1" applyAlignment="1">
      <alignment horizontal="right"/>
    </xf>
    <xf numFmtId="181" fontId="1" fillId="0" borderId="1" xfId="0" applyNumberFormat="1" applyFont="1" applyFill="1" applyBorder="1" applyAlignment="1">
      <alignment horizontal="right"/>
    </xf>
    <xf numFmtId="0" fontId="21" fillId="0" borderId="1" xfId="0" applyFont="1" applyFill="1" applyBorder="1" applyAlignment="1">
      <alignment vertical="center"/>
    </xf>
    <xf numFmtId="0" fontId="26" fillId="0" borderId="1" xfId="0" applyFont="1" applyFill="1" applyBorder="1"/>
    <xf numFmtId="0" fontId="26" fillId="0" borderId="0" xfId="0" applyFont="1" applyFill="1"/>
    <xf numFmtId="0" fontId="21" fillId="0" borderId="1" xfId="0" applyFont="1" applyFill="1" applyBorder="1" applyAlignment="1">
      <alignment shrinkToFit="1"/>
    </xf>
    <xf numFmtId="0" fontId="21" fillId="0" borderId="0" xfId="0" applyFont="1" applyFill="1" applyAlignment="1">
      <alignment shrinkToFit="1"/>
    </xf>
    <xf numFmtId="177" fontId="21" fillId="0" borderId="0" xfId="0" applyNumberFormat="1" applyFont="1" applyFill="1" applyAlignment="1" applyProtection="1">
      <alignment horizontal="left"/>
    </xf>
    <xf numFmtId="0" fontId="21" fillId="0" borderId="0" xfId="0" applyFont="1" applyFill="1" applyAlignment="1">
      <alignment horizontal="left"/>
    </xf>
    <xf numFmtId="0" fontId="55" fillId="0" borderId="1" xfId="0" applyFont="1" applyFill="1" applyBorder="1" applyAlignment="1" applyProtection="1">
      <alignment horizontal="left" vertical="center"/>
      <protection locked="0" hidden="1"/>
    </xf>
    <xf numFmtId="177" fontId="21" fillId="0" borderId="1" xfId="0" applyNumberFormat="1" applyFont="1" applyFill="1" applyBorder="1" applyAlignment="1" applyProtection="1">
      <alignment horizontal="centerContinuous" shrinkToFit="1"/>
    </xf>
    <xf numFmtId="0" fontId="55" fillId="24" borderId="1" xfId="0" applyFont="1" applyFill="1" applyBorder="1" applyAlignment="1" applyProtection="1">
      <alignment horizontal="left" vertical="center"/>
      <protection locked="0" hidden="1"/>
    </xf>
    <xf numFmtId="181" fontId="21" fillId="24" borderId="1" xfId="0" applyNumberFormat="1" applyFont="1" applyFill="1" applyBorder="1" applyAlignment="1" applyProtection="1">
      <alignment horizontal="left"/>
    </xf>
    <xf numFmtId="181" fontId="1" fillId="24" borderId="1" xfId="0" applyNumberFormat="1" applyFont="1" applyFill="1" applyBorder="1" applyAlignment="1">
      <alignment horizontal="right"/>
    </xf>
    <xf numFmtId="181" fontId="21" fillId="24" borderId="1" xfId="0" applyNumberFormat="1" applyFont="1" applyFill="1" applyBorder="1" applyAlignment="1">
      <alignment horizontal="right"/>
    </xf>
    <xf numFmtId="181" fontId="42" fillId="24" borderId="1" xfId="0" applyNumberFormat="1" applyFont="1" applyFill="1" applyBorder="1" applyAlignment="1" applyProtection="1">
      <alignment horizontal="right"/>
    </xf>
    <xf numFmtId="184" fontId="42" fillId="24" borderId="1" xfId="0" applyNumberFormat="1" applyFont="1" applyFill="1" applyBorder="1" applyAlignment="1" applyProtection="1">
      <alignment horizontal="right"/>
    </xf>
    <xf numFmtId="181" fontId="21" fillId="24" borderId="1" xfId="0" applyNumberFormat="1" applyFont="1" applyFill="1" applyBorder="1"/>
    <xf numFmtId="181" fontId="21" fillId="24" borderId="1" xfId="0" applyNumberFormat="1" applyFont="1" applyFill="1" applyBorder="1" applyProtection="1"/>
    <xf numFmtId="181" fontId="42" fillId="24" borderId="1" xfId="0" applyNumberFormat="1" applyFont="1" applyFill="1" applyBorder="1" applyAlignment="1" applyProtection="1">
      <alignment horizontal="right"/>
      <protection locked="0"/>
    </xf>
    <xf numFmtId="0" fontId="21" fillId="23" borderId="1" xfId="0" applyFont="1" applyFill="1" applyBorder="1" applyAlignment="1">
      <alignment horizontal="center" vertical="center" wrapText="1"/>
    </xf>
    <xf numFmtId="177" fontId="8" fillId="23" borderId="1" xfId="0" applyNumberFormat="1" applyFont="1" applyFill="1" applyBorder="1" applyAlignment="1" applyProtection="1">
      <alignment horizontal="center" vertical="center" wrapText="1"/>
    </xf>
    <xf numFmtId="177" fontId="8" fillId="23" borderId="1" xfId="0" applyNumberFormat="1" applyFont="1" applyFill="1" applyBorder="1" applyAlignment="1" applyProtection="1">
      <alignment horizontal="centerContinuous" wrapText="1"/>
    </xf>
    <xf numFmtId="181" fontId="13" fillId="23" borderId="1" xfId="0" applyNumberFormat="1" applyFont="1" applyFill="1" applyBorder="1" applyAlignment="1">
      <alignment horizontal="center"/>
    </xf>
    <xf numFmtId="0" fontId="8" fillId="23" borderId="1" xfId="0" applyFont="1" applyFill="1" applyBorder="1" applyAlignment="1">
      <alignment horizontal="center" vertical="center" wrapText="1"/>
    </xf>
    <xf numFmtId="177" fontId="8" fillId="0" borderId="8" xfId="0" applyNumberFormat="1" applyFont="1" applyFill="1" applyBorder="1" applyAlignment="1" applyProtection="1">
      <alignment horizontal="left"/>
    </xf>
    <xf numFmtId="181" fontId="37" fillId="0" borderId="0" xfId="10" applyNumberFormat="1" applyAlignment="1" applyProtection="1">
      <alignment vertical="center"/>
      <protection locked="0"/>
    </xf>
    <xf numFmtId="181" fontId="21" fillId="0" borderId="0" xfId="0" applyNumberFormat="1" applyFont="1" applyAlignment="1" applyProtection="1">
      <alignment vertical="center"/>
      <protection locked="0"/>
    </xf>
    <xf numFmtId="181" fontId="21" fillId="0" borderId="0" xfId="0" applyNumberFormat="1" applyFont="1" applyBorder="1" applyAlignment="1" applyProtection="1">
      <alignment horizontal="center" vertical="center"/>
      <protection locked="0"/>
    </xf>
    <xf numFmtId="181" fontId="13" fillId="0" borderId="1" xfId="0" applyNumberFormat="1" applyFont="1" applyBorder="1" applyAlignment="1">
      <alignment horizontal="center" vertical="center"/>
    </xf>
    <xf numFmtId="181" fontId="8" fillId="0" borderId="1" xfId="0" applyNumberFormat="1" applyFont="1" applyBorder="1" applyAlignment="1">
      <alignment vertical="center"/>
    </xf>
    <xf numFmtId="181" fontId="21" fillId="7" borderId="1" xfId="0" applyNumberFormat="1" applyFont="1" applyFill="1" applyBorder="1" applyAlignment="1">
      <alignment horizontal="right" vertical="center"/>
    </xf>
    <xf numFmtId="181" fontId="42" fillId="0" borderId="1" xfId="0" applyNumberFormat="1" applyFont="1" applyBorder="1" applyAlignment="1">
      <alignment vertical="center"/>
    </xf>
    <xf numFmtId="181" fontId="21" fillId="0" borderId="1" xfId="0" applyNumberFormat="1" applyFont="1" applyBorder="1" applyAlignment="1">
      <alignment horizontal="right" vertical="center"/>
    </xf>
    <xf numFmtId="181" fontId="8" fillId="3" borderId="1" xfId="0" applyNumberFormat="1" applyFont="1" applyFill="1" applyBorder="1" applyAlignment="1">
      <alignment horizontal="center" vertical="center"/>
    </xf>
    <xf numFmtId="181" fontId="43" fillId="3" borderId="1" xfId="0" applyNumberFormat="1" applyFont="1" applyFill="1" applyBorder="1" applyAlignment="1">
      <alignment horizontal="right" vertical="center"/>
    </xf>
    <xf numFmtId="181" fontId="43" fillId="3" borderId="1" xfId="0" applyNumberFormat="1" applyFont="1" applyFill="1" applyBorder="1" applyAlignment="1">
      <alignment vertical="center"/>
    </xf>
    <xf numFmtId="181" fontId="8" fillId="3" borderId="1" xfId="0" applyNumberFormat="1" applyFont="1" applyFill="1" applyBorder="1" applyAlignment="1">
      <alignment vertical="center"/>
    </xf>
    <xf numFmtId="180" fontId="9" fillId="2" borderId="135" xfId="0" applyNumberFormat="1" applyFont="1" applyFill="1" applyBorder="1" applyAlignment="1">
      <alignment horizontal="center" vertical="center"/>
    </xf>
    <xf numFmtId="180" fontId="36" fillId="2" borderId="136" xfId="0" applyNumberFormat="1" applyFont="1" applyFill="1" applyBorder="1" applyAlignment="1">
      <alignment horizontal="center" vertical="center"/>
    </xf>
    <xf numFmtId="43" fontId="9" fillId="4" borderId="75" xfId="0" applyNumberFormat="1" applyFont="1" applyFill="1" applyBorder="1" applyAlignment="1">
      <alignment vertical="center" wrapText="1"/>
    </xf>
    <xf numFmtId="43" fontId="31" fillId="0" borderId="75" xfId="0" applyNumberFormat="1" applyFont="1" applyBorder="1" applyAlignment="1">
      <alignment vertical="center" wrapText="1"/>
    </xf>
    <xf numFmtId="43" fontId="31" fillId="0" borderId="137" xfId="0" applyNumberFormat="1" applyFont="1" applyBorder="1" applyAlignment="1">
      <alignment vertical="center" wrapText="1"/>
    </xf>
    <xf numFmtId="180" fontId="9" fillId="2" borderId="138" xfId="0" applyNumberFormat="1" applyFont="1" applyFill="1" applyBorder="1" applyAlignment="1">
      <alignment horizontal="center" vertical="center"/>
    </xf>
    <xf numFmtId="180" fontId="35" fillId="2" borderId="139" xfId="0" applyNumberFormat="1" applyFont="1" applyFill="1" applyBorder="1" applyAlignment="1">
      <alignment horizontal="center" vertical="center"/>
    </xf>
    <xf numFmtId="43" fontId="9" fillId="4" borderId="139" xfId="0" applyNumberFormat="1" applyFont="1" applyFill="1" applyBorder="1" applyAlignment="1">
      <alignment vertical="center" wrapText="1"/>
    </xf>
    <xf numFmtId="181" fontId="9" fillId="0" borderId="1" xfId="0" applyNumberFormat="1" applyFont="1" applyBorder="1" applyAlignment="1">
      <alignment horizontal="center" vertical="center"/>
    </xf>
    <xf numFmtId="190" fontId="9" fillId="0" borderId="1" xfId="0" applyNumberFormat="1" applyFont="1" applyBorder="1" applyAlignment="1">
      <alignment horizontal="center" vertical="center"/>
    </xf>
    <xf numFmtId="181" fontId="9" fillId="0" borderId="1" xfId="0" applyNumberFormat="1" applyFont="1" applyFill="1" applyBorder="1" applyAlignment="1">
      <alignment horizontal="center" vertical="center" wrapText="1"/>
    </xf>
    <xf numFmtId="181" fontId="31" fillId="0" borderId="1" xfId="0" applyNumberFormat="1" applyFont="1" applyBorder="1" applyAlignment="1">
      <alignment horizontal="right" vertical="center"/>
    </xf>
    <xf numFmtId="181" fontId="9" fillId="0" borderId="1" xfId="0" applyNumberFormat="1" applyFont="1" applyBorder="1" applyAlignment="1">
      <alignment horizontal="left" vertical="top" wrapText="1"/>
    </xf>
    <xf numFmtId="181" fontId="9" fillId="0" borderId="13" xfId="0" applyNumberFormat="1" applyFont="1" applyBorder="1" applyAlignment="1">
      <alignment horizontal="left"/>
    </xf>
    <xf numFmtId="181" fontId="31" fillId="0" borderId="1" xfId="0" applyNumberFormat="1" applyFont="1" applyBorder="1" applyAlignment="1">
      <alignment horizontal="right"/>
    </xf>
    <xf numFmtId="181" fontId="11" fillId="0" borderId="13" xfId="0" applyNumberFormat="1" applyFont="1" applyBorder="1" applyAlignment="1">
      <alignment horizontal="left"/>
    </xf>
    <xf numFmtId="181" fontId="9" fillId="0" borderId="14" xfId="0" applyNumberFormat="1" applyFont="1" applyBorder="1" applyAlignment="1">
      <alignment horizontal="left"/>
    </xf>
    <xf numFmtId="181" fontId="9" fillId="0" borderId="9" xfId="0" applyNumberFormat="1" applyFont="1" applyBorder="1" applyAlignment="1">
      <alignment horizontal="center"/>
    </xf>
    <xf numFmtId="181" fontId="9" fillId="0" borderId="9" xfId="0" applyNumberFormat="1" applyFont="1" applyBorder="1" applyAlignment="1">
      <alignment horizontal="center" vertical="center"/>
    </xf>
    <xf numFmtId="181" fontId="31" fillId="0" borderId="3" xfId="0" applyNumberFormat="1" applyFont="1" applyBorder="1" applyAlignment="1">
      <alignment horizontal="right"/>
    </xf>
    <xf numFmtId="181" fontId="9" fillId="0" borderId="0" xfId="0" applyNumberFormat="1" applyFont="1" applyAlignment="1">
      <alignment horizontal="center"/>
    </xf>
    <xf numFmtId="181" fontId="9" fillId="14" borderId="1" xfId="0" applyNumberFormat="1" applyFont="1" applyFill="1" applyBorder="1" applyAlignment="1">
      <alignment horizontal="center"/>
    </xf>
    <xf numFmtId="181" fontId="9" fillId="14" borderId="1" xfId="0" applyNumberFormat="1" applyFont="1" applyFill="1" applyBorder="1"/>
    <xf numFmtId="181" fontId="9" fillId="14" borderId="0" xfId="0" applyNumberFormat="1" applyFont="1" applyFill="1"/>
    <xf numFmtId="9" fontId="31" fillId="0" borderId="1" xfId="4" applyNumberFormat="1" applyFont="1" applyBorder="1" applyAlignment="1">
      <alignment horizontal="center"/>
    </xf>
    <xf numFmtId="181" fontId="9" fillId="3" borderId="1" xfId="0" applyNumberFormat="1" applyFont="1" applyFill="1" applyBorder="1" applyAlignment="1">
      <alignment horizontal="left"/>
    </xf>
    <xf numFmtId="181" fontId="9" fillId="3" borderId="1" xfId="0" applyNumberFormat="1" applyFont="1" applyFill="1" applyBorder="1" applyAlignment="1">
      <alignment horizontal="center"/>
    </xf>
    <xf numFmtId="181" fontId="31" fillId="3" borderId="1" xfId="0" applyNumberFormat="1" applyFont="1" applyFill="1" applyBorder="1"/>
    <xf numFmtId="181" fontId="9" fillId="3" borderId="1" xfId="0" applyNumberFormat="1" applyFont="1" applyFill="1" applyBorder="1" applyAlignment="1">
      <alignment horizontal="left" vertical="top" wrapText="1"/>
    </xf>
    <xf numFmtId="181" fontId="9" fillId="0" borderId="8" xfId="0" applyNumberFormat="1" applyFont="1" applyBorder="1" applyAlignment="1">
      <alignment horizontal="center"/>
    </xf>
    <xf numFmtId="181" fontId="9" fillId="0" borderId="0" xfId="0" applyNumberFormat="1" applyFont="1" applyAlignment="1">
      <alignment horizontal="right"/>
    </xf>
    <xf numFmtId="181" fontId="31" fillId="0" borderId="3" xfId="0" applyNumberFormat="1" applyFont="1" applyBorder="1" applyAlignment="1">
      <alignment horizontal="right" vertical="center"/>
    </xf>
    <xf numFmtId="0" fontId="73" fillId="2" borderId="141" xfId="0" applyFont="1" applyFill="1" applyBorder="1" applyAlignment="1">
      <alignment horizontal="center" vertical="center" wrapText="1"/>
    </xf>
    <xf numFmtId="0" fontId="70" fillId="2" borderId="142" xfId="0" applyFont="1" applyFill="1" applyBorder="1" applyAlignment="1">
      <alignment horizontal="center" vertical="center" wrapText="1"/>
    </xf>
    <xf numFmtId="0" fontId="70" fillId="2" borderId="75" xfId="0" applyFont="1" applyFill="1" applyBorder="1" applyAlignment="1">
      <alignment horizontal="center" vertical="center" wrapText="1"/>
    </xf>
    <xf numFmtId="0" fontId="70" fillId="15" borderId="142" xfId="0" applyFont="1" applyFill="1" applyBorder="1" applyAlignment="1">
      <alignment horizontal="center" vertical="center" wrapText="1"/>
    </xf>
    <xf numFmtId="0" fontId="70" fillId="15" borderId="75" xfId="0" applyFont="1" applyFill="1" applyBorder="1" applyAlignment="1">
      <alignment horizontal="center" vertical="center" wrapText="1"/>
    </xf>
    <xf numFmtId="0" fontId="70" fillId="0" borderId="142" xfId="0" applyFont="1" applyBorder="1" applyAlignment="1">
      <alignment horizontal="center" vertical="center" wrapText="1"/>
    </xf>
    <xf numFmtId="0" fontId="70" fillId="0" borderId="75" xfId="0" applyFont="1" applyBorder="1" applyAlignment="1">
      <alignment horizontal="center" vertical="center" wrapText="1"/>
    </xf>
    <xf numFmtId="0" fontId="70" fillId="0" borderId="137" xfId="0" applyFont="1" applyBorder="1" applyAlignment="1">
      <alignment horizontal="center" vertical="center" wrapText="1"/>
    </xf>
    <xf numFmtId="43" fontId="31" fillId="2" borderId="73" xfId="0" applyNumberFormat="1" applyFont="1" applyFill="1" applyBorder="1" applyAlignment="1">
      <alignment horizontal="left" vertical="center" wrapText="1"/>
    </xf>
    <xf numFmtId="43" fontId="31" fillId="2" borderId="74" xfId="0" applyNumberFormat="1" applyFont="1" applyFill="1" applyBorder="1" applyAlignment="1">
      <alignment horizontal="left" vertical="center" wrapText="1"/>
    </xf>
    <xf numFmtId="43" fontId="31" fillId="15" borderId="73" xfId="0" applyNumberFormat="1" applyFont="1" applyFill="1" applyBorder="1" applyAlignment="1">
      <alignment horizontal="left" vertical="center" wrapText="1"/>
    </xf>
    <xf numFmtId="43" fontId="31" fillId="0" borderId="73" xfId="0" applyNumberFormat="1" applyFont="1" applyBorder="1" applyAlignment="1">
      <alignment horizontal="left" vertical="center" wrapText="1"/>
    </xf>
    <xf numFmtId="43" fontId="31" fillId="0" borderId="73" xfId="0" applyNumberFormat="1" applyFont="1" applyBorder="1" applyAlignment="1">
      <alignment horizontal="center" vertical="center" wrapText="1"/>
    </xf>
    <xf numFmtId="43" fontId="31" fillId="0" borderId="76" xfId="0" applyNumberFormat="1" applyFont="1" applyBorder="1" applyAlignment="1">
      <alignment horizontal="center" vertical="center" wrapText="1"/>
    </xf>
    <xf numFmtId="43" fontId="31" fillId="2" borderId="72" xfId="0" applyNumberFormat="1" applyFont="1" applyFill="1" applyBorder="1" applyAlignment="1">
      <alignment horizontal="left" vertical="center" wrapText="1"/>
    </xf>
    <xf numFmtId="43" fontId="31" fillId="2" borderId="143" xfId="0" applyNumberFormat="1" applyFont="1" applyFill="1" applyBorder="1" applyAlignment="1">
      <alignment horizontal="left" vertical="center" wrapText="1"/>
    </xf>
    <xf numFmtId="0" fontId="73" fillId="2" borderId="95" xfId="0" applyFont="1" applyFill="1" applyBorder="1" applyAlignment="1">
      <alignment horizontal="center" vertical="center" wrapText="1"/>
    </xf>
    <xf numFmtId="0" fontId="73" fillId="2" borderId="97" xfId="0" applyFont="1" applyFill="1" applyBorder="1" applyAlignment="1">
      <alignment horizontal="center" vertical="center" wrapText="1"/>
    </xf>
    <xf numFmtId="0" fontId="61" fillId="2" borderId="0" xfId="2" applyNumberFormat="1" applyFont="1" applyFill="1" applyAlignment="1">
      <alignment horizontal="center" vertical="center"/>
    </xf>
    <xf numFmtId="0" fontId="62" fillId="2" borderId="0" xfId="1" applyNumberFormat="1" applyFont="1" applyFill="1" applyBorder="1" applyAlignment="1">
      <alignment horizontal="center" vertical="center"/>
    </xf>
    <xf numFmtId="0" fontId="63" fillId="2" borderId="0" xfId="2" applyNumberFormat="1" applyFont="1" applyFill="1" applyAlignment="1">
      <alignment horizontal="center" vertical="center"/>
    </xf>
    <xf numFmtId="0" fontId="62" fillId="2" borderId="0" xfId="3" applyNumberFormat="1" applyFont="1" applyFill="1" applyAlignment="1">
      <alignment horizontal="center" vertical="center"/>
    </xf>
    <xf numFmtId="0" fontId="61" fillId="0" borderId="0" xfId="0" applyNumberFormat="1" applyFont="1" applyAlignment="1">
      <alignment horizontal="center" vertical="center"/>
    </xf>
    <xf numFmtId="0" fontId="67" fillId="0" borderId="0" xfId="0" applyFont="1" applyAlignment="1">
      <alignment vertical="center"/>
    </xf>
    <xf numFmtId="0" fontId="6" fillId="0" borderId="0" xfId="0" applyFont="1" applyAlignment="1">
      <alignment vertical="center"/>
    </xf>
    <xf numFmtId="0" fontId="6" fillId="0" borderId="0" xfId="0" applyFont="1" applyAlignment="1">
      <alignment horizontal="left" vertical="center"/>
    </xf>
    <xf numFmtId="0" fontId="17" fillId="0" borderId="0" xfId="0" applyFont="1" applyAlignment="1">
      <alignment horizontal="center" vertical="center"/>
    </xf>
    <xf numFmtId="0" fontId="68" fillId="15" borderId="67" xfId="0" applyFont="1" applyFill="1" applyBorder="1" applyAlignment="1">
      <alignment horizontal="left" vertical="center" wrapText="1"/>
    </xf>
    <xf numFmtId="0" fontId="17" fillId="0" borderId="0" xfId="0" applyFont="1" applyAlignment="1">
      <alignment vertical="center"/>
    </xf>
    <xf numFmtId="0" fontId="68" fillId="0" borderId="67" xfId="0" applyFont="1" applyBorder="1" applyAlignment="1">
      <alignment horizontal="left" vertical="center" wrapText="1"/>
    </xf>
    <xf numFmtId="43" fontId="9" fillId="7" borderId="139" xfId="0" applyNumberFormat="1" applyFont="1" applyFill="1" applyBorder="1" applyAlignment="1">
      <alignment vertical="center"/>
    </xf>
    <xf numFmtId="43" fontId="9" fillId="0" borderId="139" xfId="0" applyNumberFormat="1" applyFont="1" applyBorder="1" applyAlignment="1">
      <alignment vertical="center"/>
    </xf>
    <xf numFmtId="0" fontId="68" fillId="7" borderId="67" xfId="0" applyFont="1" applyFill="1" applyBorder="1" applyAlignment="1">
      <alignment horizontal="left" vertical="center" wrapText="1"/>
    </xf>
    <xf numFmtId="0" fontId="68" fillId="2" borderId="67" xfId="0" applyFont="1" applyFill="1" applyBorder="1" applyAlignment="1">
      <alignment horizontal="left" vertical="center" wrapText="1"/>
    </xf>
    <xf numFmtId="0" fontId="9" fillId="12" borderId="51" xfId="6" applyFont="1" applyFill="1" applyBorder="1" applyAlignment="1">
      <alignment horizontal="left" vertical="center"/>
    </xf>
    <xf numFmtId="0" fontId="68" fillId="0" borderId="69" xfId="0" applyFont="1" applyBorder="1" applyAlignment="1">
      <alignment horizontal="left" vertical="center" wrapText="1"/>
    </xf>
    <xf numFmtId="43" fontId="9" fillId="0" borderId="140" xfId="0" applyNumberFormat="1" applyFont="1" applyBorder="1" applyAlignment="1">
      <alignment vertical="center"/>
    </xf>
    <xf numFmtId="43" fontId="88" fillId="0" borderId="30" xfId="6" applyNumberFormat="1" applyFont="1" applyFill="1" applyBorder="1" applyAlignment="1">
      <alignment horizontal="right" vertical="center"/>
    </xf>
    <xf numFmtId="43" fontId="9" fillId="0" borderId="94" xfId="0" applyNumberFormat="1" applyFont="1" applyBorder="1" applyAlignment="1">
      <alignment vertical="center"/>
    </xf>
    <xf numFmtId="0" fontId="101" fillId="0" borderId="126" xfId="0" applyFont="1" applyBorder="1" applyAlignment="1">
      <alignment vertical="center"/>
    </xf>
    <xf numFmtId="0" fontId="101" fillId="0" borderId="127" xfId="0" applyFont="1" applyBorder="1" applyAlignment="1">
      <alignment vertical="center"/>
    </xf>
    <xf numFmtId="0" fontId="66" fillId="0" borderId="128" xfId="0" applyFont="1" applyBorder="1" applyAlignment="1">
      <alignment horizontal="center" vertical="center" shrinkToFit="1"/>
    </xf>
    <xf numFmtId="4" fontId="66" fillId="14" borderId="1" xfId="0" applyNumberFormat="1" applyFont="1" applyFill="1" applyBorder="1" applyAlignment="1">
      <alignment horizontal="center" vertical="center" wrapText="1"/>
    </xf>
    <xf numFmtId="4" fontId="66" fillId="14" borderId="1" xfId="0" applyNumberFormat="1" applyFont="1" applyFill="1" applyBorder="1" applyAlignment="1">
      <alignment horizontal="right" vertical="center" wrapText="1"/>
    </xf>
    <xf numFmtId="43" fontId="66" fillId="0" borderId="1" xfId="0" applyNumberFormat="1" applyFont="1" applyBorder="1" applyAlignment="1">
      <alignment horizontal="right" vertical="center" shrinkToFit="1"/>
    </xf>
    <xf numFmtId="43" fontId="66" fillId="0" borderId="9" xfId="0" applyNumberFormat="1" applyFont="1" applyBorder="1" applyAlignment="1">
      <alignment horizontal="right" vertical="center" shrinkToFit="1"/>
    </xf>
    <xf numFmtId="43" fontId="66" fillId="0" borderId="96" xfId="0" applyNumberFormat="1" applyFont="1" applyBorder="1" applyAlignment="1">
      <alignment horizontal="right" vertical="center" shrinkToFit="1"/>
    </xf>
    <xf numFmtId="0" fontId="66" fillId="0" borderId="0" xfId="0" applyFont="1" applyAlignment="1">
      <alignment horizontal="right" vertical="center"/>
    </xf>
    <xf numFmtId="0" fontId="66" fillId="0" borderId="0" xfId="0" applyFont="1" applyAlignment="1">
      <alignment vertical="center"/>
    </xf>
    <xf numFmtId="49" fontId="6" fillId="0" borderId="0" xfId="0" applyNumberFormat="1" applyFont="1" applyAlignment="1">
      <alignment horizontal="right" vertical="center" wrapText="1"/>
    </xf>
    <xf numFmtId="0" fontId="6" fillId="0" borderId="0" xfId="0" applyFont="1" applyAlignment="1">
      <alignment horizontal="right" vertical="center" shrinkToFit="1"/>
    </xf>
    <xf numFmtId="0" fontId="66" fillId="0" borderId="0" xfId="0" applyFont="1" applyAlignment="1">
      <alignment horizontal="right" vertical="center" shrinkToFit="1"/>
    </xf>
    <xf numFmtId="0" fontId="6" fillId="0" borderId="0" xfId="0" applyFont="1" applyAlignment="1">
      <alignment horizontal="right" vertical="center"/>
    </xf>
    <xf numFmtId="49" fontId="66" fillId="0" borderId="0" xfId="0" applyNumberFormat="1" applyFont="1" applyAlignment="1">
      <alignment vertical="center" wrapText="1"/>
    </xf>
    <xf numFmtId="4" fontId="66" fillId="0" borderId="1" xfId="0" applyNumberFormat="1" applyFont="1" applyBorder="1" applyAlignment="1">
      <alignment horizontal="center" vertical="center"/>
    </xf>
    <xf numFmtId="0" fontId="66" fillId="0" borderId="0" xfId="0" applyFont="1" applyAlignment="1">
      <alignment horizontal="center" vertical="center"/>
    </xf>
    <xf numFmtId="0" fontId="66" fillId="14" borderId="1" xfId="0" applyFont="1" applyFill="1" applyBorder="1" applyAlignment="1">
      <alignment horizontal="right" vertical="center"/>
    </xf>
    <xf numFmtId="0" fontId="66" fillId="0" borderId="1" xfId="0" applyFont="1" applyBorder="1" applyAlignment="1">
      <alignment horizontal="right" vertical="center"/>
    </xf>
    <xf numFmtId="4" fontId="66" fillId="0" borderId="1" xfId="0" applyNumberFormat="1" applyFont="1" applyBorder="1" applyAlignment="1">
      <alignment horizontal="right" vertical="center" shrinkToFit="1"/>
    </xf>
    <xf numFmtId="4" fontId="66" fillId="0" borderId="9" xfId="0" applyNumberFormat="1" applyFont="1" applyBorder="1" applyAlignment="1">
      <alignment horizontal="right" vertical="center" shrinkToFit="1"/>
    </xf>
    <xf numFmtId="4" fontId="66" fillId="14" borderId="1" xfId="0" applyNumberFormat="1" applyFont="1" applyFill="1" applyBorder="1" applyAlignment="1">
      <alignment horizontal="right" vertical="center" shrinkToFit="1"/>
    </xf>
    <xf numFmtId="0" fontId="66" fillId="3" borderId="13" xfId="0" applyFont="1" applyFill="1" applyBorder="1" applyAlignment="1">
      <alignment horizontal="left" vertical="center"/>
    </xf>
    <xf numFmtId="0" fontId="66" fillId="3" borderId="1" xfId="0" applyFont="1" applyFill="1" applyBorder="1" applyAlignment="1">
      <alignment horizontal="center" vertical="center" wrapText="1"/>
    </xf>
    <xf numFmtId="4" fontId="66" fillId="3" borderId="1" xfId="0" applyNumberFormat="1" applyFont="1" applyFill="1" applyBorder="1" applyAlignment="1">
      <alignment horizontal="right" vertical="center" shrinkToFit="1"/>
    </xf>
    <xf numFmtId="4" fontId="66" fillId="3" borderId="9" xfId="0" applyNumberFormat="1" applyFont="1" applyFill="1" applyBorder="1" applyAlignment="1">
      <alignment horizontal="right" vertical="center" shrinkToFit="1"/>
    </xf>
    <xf numFmtId="0" fontId="66" fillId="7" borderId="13" xfId="0" applyFont="1" applyFill="1" applyBorder="1" applyAlignment="1">
      <alignment horizontal="left" vertical="center"/>
    </xf>
    <xf numFmtId="0" fontId="66" fillId="7" borderId="1" xfId="0" applyFont="1" applyFill="1" applyBorder="1" applyAlignment="1">
      <alignment horizontal="center" vertical="center" wrapText="1"/>
    </xf>
    <xf numFmtId="4" fontId="66" fillId="7" borderId="1" xfId="0" applyNumberFormat="1" applyFont="1" applyFill="1" applyBorder="1" applyAlignment="1">
      <alignment horizontal="right" vertical="center" shrinkToFit="1"/>
    </xf>
    <xf numFmtId="4" fontId="66" fillId="7" borderId="9" xfId="0" applyNumberFormat="1" applyFont="1" applyFill="1" applyBorder="1" applyAlignment="1">
      <alignment horizontal="right" vertical="center" shrinkToFit="1"/>
    </xf>
    <xf numFmtId="0" fontId="66" fillId="0" borderId="0" xfId="0" applyFont="1" applyFill="1" applyAlignment="1">
      <alignment vertical="center"/>
    </xf>
    <xf numFmtId="0" fontId="66" fillId="0" borderId="13" xfId="0" applyFont="1" applyBorder="1" applyAlignment="1">
      <alignment horizontal="left" vertical="center" wrapText="1"/>
    </xf>
    <xf numFmtId="4" fontId="66" fillId="7" borderId="98" xfId="0" applyNumberFormat="1" applyFont="1" applyFill="1" applyBorder="1" applyAlignment="1">
      <alignment horizontal="right" vertical="center" shrinkToFit="1"/>
    </xf>
    <xf numFmtId="0" fontId="66" fillId="0" borderId="13" xfId="0" applyFont="1" applyFill="1" applyBorder="1" applyAlignment="1">
      <alignment horizontal="left" vertical="center"/>
    </xf>
    <xf numFmtId="0" fontId="66" fillId="0" borderId="1" xfId="0" applyFont="1" applyFill="1" applyBorder="1" applyAlignment="1">
      <alignment horizontal="center" vertical="center" wrapText="1"/>
    </xf>
    <xf numFmtId="4" fontId="66" fillId="0" borderId="1" xfId="0" applyNumberFormat="1" applyFont="1" applyFill="1" applyBorder="1" applyAlignment="1">
      <alignment horizontal="right" vertical="center" shrinkToFit="1"/>
    </xf>
    <xf numFmtId="4" fontId="66" fillId="0" borderId="9" xfId="0" applyNumberFormat="1" applyFont="1" applyFill="1" applyBorder="1" applyAlignment="1">
      <alignment horizontal="right" vertical="center" shrinkToFit="1"/>
    </xf>
    <xf numFmtId="0" fontId="66" fillId="9" borderId="99" xfId="0" applyFont="1" applyFill="1" applyBorder="1" applyAlignment="1">
      <alignment horizontal="left" vertical="center"/>
    </xf>
    <xf numFmtId="0" fontId="66" fillId="9" borderId="16" xfId="0" applyFont="1" applyFill="1" applyBorder="1" applyAlignment="1">
      <alignment horizontal="center" vertical="center" wrapText="1"/>
    </xf>
    <xf numFmtId="4" fontId="66" fillId="9" borderId="100" xfId="0" applyNumberFormat="1" applyFont="1" applyFill="1" applyBorder="1" applyAlignment="1">
      <alignment horizontal="right" vertical="center" shrinkToFit="1"/>
    </xf>
    <xf numFmtId="4" fontId="66" fillId="9" borderId="129" xfId="0" applyNumberFormat="1" applyFont="1" applyFill="1" applyBorder="1" applyAlignment="1">
      <alignment horizontal="right" vertical="center" shrinkToFit="1"/>
    </xf>
    <xf numFmtId="4" fontId="66" fillId="9" borderId="1" xfId="0" applyNumberFormat="1" applyFont="1" applyFill="1" applyBorder="1" applyAlignment="1">
      <alignment horizontal="right" vertical="center" shrinkToFit="1"/>
    </xf>
    <xf numFmtId="0" fontId="66" fillId="0" borderId="102" xfId="0" applyFont="1" applyBorder="1" applyAlignment="1">
      <alignment vertical="center"/>
    </xf>
    <xf numFmtId="0" fontId="66" fillId="0" borderId="0" xfId="0" applyFont="1" applyBorder="1" applyAlignment="1">
      <alignment vertical="center"/>
    </xf>
    <xf numFmtId="43" fontId="66" fillId="0" borderId="0" xfId="0" applyNumberFormat="1" applyFont="1" applyBorder="1" applyAlignment="1">
      <alignment horizontal="right" vertical="center" shrinkToFit="1"/>
    </xf>
    <xf numFmtId="43" fontId="66" fillId="0" borderId="103" xfId="0" applyNumberFormat="1" applyFont="1" applyBorder="1" applyAlignment="1">
      <alignment horizontal="right" vertical="center" shrinkToFit="1"/>
    </xf>
    <xf numFmtId="0" fontId="66" fillId="14" borderId="0" xfId="0" applyFont="1" applyFill="1" applyAlignment="1">
      <alignment horizontal="right" vertical="center"/>
    </xf>
    <xf numFmtId="43" fontId="66" fillId="0" borderId="98" xfId="0" applyNumberFormat="1" applyFont="1" applyBorder="1" applyAlignment="1">
      <alignment horizontal="right" vertical="center" shrinkToFit="1"/>
    </xf>
    <xf numFmtId="0" fontId="66" fillId="14" borderId="5" xfId="0" applyFont="1" applyFill="1" applyBorder="1" applyAlignment="1">
      <alignment horizontal="right" vertical="center"/>
    </xf>
    <xf numFmtId="3" fontId="66" fillId="0" borderId="1" xfId="0" applyNumberFormat="1" applyFont="1" applyBorder="1" applyAlignment="1">
      <alignment horizontal="right" vertical="center"/>
    </xf>
    <xf numFmtId="43" fontId="66" fillId="7" borderId="98" xfId="0" applyNumberFormat="1" applyFont="1" applyFill="1" applyBorder="1" applyAlignment="1">
      <alignment horizontal="right" vertical="center" shrinkToFit="1"/>
    </xf>
    <xf numFmtId="43" fontId="66" fillId="14" borderId="5" xfId="0" applyNumberFormat="1" applyFont="1" applyFill="1" applyBorder="1" applyAlignment="1">
      <alignment horizontal="right" vertical="center"/>
    </xf>
    <xf numFmtId="0" fontId="66" fillId="0" borderId="0" xfId="0" applyFont="1" applyAlignment="1">
      <alignment vertical="center" wrapText="1"/>
    </xf>
    <xf numFmtId="4" fontId="66" fillId="0" borderId="1" xfId="0" applyNumberFormat="1" applyFont="1" applyBorder="1" applyAlignment="1">
      <alignment horizontal="right" vertical="center"/>
    </xf>
    <xf numFmtId="0" fontId="9" fillId="7" borderId="112" xfId="0" applyFont="1" applyFill="1" applyBorder="1" applyAlignment="1">
      <alignment horizontal="center" vertical="center"/>
    </xf>
    <xf numFmtId="49" fontId="130" fillId="26" borderId="0" xfId="10" applyNumberFormat="1" applyFont="1" applyFill="1" applyAlignment="1" applyProtection="1">
      <alignment vertical="center"/>
    </xf>
    <xf numFmtId="49" fontId="37" fillId="26" borderId="0" xfId="10" applyNumberFormat="1" applyFill="1" applyAlignment="1" applyProtection="1">
      <alignment vertical="center"/>
    </xf>
    <xf numFmtId="0" fontId="60" fillId="2" borderId="0" xfId="0" applyNumberFormat="1" applyFont="1" applyFill="1" applyAlignment="1">
      <alignment horizontal="center" vertical="center"/>
    </xf>
    <xf numFmtId="0" fontId="31" fillId="2" borderId="0" xfId="2" applyNumberFormat="1" applyFill="1" applyAlignment="1">
      <alignment vertical="center"/>
    </xf>
    <xf numFmtId="0" fontId="80" fillId="0" borderId="0" xfId="0" applyFont="1" applyAlignment="1">
      <alignment horizontal="center" vertical="center"/>
    </xf>
    <xf numFmtId="0" fontId="0" fillId="0" borderId="0" xfId="0" applyNumberFormat="1" applyAlignment="1">
      <alignment vertical="center"/>
    </xf>
    <xf numFmtId="0" fontId="66" fillId="0" borderId="29" xfId="0" applyFont="1" applyBorder="1" applyAlignment="1">
      <alignment horizontal="left" vertical="center" wrapText="1"/>
    </xf>
    <xf numFmtId="43" fontId="31" fillId="0" borderId="31" xfId="0" applyNumberFormat="1" applyFont="1" applyBorder="1" applyAlignment="1">
      <alignment horizontal="left" vertical="center" wrapText="1"/>
    </xf>
    <xf numFmtId="43" fontId="31" fillId="14" borderId="54" xfId="0" applyNumberFormat="1" applyFont="1" applyFill="1" applyBorder="1" applyAlignment="1">
      <alignment horizontal="left" vertical="center" wrapText="1"/>
    </xf>
    <xf numFmtId="43" fontId="31" fillId="0" borderId="32" xfId="0" applyNumberFormat="1" applyFont="1" applyBorder="1" applyAlignment="1">
      <alignment horizontal="left" vertical="center" wrapText="1"/>
    </xf>
    <xf numFmtId="43" fontId="31" fillId="14" borderId="32" xfId="0" applyNumberFormat="1" applyFont="1" applyFill="1" applyBorder="1" applyAlignment="1">
      <alignment horizontal="left" vertical="center" wrapText="1"/>
    </xf>
    <xf numFmtId="43" fontId="9" fillId="7" borderId="118" xfId="0" applyNumberFormat="1" applyFont="1" applyFill="1" applyBorder="1" applyAlignment="1">
      <alignment vertical="center"/>
    </xf>
    <xf numFmtId="43" fontId="103" fillId="0" borderId="31" xfId="0" applyNumberFormat="1" applyFont="1" applyBorder="1" applyAlignment="1">
      <alignment horizontal="left" vertical="center" wrapText="1"/>
    </xf>
    <xf numFmtId="0" fontId="66" fillId="26" borderId="29" xfId="0" applyFont="1" applyFill="1" applyBorder="1" applyAlignment="1">
      <alignment horizontal="left" vertical="center" wrapText="1"/>
    </xf>
    <xf numFmtId="0" fontId="5" fillId="4" borderId="29" xfId="0" applyFont="1" applyFill="1" applyBorder="1" applyAlignment="1">
      <alignment horizontal="left" vertical="center" wrapText="1"/>
    </xf>
    <xf numFmtId="43" fontId="31" fillId="4" borderId="31" xfId="0" applyNumberFormat="1" applyFont="1" applyFill="1" applyBorder="1" applyAlignment="1">
      <alignment horizontal="left" vertical="center" wrapText="1"/>
    </xf>
    <xf numFmtId="43" fontId="31" fillId="14" borderId="31" xfId="0" applyNumberFormat="1" applyFont="1" applyFill="1" applyBorder="1" applyAlignment="1">
      <alignment horizontal="left" vertical="center" wrapText="1"/>
    </xf>
    <xf numFmtId="43" fontId="31" fillId="4" borderId="118" xfId="0" applyNumberFormat="1" applyFont="1" applyFill="1" applyBorder="1" applyAlignment="1">
      <alignment horizontal="left" vertical="center" wrapText="1"/>
    </xf>
    <xf numFmtId="0" fontId="66" fillId="4" borderId="29" xfId="0" applyFont="1" applyFill="1" applyBorder="1" applyAlignment="1">
      <alignment horizontal="left" vertical="center" wrapText="1"/>
    </xf>
    <xf numFmtId="0" fontId="66" fillId="4" borderId="33" xfId="0" applyFont="1" applyFill="1" applyBorder="1" applyAlignment="1">
      <alignment horizontal="left" vertical="center" wrapText="1"/>
    </xf>
    <xf numFmtId="43" fontId="31" fillId="4" borderId="35" xfId="0" applyNumberFormat="1" applyFont="1" applyFill="1" applyBorder="1" applyAlignment="1">
      <alignment horizontal="left" vertical="center" wrapText="1"/>
    </xf>
    <xf numFmtId="43" fontId="31" fillId="14" borderId="35" xfId="0" applyNumberFormat="1" applyFont="1" applyFill="1" applyBorder="1" applyAlignment="1">
      <alignment horizontal="left" vertical="center" wrapText="1"/>
    </xf>
    <xf numFmtId="43" fontId="31" fillId="4" borderId="119" xfId="0" applyNumberFormat="1" applyFont="1" applyFill="1" applyBorder="1" applyAlignment="1">
      <alignment horizontal="left" vertical="center" wrapText="1"/>
    </xf>
    <xf numFmtId="0" fontId="66" fillId="0" borderId="36" xfId="0" applyFont="1" applyBorder="1" applyAlignment="1">
      <alignment vertical="center"/>
    </xf>
    <xf numFmtId="0" fontId="66" fillId="0" borderId="37" xfId="0" applyFont="1" applyBorder="1" applyAlignment="1">
      <alignment vertical="center"/>
    </xf>
    <xf numFmtId="0" fontId="66" fillId="0" borderId="30" xfId="0" applyFont="1" applyBorder="1" applyAlignment="1">
      <alignment horizontal="left" vertical="center" wrapText="1"/>
    </xf>
    <xf numFmtId="0" fontId="66" fillId="4" borderId="30" xfId="0" applyFont="1" applyFill="1" applyBorder="1" applyAlignment="1">
      <alignment horizontal="left" vertical="center" wrapText="1"/>
    </xf>
    <xf numFmtId="0" fontId="66" fillId="4" borderId="34" xfId="0" applyFont="1" applyFill="1" applyBorder="1" applyAlignment="1">
      <alignment horizontal="left" vertical="center" wrapText="1"/>
    </xf>
    <xf numFmtId="43" fontId="68" fillId="0" borderId="0" xfId="0" applyNumberFormat="1" applyFont="1" applyAlignment="1">
      <alignment vertical="center" shrinkToFit="1"/>
    </xf>
    <xf numFmtId="0" fontId="66" fillId="0" borderId="0" xfId="0" applyFont="1" applyAlignment="1">
      <alignment vertical="center" shrinkToFit="1"/>
    </xf>
    <xf numFmtId="43" fontId="66" fillId="0" borderId="0" xfId="0" applyNumberFormat="1" applyFont="1"/>
    <xf numFmtId="4" fontId="42" fillId="5" borderId="1" xfId="0" applyNumberFormat="1" applyFont="1" applyFill="1" applyBorder="1" applyProtection="1"/>
    <xf numFmtId="4" fontId="9" fillId="0" borderId="1" xfId="0" applyNumberFormat="1" applyFont="1" applyBorder="1" applyAlignment="1">
      <alignment horizontal="right" vertical="center" shrinkToFit="1"/>
    </xf>
    <xf numFmtId="43" fontId="66" fillId="0" borderId="0" xfId="0" applyNumberFormat="1" applyFont="1" applyAlignment="1">
      <alignment vertical="center"/>
    </xf>
    <xf numFmtId="4" fontId="42" fillId="2" borderId="1" xfId="0" applyNumberFormat="1" applyFont="1" applyFill="1" applyBorder="1" applyProtection="1"/>
    <xf numFmtId="43" fontId="1" fillId="0" borderId="0" xfId="11" applyFont="1"/>
    <xf numFmtId="43" fontId="8" fillId="0" borderId="0" xfId="11" applyFont="1" applyBorder="1" applyAlignment="1">
      <alignment horizontal="center"/>
    </xf>
    <xf numFmtId="43" fontId="13" fillId="0" borderId="1" xfId="11" applyFont="1" applyBorder="1" applyAlignment="1">
      <alignment horizontal="center"/>
    </xf>
    <xf numFmtId="43" fontId="8" fillId="0" borderId="1" xfId="11" applyFont="1" applyBorder="1" applyAlignment="1">
      <alignment horizontal="center"/>
    </xf>
    <xf numFmtId="43" fontId="8" fillId="0" borderId="1" xfId="11" applyFont="1" applyFill="1" applyBorder="1" applyAlignment="1" applyProtection="1">
      <alignment horizontal="center"/>
    </xf>
    <xf numFmtId="43" fontId="11" fillId="0" borderId="1" xfId="11" applyFont="1" applyBorder="1" applyAlignment="1">
      <alignment horizontal="center" vertical="center"/>
    </xf>
    <xf numFmtId="43" fontId="11" fillId="0" borderId="2" xfId="11" applyFont="1" applyBorder="1" applyAlignment="1">
      <alignment horizontal="center" vertical="center"/>
    </xf>
    <xf numFmtId="43" fontId="33" fillId="0" borderId="1" xfId="11" applyFont="1" applyBorder="1" applyAlignment="1">
      <alignment horizontal="center"/>
    </xf>
    <xf numFmtId="43" fontId="21" fillId="0" borderId="1" xfId="11" applyFont="1" applyBorder="1" applyAlignment="1">
      <alignment horizontal="right" shrinkToFit="1"/>
    </xf>
    <xf numFmtId="43" fontId="21" fillId="7" borderId="1" xfId="11" applyFont="1" applyFill="1" applyBorder="1" applyAlignment="1">
      <alignment horizontal="right"/>
    </xf>
    <xf numFmtId="43" fontId="4" fillId="2" borderId="1" xfId="11" applyFont="1" applyFill="1" applyBorder="1" applyProtection="1">
      <protection locked="0"/>
    </xf>
    <xf numFmtId="43" fontId="43" fillId="0" borderId="1" xfId="11" applyFont="1" applyFill="1" applyBorder="1"/>
    <xf numFmtId="43" fontId="43" fillId="0" borderId="1" xfId="11" applyFont="1" applyFill="1" applyBorder="1" applyProtection="1"/>
    <xf numFmtId="43" fontId="17" fillId="2" borderId="0" xfId="11" applyFont="1" applyFill="1" applyBorder="1"/>
    <xf numFmtId="43" fontId="66" fillId="0" borderId="1" xfId="0" applyNumberFormat="1" applyFont="1" applyBorder="1" applyAlignment="1">
      <alignment horizontal="right" vertical="center"/>
    </xf>
    <xf numFmtId="43" fontId="66" fillId="0" borderId="0" xfId="0" applyNumberFormat="1" applyFont="1" applyAlignment="1">
      <alignment horizontal="right" vertical="center"/>
    </xf>
    <xf numFmtId="43" fontId="66" fillId="7" borderId="1" xfId="0" applyNumberFormat="1" applyFont="1" applyFill="1" applyBorder="1" applyAlignment="1">
      <alignment horizontal="right" vertical="center"/>
    </xf>
    <xf numFmtId="181" fontId="21" fillId="0" borderId="0" xfId="0" applyNumberFormat="1" applyFont="1" applyFill="1" applyAlignment="1">
      <alignment vertical="center"/>
    </xf>
    <xf numFmtId="181" fontId="8" fillId="0" borderId="0" xfId="0" applyNumberFormat="1" applyFont="1" applyBorder="1" applyAlignment="1" applyProtection="1">
      <alignment horizontal="center" vertical="center"/>
    </xf>
    <xf numFmtId="181" fontId="8" fillId="0" borderId="0" xfId="0" applyNumberFormat="1" applyFont="1" applyFill="1" applyBorder="1" applyAlignment="1" applyProtection="1">
      <alignment horizontal="center" vertical="center"/>
    </xf>
    <xf numFmtId="181" fontId="13" fillId="0" borderId="1" xfId="0" applyNumberFormat="1" applyFont="1" applyFill="1" applyBorder="1" applyAlignment="1">
      <alignment horizontal="center" vertical="center"/>
    </xf>
    <xf numFmtId="43" fontId="4" fillId="7" borderId="1" xfId="11" applyFont="1" applyFill="1" applyBorder="1" applyAlignment="1">
      <alignment horizontal="right" vertical="center"/>
    </xf>
    <xf numFmtId="43" fontId="4" fillId="0" borderId="1" xfId="11" applyFont="1" applyFill="1" applyBorder="1" applyAlignment="1" applyProtection="1">
      <alignment horizontal="center" vertical="center"/>
    </xf>
    <xf numFmtId="43" fontId="4" fillId="0" borderId="1" xfId="11" applyFont="1" applyBorder="1" applyAlignment="1">
      <alignment horizontal="right" vertical="center"/>
    </xf>
    <xf numFmtId="43" fontId="4" fillId="6" borderId="1" xfId="11" applyFont="1" applyFill="1" applyBorder="1" applyAlignment="1" applyProtection="1">
      <alignment horizontal="center" vertical="center"/>
    </xf>
    <xf numFmtId="43" fontId="4" fillId="6" borderId="1" xfId="11" applyFont="1" applyFill="1" applyBorder="1" applyAlignment="1">
      <alignment vertical="center"/>
    </xf>
    <xf numFmtId="181" fontId="0" fillId="0" borderId="1" xfId="0" applyNumberFormat="1" applyFont="1" applyBorder="1" applyAlignment="1" applyProtection="1">
      <alignment horizontal="right" vertical="center"/>
    </xf>
    <xf numFmtId="181" fontId="0" fillId="0" borderId="1" xfId="0" applyNumberFormat="1" applyFont="1" applyBorder="1" applyAlignment="1" applyProtection="1">
      <alignment horizontal="left" vertical="center"/>
    </xf>
    <xf numFmtId="181" fontId="21" fillId="0" borderId="1" xfId="0" applyNumberFormat="1" applyFont="1" applyBorder="1" applyAlignment="1" applyProtection="1">
      <alignment horizontal="left" vertical="center"/>
    </xf>
    <xf numFmtId="181" fontId="1" fillId="0" borderId="1" xfId="0" applyNumberFormat="1" applyFont="1" applyBorder="1" applyAlignment="1" applyProtection="1">
      <alignment horizontal="left" vertical="center"/>
    </xf>
    <xf numFmtId="43" fontId="4" fillId="0" borderId="1" xfId="11" applyFont="1" applyFill="1" applyBorder="1" applyAlignment="1" applyProtection="1">
      <alignment vertical="center"/>
      <protection locked="0"/>
    </xf>
    <xf numFmtId="181" fontId="1" fillId="0" borderId="1" xfId="0" applyNumberFormat="1" applyFont="1" applyBorder="1" applyAlignment="1" applyProtection="1">
      <alignment horizontal="left" vertical="center" wrapText="1"/>
    </xf>
    <xf numFmtId="181" fontId="21" fillId="0" borderId="1" xfId="0" applyNumberFormat="1" applyFont="1" applyBorder="1" applyAlignment="1" applyProtection="1">
      <alignment horizontal="left" vertical="center" wrapText="1"/>
    </xf>
    <xf numFmtId="43" fontId="4" fillId="6" borderId="1" xfId="11" applyFont="1" applyFill="1" applyBorder="1" applyAlignment="1" applyProtection="1">
      <alignment vertical="center"/>
      <protection locked="0"/>
    </xf>
    <xf numFmtId="43" fontId="4" fillId="0" borderId="1" xfId="11" applyFont="1" applyFill="1" applyBorder="1" applyAlignment="1" applyProtection="1">
      <alignment vertical="center"/>
    </xf>
    <xf numFmtId="43" fontId="4" fillId="2" borderId="1" xfId="11" applyFont="1" applyFill="1" applyBorder="1" applyAlignment="1" applyProtection="1">
      <alignment vertical="center"/>
    </xf>
    <xf numFmtId="181" fontId="17" fillId="2" borderId="1" xfId="0" applyNumberFormat="1" applyFont="1" applyFill="1" applyBorder="1" applyAlignment="1" applyProtection="1">
      <alignment vertical="center"/>
    </xf>
    <xf numFmtId="43" fontId="4" fillId="6" borderId="1" xfId="11" applyFont="1" applyFill="1" applyBorder="1" applyAlignment="1" applyProtection="1">
      <alignment vertical="center"/>
    </xf>
    <xf numFmtId="43" fontId="66" fillId="0" borderId="128" xfId="0" applyNumberFormat="1" applyFont="1" applyBorder="1" applyAlignment="1">
      <alignment horizontal="right" vertical="center" shrinkToFit="1"/>
    </xf>
    <xf numFmtId="43" fontId="66" fillId="14" borderId="1" xfId="0" applyNumberFormat="1" applyFont="1" applyFill="1" applyBorder="1" applyAlignment="1">
      <alignment horizontal="right" vertical="center" shrinkToFit="1"/>
    </xf>
    <xf numFmtId="43" fontId="66" fillId="9" borderId="16" xfId="11" applyFont="1" applyFill="1" applyBorder="1" applyAlignment="1">
      <alignment horizontal="right" vertical="center" shrinkToFit="1"/>
    </xf>
    <xf numFmtId="43" fontId="66" fillId="9" borderId="100" xfId="11" applyFont="1" applyFill="1" applyBorder="1" applyAlignment="1">
      <alignment horizontal="right" vertical="center" shrinkToFit="1"/>
    </xf>
    <xf numFmtId="43" fontId="66" fillId="9" borderId="101" xfId="11" applyFont="1" applyFill="1" applyBorder="1" applyAlignment="1">
      <alignment horizontal="right" vertical="center"/>
    </xf>
    <xf numFmtId="43" fontId="66" fillId="9" borderId="16" xfId="11" applyFont="1" applyFill="1" applyBorder="1" applyAlignment="1">
      <alignment horizontal="right" vertical="center"/>
    </xf>
    <xf numFmtId="4" fontId="17" fillId="0" borderId="0" xfId="0" applyNumberFormat="1" applyFont="1" applyBorder="1" applyProtection="1"/>
    <xf numFmtId="4" fontId="8" fillId="0" borderId="0" xfId="0" applyNumberFormat="1" applyFont="1" applyBorder="1" applyAlignment="1" applyProtection="1">
      <alignment horizontal="center"/>
    </xf>
    <xf numFmtId="4" fontId="13" fillId="0" borderId="1" xfId="0" applyNumberFormat="1" applyFont="1" applyBorder="1" applyAlignment="1">
      <alignment horizontal="center"/>
    </xf>
    <xf numFmtId="4" fontId="33" fillId="0" borderId="2" xfId="0" applyNumberFormat="1" applyFont="1" applyBorder="1" applyAlignment="1">
      <alignment horizontal="center" vertical="center"/>
    </xf>
    <xf numFmtId="4" fontId="42" fillId="2" borderId="2" xfId="0" applyNumberFormat="1" applyFont="1" applyFill="1" applyBorder="1" applyProtection="1"/>
    <xf numFmtId="4" fontId="42" fillId="4" borderId="1" xfId="0" applyNumberFormat="1" applyFont="1" applyFill="1" applyBorder="1" applyProtection="1"/>
    <xf numFmtId="4" fontId="42" fillId="0" borderId="4" xfId="0" applyNumberFormat="1" applyFont="1" applyBorder="1" applyAlignment="1">
      <alignment horizontal="center"/>
    </xf>
    <xf numFmtId="4" fontId="42" fillId="0" borderId="17" xfId="0" applyNumberFormat="1" applyFont="1" applyBorder="1" applyAlignment="1">
      <alignment horizontal="center"/>
    </xf>
    <xf numFmtId="4" fontId="42" fillId="0" borderId="10" xfId="0" applyNumberFormat="1" applyFont="1" applyBorder="1" applyAlignment="1">
      <alignment horizontal="center"/>
    </xf>
    <xf numFmtId="4" fontId="8" fillId="0" borderId="0" xfId="0" applyNumberFormat="1" applyFont="1" applyAlignment="1">
      <alignment horizontal="center"/>
    </xf>
    <xf numFmtId="4" fontId="21" fillId="0" borderId="0" xfId="0" applyNumberFormat="1" applyFont="1"/>
    <xf numFmtId="4" fontId="14" fillId="0" borderId="0" xfId="0" applyNumberFormat="1" applyFont="1" applyAlignment="1">
      <alignment horizontal="center" vertical="center"/>
    </xf>
    <xf numFmtId="4" fontId="21" fillId="0" borderId="0" xfId="0" applyNumberFormat="1" applyFont="1" applyAlignment="1">
      <alignment vertical="center"/>
    </xf>
    <xf numFmtId="4" fontId="13" fillId="0" borderId="1" xfId="0" applyNumberFormat="1" applyFont="1" applyBorder="1" applyAlignment="1">
      <alignment horizontal="center" vertical="center"/>
    </xf>
    <xf numFmtId="4" fontId="9" fillId="0" borderId="1" xfId="0" applyNumberFormat="1" applyFont="1" applyBorder="1" applyAlignment="1">
      <alignment horizontal="right" vertical="center"/>
    </xf>
    <xf numFmtId="4" fontId="9" fillId="0" borderId="1" xfId="0" applyNumberFormat="1" applyFont="1" applyBorder="1" applyAlignment="1">
      <alignment vertical="center" shrinkToFit="1"/>
    </xf>
    <xf numFmtId="4" fontId="9" fillId="24" borderId="1" xfId="0" applyNumberFormat="1" applyFont="1" applyFill="1" applyBorder="1" applyAlignment="1">
      <alignment horizontal="right" vertical="center" shrinkToFit="1"/>
    </xf>
    <xf numFmtId="4" fontId="9" fillId="15" borderId="1" xfId="0" applyNumberFormat="1" applyFont="1" applyFill="1" applyBorder="1" applyAlignment="1">
      <alignment horizontal="right" vertical="center" shrinkToFit="1"/>
    </xf>
    <xf numFmtId="4" fontId="9" fillId="0" borderId="1" xfId="0" applyNumberFormat="1" applyFont="1" applyBorder="1" applyAlignment="1">
      <alignment horizontal="center" vertical="center" shrinkToFit="1"/>
    </xf>
    <xf numFmtId="4" fontId="9" fillId="16" borderId="1" xfId="0" applyNumberFormat="1" applyFont="1" applyFill="1" applyBorder="1" applyAlignment="1">
      <alignment horizontal="right" vertical="center" shrinkToFit="1"/>
    </xf>
    <xf numFmtId="4" fontId="9" fillId="7" borderId="1" xfId="0" applyNumberFormat="1" applyFont="1" applyFill="1" applyBorder="1" applyAlignment="1">
      <alignment horizontal="right" vertical="center" shrinkToFit="1"/>
    </xf>
    <xf numFmtId="4" fontId="1" fillId="0" borderId="0" xfId="0" applyNumberFormat="1" applyFont="1" applyAlignment="1">
      <alignment vertical="center"/>
    </xf>
    <xf numFmtId="180" fontId="4" fillId="0" borderId="0" xfId="0" applyNumberFormat="1" applyFont="1" applyFill="1" applyAlignment="1">
      <alignment vertical="center"/>
    </xf>
    <xf numFmtId="180" fontId="19" fillId="0" borderId="0" xfId="0" applyNumberFormat="1" applyFont="1" applyFill="1" applyAlignment="1">
      <alignment vertical="center"/>
    </xf>
    <xf numFmtId="180" fontId="11" fillId="23" borderId="2" xfId="0" applyNumberFormat="1" applyFont="1" applyFill="1" applyBorder="1" applyAlignment="1">
      <alignment horizontal="center" vertical="center"/>
    </xf>
    <xf numFmtId="180" fontId="19" fillId="0" borderId="2" xfId="0" applyNumberFormat="1" applyFont="1" applyFill="1" applyBorder="1" applyAlignment="1">
      <alignment horizontal="right" vertical="center" wrapText="1"/>
    </xf>
    <xf numFmtId="180" fontId="19" fillId="0" borderId="1" xfId="0" applyNumberFormat="1" applyFont="1" applyFill="1" applyBorder="1" applyAlignment="1">
      <alignment vertical="center"/>
    </xf>
    <xf numFmtId="180" fontId="4" fillId="0" borderId="1" xfId="0" applyNumberFormat="1" applyFont="1" applyFill="1" applyBorder="1" applyAlignment="1">
      <alignment horizontal="right" vertical="center"/>
    </xf>
    <xf numFmtId="180" fontId="4" fillId="0" borderId="1" xfId="11" applyNumberFormat="1" applyFont="1" applyFill="1" applyBorder="1" applyAlignment="1">
      <alignment vertical="center"/>
    </xf>
    <xf numFmtId="180" fontId="8" fillId="0" borderId="0" xfId="0" applyNumberFormat="1" applyFont="1" applyFill="1" applyAlignment="1">
      <alignment horizontal="right" vertical="center"/>
    </xf>
    <xf numFmtId="180" fontId="21" fillId="0" borderId="0" xfId="0" applyNumberFormat="1" applyFont="1" applyAlignment="1">
      <alignment vertical="center"/>
    </xf>
    <xf numFmtId="180" fontId="4" fillId="0" borderId="0" xfId="0" applyNumberFormat="1" applyFont="1" applyAlignment="1">
      <alignment vertical="center"/>
    </xf>
    <xf numFmtId="180" fontId="13" fillId="0" borderId="1" xfId="0" applyNumberFormat="1" applyFont="1" applyBorder="1" applyAlignment="1">
      <alignment horizontal="center"/>
    </xf>
    <xf numFmtId="180" fontId="11" fillId="0" borderId="2" xfId="0" applyNumberFormat="1" applyFont="1" applyBorder="1" applyAlignment="1">
      <alignment horizontal="center" vertical="center"/>
    </xf>
    <xf numFmtId="180" fontId="11" fillId="6" borderId="1" xfId="0" applyNumberFormat="1" applyFont="1" applyFill="1" applyBorder="1" applyAlignment="1">
      <alignment horizontal="center" vertical="center"/>
    </xf>
    <xf numFmtId="180" fontId="11" fillId="6" borderId="2" xfId="0" applyNumberFormat="1" applyFont="1" applyFill="1" applyBorder="1" applyAlignment="1">
      <alignment horizontal="center" vertical="center"/>
    </xf>
    <xf numFmtId="180" fontId="11" fillId="0" borderId="2" xfId="0" applyNumberFormat="1" applyFont="1" applyFill="1" applyBorder="1" applyAlignment="1">
      <alignment horizontal="center" vertical="center"/>
    </xf>
    <xf numFmtId="180" fontId="21" fillId="0" borderId="2" xfId="0" applyNumberFormat="1" applyFont="1" applyFill="1" applyBorder="1" applyAlignment="1">
      <alignment vertical="center"/>
    </xf>
    <xf numFmtId="180" fontId="21" fillId="0" borderId="1" xfId="0" applyNumberFormat="1" applyFont="1" applyBorder="1" applyAlignment="1">
      <alignment vertical="center"/>
    </xf>
    <xf numFmtId="180" fontId="9" fillId="0" borderId="0" xfId="0" applyNumberFormat="1" applyFont="1" applyAlignment="1">
      <alignment vertical="center"/>
    </xf>
    <xf numFmtId="0" fontId="1" fillId="0" borderId="1" xfId="7" applyFont="1" applyBorder="1" applyAlignment="1">
      <alignment horizontal="left" vertical="center"/>
    </xf>
    <xf numFmtId="179" fontId="21" fillId="0" borderId="0" xfId="0" applyNumberFormat="1" applyFont="1" applyFill="1" applyAlignment="1">
      <alignment vertical="center"/>
    </xf>
    <xf numFmtId="179" fontId="51" fillId="0" borderId="0" xfId="0" applyNumberFormat="1" applyFont="1" applyFill="1" applyBorder="1" applyAlignment="1">
      <alignment horizontal="center" vertical="center"/>
    </xf>
    <xf numFmtId="3" fontId="9" fillId="0" borderId="2" xfId="0" applyNumberFormat="1" applyFont="1" applyFill="1" applyBorder="1" applyAlignment="1">
      <alignment vertical="center"/>
    </xf>
    <xf numFmtId="9" fontId="9" fillId="0" borderId="2" xfId="0" applyNumberFormat="1" applyFont="1" applyFill="1" applyBorder="1" applyAlignment="1">
      <alignment vertical="center"/>
    </xf>
    <xf numFmtId="3" fontId="9" fillId="0" borderId="1" xfId="0" applyNumberFormat="1" applyFont="1" applyFill="1" applyBorder="1" applyAlignment="1">
      <alignment vertical="center"/>
    </xf>
    <xf numFmtId="9" fontId="9" fillId="0" borderId="1" xfId="0" applyNumberFormat="1" applyFont="1" applyFill="1" applyBorder="1" applyAlignment="1">
      <alignment vertical="center"/>
    </xf>
    <xf numFmtId="3" fontId="12" fillId="0" borderId="1" xfId="0" applyNumberFormat="1" applyFont="1" applyFill="1" applyBorder="1" applyAlignment="1">
      <alignment vertical="center"/>
    </xf>
    <xf numFmtId="179" fontId="9" fillId="0" borderId="0" xfId="0" applyNumberFormat="1" applyFont="1" applyFill="1" applyAlignment="1">
      <alignment vertical="center"/>
    </xf>
    <xf numFmtId="181" fontId="8" fillId="23" borderId="1" xfId="16" applyNumberFormat="1" applyFont="1" applyFill="1" applyBorder="1" applyAlignment="1">
      <alignment horizontal="center" vertical="center" wrapText="1"/>
    </xf>
    <xf numFmtId="181" fontId="8" fillId="0" borderId="0" xfId="16" applyNumberFormat="1" applyFont="1" applyFill="1" applyBorder="1" applyAlignment="1" applyProtection="1">
      <alignment horizontal="left"/>
    </xf>
    <xf numFmtId="181" fontId="1" fillId="23" borderId="1" xfId="16" applyNumberFormat="1" applyFont="1" applyFill="1" applyBorder="1" applyAlignment="1">
      <alignment horizontal="center" vertical="center" wrapText="1"/>
    </xf>
    <xf numFmtId="181" fontId="8" fillId="23" borderId="1" xfId="16" applyNumberFormat="1" applyFont="1" applyFill="1" applyBorder="1" applyAlignment="1" applyProtection="1">
      <alignment horizontal="center" vertical="center" wrapText="1"/>
    </xf>
    <xf numFmtId="4" fontId="8" fillId="23" borderId="1" xfId="16" applyNumberFormat="1" applyFont="1" applyFill="1" applyBorder="1" applyAlignment="1" applyProtection="1">
      <alignment horizontal="center" vertical="center" wrapText="1"/>
    </xf>
    <xf numFmtId="186" fontId="8" fillId="23" borderId="1" xfId="0" applyNumberFormat="1" applyFont="1" applyFill="1" applyBorder="1" applyAlignment="1" applyProtection="1">
      <alignment horizontal="center" vertical="center" wrapText="1"/>
    </xf>
    <xf numFmtId="4" fontId="1" fillId="0" borderId="0" xfId="16" applyNumberFormat="1" applyFont="1" applyFill="1" applyAlignment="1">
      <alignment vertical="center"/>
    </xf>
    <xf numFmtId="181" fontId="1" fillId="0" borderId="0" xfId="16" applyNumberFormat="1" applyFont="1" applyFill="1" applyAlignment="1" applyProtection="1">
      <alignment vertical="center"/>
    </xf>
    <xf numFmtId="4" fontId="1" fillId="0" borderId="0" xfId="16" applyNumberFormat="1" applyFont="1" applyFill="1" applyAlignment="1" applyProtection="1">
      <alignment vertical="center"/>
    </xf>
    <xf numFmtId="181" fontId="8" fillId="0" borderId="0" xfId="16" applyNumberFormat="1" applyFont="1" applyFill="1" applyBorder="1" applyAlignment="1" applyProtection="1">
      <alignment horizontal="left" vertical="center"/>
    </xf>
    <xf numFmtId="181" fontId="8" fillId="0" borderId="0" xfId="16" applyNumberFormat="1" applyFont="1" applyFill="1" applyBorder="1" applyAlignment="1" applyProtection="1">
      <alignment horizontal="center" vertical="center"/>
    </xf>
    <xf numFmtId="4" fontId="8" fillId="0" borderId="0" xfId="16" applyNumberFormat="1" applyFont="1" applyFill="1" applyBorder="1" applyAlignment="1" applyProtection="1">
      <alignment horizontal="center" vertical="center"/>
    </xf>
    <xf numFmtId="3" fontId="99" fillId="24" borderId="1" xfId="16" applyNumberFormat="1" applyFont="1" applyFill="1" applyBorder="1" applyAlignment="1">
      <alignment horizontal="center" vertical="center"/>
    </xf>
    <xf numFmtId="186" fontId="99" fillId="24" borderId="1" xfId="16" applyNumberFormat="1" applyFont="1" applyFill="1" applyBorder="1" applyAlignment="1" applyProtection="1">
      <alignment horizontal="left" vertical="center"/>
    </xf>
    <xf numFmtId="181" fontId="100" fillId="24" borderId="1" xfId="16" applyNumberFormat="1" applyFont="1" applyFill="1" applyBorder="1" applyAlignment="1" applyProtection="1">
      <alignment horizontal="center" vertical="center"/>
    </xf>
    <xf numFmtId="4" fontId="100" fillId="24" borderId="1" xfId="16" applyNumberFormat="1" applyFont="1" applyFill="1" applyBorder="1" applyAlignment="1" applyProtection="1">
      <alignment horizontal="center" vertical="center"/>
    </xf>
    <xf numFmtId="184" fontId="100" fillId="24" borderId="1" xfId="16" applyNumberFormat="1" applyFont="1" applyFill="1" applyBorder="1" applyAlignment="1" applyProtection="1">
      <alignment horizontal="center" vertical="center"/>
    </xf>
    <xf numFmtId="181" fontId="100" fillId="24" borderId="1" xfId="16" applyNumberFormat="1" applyFont="1" applyFill="1" applyBorder="1" applyAlignment="1">
      <alignment vertical="center"/>
    </xf>
    <xf numFmtId="181" fontId="100" fillId="0" borderId="0" xfId="16" applyNumberFormat="1" applyFont="1" applyFill="1" applyAlignment="1">
      <alignment vertical="center"/>
    </xf>
    <xf numFmtId="3" fontId="100" fillId="24" borderId="1" xfId="16" applyNumberFormat="1" applyFont="1" applyFill="1" applyBorder="1" applyAlignment="1">
      <alignment horizontal="center" vertical="center"/>
    </xf>
    <xf numFmtId="4" fontId="100" fillId="24" borderId="1" xfId="16" applyNumberFormat="1" applyFont="1" applyFill="1" applyBorder="1" applyAlignment="1">
      <alignment horizontal="right" vertical="center"/>
    </xf>
    <xf numFmtId="4" fontId="100" fillId="24" borderId="1" xfId="16" applyNumberFormat="1" applyFont="1" applyFill="1" applyBorder="1" applyAlignment="1">
      <alignment vertical="center"/>
    </xf>
    <xf numFmtId="184" fontId="100" fillId="24" borderId="1" xfId="16" applyNumberFormat="1" applyFont="1" applyFill="1" applyBorder="1" applyAlignment="1" applyProtection="1">
      <alignment vertical="center"/>
      <protection locked="0"/>
    </xf>
    <xf numFmtId="4" fontId="100" fillId="24" borderId="1" xfId="16" applyNumberFormat="1" applyFont="1" applyFill="1" applyBorder="1" applyAlignment="1" applyProtection="1">
      <alignment vertical="center"/>
      <protection locked="0"/>
    </xf>
    <xf numFmtId="181" fontId="100" fillId="24" borderId="0" xfId="16" applyNumberFormat="1" applyFont="1" applyFill="1" applyAlignment="1">
      <alignment vertical="center"/>
    </xf>
    <xf numFmtId="198" fontId="100" fillId="24" borderId="1" xfId="16" applyNumberFormat="1" applyFont="1" applyFill="1" applyBorder="1" applyAlignment="1">
      <alignment horizontal="center" vertical="center"/>
    </xf>
    <xf numFmtId="181" fontId="100" fillId="24" borderId="1" xfId="16" applyNumberFormat="1" applyFont="1" applyFill="1" applyBorder="1" applyAlignment="1">
      <alignment horizontal="right" vertical="center"/>
    </xf>
    <xf numFmtId="4" fontId="99" fillId="24" borderId="1" xfId="16" applyNumberFormat="1" applyFont="1" applyFill="1" applyBorder="1" applyAlignment="1">
      <alignment horizontal="right" vertical="center"/>
    </xf>
    <xf numFmtId="4" fontId="99" fillId="24" borderId="1" xfId="16" applyNumberFormat="1" applyFont="1" applyFill="1" applyBorder="1" applyAlignment="1" applyProtection="1">
      <alignment vertical="center"/>
    </xf>
    <xf numFmtId="181" fontId="99" fillId="0" borderId="0" xfId="16" applyNumberFormat="1" applyFont="1" applyFill="1" applyAlignment="1">
      <alignment vertical="center"/>
    </xf>
    <xf numFmtId="186" fontId="99" fillId="0" borderId="1" xfId="16" applyNumberFormat="1" applyFont="1" applyFill="1" applyBorder="1" applyAlignment="1" applyProtection="1">
      <alignment vertical="center"/>
    </xf>
    <xf numFmtId="4" fontId="100" fillId="24" borderId="1" xfId="16" applyNumberFormat="1" applyFont="1" applyFill="1" applyBorder="1" applyAlignment="1" applyProtection="1">
      <alignment vertical="center"/>
    </xf>
    <xf numFmtId="186" fontId="100" fillId="0" borderId="1" xfId="16" applyNumberFormat="1" applyFont="1" applyFill="1" applyBorder="1" applyAlignment="1" applyProtection="1">
      <alignment vertical="center"/>
    </xf>
    <xf numFmtId="186" fontId="120" fillId="0" borderId="1" xfId="16" applyNumberFormat="1" applyFont="1" applyFill="1" applyBorder="1" applyAlignment="1" applyProtection="1">
      <alignment horizontal="centerContinuous" vertical="center"/>
    </xf>
    <xf numFmtId="186" fontId="12" fillId="0" borderId="1" xfId="16" applyNumberFormat="1" applyFont="1" applyFill="1" applyBorder="1" applyAlignment="1" applyProtection="1">
      <alignment horizontal="centerContinuous" vertical="center"/>
    </xf>
    <xf numFmtId="4" fontId="9" fillId="24" borderId="1" xfId="16" applyNumberFormat="1" applyFont="1" applyFill="1" applyBorder="1" applyAlignment="1">
      <alignment horizontal="right" vertical="center"/>
    </xf>
    <xf numFmtId="4" fontId="86" fillId="24" borderId="1" xfId="16" applyNumberFormat="1" applyFont="1" applyFill="1" applyBorder="1" applyAlignment="1" applyProtection="1">
      <alignment vertical="center"/>
    </xf>
    <xf numFmtId="4" fontId="9" fillId="0" borderId="0" xfId="16" applyNumberFormat="1" applyFont="1" applyFill="1" applyBorder="1" applyAlignment="1" applyProtection="1">
      <alignment horizontal="left" vertical="center"/>
    </xf>
    <xf numFmtId="4" fontId="9" fillId="0" borderId="0" xfId="16" applyNumberFormat="1" applyFont="1" applyFill="1" applyAlignment="1">
      <alignment vertical="center"/>
    </xf>
    <xf numFmtId="186" fontId="9" fillId="0" borderId="0" xfId="16" applyNumberFormat="1" applyFont="1" applyFill="1" applyAlignment="1">
      <alignment vertical="center"/>
    </xf>
    <xf numFmtId="4" fontId="9" fillId="0" borderId="0" xfId="16" applyNumberFormat="1" applyFont="1" applyFill="1" applyBorder="1" applyAlignment="1" applyProtection="1">
      <alignment vertical="center"/>
    </xf>
    <xf numFmtId="4" fontId="9" fillId="0" borderId="0" xfId="16" applyNumberFormat="1" applyFont="1" applyFill="1" applyAlignment="1" applyProtection="1">
      <alignment horizontal="left" vertical="center"/>
    </xf>
    <xf numFmtId="181" fontId="9" fillId="0" borderId="0" xfId="16" applyNumberFormat="1" applyFont="1" applyFill="1" applyAlignment="1" applyProtection="1">
      <alignment horizontal="left" vertical="center"/>
    </xf>
    <xf numFmtId="4" fontId="11" fillId="0" borderId="0" xfId="16" applyNumberFormat="1" applyFont="1" applyFill="1" applyAlignment="1">
      <alignment vertical="center"/>
    </xf>
    <xf numFmtId="4" fontId="9" fillId="0" borderId="0" xfId="21" applyNumberFormat="1" applyFont="1" applyFill="1" applyAlignment="1">
      <alignment vertical="center"/>
    </xf>
    <xf numFmtId="186" fontId="19" fillId="0" borderId="0" xfId="16" applyNumberFormat="1" applyFont="1" applyFill="1" applyAlignment="1">
      <alignment horizontal="center" vertical="center"/>
    </xf>
    <xf numFmtId="186" fontId="1" fillId="0" borderId="0" xfId="16" applyNumberFormat="1" applyFont="1" applyFill="1" applyAlignment="1">
      <alignment horizontal="center" vertical="center"/>
    </xf>
    <xf numFmtId="186" fontId="99" fillId="24" borderId="1" xfId="16" applyNumberFormat="1" applyFont="1" applyFill="1" applyBorder="1" applyAlignment="1" applyProtection="1">
      <alignment horizontal="center" vertical="center"/>
    </xf>
    <xf numFmtId="186" fontId="119" fillId="24" borderId="1" xfId="16" applyNumberFormat="1" applyFont="1" applyFill="1" applyBorder="1" applyAlignment="1" applyProtection="1">
      <alignment horizontal="center" vertical="center"/>
      <protection locked="0" hidden="1"/>
    </xf>
    <xf numFmtId="182" fontId="84" fillId="24" borderId="1" xfId="16" applyNumberFormat="1" applyFont="1" applyFill="1" applyBorder="1" applyAlignment="1" applyProtection="1">
      <alignment horizontal="center" vertical="center" shrinkToFit="1"/>
      <protection locked="0" hidden="1"/>
    </xf>
    <xf numFmtId="186" fontId="84" fillId="24" borderId="1" xfId="16" applyNumberFormat="1" applyFont="1" applyFill="1" applyBorder="1" applyAlignment="1" applyProtection="1">
      <alignment horizontal="center" vertical="center" shrinkToFit="1"/>
      <protection locked="0" hidden="1"/>
    </xf>
    <xf numFmtId="186" fontId="9" fillId="0" borderId="0" xfId="16" applyNumberFormat="1" applyFont="1" applyFill="1" applyAlignment="1">
      <alignment horizontal="center" vertical="center"/>
    </xf>
    <xf numFmtId="186" fontId="100" fillId="24" borderId="1" xfId="16" applyNumberFormat="1" applyFont="1" applyFill="1" applyBorder="1" applyAlignment="1" applyProtection="1">
      <alignment horizontal="center" vertical="center"/>
    </xf>
    <xf numFmtId="186" fontId="119" fillId="24" borderId="1" xfId="16" applyNumberFormat="1" applyFont="1" applyFill="1" applyBorder="1" applyAlignment="1" applyProtection="1">
      <alignment horizontal="center" vertical="center" shrinkToFit="1"/>
      <protection locked="0" hidden="1"/>
    </xf>
    <xf numFmtId="186" fontId="120" fillId="24" borderId="1" xfId="16" applyNumberFormat="1" applyFont="1" applyFill="1" applyBorder="1" applyAlignment="1" applyProtection="1">
      <alignment horizontal="center" vertical="center"/>
    </xf>
    <xf numFmtId="186" fontId="12" fillId="24" borderId="1" xfId="16" applyNumberFormat="1" applyFont="1" applyFill="1" applyBorder="1" applyAlignment="1" applyProtection="1">
      <alignment horizontal="center" vertical="center"/>
    </xf>
    <xf numFmtId="0" fontId="99" fillId="17" borderId="1" xfId="15" applyFont="1" applyFill="1" applyBorder="1" applyAlignment="1">
      <alignment horizontal="center" vertical="center" wrapText="1"/>
    </xf>
    <xf numFmtId="0" fontId="100" fillId="17" borderId="1" xfId="15" applyFont="1" applyFill="1" applyBorder="1" applyAlignment="1">
      <alignment horizontal="left" vertical="center" wrapText="1"/>
    </xf>
    <xf numFmtId="0" fontId="100" fillId="17" borderId="3" xfId="15" applyFont="1" applyFill="1" applyBorder="1" applyAlignment="1">
      <alignment vertical="center" wrapText="1"/>
    </xf>
    <xf numFmtId="0" fontId="99" fillId="17" borderId="3" xfId="15" applyFont="1" applyFill="1" applyBorder="1" applyAlignment="1">
      <alignment horizontal="center" vertical="center" wrapText="1"/>
    </xf>
    <xf numFmtId="0" fontId="100" fillId="17" borderId="9" xfId="15" applyFont="1" applyFill="1" applyBorder="1" applyAlignment="1">
      <alignment vertical="center" wrapText="1"/>
    </xf>
    <xf numFmtId="0" fontId="100" fillId="17" borderId="1" xfId="15" applyFont="1" applyFill="1" applyBorder="1" applyAlignment="1">
      <alignment horizontal="center" vertical="center" wrapText="1"/>
    </xf>
    <xf numFmtId="0" fontId="100" fillId="17" borderId="1" xfId="16" applyFont="1" applyFill="1" applyBorder="1" applyAlignment="1">
      <alignment horizontal="left" vertical="center" wrapText="1"/>
    </xf>
    <xf numFmtId="0" fontId="100" fillId="17" borderId="1" xfId="9" applyFont="1" applyFill="1" applyBorder="1" applyAlignment="1">
      <alignment horizontal="left" vertical="center" wrapText="1"/>
    </xf>
    <xf numFmtId="0" fontId="99" fillId="17" borderId="1" xfId="15" applyFont="1" applyFill="1" applyBorder="1" applyAlignment="1">
      <alignment horizontal="left" vertical="center" wrapText="1"/>
    </xf>
    <xf numFmtId="0" fontId="140" fillId="17" borderId="0" xfId="15" applyFont="1" applyFill="1" applyBorder="1" applyAlignment="1">
      <alignment vertical="center" wrapText="1"/>
    </xf>
    <xf numFmtId="0" fontId="100" fillId="17" borderId="0" xfId="15" applyFont="1" applyFill="1" applyBorder="1" applyAlignment="1">
      <alignment horizontal="center" vertical="center" wrapText="1"/>
    </xf>
    <xf numFmtId="0" fontId="100" fillId="17" borderId="0" xfId="15" applyFont="1" applyFill="1" applyBorder="1" applyAlignment="1">
      <alignment horizontal="left" vertical="center" wrapText="1"/>
    </xf>
    <xf numFmtId="0" fontId="100" fillId="17" borderId="0" xfId="15" applyFont="1" applyFill="1" applyBorder="1" applyAlignment="1">
      <alignment vertical="center" wrapText="1"/>
    </xf>
    <xf numFmtId="0" fontId="142" fillId="17" borderId="0" xfId="15" applyFont="1" applyFill="1" applyBorder="1" applyAlignment="1">
      <alignment horizontal="center" vertical="center" wrapText="1"/>
    </xf>
    <xf numFmtId="0" fontId="141" fillId="17" borderId="0" xfId="15" applyFont="1" applyFill="1" applyBorder="1" applyAlignment="1">
      <alignment horizontal="center" vertical="center" wrapText="1"/>
    </xf>
    <xf numFmtId="0" fontId="141" fillId="17" borderId="0" xfId="15" applyFont="1" applyFill="1" applyBorder="1" applyAlignment="1">
      <alignment vertical="center" wrapText="1"/>
    </xf>
    <xf numFmtId="0" fontId="141" fillId="17" borderId="0" xfId="15" applyFont="1" applyFill="1" applyBorder="1" applyAlignment="1">
      <alignment horizontal="left" vertical="center" wrapText="1"/>
    </xf>
    <xf numFmtId="0" fontId="142" fillId="17" borderId="0" xfId="15" applyFont="1" applyFill="1" applyBorder="1" applyAlignment="1">
      <alignment vertical="center" wrapText="1"/>
    </xf>
    <xf numFmtId="0" fontId="142" fillId="17" borderId="0" xfId="15" applyFont="1" applyFill="1" applyBorder="1" applyAlignment="1">
      <alignment horizontal="left" vertical="center" wrapText="1"/>
    </xf>
    <xf numFmtId="181" fontId="37" fillId="2" borderId="1" xfId="10" applyNumberFormat="1" applyFill="1" applyBorder="1" applyAlignment="1" applyProtection="1"/>
    <xf numFmtId="0" fontId="139" fillId="17" borderId="0" xfId="15" applyFont="1" applyFill="1" applyBorder="1" applyAlignment="1">
      <alignment horizontal="center" vertical="center" wrapText="1"/>
    </xf>
    <xf numFmtId="0" fontId="99" fillId="17" borderId="1" xfId="15" applyFont="1" applyFill="1" applyBorder="1" applyAlignment="1">
      <alignment horizontal="center" vertical="center" wrapText="1"/>
    </xf>
    <xf numFmtId="0" fontId="100" fillId="17" borderId="1" xfId="15" applyFont="1" applyFill="1" applyBorder="1" applyAlignment="1">
      <alignment horizontal="left" vertical="center" wrapText="1"/>
    </xf>
    <xf numFmtId="0" fontId="100" fillId="17" borderId="3" xfId="15" applyFont="1" applyFill="1" applyBorder="1" applyAlignment="1">
      <alignment horizontal="center" vertical="center" wrapText="1"/>
    </xf>
    <xf numFmtId="0" fontId="100" fillId="17" borderId="2" xfId="15" applyFont="1" applyFill="1" applyBorder="1" applyAlignment="1">
      <alignment horizontal="center" vertical="center" wrapText="1"/>
    </xf>
    <xf numFmtId="0" fontId="100" fillId="17" borderId="3" xfId="15" applyFont="1" applyFill="1" applyBorder="1" applyAlignment="1">
      <alignment horizontal="left" vertical="center" wrapText="1"/>
    </xf>
    <xf numFmtId="0" fontId="100" fillId="17" borderId="2" xfId="15" applyFont="1" applyFill="1" applyBorder="1" applyAlignment="1">
      <alignment horizontal="left" vertical="center" wrapText="1"/>
    </xf>
    <xf numFmtId="0" fontId="100" fillId="17" borderId="12" xfId="15" applyFont="1" applyFill="1" applyBorder="1" applyAlignment="1">
      <alignment horizontal="center" vertical="center" wrapText="1"/>
    </xf>
    <xf numFmtId="0" fontId="100" fillId="17" borderId="12" xfId="15" applyFont="1" applyFill="1" applyBorder="1" applyAlignment="1">
      <alignment horizontal="left" vertical="center" wrapText="1"/>
    </xf>
    <xf numFmtId="0" fontId="99" fillId="17" borderId="3" xfId="15" applyFont="1" applyFill="1" applyBorder="1" applyAlignment="1">
      <alignment horizontal="center" vertical="center" wrapText="1"/>
    </xf>
    <xf numFmtId="0" fontId="99" fillId="17" borderId="2" xfId="15" applyFont="1" applyFill="1" applyBorder="1" applyAlignment="1">
      <alignment horizontal="center" vertical="center" wrapText="1"/>
    </xf>
    <xf numFmtId="0" fontId="100" fillId="17" borderId="9" xfId="15" applyFont="1" applyFill="1" applyBorder="1" applyAlignment="1">
      <alignment horizontal="center" vertical="center" wrapText="1"/>
    </xf>
    <xf numFmtId="0" fontId="100" fillId="17" borderId="5" xfId="15" applyFont="1" applyFill="1" applyBorder="1" applyAlignment="1">
      <alignment horizontal="center" vertical="center" wrapText="1"/>
    </xf>
    <xf numFmtId="0" fontId="100" fillId="17" borderId="1" xfId="15" applyFont="1" applyFill="1" applyBorder="1" applyAlignment="1">
      <alignment horizontal="center" vertical="center" wrapText="1"/>
    </xf>
    <xf numFmtId="0" fontId="100" fillId="17" borderId="15" xfId="16" applyFont="1" applyFill="1" applyBorder="1" applyAlignment="1">
      <alignment horizontal="center" vertical="center" wrapText="1"/>
    </xf>
    <xf numFmtId="0" fontId="100" fillId="17" borderId="4" xfId="16" applyFont="1" applyFill="1" applyBorder="1" applyAlignment="1">
      <alignment horizontal="center" vertical="center" wrapText="1"/>
    </xf>
    <xf numFmtId="0" fontId="100" fillId="17" borderId="104" xfId="16" applyFont="1" applyFill="1" applyBorder="1" applyAlignment="1">
      <alignment horizontal="center" vertical="center" wrapText="1"/>
    </xf>
    <xf numFmtId="0" fontId="100" fillId="17" borderId="17" xfId="16" applyFont="1" applyFill="1" applyBorder="1" applyAlignment="1">
      <alignment horizontal="center" vertical="center" wrapText="1"/>
    </xf>
    <xf numFmtId="0" fontId="100" fillId="17" borderId="6" xfId="16" applyFont="1" applyFill="1" applyBorder="1" applyAlignment="1">
      <alignment horizontal="center" vertical="center" wrapText="1"/>
    </xf>
    <xf numFmtId="0" fontId="100" fillId="17" borderId="10" xfId="16" applyFont="1" applyFill="1" applyBorder="1" applyAlignment="1">
      <alignment horizontal="center" vertical="center" wrapText="1"/>
    </xf>
    <xf numFmtId="0" fontId="100" fillId="17" borderId="15" xfId="15" applyFont="1" applyFill="1" applyBorder="1" applyAlignment="1">
      <alignment horizontal="center" vertical="center" wrapText="1"/>
    </xf>
    <xf numFmtId="0" fontId="100" fillId="17" borderId="4" xfId="15" applyFont="1" applyFill="1" applyBorder="1" applyAlignment="1">
      <alignment horizontal="center" vertical="center" wrapText="1"/>
    </xf>
    <xf numFmtId="0" fontId="100" fillId="17" borderId="104" xfId="15" applyFont="1" applyFill="1" applyBorder="1" applyAlignment="1">
      <alignment horizontal="center" vertical="center" wrapText="1"/>
    </xf>
    <xf numFmtId="0" fontId="100" fillId="17" borderId="17" xfId="15" applyFont="1" applyFill="1" applyBorder="1" applyAlignment="1">
      <alignment horizontal="center" vertical="center" wrapText="1"/>
    </xf>
    <xf numFmtId="0" fontId="100" fillId="17" borderId="6" xfId="15" applyFont="1" applyFill="1" applyBorder="1" applyAlignment="1">
      <alignment horizontal="center" vertical="center" wrapText="1"/>
    </xf>
    <xf numFmtId="0" fontId="100" fillId="17" borderId="10" xfId="15" applyFont="1" applyFill="1" applyBorder="1" applyAlignment="1">
      <alignment horizontal="center" vertical="center" wrapText="1"/>
    </xf>
    <xf numFmtId="0" fontId="100" fillId="17" borderId="1" xfId="16" applyFont="1" applyFill="1" applyBorder="1" applyAlignment="1">
      <alignment horizontal="left" vertical="center" wrapText="1"/>
    </xf>
    <xf numFmtId="0" fontId="100" fillId="17" borderId="3" xfId="16" applyFont="1" applyFill="1" applyBorder="1" applyAlignment="1">
      <alignment horizontal="left" vertical="center" wrapText="1"/>
    </xf>
    <xf numFmtId="0" fontId="100" fillId="17" borderId="12" xfId="16" applyFont="1" applyFill="1" applyBorder="1" applyAlignment="1">
      <alignment horizontal="left" vertical="center" wrapText="1"/>
    </xf>
    <xf numFmtId="0" fontId="100" fillId="17" borderId="2" xfId="16" applyFont="1" applyFill="1" applyBorder="1" applyAlignment="1">
      <alignment horizontal="left" vertical="center" wrapText="1"/>
    </xf>
    <xf numFmtId="0" fontId="0" fillId="0" borderId="0" xfId="0" applyAlignment="1">
      <alignment horizontal="center"/>
    </xf>
    <xf numFmtId="0" fontId="53" fillId="0" borderId="0" xfId="0" applyFont="1" applyAlignment="1">
      <alignment horizontal="center"/>
    </xf>
    <xf numFmtId="49" fontId="52" fillId="0" borderId="0" xfId="0" applyNumberFormat="1" applyFont="1" applyAlignment="1">
      <alignment horizontal="center"/>
    </xf>
    <xf numFmtId="0" fontId="52" fillId="0" borderId="0" xfId="0" applyFont="1" applyAlignment="1">
      <alignment horizontal="center"/>
    </xf>
    <xf numFmtId="0" fontId="51" fillId="0" borderId="0" xfId="0" applyFont="1" applyAlignment="1" applyProtection="1">
      <alignment horizontal="center"/>
      <protection locked="0"/>
    </xf>
    <xf numFmtId="0" fontId="10" fillId="0" borderId="0" xfId="0" applyFont="1" applyAlignment="1">
      <alignment horizontal="center"/>
    </xf>
    <xf numFmtId="49" fontId="124" fillId="0" borderId="0" xfId="0" applyNumberFormat="1" applyFont="1" applyAlignment="1">
      <alignment horizontal="center" vertical="top"/>
    </xf>
    <xf numFmtId="181" fontId="77" fillId="0" borderId="0" xfId="0" applyNumberFormat="1" applyFont="1" applyBorder="1" applyAlignment="1" applyProtection="1">
      <alignment horizontal="left"/>
    </xf>
    <xf numFmtId="181" fontId="14" fillId="0" borderId="0" xfId="0" applyNumberFormat="1" applyFont="1" applyBorder="1" applyAlignment="1" applyProtection="1">
      <alignment horizontal="left"/>
    </xf>
    <xf numFmtId="3" fontId="42" fillId="0" borderId="15" xfId="0" applyNumberFormat="1" applyFont="1" applyBorder="1" applyAlignment="1">
      <alignment horizontal="center"/>
    </xf>
    <xf numFmtId="3" fontId="42" fillId="0" borderId="11" xfId="0" applyNumberFormat="1" applyFont="1" applyBorder="1" applyAlignment="1">
      <alignment horizontal="center"/>
    </xf>
    <xf numFmtId="3" fontId="42" fillId="0" borderId="4" xfId="0" applyNumberFormat="1" applyFont="1" applyBorder="1" applyAlignment="1">
      <alignment horizontal="center"/>
    </xf>
    <xf numFmtId="3" fontId="42" fillId="0" borderId="104" xfId="0" applyNumberFormat="1" applyFont="1" applyBorder="1" applyAlignment="1">
      <alignment horizontal="center"/>
    </xf>
    <xf numFmtId="3" fontId="42" fillId="0" borderId="0" xfId="0" applyNumberFormat="1" applyFont="1" applyBorder="1" applyAlignment="1">
      <alignment horizontal="center"/>
    </xf>
    <xf numFmtId="3" fontId="42" fillId="0" borderId="17" xfId="0" applyNumberFormat="1" applyFont="1" applyBorder="1" applyAlignment="1">
      <alignment horizontal="center"/>
    </xf>
    <xf numFmtId="3" fontId="42" fillId="0" borderId="6" xfId="0" applyNumberFormat="1" applyFont="1" applyBorder="1" applyAlignment="1">
      <alignment horizontal="center"/>
    </xf>
    <xf numFmtId="3" fontId="42" fillId="0" borderId="8" xfId="0" applyNumberFormat="1" applyFont="1" applyBorder="1" applyAlignment="1">
      <alignment horizontal="center"/>
    </xf>
    <xf numFmtId="3" fontId="42" fillId="0" borderId="10" xfId="0" applyNumberFormat="1" applyFont="1" applyBorder="1" applyAlignment="1">
      <alignment horizontal="center"/>
    </xf>
    <xf numFmtId="181" fontId="8" fillId="0" borderId="3" xfId="0" applyNumberFormat="1" applyFont="1" applyBorder="1" applyAlignment="1" applyProtection="1">
      <alignment horizontal="center" vertical="center"/>
    </xf>
    <xf numFmtId="181" fontId="8" fillId="0" borderId="2" xfId="0" applyNumberFormat="1" applyFont="1" applyBorder="1" applyAlignment="1" applyProtection="1">
      <alignment horizontal="center" vertical="center"/>
    </xf>
    <xf numFmtId="181" fontId="8" fillId="0" borderId="3" xfId="0" applyNumberFormat="1" applyFont="1" applyBorder="1" applyAlignment="1">
      <alignment horizontal="center" vertical="center" wrapText="1"/>
    </xf>
    <xf numFmtId="181" fontId="8" fillId="0" borderId="2" xfId="0" applyNumberFormat="1" applyFont="1" applyBorder="1" applyAlignment="1">
      <alignment horizontal="center" vertical="center" wrapText="1"/>
    </xf>
    <xf numFmtId="181" fontId="8" fillId="0" borderId="8" xfId="0" applyNumberFormat="1" applyFont="1" applyBorder="1" applyAlignment="1" applyProtection="1">
      <alignment horizontal="right"/>
    </xf>
    <xf numFmtId="0" fontId="9" fillId="7" borderId="112" xfId="0" applyFont="1" applyFill="1" applyBorder="1" applyAlignment="1">
      <alignment horizontal="center" vertical="center"/>
    </xf>
    <xf numFmtId="0" fontId="9" fillId="7" borderId="113" xfId="0" applyFont="1" applyFill="1" applyBorder="1" applyAlignment="1">
      <alignment horizontal="center" vertical="center"/>
    </xf>
    <xf numFmtId="180" fontId="99" fillId="13" borderId="64" xfId="0" applyNumberFormat="1" applyFont="1" applyFill="1" applyBorder="1" applyAlignment="1">
      <alignment horizontal="center" vertical="center"/>
    </xf>
    <xf numFmtId="180" fontId="99" fillId="13" borderId="65" xfId="0" applyNumberFormat="1" applyFont="1" applyFill="1" applyBorder="1" applyAlignment="1">
      <alignment horizontal="center" vertical="center"/>
    </xf>
    <xf numFmtId="180" fontId="99" fillId="13" borderId="123" xfId="0" applyNumberFormat="1" applyFont="1" applyFill="1" applyBorder="1" applyAlignment="1">
      <alignment horizontal="center" vertical="center"/>
    </xf>
    <xf numFmtId="180" fontId="99" fillId="13" borderId="124" xfId="0" applyNumberFormat="1" applyFont="1" applyFill="1" applyBorder="1" applyAlignment="1">
      <alignment horizontal="center" vertical="center"/>
    </xf>
    <xf numFmtId="0" fontId="6" fillId="0" borderId="114" xfId="0" applyFont="1" applyBorder="1" applyAlignment="1">
      <alignment horizontal="center" vertical="center" wrapText="1"/>
    </xf>
    <xf numFmtId="0" fontId="6" fillId="0" borderId="105" xfId="0" applyFont="1" applyBorder="1" applyAlignment="1">
      <alignment horizontal="center" vertical="center" wrapText="1"/>
    </xf>
    <xf numFmtId="0" fontId="73" fillId="13" borderId="114" xfId="0" applyFont="1" applyFill="1" applyBorder="1" applyAlignment="1">
      <alignment horizontal="center" vertical="center" wrapText="1"/>
    </xf>
    <xf numFmtId="0" fontId="73" fillId="13" borderId="105" xfId="0" applyFont="1" applyFill="1" applyBorder="1" applyAlignment="1">
      <alignment horizontal="center" vertical="center" wrapText="1"/>
    </xf>
    <xf numFmtId="0" fontId="98" fillId="13" borderId="106" xfId="0" applyFont="1" applyFill="1" applyBorder="1" applyAlignment="1">
      <alignment horizontal="center" vertical="center" wrapText="1"/>
    </xf>
    <xf numFmtId="0" fontId="98" fillId="13" borderId="107" xfId="0" applyFont="1" applyFill="1" applyBorder="1" applyAlignment="1">
      <alignment horizontal="center" vertical="center" wrapText="1"/>
    </xf>
    <xf numFmtId="180" fontId="12" fillId="13" borderId="64" xfId="0" applyNumberFormat="1" applyFont="1" applyFill="1" applyBorder="1" applyAlignment="1">
      <alignment horizontal="center" vertical="center"/>
    </xf>
    <xf numFmtId="180" fontId="12" fillId="13" borderId="122" xfId="0" applyNumberFormat="1" applyFont="1" applyFill="1" applyBorder="1" applyAlignment="1">
      <alignment horizontal="center" vertical="center"/>
    </xf>
    <xf numFmtId="0" fontId="68" fillId="0" borderId="106" xfId="0" applyFont="1" applyBorder="1" applyAlignment="1">
      <alignment horizontal="center" vertical="center" wrapText="1"/>
    </xf>
    <xf numFmtId="0" fontId="68" fillId="0" borderId="107" xfId="0" applyFont="1" applyBorder="1" applyAlignment="1">
      <alignment horizontal="center" vertical="center" wrapText="1"/>
    </xf>
    <xf numFmtId="180" fontId="99" fillId="13" borderId="122" xfId="0" applyNumberFormat="1" applyFont="1" applyFill="1" applyBorder="1" applyAlignment="1">
      <alignment horizontal="center" vertical="center"/>
    </xf>
    <xf numFmtId="180" fontId="86" fillId="13" borderId="65" xfId="0" applyNumberFormat="1" applyFont="1" applyFill="1" applyBorder="1" applyAlignment="1">
      <alignment horizontal="center" vertical="center"/>
    </xf>
    <xf numFmtId="0" fontId="71" fillId="2" borderId="0" xfId="0" applyFont="1" applyFill="1" applyAlignment="1">
      <alignment horizontal="center" vertical="center"/>
    </xf>
    <xf numFmtId="0" fontId="66" fillId="0" borderId="28" xfId="0" applyFont="1" applyFill="1" applyBorder="1" applyAlignment="1">
      <alignment horizontal="center" vertical="center" wrapText="1"/>
    </xf>
    <xf numFmtId="0" fontId="66" fillId="0" borderId="108" xfId="0" applyFont="1" applyFill="1" applyBorder="1" applyAlignment="1">
      <alignment horizontal="center" vertical="center" wrapText="1"/>
    </xf>
    <xf numFmtId="0" fontId="66" fillId="0" borderId="109" xfId="0" applyFont="1" applyBorder="1" applyAlignment="1">
      <alignment horizontal="center" vertical="center" wrapText="1"/>
    </xf>
    <xf numFmtId="0" fontId="66" fillId="0" borderId="110" xfId="0" applyFont="1" applyBorder="1" applyAlignment="1">
      <alignment horizontal="center" vertical="center" wrapText="1"/>
    </xf>
    <xf numFmtId="0" fontId="69" fillId="0" borderId="0" xfId="0" applyFont="1" applyAlignment="1">
      <alignment horizontal="center"/>
    </xf>
    <xf numFmtId="0" fontId="66" fillId="0" borderId="42" xfId="0" applyFont="1" applyBorder="1" applyAlignment="1">
      <alignment horizontal="center" vertical="center" wrapText="1"/>
    </xf>
    <xf numFmtId="0" fontId="66" fillId="0" borderId="111" xfId="0" applyFont="1" applyBorder="1" applyAlignment="1">
      <alignment horizontal="center" vertical="center" wrapText="1"/>
    </xf>
    <xf numFmtId="0" fontId="66" fillId="0" borderId="39" xfId="0" applyFont="1" applyBorder="1" applyAlignment="1">
      <alignment horizontal="center" vertical="center" wrapText="1"/>
    </xf>
    <xf numFmtId="0" fontId="66" fillId="0" borderId="40" xfId="0" applyFont="1" applyBorder="1" applyAlignment="1">
      <alignment horizontal="center" vertical="center" wrapText="1"/>
    </xf>
    <xf numFmtId="0" fontId="66" fillId="0" borderId="43" xfId="0" applyFont="1" applyBorder="1" applyAlignment="1">
      <alignment horizontal="center" vertical="center" wrapText="1"/>
    </xf>
    <xf numFmtId="0" fontId="21" fillId="0" borderId="1" xfId="0" applyFont="1" applyBorder="1" applyAlignment="1">
      <alignment horizontal="center" vertical="center" textRotation="255"/>
    </xf>
    <xf numFmtId="0" fontId="21" fillId="0" borderId="1" xfId="7" applyFont="1" applyBorder="1" applyAlignment="1">
      <alignment horizontal="center" vertical="center" textRotation="255" wrapText="1"/>
    </xf>
    <xf numFmtId="0" fontId="21" fillId="0" borderId="1" xfId="7" applyFont="1" applyBorder="1" applyAlignment="1">
      <alignment horizontal="center" vertical="center" textRotation="255"/>
    </xf>
    <xf numFmtId="0" fontId="9" fillId="0" borderId="1" xfId="7" applyFont="1" applyBorder="1" applyAlignment="1">
      <alignment horizontal="center" vertical="center" wrapText="1"/>
    </xf>
    <xf numFmtId="0" fontId="9" fillId="0" borderId="1" xfId="7" applyFont="1" applyBorder="1" applyAlignment="1">
      <alignment horizontal="center" vertical="center"/>
    </xf>
    <xf numFmtId="0" fontId="14" fillId="0" borderId="0" xfId="0" applyFont="1" applyAlignment="1">
      <alignment horizontal="center"/>
    </xf>
    <xf numFmtId="0" fontId="17" fillId="0" borderId="3" xfId="0" applyFont="1" applyBorder="1" applyAlignment="1">
      <alignment horizontal="center" vertical="center" wrapText="1"/>
    </xf>
    <xf numFmtId="0" fontId="17" fillId="0" borderId="2" xfId="0" applyFont="1" applyBorder="1" applyAlignment="1">
      <alignment horizontal="center" vertical="center" wrapText="1"/>
    </xf>
    <xf numFmtId="0" fontId="17" fillId="0" borderId="1" xfId="0" applyFont="1" applyBorder="1" applyAlignment="1">
      <alignment horizontal="center" vertical="center" wrapText="1"/>
    </xf>
    <xf numFmtId="0" fontId="21" fillId="0" borderId="1" xfId="0" applyFont="1" applyBorder="1" applyAlignment="1">
      <alignment horizontal="center" vertical="center" wrapText="1"/>
    </xf>
    <xf numFmtId="0" fontId="67" fillId="0" borderId="0" xfId="0" applyFont="1" applyAlignment="1">
      <alignment horizontal="center" vertical="center"/>
    </xf>
    <xf numFmtId="181" fontId="48" fillId="0" borderId="0" xfId="0" applyNumberFormat="1" applyFont="1" applyAlignment="1">
      <alignment horizontal="left" vertical="center"/>
    </xf>
    <xf numFmtId="3" fontId="8" fillId="0" borderId="0" xfId="0" applyNumberFormat="1" applyFont="1" applyBorder="1" applyAlignment="1">
      <alignment horizontal="left" vertical="center"/>
    </xf>
    <xf numFmtId="181" fontId="76" fillId="0" borderId="0" xfId="0" applyNumberFormat="1" applyFont="1" applyAlignment="1">
      <alignment horizontal="center" vertical="center"/>
    </xf>
    <xf numFmtId="181" fontId="10" fillId="0" borderId="0" xfId="0" applyNumberFormat="1" applyFont="1" applyAlignment="1">
      <alignment horizontal="center" vertical="center"/>
    </xf>
    <xf numFmtId="179" fontId="8" fillId="0" borderId="11" xfId="0" applyNumberFormat="1" applyFont="1" applyBorder="1" applyAlignment="1">
      <alignment horizontal="center" vertical="center"/>
    </xf>
    <xf numFmtId="49" fontId="8" fillId="0" borderId="3" xfId="0" applyNumberFormat="1" applyFont="1" applyBorder="1" applyAlignment="1">
      <alignment horizontal="center" vertical="center"/>
    </xf>
    <xf numFmtId="49" fontId="8" fillId="0" borderId="12" xfId="0" applyNumberFormat="1" applyFont="1" applyBorder="1" applyAlignment="1">
      <alignment horizontal="center" vertical="center"/>
    </xf>
    <xf numFmtId="49" fontId="8" fillId="0" borderId="3" xfId="0" applyNumberFormat="1" applyFont="1" applyBorder="1" applyAlignment="1">
      <alignment horizontal="center" vertical="center" wrapText="1"/>
    </xf>
    <xf numFmtId="49" fontId="8" fillId="0" borderId="12" xfId="0" applyNumberFormat="1" applyFont="1" applyBorder="1" applyAlignment="1">
      <alignment horizontal="center" vertical="center" wrapText="1"/>
    </xf>
    <xf numFmtId="179" fontId="14" fillId="0" borderId="0" xfId="0" applyNumberFormat="1" applyFont="1" applyBorder="1" applyAlignment="1">
      <alignment horizontal="center" vertical="center"/>
    </xf>
    <xf numFmtId="179" fontId="12" fillId="0" borderId="1" xfId="0" applyNumberFormat="1" applyFont="1" applyFill="1" applyBorder="1" applyAlignment="1">
      <alignment horizontal="center" vertical="center" wrapText="1"/>
    </xf>
    <xf numFmtId="179" fontId="54" fillId="0" borderId="0" xfId="0" applyNumberFormat="1" applyFont="1" applyBorder="1" applyAlignment="1">
      <alignment horizontal="right" vertical="center"/>
    </xf>
    <xf numFmtId="179" fontId="8" fillId="0" borderId="1" xfId="0" applyNumberFormat="1" applyFont="1" applyBorder="1" applyAlignment="1">
      <alignment horizontal="center" vertical="center"/>
    </xf>
    <xf numFmtId="179" fontId="12" fillId="0" borderId="3" xfId="0" applyNumberFormat="1" applyFont="1" applyFill="1" applyBorder="1" applyAlignment="1">
      <alignment horizontal="center" vertical="center" wrapText="1"/>
    </xf>
    <xf numFmtId="179" fontId="12" fillId="0" borderId="12" xfId="0" applyNumberFormat="1" applyFont="1" applyFill="1" applyBorder="1" applyAlignment="1">
      <alignment horizontal="center" vertical="center" wrapText="1"/>
    </xf>
    <xf numFmtId="179" fontId="19" fillId="0" borderId="3" xfId="0" applyNumberFormat="1" applyFont="1" applyBorder="1" applyAlignment="1">
      <alignment horizontal="center" vertical="center" wrapText="1"/>
    </xf>
    <xf numFmtId="179" fontId="19" fillId="0" borderId="2" xfId="0" applyNumberFormat="1" applyFont="1" applyBorder="1" applyAlignment="1">
      <alignment horizontal="center" vertical="center" wrapText="1"/>
    </xf>
    <xf numFmtId="181" fontId="9" fillId="0" borderId="9" xfId="0" applyNumberFormat="1" applyFont="1" applyBorder="1" applyAlignment="1">
      <alignment horizontal="center" wrapText="1"/>
    </xf>
    <xf numFmtId="181" fontId="9" fillId="0" borderId="5" xfId="0" applyNumberFormat="1" applyFont="1" applyBorder="1" applyAlignment="1">
      <alignment horizontal="center" wrapText="1"/>
    </xf>
    <xf numFmtId="181" fontId="9" fillId="0" borderId="11" xfId="0" applyNumberFormat="1" applyFont="1" applyBorder="1" applyAlignment="1">
      <alignment horizontal="left" vertical="center" wrapText="1"/>
    </xf>
    <xf numFmtId="181" fontId="21" fillId="0" borderId="1" xfId="0" applyNumberFormat="1" applyFont="1" applyBorder="1" applyAlignment="1">
      <alignment horizontal="left"/>
    </xf>
    <xf numFmtId="181" fontId="9" fillId="0" borderId="9" xfId="0" applyNumberFormat="1" applyFont="1" applyBorder="1" applyAlignment="1">
      <alignment horizontal="center" vertical="center" wrapText="1"/>
    </xf>
    <xf numFmtId="181" fontId="9" fillId="0" borderId="5" xfId="0" applyNumberFormat="1" applyFont="1" applyBorder="1" applyAlignment="1">
      <alignment horizontal="center" vertical="center" wrapText="1"/>
    </xf>
    <xf numFmtId="181" fontId="9" fillId="2" borderId="9" xfId="0" applyNumberFormat="1" applyFont="1" applyFill="1" applyBorder="1" applyAlignment="1">
      <alignment horizontal="center"/>
    </xf>
    <xf numFmtId="181" fontId="9" fillId="2" borderId="5" xfId="0" applyNumberFormat="1" applyFont="1" applyFill="1" applyBorder="1" applyAlignment="1">
      <alignment horizontal="center"/>
    </xf>
    <xf numFmtId="181" fontId="8" fillId="0" borderId="9" xfId="0" applyNumberFormat="1" applyFont="1" applyBorder="1" applyAlignment="1">
      <alignment horizontal="center"/>
    </xf>
    <xf numFmtId="181" fontId="8" fillId="0" borderId="5" xfId="0" applyNumberFormat="1" applyFont="1" applyBorder="1" applyAlignment="1">
      <alignment horizontal="center"/>
    </xf>
    <xf numFmtId="181" fontId="9" fillId="0" borderId="1" xfId="0" applyNumberFormat="1" applyFont="1" applyBorder="1" applyAlignment="1">
      <alignment horizontal="left"/>
    </xf>
    <xf numFmtId="181" fontId="12" fillId="0" borderId="9" xfId="0" applyNumberFormat="1" applyFont="1" applyBorder="1" applyAlignment="1">
      <alignment horizontal="left" vertical="center" wrapText="1"/>
    </xf>
    <xf numFmtId="181" fontId="12" fillId="0" borderId="5" xfId="0" applyNumberFormat="1" applyFont="1" applyBorder="1" applyAlignment="1">
      <alignment horizontal="left" vertical="center" wrapText="1"/>
    </xf>
    <xf numFmtId="181" fontId="12" fillId="0" borderId="3" xfId="0" applyNumberFormat="1" applyFont="1" applyBorder="1" applyAlignment="1">
      <alignment horizontal="center" vertical="center" wrapText="1"/>
    </xf>
    <xf numFmtId="181" fontId="12" fillId="0" borderId="12" xfId="0" applyNumberFormat="1" applyFont="1" applyBorder="1" applyAlignment="1">
      <alignment horizontal="center" vertical="center" wrapText="1"/>
    </xf>
    <xf numFmtId="181" fontId="12" fillId="0" borderId="2" xfId="0" applyNumberFormat="1" applyFont="1" applyBorder="1" applyAlignment="1">
      <alignment horizontal="center" vertical="center" wrapText="1"/>
    </xf>
    <xf numFmtId="179" fontId="19" fillId="0" borderId="1" xfId="0" applyNumberFormat="1" applyFont="1" applyBorder="1" applyAlignment="1">
      <alignment horizontal="center" vertical="center" wrapText="1"/>
    </xf>
    <xf numFmtId="181" fontId="8" fillId="0" borderId="5" xfId="0" applyNumberFormat="1" applyFont="1" applyBorder="1" applyAlignment="1">
      <alignment horizontal="center" vertical="center" wrapText="1"/>
    </xf>
    <xf numFmtId="181" fontId="8" fillId="0" borderId="1" xfId="0" applyNumberFormat="1" applyFont="1" applyBorder="1" applyAlignment="1">
      <alignment horizontal="center" vertical="center" wrapText="1"/>
    </xf>
    <xf numFmtId="181" fontId="14" fillId="0" borderId="0" xfId="0" applyNumberFormat="1" applyFont="1" applyBorder="1" applyAlignment="1">
      <alignment horizontal="center"/>
    </xf>
    <xf numFmtId="181" fontId="8" fillId="0" borderId="8" xfId="0" applyNumberFormat="1" applyFont="1" applyBorder="1" applyAlignment="1">
      <alignment horizontal="right"/>
    </xf>
    <xf numFmtId="181" fontId="8" fillId="0" borderId="12" xfId="0" applyNumberFormat="1" applyFont="1" applyBorder="1" applyAlignment="1">
      <alignment horizontal="center" vertical="center" wrapText="1"/>
    </xf>
    <xf numFmtId="181" fontId="8" fillId="0" borderId="15" xfId="0" applyNumberFormat="1" applyFont="1" applyBorder="1" applyAlignment="1">
      <alignment horizontal="center" vertical="center"/>
    </xf>
    <xf numFmtId="181" fontId="8" fillId="0" borderId="4" xfId="0" applyNumberFormat="1" applyFont="1" applyBorder="1" applyAlignment="1">
      <alignment horizontal="center" vertical="center"/>
    </xf>
    <xf numFmtId="181" fontId="8" fillId="0" borderId="104" xfId="0" applyNumberFormat="1" applyFont="1" applyBorder="1" applyAlignment="1">
      <alignment horizontal="center" vertical="center"/>
    </xf>
    <xf numFmtId="181" fontId="8" fillId="0" borderId="17" xfId="0" applyNumberFormat="1" applyFont="1" applyBorder="1" applyAlignment="1">
      <alignment horizontal="center" vertical="center"/>
    </xf>
    <xf numFmtId="181" fontId="8" fillId="0" borderId="6" xfId="0" applyNumberFormat="1" applyFont="1" applyBorder="1" applyAlignment="1">
      <alignment horizontal="center" vertical="center"/>
    </xf>
    <xf numFmtId="181" fontId="8" fillId="0" borderId="10" xfId="0" applyNumberFormat="1" applyFont="1" applyBorder="1" applyAlignment="1">
      <alignment horizontal="center" vertical="center"/>
    </xf>
    <xf numFmtId="181" fontId="8" fillId="0" borderId="15" xfId="0" applyNumberFormat="1" applyFont="1" applyBorder="1" applyAlignment="1">
      <alignment horizontal="center" vertical="center" wrapText="1"/>
    </xf>
    <xf numFmtId="181" fontId="8" fillId="0" borderId="6" xfId="0" applyNumberFormat="1" applyFont="1" applyBorder="1" applyAlignment="1">
      <alignment horizontal="center" vertical="center" wrapText="1"/>
    </xf>
    <xf numFmtId="181" fontId="8" fillId="0" borderId="8" xfId="0" applyNumberFormat="1" applyFont="1" applyBorder="1" applyAlignment="1">
      <alignment horizontal="left"/>
    </xf>
    <xf numFmtId="181" fontId="10" fillId="0" borderId="1" xfId="0" applyNumberFormat="1" applyFont="1" applyBorder="1" applyAlignment="1">
      <alignment horizontal="center"/>
    </xf>
    <xf numFmtId="181" fontId="16" fillId="0" borderId="15" xfId="0" applyNumberFormat="1" applyFont="1" applyBorder="1" applyAlignment="1">
      <alignment horizontal="center" vertical="center"/>
    </xf>
    <xf numFmtId="181" fontId="16" fillId="0" borderId="104" xfId="0" applyNumberFormat="1" applyFont="1" applyBorder="1" applyAlignment="1">
      <alignment horizontal="center" vertical="center"/>
    </xf>
    <xf numFmtId="181" fontId="16" fillId="0" borderId="6" xfId="0" applyNumberFormat="1" applyFont="1" applyBorder="1" applyAlignment="1">
      <alignment horizontal="center" vertical="center"/>
    </xf>
    <xf numFmtId="179" fontId="19" fillId="23" borderId="1" xfId="0" applyNumberFormat="1" applyFont="1" applyFill="1" applyBorder="1" applyAlignment="1">
      <alignment horizontal="center" vertical="center" wrapText="1"/>
    </xf>
    <xf numFmtId="181" fontId="4" fillId="23" borderId="3" xfId="0" applyNumberFormat="1" applyFont="1" applyFill="1" applyBorder="1" applyAlignment="1">
      <alignment horizontal="center" vertical="center" wrapText="1"/>
    </xf>
    <xf numFmtId="181" fontId="4" fillId="23" borderId="12" xfId="0" applyNumberFormat="1" applyFont="1" applyFill="1" applyBorder="1" applyAlignment="1">
      <alignment horizontal="center" vertical="center" wrapText="1"/>
    </xf>
    <xf numFmtId="178" fontId="19" fillId="23" borderId="1" xfId="11" applyNumberFormat="1" applyFont="1" applyFill="1" applyBorder="1" applyAlignment="1">
      <alignment horizontal="center" vertical="center" wrapText="1"/>
    </xf>
    <xf numFmtId="180" fontId="19" fillId="23" borderId="1" xfId="0" applyNumberFormat="1" applyFont="1" applyFill="1" applyBorder="1" applyAlignment="1">
      <alignment horizontal="center" vertical="center" wrapText="1"/>
    </xf>
    <xf numFmtId="181" fontId="4" fillId="23" borderId="1" xfId="0" applyNumberFormat="1" applyFont="1" applyFill="1" applyBorder="1" applyAlignment="1">
      <alignment horizontal="center" vertical="center" wrapText="1"/>
    </xf>
    <xf numFmtId="49" fontId="4" fillId="23" borderId="4" xfId="0" applyNumberFormat="1" applyFont="1" applyFill="1" applyBorder="1" applyAlignment="1">
      <alignment horizontal="center" vertical="center" wrapText="1"/>
    </xf>
    <xf numFmtId="49" fontId="4" fillId="23" borderId="17" xfId="0" applyNumberFormat="1" applyFont="1" applyFill="1" applyBorder="1" applyAlignment="1">
      <alignment horizontal="center" vertical="center" wrapText="1"/>
    </xf>
    <xf numFmtId="49" fontId="4" fillId="23" borderId="2" xfId="0" applyNumberFormat="1" applyFont="1" applyFill="1" applyBorder="1" applyAlignment="1">
      <alignment horizontal="center" vertical="center" wrapText="1"/>
    </xf>
    <xf numFmtId="181" fontId="14" fillId="0" borderId="0" xfId="0" applyNumberFormat="1" applyFont="1" applyFill="1" applyAlignment="1">
      <alignment horizontal="center" vertical="center"/>
    </xf>
    <xf numFmtId="181" fontId="19" fillId="0" borderId="0" xfId="0" applyNumberFormat="1" applyFont="1" applyFill="1" applyBorder="1" applyAlignment="1">
      <alignment horizontal="right" vertical="center"/>
    </xf>
    <xf numFmtId="181" fontId="19" fillId="0" borderId="8" xfId="0" applyNumberFormat="1" applyFont="1" applyFill="1" applyBorder="1" applyAlignment="1">
      <alignment horizontal="right" vertical="center"/>
    </xf>
    <xf numFmtId="181" fontId="9" fillId="23" borderId="1" xfId="0" applyNumberFormat="1" applyFont="1" applyFill="1" applyBorder="1" applyAlignment="1">
      <alignment horizontal="center" vertical="center" wrapText="1"/>
    </xf>
    <xf numFmtId="178" fontId="4" fillId="23" borderId="1" xfId="11" applyNumberFormat="1" applyFont="1" applyFill="1" applyBorder="1" applyAlignment="1">
      <alignment horizontal="center" vertical="center" wrapText="1"/>
    </xf>
    <xf numFmtId="181" fontId="4" fillId="23" borderId="1" xfId="0" applyNumberFormat="1" applyFont="1" applyFill="1" applyBorder="1" applyAlignment="1">
      <alignment horizontal="center" vertical="center"/>
    </xf>
    <xf numFmtId="180" fontId="4" fillId="23" borderId="1" xfId="0" applyNumberFormat="1" applyFont="1" applyFill="1" applyBorder="1" applyAlignment="1">
      <alignment horizontal="center" vertical="center" wrapText="1"/>
    </xf>
    <xf numFmtId="49" fontId="4" fillId="23" borderId="4" xfId="0" applyNumberFormat="1" applyFont="1" applyFill="1" applyBorder="1" applyAlignment="1">
      <alignment horizontal="center" vertical="center"/>
    </xf>
    <xf numFmtId="49" fontId="4" fillId="23" borderId="17" xfId="0" applyNumberFormat="1" applyFont="1" applyFill="1" applyBorder="1" applyAlignment="1">
      <alignment horizontal="center" vertical="center"/>
    </xf>
    <xf numFmtId="49" fontId="4" fillId="23" borderId="10" xfId="0" applyNumberFormat="1" applyFont="1" applyFill="1" applyBorder="1" applyAlignment="1">
      <alignment horizontal="center" vertical="center"/>
    </xf>
    <xf numFmtId="181" fontId="14" fillId="0" borderId="0" xfId="0" applyNumberFormat="1" applyFont="1" applyFill="1" applyAlignment="1">
      <alignment horizontal="center"/>
    </xf>
    <xf numFmtId="181" fontId="19" fillId="0" borderId="0" xfId="0" applyNumberFormat="1" applyFont="1" applyFill="1" applyBorder="1" applyAlignment="1">
      <alignment horizontal="right"/>
    </xf>
    <xf numFmtId="181" fontId="19" fillId="0" borderId="8" xfId="0" applyNumberFormat="1" applyFont="1" applyFill="1" applyBorder="1" applyAlignment="1">
      <alignment horizontal="right"/>
    </xf>
    <xf numFmtId="180" fontId="19" fillId="0" borderId="3" xfId="11" applyNumberFormat="1" applyFont="1" applyFill="1" applyBorder="1" applyAlignment="1">
      <alignment horizontal="center" vertical="center" wrapText="1"/>
    </xf>
    <xf numFmtId="180" fontId="19" fillId="0" borderId="2" xfId="11" applyNumberFormat="1" applyFont="1" applyFill="1" applyBorder="1" applyAlignment="1">
      <alignment horizontal="center" vertical="center" wrapText="1"/>
    </xf>
    <xf numFmtId="180" fontId="19" fillId="0" borderId="1" xfId="11" applyNumberFormat="1" applyFont="1" applyFill="1" applyBorder="1" applyAlignment="1">
      <alignment horizontal="center" vertical="center" wrapText="1"/>
    </xf>
    <xf numFmtId="180" fontId="4" fillId="0" borderId="9" xfId="0" applyNumberFormat="1" applyFont="1" applyFill="1" applyBorder="1" applyAlignment="1">
      <alignment horizontal="center" vertical="center" wrapText="1"/>
    </xf>
    <xf numFmtId="180" fontId="4" fillId="0" borderId="7" xfId="0" applyNumberFormat="1" applyFont="1" applyFill="1" applyBorder="1" applyAlignment="1">
      <alignment horizontal="center" vertical="center" wrapText="1"/>
    </xf>
    <xf numFmtId="180" fontId="4" fillId="0" borderId="5" xfId="0" applyNumberFormat="1" applyFont="1" applyFill="1" applyBorder="1" applyAlignment="1">
      <alignment horizontal="center" vertical="center" wrapText="1"/>
    </xf>
    <xf numFmtId="180" fontId="19" fillId="0" borderId="3" xfId="0" applyNumberFormat="1" applyFont="1" applyFill="1" applyBorder="1" applyAlignment="1">
      <alignment horizontal="center" vertical="center" wrapText="1"/>
    </xf>
    <xf numFmtId="180" fontId="19" fillId="0" borderId="2" xfId="0" applyNumberFormat="1" applyFont="1" applyFill="1" applyBorder="1" applyAlignment="1">
      <alignment horizontal="center" vertical="center" wrapText="1"/>
    </xf>
    <xf numFmtId="49" fontId="4" fillId="0" borderId="4" xfId="0" applyNumberFormat="1" applyFont="1" applyFill="1" applyBorder="1" applyAlignment="1">
      <alignment horizontal="center" vertical="center" wrapText="1"/>
    </xf>
    <xf numFmtId="49" fontId="4" fillId="0" borderId="17" xfId="0" applyNumberFormat="1" applyFont="1" applyFill="1" applyBorder="1" applyAlignment="1">
      <alignment horizontal="center" vertical="center" wrapText="1"/>
    </xf>
    <xf numFmtId="49" fontId="4" fillId="0" borderId="2" xfId="0" applyNumberFormat="1" applyFont="1" applyFill="1" applyBorder="1" applyAlignment="1">
      <alignment horizontal="center" vertical="center" wrapText="1"/>
    </xf>
    <xf numFmtId="180" fontId="4" fillId="0" borderId="3" xfId="11" applyNumberFormat="1" applyFont="1" applyFill="1" applyBorder="1" applyAlignment="1">
      <alignment horizontal="center" vertical="center" wrapText="1"/>
    </xf>
    <xf numFmtId="180" fontId="4" fillId="0" borderId="12" xfId="11" applyNumberFormat="1" applyFont="1" applyFill="1" applyBorder="1" applyAlignment="1">
      <alignment horizontal="center" vertical="center" wrapText="1"/>
    </xf>
    <xf numFmtId="181" fontId="4" fillId="0" borderId="3" xfId="0" applyNumberFormat="1" applyFont="1" applyFill="1" applyBorder="1" applyAlignment="1">
      <alignment horizontal="center" vertical="center" wrapText="1"/>
    </xf>
    <xf numFmtId="181" fontId="4" fillId="0" borderId="12" xfId="0" applyNumberFormat="1" applyFont="1" applyFill="1" applyBorder="1" applyAlignment="1">
      <alignment horizontal="center" vertical="center" wrapText="1"/>
    </xf>
    <xf numFmtId="181" fontId="4" fillId="0" borderId="1" xfId="0" applyNumberFormat="1" applyFont="1" applyFill="1" applyBorder="1" applyAlignment="1">
      <alignment horizontal="center" vertical="center"/>
    </xf>
    <xf numFmtId="43" fontId="9" fillId="0" borderId="1" xfId="11" applyFont="1" applyFill="1" applyBorder="1" applyAlignment="1">
      <alignment horizontal="center" vertical="center" wrapText="1"/>
    </xf>
    <xf numFmtId="49" fontId="4" fillId="0" borderId="4" xfId="0" applyNumberFormat="1" applyFont="1" applyFill="1" applyBorder="1" applyAlignment="1">
      <alignment horizontal="center" vertical="center"/>
    </xf>
    <xf numFmtId="49" fontId="4" fillId="0" borderId="17" xfId="0" applyNumberFormat="1" applyFont="1" applyFill="1" applyBorder="1" applyAlignment="1">
      <alignment horizontal="center" vertical="center"/>
    </xf>
    <xf numFmtId="49" fontId="4" fillId="0" borderId="10" xfId="0" applyNumberFormat="1" applyFont="1" applyFill="1" applyBorder="1" applyAlignment="1">
      <alignment horizontal="center" vertical="center"/>
    </xf>
    <xf numFmtId="180" fontId="4" fillId="0" borderId="2" xfId="11" applyNumberFormat="1" applyFont="1" applyFill="1" applyBorder="1" applyAlignment="1">
      <alignment horizontal="center" vertical="center" wrapText="1"/>
    </xf>
    <xf numFmtId="10" fontId="9" fillId="24" borderId="9" xfId="16" applyNumberFormat="1" applyFont="1" applyFill="1" applyBorder="1" applyAlignment="1">
      <alignment horizontal="center" vertical="center"/>
    </xf>
    <xf numFmtId="10" fontId="9" fillId="24" borderId="7" xfId="16" applyNumberFormat="1" applyFont="1" applyFill="1" applyBorder="1" applyAlignment="1">
      <alignment horizontal="center" vertical="center"/>
    </xf>
    <xf numFmtId="10" fontId="9" fillId="24" borderId="5" xfId="16" applyNumberFormat="1" applyFont="1" applyFill="1" applyBorder="1" applyAlignment="1">
      <alignment horizontal="center" vertical="center"/>
    </xf>
    <xf numFmtId="181" fontId="85" fillId="0" borderId="9" xfId="16" applyNumberFormat="1" applyFont="1" applyFill="1" applyBorder="1" applyAlignment="1">
      <alignment horizontal="center" vertical="center"/>
    </xf>
    <xf numFmtId="181" fontId="85" fillId="0" borderId="5" xfId="16" applyNumberFormat="1" applyFont="1" applyFill="1" applyBorder="1" applyAlignment="1">
      <alignment horizontal="center" vertical="center"/>
    </xf>
    <xf numFmtId="181" fontId="19" fillId="0" borderId="0" xfId="16" applyNumberFormat="1" applyFont="1" applyFill="1" applyAlignment="1">
      <alignment horizontal="left" vertical="center"/>
    </xf>
    <xf numFmtId="181" fontId="14" fillId="0" borderId="0" xfId="16" applyNumberFormat="1" applyFont="1" applyFill="1" applyAlignment="1">
      <alignment horizontal="center" vertical="center"/>
    </xf>
    <xf numFmtId="181" fontId="8" fillId="0" borderId="8" xfId="16" applyNumberFormat="1" applyFont="1" applyFill="1" applyBorder="1" applyAlignment="1">
      <alignment horizontal="left" vertical="center"/>
    </xf>
    <xf numFmtId="181" fontId="8" fillId="23" borderId="1" xfId="16" applyNumberFormat="1" applyFont="1" applyFill="1" applyBorder="1" applyAlignment="1">
      <alignment horizontal="center" vertical="center" wrapText="1"/>
    </xf>
    <xf numFmtId="181" fontId="8" fillId="23" borderId="1" xfId="16" applyNumberFormat="1" applyFont="1" applyFill="1" applyBorder="1" applyAlignment="1">
      <alignment horizontal="center" vertical="center"/>
    </xf>
    <xf numFmtId="190" fontId="8" fillId="23" borderId="9" xfId="16" applyNumberFormat="1" applyFont="1" applyFill="1" applyBorder="1" applyAlignment="1">
      <alignment horizontal="center" vertical="center"/>
    </xf>
    <xf numFmtId="190" fontId="8" fillId="23" borderId="7" xfId="16" applyNumberFormat="1" applyFont="1" applyFill="1" applyBorder="1" applyAlignment="1">
      <alignment horizontal="center" vertical="center"/>
    </xf>
    <xf numFmtId="190" fontId="8" fillId="23" borderId="5" xfId="16" applyNumberFormat="1" applyFont="1" applyFill="1" applyBorder="1" applyAlignment="1">
      <alignment horizontal="center" vertical="center"/>
    </xf>
    <xf numFmtId="181" fontId="11" fillId="0" borderId="0" xfId="0" applyNumberFormat="1" applyFont="1" applyAlignment="1">
      <alignment horizontal="left" vertical="center" wrapText="1"/>
    </xf>
    <xf numFmtId="181" fontId="9" fillId="0" borderId="0" xfId="0" applyNumberFormat="1" applyFont="1" applyAlignment="1">
      <alignment horizontal="left" vertical="center" wrapText="1"/>
    </xf>
    <xf numFmtId="181" fontId="9" fillId="0" borderId="9" xfId="0" applyNumberFormat="1" applyFont="1" applyBorder="1" applyAlignment="1">
      <alignment horizontal="left" vertical="center" wrapText="1"/>
    </xf>
    <xf numFmtId="181" fontId="9" fillId="0" borderId="5" xfId="0" applyNumberFormat="1" applyFont="1" applyBorder="1" applyAlignment="1">
      <alignment horizontal="left" vertical="center" wrapText="1"/>
    </xf>
    <xf numFmtId="181" fontId="9" fillId="2" borderId="9" xfId="0" applyNumberFormat="1" applyFont="1" applyFill="1" applyBorder="1" applyAlignment="1">
      <alignment horizontal="left" vertical="center"/>
    </xf>
    <xf numFmtId="181" fontId="9" fillId="2" borderId="5" xfId="0" applyNumberFormat="1" applyFont="1" applyFill="1" applyBorder="1" applyAlignment="1">
      <alignment horizontal="left" vertical="center"/>
    </xf>
    <xf numFmtId="181" fontId="8" fillId="0" borderId="9" xfId="0" applyNumberFormat="1" applyFont="1" applyBorder="1" applyAlignment="1">
      <alignment horizontal="center" vertical="center"/>
    </xf>
    <xf numFmtId="181" fontId="8" fillId="0" borderId="5" xfId="0" applyNumberFormat="1" applyFont="1" applyBorder="1" applyAlignment="1">
      <alignment horizontal="center" vertical="center"/>
    </xf>
    <xf numFmtId="181" fontId="21" fillId="0" borderId="1" xfId="0" applyNumberFormat="1" applyFont="1" applyBorder="1" applyAlignment="1">
      <alignment horizontal="center" vertical="center"/>
    </xf>
    <xf numFmtId="181" fontId="14" fillId="0" borderId="0" xfId="0" applyNumberFormat="1" applyFont="1" applyBorder="1" applyAlignment="1">
      <alignment horizontal="center" vertical="center"/>
    </xf>
    <xf numFmtId="181" fontId="8" fillId="0" borderId="1" xfId="0" applyNumberFormat="1" applyFont="1" applyBorder="1" applyAlignment="1">
      <alignment horizontal="center" vertical="center"/>
    </xf>
    <xf numFmtId="181" fontId="12" fillId="0" borderId="11" xfId="16" applyNumberFormat="1" applyFont="1" applyFill="1" applyBorder="1" applyAlignment="1" applyProtection="1">
      <alignment horizontal="left" vertical="center"/>
    </xf>
    <xf numFmtId="4" fontId="11" fillId="0" borderId="0" xfId="16" applyNumberFormat="1" applyFont="1" applyFill="1" applyAlignment="1" applyProtection="1">
      <alignment horizontal="left" vertical="center"/>
    </xf>
    <xf numFmtId="181" fontId="14" fillId="0" borderId="0" xfId="16" applyNumberFormat="1" applyFont="1" applyFill="1" applyBorder="1" applyAlignment="1" applyProtection="1">
      <alignment horizontal="center" vertical="center"/>
    </xf>
    <xf numFmtId="181" fontId="8" fillId="0" borderId="0" xfId="16" applyNumberFormat="1" applyFont="1" applyFill="1" applyBorder="1" applyAlignment="1" applyProtection="1">
      <alignment horizontal="left" vertical="center"/>
    </xf>
    <xf numFmtId="181" fontId="8" fillId="0" borderId="0" xfId="16" applyNumberFormat="1" applyFont="1" applyFill="1" applyBorder="1" applyAlignment="1" applyProtection="1">
      <alignment horizontal="right" vertical="center"/>
    </xf>
    <xf numFmtId="181" fontId="93" fillId="0" borderId="0" xfId="12" applyNumberFormat="1" applyFont="1" applyFill="1" applyBorder="1" applyAlignment="1" applyProtection="1">
      <alignment horizontal="center" wrapText="1"/>
    </xf>
    <xf numFmtId="181" fontId="11" fillId="0" borderId="0" xfId="12" applyNumberFormat="1" applyFont="1" applyFill="1" applyAlignment="1">
      <alignment horizontal="left"/>
    </xf>
    <xf numFmtId="181" fontId="19" fillId="0" borderId="0" xfId="0" applyNumberFormat="1" applyFont="1" applyFill="1" applyAlignment="1">
      <alignment horizontal="left"/>
    </xf>
    <xf numFmtId="181" fontId="8" fillId="0" borderId="0" xfId="0" applyNumberFormat="1" applyFont="1" applyFill="1" applyBorder="1" applyAlignment="1" applyProtection="1">
      <alignment horizontal="right"/>
    </xf>
    <xf numFmtId="181" fontId="8" fillId="0" borderId="1" xfId="0" applyNumberFormat="1" applyFont="1" applyFill="1" applyBorder="1" applyAlignment="1" applyProtection="1">
      <alignment horizontal="center" vertical="center" wrapText="1"/>
    </xf>
    <xf numFmtId="181" fontId="8" fillId="0" borderId="8" xfId="0" applyNumberFormat="1" applyFont="1" applyFill="1" applyBorder="1" applyAlignment="1" applyProtection="1">
      <alignment horizontal="left"/>
    </xf>
    <xf numFmtId="181" fontId="8" fillId="0" borderId="8" xfId="0" applyNumberFormat="1" applyFont="1" applyFill="1" applyBorder="1" applyAlignment="1">
      <alignment horizontal="center"/>
    </xf>
    <xf numFmtId="181" fontId="15" fillId="0" borderId="0" xfId="0" applyNumberFormat="1" applyFont="1" applyFill="1" applyBorder="1" applyAlignment="1" applyProtection="1">
      <alignment horizontal="center"/>
    </xf>
    <xf numFmtId="0" fontId="0" fillId="0" borderId="0" xfId="0" applyFill="1" applyAlignment="1"/>
    <xf numFmtId="181" fontId="8" fillId="0" borderId="1" xfId="0" applyNumberFormat="1" applyFont="1" applyFill="1" applyBorder="1" applyAlignment="1">
      <alignment horizontal="center" vertical="center" wrapText="1"/>
    </xf>
    <xf numFmtId="181" fontId="21" fillId="0" borderId="1" xfId="0" applyNumberFormat="1" applyFont="1" applyFill="1" applyBorder="1" applyAlignment="1">
      <alignment horizontal="center" vertical="center" wrapText="1"/>
    </xf>
    <xf numFmtId="181" fontId="16" fillId="0" borderId="1" xfId="0" applyNumberFormat="1" applyFont="1" applyFill="1" applyBorder="1" applyAlignment="1" applyProtection="1">
      <alignment horizontal="center"/>
    </xf>
    <xf numFmtId="9" fontId="8" fillId="0" borderId="1" xfId="0" applyNumberFormat="1" applyFont="1" applyFill="1" applyBorder="1" applyAlignment="1" applyProtection="1">
      <alignment horizontal="center" vertical="center" wrapText="1"/>
    </xf>
    <xf numFmtId="0" fontId="10" fillId="0" borderId="0" xfId="7" applyFont="1" applyBorder="1" applyAlignment="1">
      <alignment horizontal="center"/>
    </xf>
    <xf numFmtId="181" fontId="8" fillId="0" borderId="11" xfId="0" applyNumberFormat="1" applyFont="1" applyBorder="1" applyAlignment="1">
      <alignment horizontal="right"/>
    </xf>
    <xf numFmtId="181" fontId="8" fillId="0" borderId="3" xfId="0" applyNumberFormat="1" applyFont="1" applyFill="1" applyBorder="1" applyAlignment="1">
      <alignment horizontal="center" vertical="center" wrapText="1"/>
    </xf>
    <xf numFmtId="181" fontId="8" fillId="0" borderId="12" xfId="0" applyNumberFormat="1" applyFont="1" applyFill="1" applyBorder="1" applyAlignment="1">
      <alignment horizontal="center" vertical="center" wrapText="1"/>
    </xf>
    <xf numFmtId="181" fontId="8" fillId="0" borderId="2" xfId="0" applyNumberFormat="1" applyFont="1" applyFill="1" applyBorder="1" applyAlignment="1">
      <alignment horizontal="center" vertical="center" wrapText="1"/>
    </xf>
    <xf numFmtId="181" fontId="10" fillId="0" borderId="5" xfId="0" applyNumberFormat="1" applyFont="1" applyBorder="1" applyAlignment="1">
      <alignment horizontal="center" wrapText="1"/>
    </xf>
    <xf numFmtId="181" fontId="10" fillId="0" borderId="1" xfId="0" applyNumberFormat="1" applyFont="1" applyBorder="1" applyAlignment="1">
      <alignment horizontal="center" wrapText="1"/>
    </xf>
    <xf numFmtId="181" fontId="14" fillId="0" borderId="0" xfId="0" applyNumberFormat="1" applyFont="1" applyAlignment="1">
      <alignment horizontal="center"/>
    </xf>
    <xf numFmtId="181" fontId="8" fillId="0" borderId="7" xfId="0" applyNumberFormat="1" applyFont="1" applyBorder="1" applyAlignment="1">
      <alignment horizontal="center"/>
    </xf>
    <xf numFmtId="181" fontId="12" fillId="0" borderId="96" xfId="0" applyNumberFormat="1" applyFont="1" applyFill="1" applyBorder="1" applyAlignment="1">
      <alignment horizontal="center" vertical="center" wrapText="1"/>
    </xf>
    <xf numFmtId="181" fontId="12" fillId="0" borderId="16" xfId="0" applyNumberFormat="1" applyFont="1" applyFill="1" applyBorder="1" applyAlignment="1">
      <alignment horizontal="center" vertical="center" wrapText="1"/>
    </xf>
    <xf numFmtId="181" fontId="16" fillId="0" borderId="131" xfId="0" applyNumberFormat="1" applyFont="1" applyFill="1" applyBorder="1" applyAlignment="1">
      <alignment horizontal="center" vertical="center"/>
    </xf>
    <xf numFmtId="181" fontId="16" fillId="0" borderId="133" xfId="0" applyNumberFormat="1" applyFont="1" applyFill="1" applyBorder="1" applyAlignment="1">
      <alignment horizontal="center" vertical="center"/>
    </xf>
    <xf numFmtId="181" fontId="8" fillId="0" borderId="0" xfId="0" applyNumberFormat="1" applyFont="1" applyFill="1" applyBorder="1" applyAlignment="1">
      <alignment horizontal="center"/>
    </xf>
    <xf numFmtId="181" fontId="10" fillId="0" borderId="96" xfId="0" applyNumberFormat="1" applyFont="1" applyFill="1" applyBorder="1" applyAlignment="1">
      <alignment horizontal="center"/>
    </xf>
    <xf numFmtId="181" fontId="8" fillId="0" borderId="132" xfId="0" applyNumberFormat="1" applyFont="1" applyFill="1" applyBorder="1" applyAlignment="1">
      <alignment horizontal="center" vertical="center" wrapText="1"/>
    </xf>
    <xf numFmtId="181" fontId="8" fillId="0" borderId="134" xfId="0" applyNumberFormat="1" applyFont="1" applyFill="1" applyBorder="1" applyAlignment="1">
      <alignment horizontal="center" vertical="center" wrapText="1"/>
    </xf>
    <xf numFmtId="181" fontId="9" fillId="0" borderId="0" xfId="0" applyNumberFormat="1" applyFont="1" applyAlignment="1">
      <alignment horizontal="left"/>
    </xf>
    <xf numFmtId="181" fontId="10" fillId="0" borderId="3" xfId="0" applyNumberFormat="1" applyFont="1" applyBorder="1" applyAlignment="1">
      <alignment horizontal="center" vertical="center" wrapText="1"/>
    </xf>
    <xf numFmtId="181" fontId="10" fillId="0" borderId="2" xfId="0" applyNumberFormat="1" applyFont="1" applyBorder="1" applyAlignment="1">
      <alignment horizontal="center" vertical="center" wrapText="1"/>
    </xf>
    <xf numFmtId="181" fontId="21" fillId="0" borderId="9" xfId="0" applyNumberFormat="1" applyFont="1" applyBorder="1" applyAlignment="1">
      <alignment horizontal="center"/>
    </xf>
    <xf numFmtId="181" fontId="21" fillId="0" borderId="5" xfId="0" applyNumberFormat="1" applyFont="1" applyBorder="1" applyAlignment="1">
      <alignment horizontal="center"/>
    </xf>
    <xf numFmtId="181" fontId="21" fillId="0" borderId="9" xfId="0" applyNumberFormat="1" applyFont="1" applyBorder="1" applyAlignment="1">
      <alignment horizontal="left"/>
    </xf>
    <xf numFmtId="181" fontId="21" fillId="0" borderId="5" xfId="0" applyNumberFormat="1" applyFont="1" applyBorder="1" applyAlignment="1">
      <alignment horizontal="left"/>
    </xf>
    <xf numFmtId="181" fontId="8" fillId="0" borderId="1" xfId="0" applyNumberFormat="1" applyFont="1" applyBorder="1" applyAlignment="1">
      <alignment horizontal="center"/>
    </xf>
    <xf numFmtId="181" fontId="21" fillId="0" borderId="1" xfId="0" applyNumberFormat="1" applyFont="1" applyBorder="1" applyAlignment="1">
      <alignment horizontal="center"/>
    </xf>
    <xf numFmtId="181" fontId="8" fillId="0" borderId="3" xfId="0" applyNumberFormat="1" applyFont="1" applyBorder="1" applyAlignment="1">
      <alignment horizontal="center"/>
    </xf>
    <xf numFmtId="181" fontId="8" fillId="0" borderId="2" xfId="0" applyNumberFormat="1" applyFont="1" applyBorder="1" applyAlignment="1">
      <alignment horizontal="center"/>
    </xf>
    <xf numFmtId="181" fontId="12" fillId="0" borderId="11" xfId="0" applyNumberFormat="1" applyFont="1" applyBorder="1" applyAlignment="1">
      <alignment horizontal="right"/>
    </xf>
    <xf numFmtId="181" fontId="21" fillId="6" borderId="9" xfId="0" applyNumberFormat="1" applyFont="1" applyFill="1" applyBorder="1" applyAlignment="1">
      <alignment horizontal="left"/>
    </xf>
    <xf numFmtId="181" fontId="21" fillId="6" borderId="5" xfId="0" applyNumberFormat="1" applyFont="1" applyFill="1" applyBorder="1" applyAlignment="1">
      <alignment horizontal="left"/>
    </xf>
    <xf numFmtId="181" fontId="25" fillId="3" borderId="9" xfId="0" applyNumberFormat="1" applyFont="1" applyFill="1" applyBorder="1" applyAlignment="1">
      <alignment horizontal="center"/>
    </xf>
    <xf numFmtId="181" fontId="25" fillId="3" borderId="5" xfId="0" applyNumberFormat="1" applyFont="1" applyFill="1" applyBorder="1" applyAlignment="1">
      <alignment horizontal="center"/>
    </xf>
    <xf numFmtId="181" fontId="8" fillId="4" borderId="9" xfId="0" applyNumberFormat="1" applyFont="1" applyFill="1" applyBorder="1" applyAlignment="1">
      <alignment horizontal="center"/>
    </xf>
    <xf numFmtId="181" fontId="8" fillId="4" borderId="5" xfId="0" applyNumberFormat="1" applyFont="1" applyFill="1" applyBorder="1" applyAlignment="1">
      <alignment horizontal="center"/>
    </xf>
    <xf numFmtId="181" fontId="4" fillId="0" borderId="9" xfId="0" applyNumberFormat="1" applyFont="1" applyBorder="1" applyAlignment="1">
      <alignment horizontal="center"/>
    </xf>
    <xf numFmtId="181" fontId="4" fillId="0" borderId="5" xfId="0" applyNumberFormat="1" applyFont="1" applyBorder="1" applyAlignment="1">
      <alignment horizontal="center"/>
    </xf>
    <xf numFmtId="181" fontId="15" fillId="0" borderId="0" xfId="0" applyNumberFormat="1" applyFont="1" applyBorder="1" applyAlignment="1">
      <alignment horizontal="center"/>
    </xf>
    <xf numFmtId="181" fontId="8" fillId="0" borderId="4" xfId="0" applyNumberFormat="1" applyFont="1" applyBorder="1" applyAlignment="1">
      <alignment horizontal="center" vertical="center" wrapText="1"/>
    </xf>
    <xf numFmtId="181" fontId="8" fillId="0" borderId="104" xfId="0" applyNumberFormat="1" applyFont="1" applyBorder="1" applyAlignment="1">
      <alignment horizontal="center" vertical="center" wrapText="1"/>
    </xf>
    <xf numFmtId="181" fontId="8" fillId="0" borderId="17" xfId="0" applyNumberFormat="1" applyFont="1" applyBorder="1" applyAlignment="1">
      <alignment horizontal="center" vertical="center" wrapText="1"/>
    </xf>
    <xf numFmtId="181" fontId="8" fillId="0" borderId="10" xfId="0" applyNumberFormat="1" applyFont="1" applyBorder="1" applyAlignment="1">
      <alignment horizontal="center" vertical="center" wrapText="1"/>
    </xf>
    <xf numFmtId="181" fontId="8" fillId="0" borderId="8" xfId="0" applyNumberFormat="1" applyFont="1" applyBorder="1" applyAlignment="1">
      <alignment horizontal="center"/>
    </xf>
    <xf numFmtId="178" fontId="8" fillId="0" borderId="1" xfId="11" applyNumberFormat="1" applyFont="1" applyBorder="1" applyAlignment="1">
      <alignment horizontal="center" vertical="center" wrapText="1"/>
    </xf>
    <xf numFmtId="178" fontId="8" fillId="0" borderId="1" xfId="11" applyNumberFormat="1" applyFont="1" applyBorder="1" applyAlignment="1">
      <alignment horizontal="center"/>
    </xf>
    <xf numFmtId="178" fontId="12" fillId="0" borderId="3" xfId="11" applyNumberFormat="1" applyFont="1" applyBorder="1" applyAlignment="1">
      <alignment horizontal="center" vertical="center" wrapText="1"/>
    </xf>
    <xf numFmtId="178" fontId="12" fillId="0" borderId="2" xfId="11" applyNumberFormat="1" applyFont="1" applyBorder="1" applyAlignment="1">
      <alignment horizontal="center" vertical="center" wrapText="1"/>
    </xf>
    <xf numFmtId="178" fontId="19" fillId="0" borderId="3" xfId="11" applyNumberFormat="1" applyFont="1" applyBorder="1" applyAlignment="1">
      <alignment horizontal="center" wrapText="1"/>
    </xf>
    <xf numFmtId="178" fontId="19" fillId="0" borderId="2" xfId="11" applyNumberFormat="1" applyFont="1" applyBorder="1" applyAlignment="1">
      <alignment horizontal="center" wrapText="1"/>
    </xf>
    <xf numFmtId="181" fontId="19" fillId="0" borderId="0" xfId="0" applyNumberFormat="1" applyFont="1" applyAlignment="1">
      <alignment horizontal="center"/>
    </xf>
    <xf numFmtId="181" fontId="37" fillId="0" borderId="0" xfId="10" applyNumberFormat="1" applyAlignment="1" applyProtection="1">
      <alignment horizontal="center"/>
    </xf>
    <xf numFmtId="181" fontId="8" fillId="3" borderId="9" xfId="0" applyNumberFormat="1" applyFont="1" applyFill="1" applyBorder="1" applyAlignment="1">
      <alignment horizontal="center"/>
    </xf>
    <xf numFmtId="181" fontId="8" fillId="3" borderId="5" xfId="0" applyNumberFormat="1" applyFont="1" applyFill="1" applyBorder="1" applyAlignment="1">
      <alignment horizontal="center"/>
    </xf>
    <xf numFmtId="181" fontId="8" fillId="0" borderId="3" xfId="0" applyNumberFormat="1" applyFont="1" applyBorder="1" applyAlignment="1">
      <alignment horizontal="center" vertical="center"/>
    </xf>
    <xf numFmtId="181" fontId="8" fillId="0" borderId="12" xfId="0" applyNumberFormat="1" applyFont="1" applyBorder="1" applyAlignment="1">
      <alignment horizontal="center" vertical="center"/>
    </xf>
    <xf numFmtId="181" fontId="8" fillId="0" borderId="2" xfId="0" applyNumberFormat="1" applyFont="1" applyBorder="1" applyAlignment="1">
      <alignment horizontal="center" vertical="center"/>
    </xf>
    <xf numFmtId="181" fontId="8" fillId="0" borderId="1" xfId="0" applyNumberFormat="1" applyFont="1" applyBorder="1" applyAlignment="1" applyProtection="1">
      <alignment horizontal="center" vertical="center" wrapText="1"/>
    </xf>
    <xf numFmtId="181" fontId="8" fillId="0" borderId="0" xfId="0" applyNumberFormat="1" applyFont="1" applyBorder="1" applyAlignment="1">
      <alignment horizontal="right"/>
    </xf>
    <xf numFmtId="181" fontId="21" fillId="0" borderId="0" xfId="0" applyNumberFormat="1" applyFont="1" applyFill="1" applyBorder="1" applyAlignment="1">
      <alignment horizontal="left"/>
    </xf>
    <xf numFmtId="181" fontId="21" fillId="0" borderId="0" xfId="0" applyNumberFormat="1" applyFont="1" applyAlignment="1">
      <alignment horizontal="left"/>
    </xf>
    <xf numFmtId="181" fontId="8" fillId="0" borderId="7" xfId="0" applyNumberFormat="1" applyFont="1" applyBorder="1" applyAlignment="1">
      <alignment horizontal="center" vertical="center"/>
    </xf>
    <xf numFmtId="181" fontId="9" fillId="0" borderId="0" xfId="16" applyNumberFormat="1" applyFont="1" applyAlignment="1">
      <alignment horizontal="left" vertical="center"/>
    </xf>
    <xf numFmtId="181" fontId="14" fillId="0" borderId="0" xfId="16" applyNumberFormat="1" applyFont="1" applyBorder="1" applyAlignment="1">
      <alignment horizontal="center" vertical="center"/>
    </xf>
    <xf numFmtId="181" fontId="8" fillId="0" borderId="8" xfId="16" applyNumberFormat="1" applyFont="1" applyBorder="1" applyAlignment="1">
      <alignment horizontal="right" vertical="center"/>
    </xf>
    <xf numFmtId="181" fontId="8" fillId="0" borderId="0" xfId="16" applyNumberFormat="1" applyFont="1" applyBorder="1" applyAlignment="1">
      <alignment horizontal="right" vertical="center"/>
    </xf>
    <xf numFmtId="181" fontId="16" fillId="18" borderId="1" xfId="16" applyNumberFormat="1" applyFont="1" applyFill="1" applyBorder="1" applyAlignment="1">
      <alignment horizontal="center" vertical="center" wrapText="1"/>
    </xf>
    <xf numFmtId="181" fontId="5" fillId="18" borderId="1" xfId="16" applyNumberFormat="1" applyFont="1" applyFill="1" applyBorder="1" applyAlignment="1">
      <alignment horizontal="center" vertical="center" wrapText="1"/>
    </xf>
    <xf numFmtId="181" fontId="12" fillId="0" borderId="0" xfId="16" applyNumberFormat="1" applyFont="1" applyAlignment="1">
      <alignment horizontal="right" vertical="center"/>
    </xf>
    <xf numFmtId="181" fontId="16" fillId="0" borderId="15" xfId="0" applyNumberFormat="1" applyFont="1" applyBorder="1" applyAlignment="1">
      <alignment horizontal="center" vertical="center" wrapText="1"/>
    </xf>
    <xf numFmtId="181" fontId="16" fillId="0" borderId="6" xfId="0" applyNumberFormat="1" applyFont="1" applyBorder="1" applyAlignment="1">
      <alignment horizontal="center" vertical="center" wrapText="1"/>
    </xf>
    <xf numFmtId="181" fontId="17" fillId="0" borderId="0" xfId="0" applyNumberFormat="1" applyFont="1" applyAlignment="1">
      <alignment horizontal="left"/>
    </xf>
    <xf numFmtId="181" fontId="8" fillId="0" borderId="0" xfId="0" applyNumberFormat="1" applyFont="1" applyAlignment="1">
      <alignment horizontal="center"/>
    </xf>
    <xf numFmtId="181" fontId="43" fillId="0" borderId="3" xfId="0" applyNumberFormat="1" applyFont="1" applyFill="1" applyBorder="1" applyAlignment="1">
      <alignment horizontal="center" vertical="center" wrapText="1"/>
    </xf>
    <xf numFmtId="181" fontId="43" fillId="0" borderId="12" xfId="0" applyNumberFormat="1" applyFont="1" applyFill="1" applyBorder="1" applyAlignment="1">
      <alignment horizontal="center" vertical="center" wrapText="1"/>
    </xf>
    <xf numFmtId="181" fontId="43" fillId="0" borderId="2" xfId="0" applyNumberFormat="1" applyFont="1" applyFill="1" applyBorder="1" applyAlignment="1">
      <alignment horizontal="center" vertical="center" wrapText="1"/>
    </xf>
    <xf numFmtId="181" fontId="8" fillId="2" borderId="11" xfId="0" applyNumberFormat="1" applyFont="1" applyFill="1" applyBorder="1" applyAlignment="1">
      <alignment horizontal="center"/>
    </xf>
    <xf numFmtId="0" fontId="19" fillId="0" borderId="0" xfId="0" applyFont="1" applyFill="1" applyAlignment="1">
      <alignment horizontal="left"/>
    </xf>
    <xf numFmtId="177" fontId="14" fillId="0" borderId="0" xfId="0" applyNumberFormat="1" applyFont="1" applyFill="1" applyBorder="1" applyAlignment="1" applyProtection="1">
      <alignment horizontal="center"/>
    </xf>
    <xf numFmtId="177" fontId="8" fillId="0" borderId="8" xfId="0" applyNumberFormat="1" applyFont="1" applyFill="1" applyBorder="1" applyAlignment="1" applyProtection="1">
      <alignment horizontal="right"/>
    </xf>
    <xf numFmtId="0" fontId="21" fillId="0" borderId="0" xfId="0" applyFont="1" applyFill="1" applyAlignment="1">
      <alignment horizontal="left"/>
    </xf>
    <xf numFmtId="177" fontId="21" fillId="0" borderId="0" xfId="0" applyNumberFormat="1" applyFont="1" applyFill="1" applyAlignment="1" applyProtection="1">
      <alignment horizontal="left"/>
    </xf>
    <xf numFmtId="181" fontId="12" fillId="0" borderId="11" xfId="16" applyNumberFormat="1" applyFont="1" applyFill="1" applyBorder="1" applyAlignment="1" applyProtection="1">
      <alignment horizontal="left"/>
    </xf>
    <xf numFmtId="4" fontId="11" fillId="0" borderId="0" xfId="16" applyNumberFormat="1" applyFont="1" applyFill="1" applyAlignment="1" applyProtection="1">
      <alignment horizontal="left"/>
    </xf>
    <xf numFmtId="181" fontId="19" fillId="0" borderId="0" xfId="16" applyNumberFormat="1" applyFont="1" applyFill="1" applyAlignment="1">
      <alignment horizontal="left"/>
    </xf>
    <xf numFmtId="181" fontId="14" fillId="0" borderId="0" xfId="16" applyNumberFormat="1" applyFont="1" applyFill="1" applyBorder="1" applyAlignment="1" applyProtection="1">
      <alignment horizontal="center"/>
    </xf>
    <xf numFmtId="181" fontId="8" fillId="0" borderId="0" xfId="16" applyNumberFormat="1" applyFont="1" applyFill="1" applyBorder="1" applyAlignment="1" applyProtection="1">
      <alignment horizontal="left"/>
    </xf>
    <xf numFmtId="181" fontId="8" fillId="0" borderId="0" xfId="16" applyNumberFormat="1" applyFont="1" applyFill="1" applyBorder="1" applyAlignment="1" applyProtection="1">
      <alignment horizontal="right"/>
    </xf>
    <xf numFmtId="181" fontId="1" fillId="23" borderId="1" xfId="16" applyNumberFormat="1" applyFont="1" applyFill="1" applyBorder="1" applyAlignment="1">
      <alignment horizontal="center" vertical="center" wrapText="1"/>
    </xf>
    <xf numFmtId="181" fontId="8" fillId="23" borderId="1" xfId="16" applyNumberFormat="1" applyFont="1" applyFill="1" applyBorder="1" applyAlignment="1" applyProtection="1">
      <alignment horizontal="center" vertical="center" wrapText="1"/>
    </xf>
    <xf numFmtId="181" fontId="10" fillId="23" borderId="1" xfId="16" applyNumberFormat="1" applyFont="1" applyFill="1" applyBorder="1" applyAlignment="1" applyProtection="1">
      <alignment horizontal="center"/>
    </xf>
    <xf numFmtId="4" fontId="8" fillId="23" borderId="1" xfId="16" applyNumberFormat="1" applyFont="1" applyFill="1" applyBorder="1" applyAlignment="1" applyProtection="1">
      <alignment horizontal="center" vertical="center" wrapText="1"/>
    </xf>
    <xf numFmtId="181" fontId="14" fillId="0" borderId="0" xfId="0" applyNumberFormat="1" applyFont="1" applyAlignment="1">
      <alignment horizontal="center" vertical="center"/>
    </xf>
    <xf numFmtId="181" fontId="8" fillId="0" borderId="8" xfId="0" applyNumberFormat="1" applyFont="1" applyBorder="1" applyAlignment="1">
      <alignment horizontal="right" vertical="center"/>
    </xf>
    <xf numFmtId="181" fontId="8" fillId="0" borderId="11" xfId="0" applyNumberFormat="1" applyFont="1" applyBorder="1" applyAlignment="1">
      <alignment horizontal="right" vertical="center"/>
    </xf>
    <xf numFmtId="181" fontId="21" fillId="0" borderId="3" xfId="0" applyNumberFormat="1" applyFont="1" applyFill="1" applyBorder="1" applyAlignment="1">
      <alignment horizontal="center" vertical="center" wrapText="1"/>
    </xf>
    <xf numFmtId="181" fontId="21" fillId="0" borderId="2" xfId="0" applyNumberFormat="1" applyFont="1" applyFill="1" applyBorder="1" applyAlignment="1">
      <alignment horizontal="center" vertical="center" wrapText="1"/>
    </xf>
    <xf numFmtId="181" fontId="9" fillId="0" borderId="1" xfId="0" applyNumberFormat="1" applyFont="1" applyFill="1" applyBorder="1" applyAlignment="1">
      <alignment horizontal="center"/>
    </xf>
    <xf numFmtId="181" fontId="29" fillId="0" borderId="1" xfId="0" applyNumberFormat="1" applyFont="1" applyFill="1" applyBorder="1" applyAlignment="1">
      <alignment horizontal="center"/>
    </xf>
    <xf numFmtId="181" fontId="17" fillId="0" borderId="1" xfId="0" applyNumberFormat="1" applyFont="1" applyFill="1" applyBorder="1" applyAlignment="1">
      <alignment horizontal="left"/>
    </xf>
    <xf numFmtId="181" fontId="16" fillId="0" borderId="1" xfId="0" applyNumberFormat="1" applyFont="1" applyBorder="1" applyAlignment="1">
      <alignment horizontal="center" vertical="center"/>
    </xf>
    <xf numFmtId="181" fontId="11" fillId="0" borderId="1" xfId="0" applyNumberFormat="1" applyFont="1" applyFill="1" applyBorder="1" applyAlignment="1">
      <alignment horizontal="center"/>
    </xf>
    <xf numFmtId="181" fontId="107" fillId="0" borderId="0" xfId="0" applyNumberFormat="1" applyFont="1" applyAlignment="1">
      <alignment horizontal="center"/>
    </xf>
    <xf numFmtId="181" fontId="1" fillId="0" borderId="0" xfId="0" applyNumberFormat="1" applyFont="1" applyBorder="1" applyAlignment="1">
      <alignment horizontal="center"/>
    </xf>
    <xf numFmtId="9" fontId="31" fillId="0" borderId="1" xfId="4" applyNumberFormat="1" applyFont="1" applyBorder="1" applyAlignment="1">
      <alignment horizontal="center"/>
    </xf>
    <xf numFmtId="181" fontId="9" fillId="0" borderId="8" xfId="0" applyNumberFormat="1" applyFont="1" applyBorder="1" applyAlignment="1">
      <alignment horizontal="center"/>
    </xf>
    <xf numFmtId="181" fontId="9" fillId="14" borderId="9" xfId="0" applyNumberFormat="1" applyFont="1" applyFill="1" applyBorder="1" applyAlignment="1">
      <alignment horizontal="center"/>
    </xf>
    <xf numFmtId="181" fontId="9" fillId="14" borderId="7" xfId="0" applyNumberFormat="1" applyFont="1" applyFill="1" applyBorder="1" applyAlignment="1">
      <alignment horizontal="center"/>
    </xf>
    <xf numFmtId="181" fontId="9" fillId="14" borderId="5" xfId="0" applyNumberFormat="1" applyFont="1" applyFill="1" applyBorder="1" applyAlignment="1">
      <alignment horizontal="center"/>
    </xf>
    <xf numFmtId="181" fontId="21" fillId="0" borderId="1" xfId="0" applyNumberFormat="1" applyFont="1" applyBorder="1" applyAlignment="1" applyProtection="1">
      <alignment horizontal="left" vertical="center"/>
    </xf>
    <xf numFmtId="181" fontId="21" fillId="0" borderId="1" xfId="0" applyNumberFormat="1" applyFont="1" applyBorder="1" applyAlignment="1" applyProtection="1">
      <alignment horizontal="left" vertical="center" wrapText="1"/>
    </xf>
    <xf numFmtId="181" fontId="21" fillId="2" borderId="1" xfId="0" applyNumberFormat="1" applyFont="1" applyFill="1" applyBorder="1" applyAlignment="1" applyProtection="1">
      <alignment horizontal="left" vertical="center"/>
    </xf>
    <xf numFmtId="181" fontId="8" fillId="0" borderId="11" xfId="0" applyNumberFormat="1" applyFont="1" applyBorder="1" applyAlignment="1" applyProtection="1">
      <alignment horizontal="right" vertical="center"/>
    </xf>
    <xf numFmtId="181" fontId="29" fillId="0" borderId="9" xfId="0" applyNumberFormat="1" applyFont="1" applyBorder="1" applyAlignment="1" applyProtection="1">
      <alignment horizontal="center" vertical="center"/>
    </xf>
    <xf numFmtId="181" fontId="29" fillId="0" borderId="5" xfId="0" applyNumberFormat="1" applyFont="1" applyBorder="1" applyAlignment="1" applyProtection="1">
      <alignment horizontal="center" vertical="center"/>
    </xf>
    <xf numFmtId="181" fontId="14" fillId="0" borderId="0" xfId="0" applyNumberFormat="1" applyFont="1" applyBorder="1" applyAlignment="1" applyProtection="1">
      <alignment horizontal="center" vertical="center"/>
    </xf>
    <xf numFmtId="181" fontId="8" fillId="0" borderId="8" xfId="0" applyNumberFormat="1" applyFont="1" applyBorder="1" applyAlignment="1" applyProtection="1">
      <alignment horizontal="left" vertical="center"/>
    </xf>
    <xf numFmtId="181" fontId="8" fillId="0" borderId="8" xfId="0" applyNumberFormat="1" applyFont="1" applyBorder="1" applyAlignment="1" applyProtection="1">
      <alignment horizontal="right" vertical="center"/>
    </xf>
    <xf numFmtId="181" fontId="17" fillId="0" borderId="15" xfId="0" applyNumberFormat="1" applyFont="1" applyBorder="1" applyAlignment="1" applyProtection="1">
      <alignment horizontal="center" vertical="center"/>
    </xf>
    <xf numFmtId="181" fontId="17" fillId="0" borderId="4" xfId="0" applyNumberFormat="1" applyFont="1" applyBorder="1" applyAlignment="1" applyProtection="1">
      <alignment horizontal="center" vertical="center"/>
    </xf>
    <xf numFmtId="181" fontId="17" fillId="0" borderId="6" xfId="0" applyNumberFormat="1" applyFont="1" applyBorder="1" applyAlignment="1" applyProtection="1">
      <alignment horizontal="center" vertical="center"/>
    </xf>
    <xf numFmtId="181" fontId="17" fillId="0" borderId="10" xfId="0" applyNumberFormat="1" applyFont="1" applyBorder="1" applyAlignment="1" applyProtection="1">
      <alignment horizontal="center" vertical="center"/>
    </xf>
  </cellXfs>
  <cellStyles count="179">
    <cellStyle name="_2009年经营计划-临安西子公司(3亿)" xfId="23"/>
    <cellStyle name="_2323 FAR" xfId="24"/>
    <cellStyle name="_Copy of 09060U265b 1_eng (2)" xfId="25"/>
    <cellStyle name="_gross profit of main products_eng (2)" xfId="26"/>
    <cellStyle name="_PartB_FinaStatements" xfId="27"/>
    <cellStyle name="_PRC" xfId="28"/>
    <cellStyle name="0,0_x000d__x000a_NA_x000d__x000a_" xfId="29"/>
    <cellStyle name="0,0_x000d__x000a_NA_x000d__x000a_ 2" xfId="176"/>
    <cellStyle name="0,0_x000d__x000a_NA_x000d__x000a__三期2011" xfId="177"/>
    <cellStyle name="ColLevel_0" xfId="178"/>
    <cellStyle name="Column Title" xfId="30"/>
    <cellStyle name="Comma_Profit Forecast Memo_Mar 29" xfId="31"/>
    <cellStyle name="Comma_Sheet1" xfId="1"/>
    <cellStyle name="Company" xfId="32"/>
    <cellStyle name="Date [mmm-d-yyyy]" xfId="33"/>
    <cellStyle name="Date [mmm-yyyy]" xfId="34"/>
    <cellStyle name="Date2" xfId="35"/>
    <cellStyle name="General" xfId="36"/>
    <cellStyle name="General 10" xfId="37"/>
    <cellStyle name="General 11" xfId="38"/>
    <cellStyle name="General 12" xfId="39"/>
    <cellStyle name="General 13" xfId="40"/>
    <cellStyle name="General 14" xfId="41"/>
    <cellStyle name="General 15" xfId="42"/>
    <cellStyle name="General 16" xfId="43"/>
    <cellStyle name="General 17" xfId="44"/>
    <cellStyle name="General 18" xfId="45"/>
    <cellStyle name="General 19" xfId="46"/>
    <cellStyle name="General 2" xfId="47"/>
    <cellStyle name="General 20" xfId="48"/>
    <cellStyle name="General 21" xfId="49"/>
    <cellStyle name="General 22" xfId="50"/>
    <cellStyle name="General 23" xfId="51"/>
    <cellStyle name="General 24" xfId="52"/>
    <cellStyle name="General 25" xfId="53"/>
    <cellStyle name="General 26" xfId="54"/>
    <cellStyle name="General 27" xfId="55"/>
    <cellStyle name="General 28" xfId="56"/>
    <cellStyle name="General 29" xfId="57"/>
    <cellStyle name="General 3" xfId="58"/>
    <cellStyle name="General 30" xfId="59"/>
    <cellStyle name="General 31" xfId="60"/>
    <cellStyle name="General 32" xfId="61"/>
    <cellStyle name="General 33" xfId="62"/>
    <cellStyle name="General 34" xfId="63"/>
    <cellStyle name="General 35" xfId="64"/>
    <cellStyle name="General 36" xfId="65"/>
    <cellStyle name="General 37" xfId="66"/>
    <cellStyle name="General 38" xfId="67"/>
    <cellStyle name="General 39" xfId="68"/>
    <cellStyle name="General 4" xfId="69"/>
    <cellStyle name="General 40" xfId="70"/>
    <cellStyle name="General 41" xfId="71"/>
    <cellStyle name="General 42" xfId="72"/>
    <cellStyle name="General 43" xfId="73"/>
    <cellStyle name="General 44" xfId="74"/>
    <cellStyle name="General 45" xfId="75"/>
    <cellStyle name="General 46" xfId="76"/>
    <cellStyle name="General 47" xfId="77"/>
    <cellStyle name="General 5" xfId="78"/>
    <cellStyle name="General 6" xfId="79"/>
    <cellStyle name="General 7" xfId="80"/>
    <cellStyle name="General 8" xfId="81"/>
    <cellStyle name="General 9" xfId="82"/>
    <cellStyle name="Input" xfId="83"/>
    <cellStyle name="Input 10" xfId="84"/>
    <cellStyle name="Input 11" xfId="85"/>
    <cellStyle name="Input 12" xfId="86"/>
    <cellStyle name="Input 13" xfId="87"/>
    <cellStyle name="Input 14" xfId="88"/>
    <cellStyle name="Input 15" xfId="89"/>
    <cellStyle name="Input 16" xfId="90"/>
    <cellStyle name="Input 17" xfId="91"/>
    <cellStyle name="Input 18" xfId="92"/>
    <cellStyle name="Input 19" xfId="93"/>
    <cellStyle name="Input 2" xfId="94"/>
    <cellStyle name="Input 20" xfId="95"/>
    <cellStyle name="Input 21" xfId="96"/>
    <cellStyle name="Input 22" xfId="97"/>
    <cellStyle name="Input 23" xfId="98"/>
    <cellStyle name="Input 24" xfId="99"/>
    <cellStyle name="Input 25" xfId="100"/>
    <cellStyle name="Input 26" xfId="101"/>
    <cellStyle name="Input 27" xfId="102"/>
    <cellStyle name="Input 28" xfId="103"/>
    <cellStyle name="Input 29" xfId="104"/>
    <cellStyle name="Input 3" xfId="105"/>
    <cellStyle name="Input 30" xfId="106"/>
    <cellStyle name="Input 31" xfId="107"/>
    <cellStyle name="Input 32" xfId="108"/>
    <cellStyle name="Input 33" xfId="109"/>
    <cellStyle name="Input 34" xfId="110"/>
    <cellStyle name="Input 35" xfId="111"/>
    <cellStyle name="Input 36" xfId="112"/>
    <cellStyle name="Input 37" xfId="113"/>
    <cellStyle name="Input 38" xfId="114"/>
    <cellStyle name="Input 39" xfId="115"/>
    <cellStyle name="Input 4" xfId="116"/>
    <cellStyle name="Input 40" xfId="117"/>
    <cellStyle name="Input 41" xfId="118"/>
    <cellStyle name="Input 42" xfId="119"/>
    <cellStyle name="Input 43" xfId="120"/>
    <cellStyle name="Input 44" xfId="121"/>
    <cellStyle name="Input 45" xfId="122"/>
    <cellStyle name="Input 5" xfId="123"/>
    <cellStyle name="Input 6" xfId="124"/>
    <cellStyle name="Input 7" xfId="125"/>
    <cellStyle name="Input 8" xfId="126"/>
    <cellStyle name="Input 9" xfId="127"/>
    <cellStyle name="Margin" xfId="128"/>
    <cellStyle name="n" xfId="129"/>
    <cellStyle name="Normal_Dilution_analysis_Ken" xfId="130"/>
    <cellStyle name="Normal_Sheet1" xfId="2"/>
    <cellStyle name="Normal_打印" xfId="3"/>
    <cellStyle name="NormalMultiple" xfId="131"/>
    <cellStyle name="NormalX" xfId="132"/>
    <cellStyle name="p" xfId="133"/>
    <cellStyle name="Profit figure" xfId="134"/>
    <cellStyle name="Red Font" xfId="135"/>
    <cellStyle name="Tag" xfId="136"/>
    <cellStyle name="百分比" xfId="4" builtinId="5"/>
    <cellStyle name="百分比 10" xfId="137"/>
    <cellStyle name="百分比 12" xfId="138"/>
    <cellStyle name="百分比 14" xfId="139"/>
    <cellStyle name="百分比 16" xfId="140"/>
    <cellStyle name="百分比 18" xfId="141"/>
    <cellStyle name="百分比 2" xfId="21"/>
    <cellStyle name="百分比 2 2" xfId="142"/>
    <cellStyle name="百分比 20" xfId="143"/>
    <cellStyle name="百分比 22" xfId="144"/>
    <cellStyle name="百分比 23" xfId="145"/>
    <cellStyle name="百分比 24" xfId="146"/>
    <cellStyle name="百分比 25" xfId="147"/>
    <cellStyle name="百分比 26" xfId="148"/>
    <cellStyle name="百分比 27" xfId="149"/>
    <cellStyle name="百分比 3" xfId="22"/>
    <cellStyle name="百分比 6" xfId="150"/>
    <cellStyle name="百分比 8" xfId="151"/>
    <cellStyle name="差_2009年经营计划初稿-临安西子公司081130" xfId="152"/>
    <cellStyle name="差_2009年经营计划-临安西子公司(3亿)" xfId="153"/>
    <cellStyle name="常规" xfId="0" builtinId="0"/>
    <cellStyle name="常规 107" xfId="5"/>
    <cellStyle name="常规 107 2" xfId="16"/>
    <cellStyle name="常规 2" xfId="14"/>
    <cellStyle name="常规 2 2" xfId="15"/>
    <cellStyle name="常规 29" xfId="18"/>
    <cellStyle name="常规 3" xfId="154"/>
    <cellStyle name="常规 3 2" xfId="155"/>
    <cellStyle name="常规 4" xfId="156"/>
    <cellStyle name="常规 41" xfId="157"/>
    <cellStyle name="常规 45" xfId="158"/>
    <cellStyle name="常规 5" xfId="159"/>
    <cellStyle name="常规 6" xfId="160"/>
    <cellStyle name="常规 7" xfId="161"/>
    <cellStyle name="常规_10(商住)快速编制现金流量表2011" xfId="6"/>
    <cellStyle name="常规_101025财务预算表格清单" xfId="7"/>
    <cellStyle name="常规_2011年预算编制用2010年预测表" xfId="8"/>
    <cellStyle name="常规_交通模板预算" xfId="13"/>
    <cellStyle name="常规_申请表" xfId="9"/>
    <cellStyle name="超级链接" xfId="162"/>
    <cellStyle name="超链接" xfId="10" builtinId="8"/>
    <cellStyle name="超链接 2" xfId="19"/>
    <cellStyle name="好_2009年经营计划初稿-临安西子公司081130" xfId="163"/>
    <cellStyle name="好_2009年经营计划-临安西子公司(3亿)" xfId="164"/>
    <cellStyle name="后继超级链接" xfId="165"/>
    <cellStyle name="货币 2" xfId="166"/>
    <cellStyle name="千分位[0]_Sheet1 (2)" xfId="167"/>
    <cellStyle name="千分位_Sheet1 (2)" xfId="168"/>
    <cellStyle name="千位分隔" xfId="11" builtinId="3"/>
    <cellStyle name="千位分隔 10" xfId="169"/>
    <cellStyle name="千位分隔 13" xfId="170"/>
    <cellStyle name="千位分隔 2" xfId="17"/>
    <cellStyle name="千位分隔 3" xfId="20"/>
    <cellStyle name="千位分隔 3 2" xfId="171"/>
    <cellStyle name="千位分隔 41" xfId="172"/>
    <cellStyle name="千位分隔 42" xfId="173"/>
    <cellStyle name="千位分隔 43" xfId="174"/>
    <cellStyle name="样式 1" xfId="12"/>
    <cellStyle name="一般_99-12-31" xfId="175"/>
  </cellStyles>
  <dxfs count="3">
    <dxf>
      <font>
        <color rgb="FF9C0006"/>
      </font>
      <fill>
        <patternFill>
          <bgColor rgb="FFFFC7CE"/>
        </patternFill>
      </fill>
    </dxf>
    <dxf>
      <numFmt numFmtId="0" formatCode="General"/>
      <fill>
        <patternFill patternType="none">
          <fgColor indexed="64"/>
          <bgColor auto="1"/>
        </patternFill>
      </fill>
      <border>
        <left/>
        <right/>
        <top/>
        <bottom/>
        <vertical/>
        <horizontal/>
      </border>
    </dxf>
    <dxf>
      <font>
        <color rgb="FF9C0006"/>
      </font>
      <fill>
        <patternFill>
          <bgColor rgb="FFFFC7CE"/>
        </patternFill>
      </fill>
    </dxf>
  </dxfs>
  <tableStyles count="0" defaultTableStyle="TableStyleMedium2" defaultPivotStyle="PivotStyleLight16"/>
  <colors>
    <mruColors>
      <color rgb="FF0000FF"/>
      <color rgb="FF99FF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externalLink" Target="externalLinks/externalLink4.xml"/><Relationship Id="rId50" Type="http://schemas.openxmlformats.org/officeDocument/2006/relationships/externalLink" Target="externalLinks/externalLink7.xml"/><Relationship Id="rId55" Type="http://schemas.openxmlformats.org/officeDocument/2006/relationships/externalLink" Target="externalLinks/externalLink12.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54" Type="http://schemas.openxmlformats.org/officeDocument/2006/relationships/externalLink" Target="externalLinks/externalLink11.xml"/><Relationship Id="rId62"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externalLink" Target="externalLinks/externalLink2.xml"/><Relationship Id="rId53" Type="http://schemas.openxmlformats.org/officeDocument/2006/relationships/externalLink" Target="externalLinks/externalLink10.xml"/><Relationship Id="rId58" Type="http://schemas.openxmlformats.org/officeDocument/2006/relationships/externalLink" Target="externalLinks/externalLink15.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externalLink" Target="externalLinks/externalLink6.xml"/><Relationship Id="rId57" Type="http://schemas.openxmlformats.org/officeDocument/2006/relationships/externalLink" Target="externalLinks/externalLink14.xml"/><Relationship Id="rId61"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externalLink" Target="externalLinks/externalLink1.xml"/><Relationship Id="rId52" Type="http://schemas.openxmlformats.org/officeDocument/2006/relationships/externalLink" Target="externalLinks/externalLink9.xml"/><Relationship Id="rId6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externalLink" Target="externalLinks/externalLink5.xml"/><Relationship Id="rId56" Type="http://schemas.openxmlformats.org/officeDocument/2006/relationships/externalLink" Target="externalLinks/externalLink13.xml"/><Relationship Id="rId8" Type="http://schemas.openxmlformats.org/officeDocument/2006/relationships/worksheet" Target="worksheets/sheet8.xml"/><Relationship Id="rId51" Type="http://schemas.openxmlformats.org/officeDocument/2006/relationships/externalLink" Target="externalLinks/externalLink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externalLink" Target="externalLinks/externalLink3.xml"/><Relationship Id="rId5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3</xdr:col>
      <xdr:colOff>190500</xdr:colOff>
      <xdr:row>1</xdr:row>
      <xdr:rowOff>228600</xdr:rowOff>
    </xdr:from>
    <xdr:to>
      <xdr:col>4</xdr:col>
      <xdr:colOff>1581150</xdr:colOff>
      <xdr:row>2</xdr:row>
      <xdr:rowOff>219075</xdr:rowOff>
    </xdr:to>
    <xdr:sp macro="" textlink="$A$50">
      <xdr:nvSpPr>
        <xdr:cNvPr id="22529" name="Rectangle 1"/>
        <xdr:cNvSpPr>
          <a:spLocks noChangeArrowheads="1" noTextEdit="1"/>
        </xdr:cNvSpPr>
      </xdr:nvSpPr>
      <xdr:spPr bwMode="auto">
        <a:xfrm>
          <a:off x="4381500" y="428625"/>
          <a:ext cx="2962275" cy="219075"/>
        </a:xfrm>
        <a:prstGeom prst="rect">
          <a:avLst/>
        </a:prstGeom>
        <a:noFill/>
        <a:ln>
          <a:noFill/>
        </a:ln>
        <a:extLst>
          <a:ext uri="{909E8E84-426E-40DD-AFC4-6F175D3DCCD1}">
            <a14:hiddenFill xmlns:a14="http://schemas.microsoft.com/office/drawing/2010/main" xmlns="">
              <a:solidFill>
                <a:srgbClr xmlns:mc="http://schemas.openxmlformats.org/markup-compatibility/2006" val="FFFFFF" mc:Ignorable="a14" a14:legacySpreadsheetColorIndex="65"/>
              </a:solidFill>
            </a14:hiddenFill>
          </a:ext>
          <a:ext uri="{91240B29-F687-4F45-9708-019B960494DF}">
            <a14:hiddenLine xmlns:a14="http://schemas.microsoft.com/office/drawing/2010/main" xmlns=""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18288" rIns="36576" bIns="0" anchor="t" upright="1"/>
        <a:lstStyle/>
        <a:p>
          <a:pPr algn="ctr" rtl="0">
            <a:defRPr sz="1000"/>
          </a:pPr>
          <a:fld id="{849875C9-F13C-40B8-9DD9-8149AC9466C6}" type="TxLink">
            <a:rPr lang="zh-CN" altLang="en-US" sz="1200" b="1" i="0" u="none" strike="noStrike" baseline="0">
              <a:solidFill>
                <a:srgbClr val="000000"/>
              </a:solidFill>
              <a:latin typeface="仿宋_GB2312"/>
              <a:ea typeface="仿宋_GB2312"/>
            </a:rPr>
            <a:pPr algn="ctr" rtl="0">
              <a:defRPr sz="1000"/>
            </a:pPr>
            <a:t>2013年1月31日</a:t>
          </a:fld>
          <a:endParaRPr lang="zh-CN" alt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28575</xdr:colOff>
      <xdr:row>20</xdr:row>
      <xdr:rowOff>38100</xdr:rowOff>
    </xdr:from>
    <xdr:to>
      <xdr:col>14</xdr:col>
      <xdr:colOff>581025</xdr:colOff>
      <xdr:row>24</xdr:row>
      <xdr:rowOff>228600</xdr:rowOff>
    </xdr:to>
    <xdr:sp macro="" textlink="">
      <xdr:nvSpPr>
        <xdr:cNvPr id="4257" name="Line 1"/>
        <xdr:cNvSpPr>
          <a:spLocks noChangeShapeType="1"/>
        </xdr:cNvSpPr>
      </xdr:nvSpPr>
      <xdr:spPr bwMode="auto">
        <a:xfrm>
          <a:off x="3152775" y="5114925"/>
          <a:ext cx="5457825" cy="952500"/>
        </a:xfrm>
        <a:prstGeom prst="line">
          <a:avLst/>
        </a:prstGeom>
        <a:noFill/>
        <a:ln w="9525">
          <a:solidFill>
            <a:srgbClr val="000000"/>
          </a:solidFill>
          <a:round/>
          <a:headEnd/>
          <a:tailEnd/>
        </a:ln>
        <a:extLst>
          <a:ext uri="{909E8E84-426E-40DD-AFC4-6F175D3DCCD1}">
            <a14:hiddenFill xmlns:a14="http://schemas.microsoft.com/office/drawing/2010/main" xmlns="">
              <a:noFill/>
            </a14:hiddenFill>
          </a:ext>
        </a:extLst>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3276600</xdr:colOff>
      <xdr:row>2</xdr:row>
      <xdr:rowOff>9525</xdr:rowOff>
    </xdr:from>
    <xdr:to>
      <xdr:col>1</xdr:col>
      <xdr:colOff>323850</xdr:colOff>
      <xdr:row>2</xdr:row>
      <xdr:rowOff>238125</xdr:rowOff>
    </xdr:to>
    <xdr:sp macro="" textlink="$A$28">
      <xdr:nvSpPr>
        <xdr:cNvPr id="23553" name="Rectangle 1"/>
        <xdr:cNvSpPr>
          <a:spLocks noChangeArrowheads="1" noTextEdit="1"/>
        </xdr:cNvSpPr>
      </xdr:nvSpPr>
      <xdr:spPr bwMode="auto">
        <a:xfrm>
          <a:off x="3276600" y="533400"/>
          <a:ext cx="1209675" cy="228600"/>
        </a:xfrm>
        <a:prstGeom prst="rect">
          <a:avLst/>
        </a:prstGeom>
        <a:noFill/>
        <a:ln>
          <a:noFill/>
        </a:ln>
        <a:extLst>
          <a:ext uri="{909E8E84-426E-40DD-AFC4-6F175D3DCCD1}">
            <a14:hiddenFill xmlns:a14="http://schemas.microsoft.com/office/drawing/2010/main" xmlns="">
              <a:solidFill>
                <a:srgbClr xmlns:mc="http://schemas.openxmlformats.org/markup-compatibility/2006" val="FFFFFF" mc:Ignorable="a14" a14:legacySpreadsheetColorIndex="65"/>
              </a:solidFill>
            </a14:hiddenFill>
          </a:ext>
          <a:ext uri="{91240B29-F687-4F45-9708-019B960494DF}">
            <a14:hiddenLine xmlns:a14="http://schemas.microsoft.com/office/drawing/2010/main" xmlns=""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fld id="{69401D50-BDF9-4B7F-B808-556A8FDB8EF4}" type="TxLink">
            <a:rPr lang="zh-CN" altLang="en-US" sz="1200" b="0" i="0" u="none" strike="noStrike" baseline="0">
              <a:solidFill>
                <a:srgbClr val="000000"/>
              </a:solidFill>
              <a:latin typeface="宋体"/>
              <a:ea typeface="宋体"/>
            </a:rPr>
            <a:pPr algn="ctr" rtl="0">
              <a:defRPr sz="1000"/>
            </a:pPr>
            <a:t> </a:t>
          </a:fld>
          <a:endParaRPr lang="zh-CN" altLang="en-US"/>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2</xdr:col>
      <xdr:colOff>9525</xdr:colOff>
      <xdr:row>7</xdr:row>
      <xdr:rowOff>28575</xdr:rowOff>
    </xdr:from>
    <xdr:to>
      <xdr:col>2</xdr:col>
      <xdr:colOff>904875</xdr:colOff>
      <xdr:row>27</xdr:row>
      <xdr:rowOff>9525</xdr:rowOff>
    </xdr:to>
    <xdr:sp macro="" textlink="">
      <xdr:nvSpPr>
        <xdr:cNvPr id="5276" name="Line 8"/>
        <xdr:cNvSpPr>
          <a:spLocks noChangeShapeType="1"/>
        </xdr:cNvSpPr>
      </xdr:nvSpPr>
      <xdr:spPr bwMode="auto">
        <a:xfrm>
          <a:off x="2343150" y="1981200"/>
          <a:ext cx="895350" cy="2771775"/>
        </a:xfrm>
        <a:prstGeom prst="line">
          <a:avLst/>
        </a:prstGeom>
        <a:noFill/>
        <a:ln w="9525">
          <a:solidFill>
            <a:srgbClr val="000000"/>
          </a:solidFill>
          <a:round/>
          <a:headEnd/>
          <a:tailEnd/>
        </a:ln>
        <a:extLst>
          <a:ext uri="{909E8E84-426E-40DD-AFC4-6F175D3DCCD1}">
            <a14:hiddenFill xmlns:a14="http://schemas.microsoft.com/office/drawing/2010/main" xmlns="">
              <a:noFill/>
            </a14:hiddenFill>
          </a:ext>
        </a:extLst>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M:\AMY\SIMON\ASIA.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data/U388725/Projects/Project%20Westlake/IPO/presentation%20to%20RE%20team.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36153;&#29992;&#39044;&#31639;.xlsx"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33829;&#38144;&#34920;&#26684;.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2013&#31649;&#29702;&#36153;&#29992;&#39044;&#31639;&#34920;.xlsx"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38468;&#20214;&#20845;&#65306;&#21830;&#19994;&#21457;&#23637;&#37096;.xlsx"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38468;&#20214;&#20108;&#65306;&#33829;&#38144;&#39044;&#31639;&#3492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M:\DBASE\STATS\FISCBAL.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39044;&#31639;&#30456;&#20851;&#36164;&#26009;/&#19990;&#32426;&#22478;/&#21508;&#39033;&#30446;&#21033;&#28070;&#26680;&#23545;/&#22791;&#26597;/&#21508;&#39033;&#30446;&#21033;&#28070;&#26680;&#23545;/&#22791;&#26597;/Detail-4.28.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Documents%20and%20Settings/yuecha/Local%20Settings/Temp/Documentum/Viewed/11599877692132173/Copy_of_09060U265_eng.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Documents%20and%20Settings/leungwi/Desktop/Copy%20of%2010060V783A.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Documents%20and%20Settings/xiaoshou/Local%20Settings/Temporary%20Internet%20Files/Content.IE5/C927GTE3/&#19978;&#24066;&#30408;&#21033;&#39044;&#27979;/JP&#27169;&#22411;/Greentown_model&#32838;&#35759;&#21518;.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19978;&#24066;&#30408;&#21033;&#39044;&#27979;/JP&#27169;&#22411;/Greentown_model&#32838;&#35759;&#21518;.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25104;&#26412;&#39044;&#31639;/&#20854;&#20182;&#36153;&#29992;&#28165;&#21333;(&#22303;&#24314;)1.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39044;&#31639;&#30456;&#20851;&#36164;&#26009;/&#19990;&#32426;&#22478;/&#21508;&#39033;&#30446;&#21033;&#28070;&#26680;&#23545;/&#22791;&#26597;/&#21508;&#39033;&#30446;&#21033;&#28070;&#26680;&#23545;/&#22791;&#26597;/Greentown%20Model-0403.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RGDP"/>
      <sheetName val="ASIA"/>
    </sheetNames>
    <sheetDataSet>
      <sheetData sheetId="0" refreshError="1"/>
      <sheetData sheetId="1" refreshError="1"/>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Sheet1"/>
      <sheetName val="Sheet3"/>
      <sheetName val="p1"/>
      <sheetName val="p2"/>
    </sheetNames>
    <sheetDataSet>
      <sheetData sheetId="0" refreshError="1">
        <row r="1">
          <cell r="C1">
            <v>8.11</v>
          </cell>
        </row>
      </sheetData>
      <sheetData sheetId="1" refreshError="1"/>
      <sheetData sheetId="2" refreshError="1"/>
      <sheetData sheetId="3" refreshError="1"/>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参数"/>
      <sheetName val="12-1管理费填列说明"/>
      <sheetName val="工资性费用预算"/>
      <sheetName val="其他管理费用预算"/>
      <sheetName val="福利费明细"/>
      <sheetName val="12管理费用"/>
      <sheetName val="营销人员薪酬"/>
      <sheetName val="开发间接费用"/>
    </sheetNames>
    <sheetDataSet>
      <sheetData sheetId="0" refreshError="1">
        <row r="2">
          <cell r="A2" t="str">
            <v>总裁办</v>
          </cell>
        </row>
        <row r="3">
          <cell r="A3" t="str">
            <v>人力企管中心</v>
          </cell>
        </row>
        <row r="4">
          <cell r="A4" t="str">
            <v>财务管理中心</v>
          </cell>
        </row>
        <row r="5">
          <cell r="A5" t="str">
            <v>资金管理中心</v>
          </cell>
        </row>
        <row r="6">
          <cell r="A6" t="str">
            <v>审计中心</v>
          </cell>
        </row>
        <row r="7">
          <cell r="A7" t="str">
            <v>规划设计部</v>
          </cell>
        </row>
        <row r="8">
          <cell r="A8" t="str">
            <v>开发管理部</v>
          </cell>
        </row>
        <row r="9">
          <cell r="A9" t="str">
            <v>工程管理部</v>
          </cell>
        </row>
        <row r="10">
          <cell r="A10" t="str">
            <v>成本管理部</v>
          </cell>
        </row>
        <row r="11">
          <cell r="A11" t="str">
            <v>商业发展部</v>
          </cell>
        </row>
        <row r="12">
          <cell r="A12" t="str">
            <v>营销策划部</v>
          </cell>
        </row>
        <row r="13">
          <cell r="A13" t="str">
            <v>项目部</v>
          </cell>
        </row>
      </sheetData>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externalLinks/externalLink12.xml><?xml version="1.0" encoding="utf-8"?>
<externalLink xmlns="http://schemas.openxmlformats.org/spreadsheetml/2006/main">
  <externalBook xmlns:r="http://schemas.openxmlformats.org/officeDocument/2006/relationships" r:id="rId1">
    <sheetNames>
      <sheetName val="填表说明"/>
      <sheetName val="房源汇总"/>
      <sheetName val="房源清单"/>
      <sheetName val="未售房源汇总"/>
      <sheetName val="销售预测"/>
      <sheetName val="二-1主营收入"/>
      <sheetName val="5、销售费用"/>
      <sheetName val="13销售费用"/>
    </sheetNames>
    <sheetDataSet>
      <sheetData sheetId="0"/>
      <sheetData sheetId="1"/>
      <sheetData sheetId="2"/>
      <sheetData sheetId="3">
        <row r="5">
          <cell r="B5" t="str">
            <v>三期车位</v>
          </cell>
        </row>
      </sheetData>
      <sheetData sheetId="4"/>
      <sheetData sheetId="5">
        <row r="7">
          <cell r="A7" t="str">
            <v>三期</v>
          </cell>
        </row>
        <row r="8">
          <cell r="A8" t="str">
            <v>三期车位</v>
          </cell>
        </row>
        <row r="9">
          <cell r="A9" t="str">
            <v>三期公寓</v>
          </cell>
        </row>
        <row r="10">
          <cell r="A10" t="str">
            <v>四期</v>
          </cell>
        </row>
        <row r="11">
          <cell r="A11" t="str">
            <v>56-57</v>
          </cell>
        </row>
        <row r="12">
          <cell r="A12" t="str">
            <v>58-65</v>
          </cell>
        </row>
        <row r="13">
          <cell r="A13" t="str">
            <v>66-70</v>
          </cell>
        </row>
        <row r="14">
          <cell r="A14" t="str">
            <v>71-72</v>
          </cell>
        </row>
        <row r="15">
          <cell r="A15" t="str">
            <v>71栋</v>
          </cell>
        </row>
        <row r="16">
          <cell r="A16" t="str">
            <v>72栋</v>
          </cell>
        </row>
        <row r="17">
          <cell r="A17" t="str">
            <v>三区叠加</v>
          </cell>
        </row>
        <row r="18">
          <cell r="A18" t="str">
            <v>四期车位</v>
          </cell>
        </row>
        <row r="19">
          <cell r="A19" t="str">
            <v>一、二区叠加</v>
          </cell>
        </row>
        <row r="20">
          <cell r="A20" t="str">
            <v>一、二区联排</v>
          </cell>
        </row>
        <row r="21">
          <cell r="A21" t="str">
            <v>一、二区双拼</v>
          </cell>
        </row>
        <row r="22">
          <cell r="A22" t="str">
            <v>一二期</v>
          </cell>
        </row>
        <row r="23">
          <cell r="A23" t="str">
            <v>一二期车位</v>
          </cell>
        </row>
        <row r="24">
          <cell r="A24" t="str">
            <v>一二期楼王</v>
          </cell>
        </row>
        <row r="28">
          <cell r="A28" t="str">
            <v>合计</v>
          </cell>
        </row>
      </sheetData>
      <sheetData sheetId="6">
        <row r="5">
          <cell r="A5" t="str">
            <v>6601</v>
          </cell>
          <cell r="B5" t="str">
            <v>销售费用</v>
          </cell>
        </row>
        <row r="6">
          <cell r="A6" t="str">
            <v>6601.01</v>
          </cell>
          <cell r="B6" t="str">
            <v>营销费用</v>
          </cell>
        </row>
        <row r="7">
          <cell r="A7" t="str">
            <v>6601.01.01</v>
          </cell>
          <cell r="B7" t="str">
            <v>广告费</v>
          </cell>
        </row>
        <row r="8">
          <cell r="A8" t="str">
            <v>6601.01.01.01</v>
          </cell>
          <cell r="B8" t="str">
            <v>报纸广告</v>
          </cell>
          <cell r="E8">
            <v>0</v>
          </cell>
          <cell r="F8">
            <v>0</v>
          </cell>
          <cell r="G8">
            <v>0</v>
          </cell>
          <cell r="I8">
            <v>0</v>
          </cell>
          <cell r="J8">
            <v>0</v>
          </cell>
          <cell r="K8">
            <v>0</v>
          </cell>
          <cell r="M8">
            <v>0</v>
          </cell>
          <cell r="N8">
            <v>0</v>
          </cell>
          <cell r="O8">
            <v>0</v>
          </cell>
          <cell r="Q8">
            <v>0</v>
          </cell>
          <cell r="R8">
            <v>0</v>
          </cell>
          <cell r="S8">
            <v>0</v>
          </cell>
        </row>
        <row r="9">
          <cell r="A9" t="str">
            <v>6601.01.01.02</v>
          </cell>
          <cell r="B9" t="str">
            <v>电视广告</v>
          </cell>
          <cell r="E9">
            <v>0</v>
          </cell>
          <cell r="F9">
            <v>0</v>
          </cell>
          <cell r="G9">
            <v>0</v>
          </cell>
          <cell r="I9">
            <v>0</v>
          </cell>
          <cell r="J9">
            <v>0</v>
          </cell>
          <cell r="K9">
            <v>0</v>
          </cell>
          <cell r="M9">
            <v>0</v>
          </cell>
          <cell r="N9">
            <v>0</v>
          </cell>
          <cell r="O9">
            <v>0</v>
          </cell>
          <cell r="Q9">
            <v>0</v>
          </cell>
          <cell r="R9">
            <v>0</v>
          </cell>
          <cell r="S9">
            <v>0</v>
          </cell>
        </row>
        <row r="10">
          <cell r="A10" t="str">
            <v>6601.01.01.03</v>
          </cell>
          <cell r="B10" t="str">
            <v>户外广告</v>
          </cell>
          <cell r="E10">
            <v>0</v>
          </cell>
          <cell r="F10">
            <v>0</v>
          </cell>
          <cell r="G10">
            <v>0</v>
          </cell>
          <cell r="I10">
            <v>0</v>
          </cell>
          <cell r="J10">
            <v>0</v>
          </cell>
          <cell r="K10">
            <v>0</v>
          </cell>
          <cell r="M10">
            <v>0</v>
          </cell>
          <cell r="N10">
            <v>0</v>
          </cell>
          <cell r="O10">
            <v>0</v>
          </cell>
          <cell r="Q10">
            <v>0</v>
          </cell>
          <cell r="R10">
            <v>0</v>
          </cell>
          <cell r="S10">
            <v>0</v>
          </cell>
        </row>
        <row r="11">
          <cell r="A11" t="str">
            <v>6601.01.01.04</v>
          </cell>
          <cell r="B11" t="str">
            <v>网络广告</v>
          </cell>
          <cell r="E11">
            <v>0</v>
          </cell>
          <cell r="F11">
            <v>0</v>
          </cell>
          <cell r="G11">
            <v>0</v>
          </cell>
          <cell r="I11">
            <v>0</v>
          </cell>
          <cell r="J11">
            <v>0</v>
          </cell>
          <cell r="K11">
            <v>0</v>
          </cell>
          <cell r="M11">
            <v>0</v>
          </cell>
          <cell r="N11">
            <v>0</v>
          </cell>
          <cell r="O11">
            <v>0</v>
          </cell>
          <cell r="Q11">
            <v>0</v>
          </cell>
          <cell r="R11">
            <v>0</v>
          </cell>
          <cell r="S11">
            <v>0</v>
          </cell>
        </row>
        <row r="12">
          <cell r="A12" t="str">
            <v>6601.01.01.05</v>
          </cell>
          <cell r="B12" t="str">
            <v>短信广告</v>
          </cell>
          <cell r="E12">
            <v>0</v>
          </cell>
          <cell r="F12">
            <v>0</v>
          </cell>
          <cell r="G12">
            <v>0</v>
          </cell>
          <cell r="I12">
            <v>0</v>
          </cell>
          <cell r="J12">
            <v>0</v>
          </cell>
          <cell r="K12">
            <v>0</v>
          </cell>
          <cell r="M12">
            <v>0</v>
          </cell>
          <cell r="N12">
            <v>0</v>
          </cell>
          <cell r="O12">
            <v>0</v>
          </cell>
          <cell r="Q12">
            <v>0</v>
          </cell>
          <cell r="R12">
            <v>0</v>
          </cell>
          <cell r="S12">
            <v>0</v>
          </cell>
        </row>
        <row r="13">
          <cell r="A13" t="str">
            <v>6601.01.01.99</v>
          </cell>
          <cell r="B13" t="str">
            <v>其他广告</v>
          </cell>
          <cell r="E13">
            <v>0</v>
          </cell>
          <cell r="F13">
            <v>0</v>
          </cell>
          <cell r="G13">
            <v>0</v>
          </cell>
          <cell r="I13">
            <v>0</v>
          </cell>
          <cell r="J13">
            <v>0</v>
          </cell>
          <cell r="K13">
            <v>0</v>
          </cell>
          <cell r="M13">
            <v>0</v>
          </cell>
          <cell r="N13">
            <v>0</v>
          </cell>
          <cell r="O13">
            <v>0</v>
          </cell>
          <cell r="Q13">
            <v>0</v>
          </cell>
          <cell r="R13">
            <v>0</v>
          </cell>
          <cell r="S13">
            <v>0</v>
          </cell>
        </row>
        <row r="14">
          <cell r="A14" t="str">
            <v>6601.01.02</v>
          </cell>
          <cell r="B14" t="str">
            <v>活动推广费</v>
          </cell>
        </row>
        <row r="15">
          <cell r="A15" t="str">
            <v>6601.01.02.01</v>
          </cell>
          <cell r="B15" t="str">
            <v>开盘活动费</v>
          </cell>
          <cell r="E15">
            <v>0</v>
          </cell>
          <cell r="F15">
            <v>0</v>
          </cell>
          <cell r="G15">
            <v>0</v>
          </cell>
          <cell r="I15">
            <v>0</v>
          </cell>
          <cell r="J15">
            <v>0</v>
          </cell>
          <cell r="K15">
            <v>0</v>
          </cell>
          <cell r="M15">
            <v>0</v>
          </cell>
          <cell r="N15">
            <v>0</v>
          </cell>
          <cell r="O15">
            <v>0</v>
          </cell>
          <cell r="Q15">
            <v>0</v>
          </cell>
          <cell r="R15">
            <v>0</v>
          </cell>
          <cell r="S15">
            <v>0</v>
          </cell>
        </row>
        <row r="16">
          <cell r="A16" t="str">
            <v>6601.01.02.02</v>
          </cell>
          <cell r="B16" t="str">
            <v>促销活动费</v>
          </cell>
          <cell r="E16">
            <v>0</v>
          </cell>
          <cell r="F16">
            <v>0</v>
          </cell>
          <cell r="G16">
            <v>0</v>
          </cell>
          <cell r="I16">
            <v>0</v>
          </cell>
          <cell r="J16">
            <v>0</v>
          </cell>
          <cell r="K16">
            <v>0</v>
          </cell>
          <cell r="M16">
            <v>0</v>
          </cell>
          <cell r="N16">
            <v>0</v>
          </cell>
          <cell r="O16">
            <v>0</v>
          </cell>
          <cell r="Q16">
            <v>0</v>
          </cell>
          <cell r="R16">
            <v>0</v>
          </cell>
          <cell r="S16">
            <v>0</v>
          </cell>
        </row>
        <row r="17">
          <cell r="A17" t="str">
            <v>6601.01.02.03</v>
          </cell>
          <cell r="B17" t="str">
            <v>展销会费</v>
          </cell>
          <cell r="E17">
            <v>0</v>
          </cell>
          <cell r="F17">
            <v>0</v>
          </cell>
          <cell r="G17">
            <v>0</v>
          </cell>
          <cell r="I17">
            <v>0</v>
          </cell>
          <cell r="J17">
            <v>0</v>
          </cell>
          <cell r="K17">
            <v>0</v>
          </cell>
          <cell r="M17">
            <v>0</v>
          </cell>
          <cell r="N17">
            <v>0</v>
          </cell>
          <cell r="O17">
            <v>0</v>
          </cell>
          <cell r="Q17">
            <v>0</v>
          </cell>
          <cell r="R17">
            <v>0</v>
          </cell>
          <cell r="S17">
            <v>0</v>
          </cell>
        </row>
        <row r="18">
          <cell r="A18" t="str">
            <v>6601.01.02.04</v>
          </cell>
          <cell r="B18" t="str">
            <v>入伙活动费</v>
          </cell>
          <cell r="E18">
            <v>0</v>
          </cell>
          <cell r="F18">
            <v>0</v>
          </cell>
          <cell r="G18">
            <v>0</v>
          </cell>
          <cell r="I18">
            <v>0</v>
          </cell>
          <cell r="J18">
            <v>0</v>
          </cell>
          <cell r="K18">
            <v>0</v>
          </cell>
          <cell r="M18">
            <v>0</v>
          </cell>
          <cell r="N18">
            <v>0</v>
          </cell>
          <cell r="O18">
            <v>0</v>
          </cell>
          <cell r="Q18">
            <v>0</v>
          </cell>
          <cell r="R18">
            <v>0</v>
          </cell>
          <cell r="S18">
            <v>0</v>
          </cell>
        </row>
        <row r="19">
          <cell r="A19" t="str">
            <v>6601.01.02.99</v>
          </cell>
          <cell r="B19" t="str">
            <v>其它活动推广费</v>
          </cell>
          <cell r="E19">
            <v>0</v>
          </cell>
          <cell r="F19">
            <v>0</v>
          </cell>
          <cell r="G19">
            <v>0</v>
          </cell>
          <cell r="I19">
            <v>0</v>
          </cell>
          <cell r="J19">
            <v>0</v>
          </cell>
          <cell r="K19">
            <v>0</v>
          </cell>
          <cell r="M19">
            <v>0</v>
          </cell>
          <cell r="N19">
            <v>0</v>
          </cell>
          <cell r="O19">
            <v>0</v>
          </cell>
          <cell r="Q19">
            <v>0</v>
          </cell>
          <cell r="R19">
            <v>0</v>
          </cell>
          <cell r="S19">
            <v>0</v>
          </cell>
        </row>
        <row r="20">
          <cell r="A20" t="str">
            <v>6601.01.03</v>
          </cell>
          <cell r="B20" t="str">
            <v>卖场包装费</v>
          </cell>
        </row>
        <row r="21">
          <cell r="A21" t="str">
            <v>6601.01.03.01</v>
          </cell>
          <cell r="B21" t="str">
            <v>售楼处包装费　　　　　　</v>
          </cell>
          <cell r="E21">
            <v>0</v>
          </cell>
          <cell r="F21">
            <v>0</v>
          </cell>
          <cell r="G21">
            <v>0</v>
          </cell>
          <cell r="I21">
            <v>0</v>
          </cell>
          <cell r="J21">
            <v>0</v>
          </cell>
          <cell r="K21">
            <v>0</v>
          </cell>
          <cell r="M21">
            <v>0</v>
          </cell>
          <cell r="N21">
            <v>0</v>
          </cell>
          <cell r="O21">
            <v>0</v>
          </cell>
          <cell r="Q21">
            <v>0</v>
          </cell>
          <cell r="R21">
            <v>0</v>
          </cell>
          <cell r="S21">
            <v>0</v>
          </cell>
        </row>
        <row r="22">
          <cell r="A22" t="str">
            <v>6601.01.03.02</v>
          </cell>
          <cell r="B22" t="str">
            <v>样板房包装费</v>
          </cell>
          <cell r="E22">
            <v>0</v>
          </cell>
          <cell r="F22">
            <v>0</v>
          </cell>
          <cell r="G22">
            <v>0</v>
          </cell>
          <cell r="I22">
            <v>0</v>
          </cell>
          <cell r="J22">
            <v>0</v>
          </cell>
          <cell r="K22">
            <v>0</v>
          </cell>
          <cell r="M22">
            <v>0</v>
          </cell>
          <cell r="N22">
            <v>0</v>
          </cell>
          <cell r="O22">
            <v>0</v>
          </cell>
          <cell r="Q22">
            <v>0</v>
          </cell>
          <cell r="R22">
            <v>0</v>
          </cell>
          <cell r="S22">
            <v>0</v>
          </cell>
        </row>
        <row r="23">
          <cell r="A23" t="str">
            <v>6601.01.03.03</v>
          </cell>
          <cell r="B23" t="str">
            <v>场景包装费</v>
          </cell>
          <cell r="E23">
            <v>0</v>
          </cell>
          <cell r="F23">
            <v>0</v>
          </cell>
          <cell r="G23">
            <v>0</v>
          </cell>
          <cell r="I23">
            <v>0</v>
          </cell>
          <cell r="J23">
            <v>0</v>
          </cell>
          <cell r="K23">
            <v>0</v>
          </cell>
          <cell r="M23">
            <v>0</v>
          </cell>
          <cell r="N23">
            <v>0</v>
          </cell>
          <cell r="O23">
            <v>0</v>
          </cell>
          <cell r="Q23">
            <v>0</v>
          </cell>
          <cell r="R23">
            <v>0</v>
          </cell>
          <cell r="S23">
            <v>0</v>
          </cell>
        </row>
        <row r="24">
          <cell r="A24" t="str">
            <v>6601.01.03.04</v>
          </cell>
          <cell r="B24" t="str">
            <v>道具购置费</v>
          </cell>
          <cell r="E24">
            <v>0</v>
          </cell>
          <cell r="F24">
            <v>0</v>
          </cell>
          <cell r="G24">
            <v>0</v>
          </cell>
          <cell r="I24">
            <v>0</v>
          </cell>
          <cell r="J24">
            <v>0</v>
          </cell>
          <cell r="K24">
            <v>0</v>
          </cell>
          <cell r="M24">
            <v>0</v>
          </cell>
          <cell r="N24">
            <v>0</v>
          </cell>
          <cell r="O24">
            <v>0</v>
          </cell>
          <cell r="Q24">
            <v>0</v>
          </cell>
          <cell r="R24">
            <v>0</v>
          </cell>
          <cell r="S24">
            <v>0</v>
          </cell>
        </row>
        <row r="25">
          <cell r="A25" t="str">
            <v>6601.01.03.99</v>
          </cell>
          <cell r="B25" t="str">
            <v>其它卖场包装费</v>
          </cell>
          <cell r="E25">
            <v>0</v>
          </cell>
          <cell r="F25">
            <v>0</v>
          </cell>
          <cell r="G25">
            <v>0</v>
          </cell>
          <cell r="I25">
            <v>0</v>
          </cell>
          <cell r="J25">
            <v>0</v>
          </cell>
          <cell r="K25">
            <v>0</v>
          </cell>
          <cell r="M25">
            <v>0</v>
          </cell>
          <cell r="N25">
            <v>0</v>
          </cell>
          <cell r="O25">
            <v>0</v>
          </cell>
          <cell r="Q25">
            <v>0</v>
          </cell>
          <cell r="R25">
            <v>0</v>
          </cell>
          <cell r="S25">
            <v>0</v>
          </cell>
        </row>
        <row r="26">
          <cell r="A26" t="str">
            <v>6601.01.04</v>
          </cell>
          <cell r="B26" t="str">
            <v>销售管理费</v>
          </cell>
        </row>
        <row r="27">
          <cell r="A27" t="str">
            <v>6601.01.04.01</v>
          </cell>
          <cell r="B27" t="str">
            <v>营销人员薪酬</v>
          </cell>
          <cell r="E27">
            <v>0</v>
          </cell>
          <cell r="F27">
            <v>0</v>
          </cell>
          <cell r="G27">
            <v>0</v>
          </cell>
          <cell r="I27">
            <v>0</v>
          </cell>
          <cell r="J27">
            <v>0</v>
          </cell>
          <cell r="K27">
            <v>0</v>
          </cell>
          <cell r="M27">
            <v>0</v>
          </cell>
          <cell r="N27">
            <v>0</v>
          </cell>
          <cell r="O27">
            <v>0</v>
          </cell>
          <cell r="Q27">
            <v>0</v>
          </cell>
          <cell r="R27">
            <v>0</v>
          </cell>
          <cell r="S27">
            <v>0</v>
          </cell>
        </row>
        <row r="28">
          <cell r="A28" t="str">
            <v>6601.01.04.02</v>
          </cell>
          <cell r="B28" t="str">
            <v>卖场物管费</v>
          </cell>
          <cell r="E28">
            <v>0</v>
          </cell>
          <cell r="F28">
            <v>0</v>
          </cell>
          <cell r="G28">
            <v>0</v>
          </cell>
          <cell r="I28">
            <v>0</v>
          </cell>
          <cell r="J28">
            <v>0</v>
          </cell>
          <cell r="K28">
            <v>0</v>
          </cell>
          <cell r="M28">
            <v>0</v>
          </cell>
          <cell r="N28">
            <v>0</v>
          </cell>
          <cell r="O28">
            <v>0</v>
          </cell>
          <cell r="Q28">
            <v>0</v>
          </cell>
          <cell r="R28">
            <v>0</v>
          </cell>
          <cell r="S28">
            <v>0</v>
          </cell>
        </row>
        <row r="29">
          <cell r="A29" t="str">
            <v>6601.01.04.03</v>
          </cell>
          <cell r="B29" t="str">
            <v>差旅费</v>
          </cell>
          <cell r="E29">
            <v>0</v>
          </cell>
          <cell r="F29">
            <v>0</v>
          </cell>
          <cell r="G29">
            <v>0</v>
          </cell>
          <cell r="I29">
            <v>0</v>
          </cell>
          <cell r="J29">
            <v>0</v>
          </cell>
          <cell r="K29">
            <v>0</v>
          </cell>
          <cell r="M29">
            <v>0</v>
          </cell>
          <cell r="N29">
            <v>0</v>
          </cell>
          <cell r="O29">
            <v>0</v>
          </cell>
          <cell r="Q29">
            <v>0</v>
          </cell>
          <cell r="R29">
            <v>0</v>
          </cell>
          <cell r="S29">
            <v>0</v>
          </cell>
        </row>
        <row r="30">
          <cell r="A30" t="str">
            <v>6601.01.04.04</v>
          </cell>
          <cell r="B30" t="str">
            <v>销售办公费</v>
          </cell>
          <cell r="E30">
            <v>0</v>
          </cell>
          <cell r="F30">
            <v>0</v>
          </cell>
          <cell r="G30">
            <v>0</v>
          </cell>
          <cell r="I30">
            <v>0</v>
          </cell>
          <cell r="J30">
            <v>0</v>
          </cell>
          <cell r="K30">
            <v>0</v>
          </cell>
          <cell r="M30">
            <v>0</v>
          </cell>
          <cell r="N30">
            <v>0</v>
          </cell>
          <cell r="O30">
            <v>0</v>
          </cell>
          <cell r="Q30">
            <v>0</v>
          </cell>
          <cell r="R30">
            <v>0</v>
          </cell>
          <cell r="S30">
            <v>0</v>
          </cell>
        </row>
        <row r="31">
          <cell r="A31" t="str">
            <v>6601.01.04.05</v>
          </cell>
          <cell r="B31" t="str">
            <v>销售电话费</v>
          </cell>
          <cell r="E31">
            <v>0</v>
          </cell>
          <cell r="F31">
            <v>0</v>
          </cell>
          <cell r="G31">
            <v>0</v>
          </cell>
          <cell r="I31">
            <v>0</v>
          </cell>
          <cell r="J31">
            <v>0</v>
          </cell>
          <cell r="K31">
            <v>0</v>
          </cell>
          <cell r="M31">
            <v>0</v>
          </cell>
          <cell r="N31">
            <v>0</v>
          </cell>
          <cell r="O31">
            <v>0</v>
          </cell>
          <cell r="Q31">
            <v>0</v>
          </cell>
          <cell r="R31">
            <v>0</v>
          </cell>
          <cell r="S31">
            <v>0</v>
          </cell>
        </row>
        <row r="32">
          <cell r="A32" t="str">
            <v>6601.01.04.06</v>
          </cell>
          <cell r="B32" t="str">
            <v>销售水电费</v>
          </cell>
          <cell r="E32">
            <v>0</v>
          </cell>
          <cell r="F32">
            <v>0</v>
          </cell>
          <cell r="G32">
            <v>0</v>
          </cell>
          <cell r="I32">
            <v>0</v>
          </cell>
          <cell r="J32">
            <v>0</v>
          </cell>
          <cell r="K32">
            <v>0</v>
          </cell>
          <cell r="M32">
            <v>0</v>
          </cell>
          <cell r="N32">
            <v>0</v>
          </cell>
          <cell r="O32">
            <v>0</v>
          </cell>
          <cell r="Q32">
            <v>0</v>
          </cell>
          <cell r="R32">
            <v>0</v>
          </cell>
          <cell r="S32">
            <v>0</v>
          </cell>
        </row>
        <row r="33">
          <cell r="A33" t="str">
            <v>6601.01.04.07</v>
          </cell>
          <cell r="B33" t="str">
            <v>销售业务费</v>
          </cell>
          <cell r="E33">
            <v>0</v>
          </cell>
          <cell r="F33">
            <v>0</v>
          </cell>
          <cell r="G33">
            <v>0</v>
          </cell>
          <cell r="I33">
            <v>0</v>
          </cell>
          <cell r="J33">
            <v>0</v>
          </cell>
          <cell r="K33">
            <v>0</v>
          </cell>
          <cell r="M33">
            <v>0</v>
          </cell>
          <cell r="N33">
            <v>0</v>
          </cell>
          <cell r="O33">
            <v>0</v>
          </cell>
          <cell r="Q33">
            <v>0</v>
          </cell>
          <cell r="R33">
            <v>0</v>
          </cell>
          <cell r="S33">
            <v>0</v>
          </cell>
        </row>
        <row r="34">
          <cell r="A34" t="str">
            <v>6601.01.04.08</v>
          </cell>
          <cell r="B34" t="str">
            <v>样板房费用（管理费）</v>
          </cell>
          <cell r="E34">
            <v>0</v>
          </cell>
          <cell r="F34">
            <v>0</v>
          </cell>
          <cell r="G34">
            <v>0</v>
          </cell>
          <cell r="I34">
            <v>0</v>
          </cell>
          <cell r="J34">
            <v>0</v>
          </cell>
          <cell r="K34">
            <v>0</v>
          </cell>
          <cell r="M34">
            <v>0</v>
          </cell>
          <cell r="N34">
            <v>0</v>
          </cell>
          <cell r="O34">
            <v>0</v>
          </cell>
          <cell r="Q34">
            <v>0</v>
          </cell>
          <cell r="R34">
            <v>0</v>
          </cell>
          <cell r="S34">
            <v>0</v>
          </cell>
        </row>
        <row r="35">
          <cell r="A35" t="str">
            <v>6601.01.04.99</v>
          </cell>
          <cell r="B35" t="str">
            <v>其它销售管理费</v>
          </cell>
        </row>
        <row r="36">
          <cell r="A36" t="str">
            <v>6601.01.05</v>
          </cell>
          <cell r="B36" t="str">
            <v>配套设施费</v>
          </cell>
          <cell r="E36">
            <v>0</v>
          </cell>
          <cell r="F36">
            <v>0</v>
          </cell>
          <cell r="G36">
            <v>0</v>
          </cell>
          <cell r="I36">
            <v>0</v>
          </cell>
          <cell r="J36">
            <v>0</v>
          </cell>
          <cell r="K36">
            <v>0</v>
          </cell>
          <cell r="M36">
            <v>0</v>
          </cell>
          <cell r="N36">
            <v>0</v>
          </cell>
          <cell r="O36">
            <v>0</v>
          </cell>
          <cell r="Q36">
            <v>0</v>
          </cell>
          <cell r="R36">
            <v>0</v>
          </cell>
          <cell r="S36">
            <v>0</v>
          </cell>
        </row>
        <row r="37">
          <cell r="A37" t="str">
            <v>6601.01.05.01</v>
          </cell>
          <cell r="B37" t="str">
            <v>车辆费</v>
          </cell>
          <cell r="E37">
            <v>0</v>
          </cell>
          <cell r="F37">
            <v>0</v>
          </cell>
          <cell r="G37">
            <v>0</v>
          </cell>
          <cell r="I37">
            <v>0</v>
          </cell>
          <cell r="J37">
            <v>0</v>
          </cell>
          <cell r="K37">
            <v>0</v>
          </cell>
          <cell r="M37">
            <v>0</v>
          </cell>
          <cell r="N37">
            <v>0</v>
          </cell>
          <cell r="O37">
            <v>0</v>
          </cell>
          <cell r="Q37">
            <v>0</v>
          </cell>
          <cell r="R37">
            <v>0</v>
          </cell>
          <cell r="S37">
            <v>0</v>
          </cell>
        </row>
        <row r="38">
          <cell r="A38" t="str">
            <v>6601.01.05.02</v>
          </cell>
          <cell r="B38" t="str">
            <v>其它配套设施费</v>
          </cell>
        </row>
        <row r="39">
          <cell r="A39" t="str">
            <v>6601.01.06</v>
          </cell>
          <cell r="B39" t="str">
            <v>咨询代理费</v>
          </cell>
          <cell r="E39">
            <v>0</v>
          </cell>
          <cell r="F39">
            <v>0</v>
          </cell>
          <cell r="G39">
            <v>0</v>
          </cell>
          <cell r="I39">
            <v>0</v>
          </cell>
          <cell r="J39">
            <v>0</v>
          </cell>
          <cell r="K39">
            <v>0</v>
          </cell>
          <cell r="M39">
            <v>0</v>
          </cell>
          <cell r="N39">
            <v>0</v>
          </cell>
          <cell r="O39">
            <v>0</v>
          </cell>
          <cell r="Q39">
            <v>0</v>
          </cell>
          <cell r="R39">
            <v>0</v>
          </cell>
          <cell r="S39">
            <v>0</v>
          </cell>
        </row>
        <row r="40">
          <cell r="A40" t="str">
            <v>6601.01.06.01</v>
          </cell>
          <cell r="B40" t="str">
            <v>策划咨询费</v>
          </cell>
          <cell r="E40">
            <v>0</v>
          </cell>
          <cell r="F40">
            <v>0</v>
          </cell>
          <cell r="G40">
            <v>0</v>
          </cell>
          <cell r="I40">
            <v>0</v>
          </cell>
          <cell r="J40">
            <v>0</v>
          </cell>
          <cell r="K40">
            <v>0</v>
          </cell>
          <cell r="M40">
            <v>0</v>
          </cell>
          <cell r="N40">
            <v>0</v>
          </cell>
          <cell r="O40">
            <v>0</v>
          </cell>
          <cell r="Q40">
            <v>0</v>
          </cell>
          <cell r="R40">
            <v>0</v>
          </cell>
          <cell r="S40">
            <v>0</v>
          </cell>
        </row>
        <row r="41">
          <cell r="A41" t="str">
            <v>6601.01.06.02</v>
          </cell>
          <cell r="B41" t="str">
            <v>代理佣金</v>
          </cell>
          <cell r="E41">
            <v>0</v>
          </cell>
          <cell r="F41">
            <v>0</v>
          </cell>
          <cell r="G41">
            <v>0</v>
          </cell>
          <cell r="I41">
            <v>0</v>
          </cell>
          <cell r="J41">
            <v>0</v>
          </cell>
          <cell r="K41">
            <v>0</v>
          </cell>
          <cell r="M41">
            <v>0</v>
          </cell>
          <cell r="N41">
            <v>0</v>
          </cell>
          <cell r="O41">
            <v>0</v>
          </cell>
          <cell r="Q41">
            <v>0</v>
          </cell>
          <cell r="R41">
            <v>0</v>
          </cell>
          <cell r="S41">
            <v>0</v>
          </cell>
        </row>
        <row r="42">
          <cell r="A42" t="str">
            <v>6601.01.06.03</v>
          </cell>
          <cell r="B42" t="str">
            <v>其它咨询代理费</v>
          </cell>
          <cell r="E42">
            <v>0</v>
          </cell>
          <cell r="F42">
            <v>0</v>
          </cell>
          <cell r="G42">
            <v>0</v>
          </cell>
          <cell r="I42">
            <v>0</v>
          </cell>
          <cell r="J42">
            <v>0</v>
          </cell>
          <cell r="K42">
            <v>0</v>
          </cell>
          <cell r="M42">
            <v>0</v>
          </cell>
          <cell r="N42">
            <v>0</v>
          </cell>
          <cell r="O42">
            <v>0</v>
          </cell>
          <cell r="Q42">
            <v>0</v>
          </cell>
          <cell r="R42">
            <v>0</v>
          </cell>
          <cell r="S42">
            <v>0</v>
          </cell>
        </row>
        <row r="43">
          <cell r="A43" t="str">
            <v>6601.01.06.04</v>
          </cell>
          <cell r="B43" t="str">
            <v>签约律师代理费</v>
          </cell>
        </row>
        <row r="44">
          <cell r="A44" t="str">
            <v>6601.01.07</v>
          </cell>
          <cell r="B44" t="str">
            <v>其它营销费</v>
          </cell>
          <cell r="E44">
            <v>0</v>
          </cell>
          <cell r="F44">
            <v>0</v>
          </cell>
          <cell r="G44">
            <v>0</v>
          </cell>
          <cell r="I44">
            <v>0</v>
          </cell>
          <cell r="J44">
            <v>0</v>
          </cell>
          <cell r="K44">
            <v>0</v>
          </cell>
          <cell r="M44">
            <v>0</v>
          </cell>
          <cell r="N44">
            <v>0</v>
          </cell>
          <cell r="O44">
            <v>0</v>
          </cell>
          <cell r="Q44">
            <v>0</v>
          </cell>
          <cell r="R44">
            <v>0</v>
          </cell>
          <cell r="S44">
            <v>0</v>
          </cell>
        </row>
        <row r="45">
          <cell r="A45" t="str">
            <v>6601.02</v>
          </cell>
          <cell r="B45" t="str">
            <v>售后服务费用</v>
          </cell>
          <cell r="E45">
            <v>0</v>
          </cell>
          <cell r="F45">
            <v>0</v>
          </cell>
          <cell r="G45">
            <v>0</v>
          </cell>
          <cell r="I45">
            <v>0</v>
          </cell>
          <cell r="J45">
            <v>0</v>
          </cell>
          <cell r="K45">
            <v>0</v>
          </cell>
          <cell r="M45">
            <v>0</v>
          </cell>
          <cell r="N45">
            <v>0</v>
          </cell>
          <cell r="O45">
            <v>0</v>
          </cell>
          <cell r="Q45">
            <v>0</v>
          </cell>
          <cell r="R45">
            <v>0</v>
          </cell>
          <cell r="S45">
            <v>0</v>
          </cell>
        </row>
        <row r="46">
          <cell r="A46" t="str">
            <v>6601.02.01</v>
          </cell>
          <cell r="B46" t="str">
            <v>售后维修费</v>
          </cell>
          <cell r="E46">
            <v>0</v>
          </cell>
          <cell r="F46">
            <v>0</v>
          </cell>
          <cell r="G46">
            <v>0</v>
          </cell>
          <cell r="I46">
            <v>0</v>
          </cell>
          <cell r="J46">
            <v>0</v>
          </cell>
          <cell r="K46">
            <v>0</v>
          </cell>
          <cell r="M46">
            <v>0</v>
          </cell>
          <cell r="N46">
            <v>0</v>
          </cell>
          <cell r="O46">
            <v>0</v>
          </cell>
          <cell r="Q46">
            <v>0</v>
          </cell>
          <cell r="R46">
            <v>0</v>
          </cell>
          <cell r="S46">
            <v>0</v>
          </cell>
        </row>
        <row r="47">
          <cell r="A47" t="str">
            <v>6601.02.02</v>
          </cell>
          <cell r="B47" t="str">
            <v>业主索赔损失</v>
          </cell>
        </row>
        <row r="48">
          <cell r="A48" t="str">
            <v>6601.02.99</v>
          </cell>
          <cell r="B48" t="str">
            <v>其它售后服务费</v>
          </cell>
          <cell r="E48">
            <v>0</v>
          </cell>
          <cell r="F48">
            <v>0</v>
          </cell>
          <cell r="G48">
            <v>0</v>
          </cell>
          <cell r="I48">
            <v>0</v>
          </cell>
          <cell r="J48">
            <v>0</v>
          </cell>
          <cell r="K48">
            <v>0</v>
          </cell>
          <cell r="M48">
            <v>0</v>
          </cell>
          <cell r="N48">
            <v>0</v>
          </cell>
          <cell r="O48">
            <v>0</v>
          </cell>
          <cell r="Q48">
            <v>0</v>
          </cell>
          <cell r="R48">
            <v>0</v>
          </cell>
          <cell r="S48">
            <v>0</v>
          </cell>
        </row>
        <row r="49">
          <cell r="A49" t="str">
            <v>6601.03</v>
          </cell>
          <cell r="B49" t="str">
            <v>物业补偿费用</v>
          </cell>
          <cell r="E49">
            <v>0</v>
          </cell>
          <cell r="F49">
            <v>0</v>
          </cell>
          <cell r="G49">
            <v>0</v>
          </cell>
          <cell r="I49">
            <v>0</v>
          </cell>
          <cell r="J49">
            <v>0</v>
          </cell>
          <cell r="K49">
            <v>0</v>
          </cell>
          <cell r="M49">
            <v>0</v>
          </cell>
          <cell r="N49">
            <v>0</v>
          </cell>
          <cell r="O49">
            <v>0</v>
          </cell>
          <cell r="Q49">
            <v>0</v>
          </cell>
          <cell r="R49">
            <v>0</v>
          </cell>
          <cell r="S49">
            <v>0</v>
          </cell>
        </row>
        <row r="50">
          <cell r="A50" t="str">
            <v>6601.03.01</v>
          </cell>
          <cell r="B50" t="str">
            <v>空置物业管理费</v>
          </cell>
          <cell r="E50">
            <v>0</v>
          </cell>
          <cell r="F50">
            <v>0</v>
          </cell>
          <cell r="G50">
            <v>0</v>
          </cell>
          <cell r="I50">
            <v>0</v>
          </cell>
          <cell r="J50">
            <v>0</v>
          </cell>
          <cell r="K50">
            <v>0</v>
          </cell>
          <cell r="M50">
            <v>0</v>
          </cell>
          <cell r="N50">
            <v>0</v>
          </cell>
          <cell r="O50">
            <v>0</v>
          </cell>
          <cell r="Q50">
            <v>0</v>
          </cell>
          <cell r="R50">
            <v>0</v>
          </cell>
          <cell r="S50">
            <v>0</v>
          </cell>
        </row>
        <row r="51">
          <cell r="A51" t="str">
            <v>6601.03.02</v>
          </cell>
          <cell r="B51" t="str">
            <v>物业管理开支补贴</v>
          </cell>
          <cell r="E51">
            <v>0</v>
          </cell>
          <cell r="F51">
            <v>0</v>
          </cell>
          <cell r="G51">
            <v>0</v>
          </cell>
          <cell r="I51">
            <v>0</v>
          </cell>
          <cell r="J51">
            <v>0</v>
          </cell>
          <cell r="K51">
            <v>0</v>
          </cell>
          <cell r="M51">
            <v>0</v>
          </cell>
          <cell r="N51">
            <v>0</v>
          </cell>
          <cell r="O51">
            <v>0</v>
          </cell>
          <cell r="Q51">
            <v>0</v>
          </cell>
          <cell r="R51">
            <v>0</v>
          </cell>
          <cell r="S51">
            <v>0</v>
          </cell>
        </row>
        <row r="52">
          <cell r="A52" t="str">
            <v>6601.03.03</v>
          </cell>
          <cell r="B52" t="str">
            <v>物业专项补贴</v>
          </cell>
          <cell r="E52">
            <v>0</v>
          </cell>
          <cell r="F52">
            <v>0</v>
          </cell>
          <cell r="G52">
            <v>0</v>
          </cell>
          <cell r="I52">
            <v>0</v>
          </cell>
          <cell r="J52">
            <v>0</v>
          </cell>
          <cell r="K52">
            <v>0</v>
          </cell>
          <cell r="M52">
            <v>0</v>
          </cell>
          <cell r="N52">
            <v>0</v>
          </cell>
          <cell r="O52">
            <v>0</v>
          </cell>
          <cell r="Q52">
            <v>0</v>
          </cell>
          <cell r="R52">
            <v>0</v>
          </cell>
          <cell r="S52">
            <v>0</v>
          </cell>
        </row>
        <row r="53">
          <cell r="A53" t="str">
            <v>6601.03.99</v>
          </cell>
          <cell r="B53" t="str">
            <v>其它物业补偿费</v>
          </cell>
          <cell r="E53">
            <v>0</v>
          </cell>
          <cell r="F53">
            <v>0</v>
          </cell>
          <cell r="G53">
            <v>0</v>
          </cell>
          <cell r="I53">
            <v>0</v>
          </cell>
          <cell r="J53">
            <v>0</v>
          </cell>
          <cell r="K53">
            <v>0</v>
          </cell>
          <cell r="M53">
            <v>0</v>
          </cell>
          <cell r="N53">
            <v>0</v>
          </cell>
          <cell r="O53">
            <v>0</v>
          </cell>
          <cell r="Q53">
            <v>0</v>
          </cell>
          <cell r="R53">
            <v>0</v>
          </cell>
          <cell r="S53">
            <v>0</v>
          </cell>
        </row>
        <row r="54">
          <cell r="A54" t="str">
            <v>6601.04</v>
          </cell>
          <cell r="B54" t="str">
            <v>其他销售费用</v>
          </cell>
          <cell r="E54">
            <v>0</v>
          </cell>
          <cell r="F54">
            <v>0</v>
          </cell>
          <cell r="G54">
            <v>0</v>
          </cell>
          <cell r="I54">
            <v>0</v>
          </cell>
          <cell r="J54">
            <v>0</v>
          </cell>
          <cell r="K54">
            <v>0</v>
          </cell>
          <cell r="M54">
            <v>0</v>
          </cell>
          <cell r="N54">
            <v>0</v>
          </cell>
          <cell r="O54">
            <v>0</v>
          </cell>
          <cell r="Q54">
            <v>0</v>
          </cell>
          <cell r="R54">
            <v>0</v>
          </cell>
          <cell r="S54">
            <v>0</v>
          </cell>
        </row>
        <row r="55">
          <cell r="A55" t="str">
            <v>6601.05</v>
          </cell>
          <cell r="B55" t="str">
            <v>固定资产折旧</v>
          </cell>
          <cell r="E55">
            <v>0</v>
          </cell>
          <cell r="F55">
            <v>0</v>
          </cell>
          <cell r="G55">
            <v>0</v>
          </cell>
          <cell r="I55">
            <v>0</v>
          </cell>
          <cell r="J55">
            <v>0</v>
          </cell>
          <cell r="K55">
            <v>0</v>
          </cell>
          <cell r="M55">
            <v>0</v>
          </cell>
          <cell r="N55">
            <v>0</v>
          </cell>
          <cell r="O55">
            <v>0</v>
          </cell>
          <cell r="Q55">
            <v>0</v>
          </cell>
          <cell r="R55">
            <v>0</v>
          </cell>
          <cell r="S55">
            <v>0</v>
          </cell>
        </row>
        <row r="56">
          <cell r="A56">
            <v>0</v>
          </cell>
          <cell r="B56">
            <v>0</v>
          </cell>
          <cell r="E56">
            <v>0</v>
          </cell>
          <cell r="F56">
            <v>0</v>
          </cell>
          <cell r="G56">
            <v>0</v>
          </cell>
          <cell r="I56">
            <v>0</v>
          </cell>
          <cell r="J56">
            <v>0</v>
          </cell>
          <cell r="K56">
            <v>0</v>
          </cell>
          <cell r="M56">
            <v>0</v>
          </cell>
          <cell r="N56">
            <v>0</v>
          </cell>
          <cell r="O56">
            <v>0</v>
          </cell>
          <cell r="Q56">
            <v>0</v>
          </cell>
          <cell r="R56">
            <v>0</v>
          </cell>
          <cell r="S56">
            <v>0</v>
          </cell>
        </row>
        <row r="57">
          <cell r="A57">
            <v>0</v>
          </cell>
          <cell r="B57">
            <v>0</v>
          </cell>
        </row>
      </sheetData>
      <sheetData sheetId="7">
        <row r="8">
          <cell r="A8" t="str">
            <v>6601</v>
          </cell>
          <cell r="B8" t="str">
            <v>销售费用</v>
          </cell>
        </row>
        <row r="9">
          <cell r="A9" t="str">
            <v>6601.01</v>
          </cell>
          <cell r="B9" t="str">
            <v>营销费用</v>
          </cell>
        </row>
        <row r="10">
          <cell r="A10" t="str">
            <v>6601.01.01</v>
          </cell>
          <cell r="B10" t="str">
            <v>广告费</v>
          </cell>
        </row>
        <row r="11">
          <cell r="A11" t="str">
            <v>6601.01.01.01</v>
          </cell>
          <cell r="B11" t="str">
            <v>报纸广告</v>
          </cell>
          <cell r="D11">
            <v>0</v>
          </cell>
          <cell r="E11">
            <v>0</v>
          </cell>
          <cell r="F11">
            <v>0</v>
          </cell>
          <cell r="H11">
            <v>0</v>
          </cell>
          <cell r="I11">
            <v>0</v>
          </cell>
          <cell r="J11">
            <v>0</v>
          </cell>
          <cell r="L11">
            <v>0</v>
          </cell>
          <cell r="M11">
            <v>0</v>
          </cell>
          <cell r="N11">
            <v>0</v>
          </cell>
          <cell r="P11">
            <v>0</v>
          </cell>
          <cell r="Q11">
            <v>0</v>
          </cell>
          <cell r="R11">
            <v>0</v>
          </cell>
        </row>
        <row r="12">
          <cell r="A12" t="str">
            <v>6601.01.01.02</v>
          </cell>
          <cell r="B12" t="str">
            <v>电视广告</v>
          </cell>
          <cell r="D12">
            <v>0</v>
          </cell>
          <cell r="E12">
            <v>0</v>
          </cell>
          <cell r="F12">
            <v>0</v>
          </cell>
          <cell r="H12">
            <v>0</v>
          </cell>
          <cell r="I12">
            <v>0</v>
          </cell>
          <cell r="J12">
            <v>0</v>
          </cell>
          <cell r="L12">
            <v>0</v>
          </cell>
          <cell r="M12">
            <v>0</v>
          </cell>
          <cell r="N12">
            <v>0</v>
          </cell>
          <cell r="P12">
            <v>0</v>
          </cell>
          <cell r="Q12">
            <v>0</v>
          </cell>
          <cell r="R12">
            <v>0</v>
          </cell>
          <cell r="T12">
            <v>0</v>
          </cell>
        </row>
        <row r="13">
          <cell r="A13" t="str">
            <v>6601.01.01.03</v>
          </cell>
          <cell r="B13" t="str">
            <v>户外广告</v>
          </cell>
          <cell r="D13">
            <v>0</v>
          </cell>
          <cell r="E13">
            <v>0</v>
          </cell>
          <cell r="F13">
            <v>0</v>
          </cell>
          <cell r="H13">
            <v>0</v>
          </cell>
          <cell r="I13">
            <v>0</v>
          </cell>
          <cell r="J13">
            <v>0</v>
          </cell>
          <cell r="L13">
            <v>0</v>
          </cell>
          <cell r="M13">
            <v>0</v>
          </cell>
          <cell r="N13">
            <v>0</v>
          </cell>
          <cell r="P13">
            <v>0</v>
          </cell>
          <cell r="Q13">
            <v>0</v>
          </cell>
          <cell r="R13">
            <v>0</v>
          </cell>
          <cell r="T13">
            <v>0</v>
          </cell>
        </row>
        <row r="14">
          <cell r="A14" t="str">
            <v>6601.01.01.04</v>
          </cell>
          <cell r="B14" t="str">
            <v>网络广告</v>
          </cell>
          <cell r="D14">
            <v>0</v>
          </cell>
          <cell r="E14">
            <v>0</v>
          </cell>
          <cell r="F14">
            <v>0</v>
          </cell>
          <cell r="H14">
            <v>0</v>
          </cell>
          <cell r="I14">
            <v>0</v>
          </cell>
          <cell r="J14">
            <v>0</v>
          </cell>
          <cell r="L14">
            <v>0</v>
          </cell>
          <cell r="M14">
            <v>0</v>
          </cell>
          <cell r="N14">
            <v>0</v>
          </cell>
          <cell r="P14">
            <v>0</v>
          </cell>
          <cell r="Q14">
            <v>0</v>
          </cell>
          <cell r="R14">
            <v>0</v>
          </cell>
          <cell r="T14">
            <v>0</v>
          </cell>
        </row>
        <row r="15">
          <cell r="A15" t="str">
            <v>6601.01.01.05</v>
          </cell>
          <cell r="B15" t="str">
            <v>短信广告</v>
          </cell>
          <cell r="D15">
            <v>0</v>
          </cell>
          <cell r="E15">
            <v>0</v>
          </cell>
          <cell r="F15">
            <v>0</v>
          </cell>
          <cell r="H15">
            <v>0</v>
          </cell>
          <cell r="I15">
            <v>0</v>
          </cell>
          <cell r="J15">
            <v>0</v>
          </cell>
          <cell r="L15">
            <v>0</v>
          </cell>
          <cell r="M15">
            <v>0</v>
          </cell>
          <cell r="N15">
            <v>0</v>
          </cell>
          <cell r="P15">
            <v>0</v>
          </cell>
          <cell r="Q15">
            <v>0</v>
          </cell>
          <cell r="R15">
            <v>0</v>
          </cell>
          <cell r="T15">
            <v>0</v>
          </cell>
        </row>
        <row r="16">
          <cell r="A16" t="str">
            <v>6601.01.01.99</v>
          </cell>
          <cell r="B16" t="str">
            <v>其他广告(道旗)</v>
          </cell>
          <cell r="D16">
            <v>0</v>
          </cell>
          <cell r="E16">
            <v>0</v>
          </cell>
          <cell r="F16">
            <v>0</v>
          </cell>
          <cell r="H16">
            <v>0</v>
          </cell>
          <cell r="I16">
            <v>0</v>
          </cell>
          <cell r="J16">
            <v>0</v>
          </cell>
          <cell r="L16">
            <v>0</v>
          </cell>
          <cell r="M16">
            <v>0</v>
          </cell>
          <cell r="N16">
            <v>0</v>
          </cell>
          <cell r="P16">
            <v>0</v>
          </cell>
          <cell r="Q16">
            <v>0</v>
          </cell>
          <cell r="R16">
            <v>0</v>
          </cell>
          <cell r="T16">
            <v>0</v>
          </cell>
        </row>
        <row r="17">
          <cell r="A17" t="str">
            <v>6601.01.02</v>
          </cell>
          <cell r="B17" t="str">
            <v>活动推广费</v>
          </cell>
          <cell r="T17">
            <v>0</v>
          </cell>
        </row>
        <row r="18">
          <cell r="A18" t="str">
            <v>6601.01.02.01</v>
          </cell>
          <cell r="B18" t="str">
            <v>开盘活动费</v>
          </cell>
          <cell r="D18">
            <v>0</v>
          </cell>
          <cell r="E18">
            <v>0</v>
          </cell>
          <cell r="F18">
            <v>0</v>
          </cell>
          <cell r="H18">
            <v>0</v>
          </cell>
          <cell r="I18">
            <v>0</v>
          </cell>
          <cell r="J18">
            <v>0</v>
          </cell>
          <cell r="L18">
            <v>0</v>
          </cell>
          <cell r="M18">
            <v>0</v>
          </cell>
          <cell r="N18">
            <v>0</v>
          </cell>
          <cell r="P18">
            <v>0</v>
          </cell>
          <cell r="Q18">
            <v>0</v>
          </cell>
          <cell r="R18">
            <v>0</v>
          </cell>
        </row>
        <row r="19">
          <cell r="A19" t="str">
            <v>6601.01.02.02</v>
          </cell>
          <cell r="B19" t="str">
            <v>促销活动费</v>
          </cell>
          <cell r="D19">
            <v>0</v>
          </cell>
          <cell r="E19">
            <v>0</v>
          </cell>
          <cell r="F19">
            <v>0</v>
          </cell>
          <cell r="H19">
            <v>0</v>
          </cell>
          <cell r="I19">
            <v>0</v>
          </cell>
          <cell r="J19">
            <v>0</v>
          </cell>
          <cell r="L19">
            <v>0</v>
          </cell>
          <cell r="M19">
            <v>0</v>
          </cell>
          <cell r="N19">
            <v>0</v>
          </cell>
          <cell r="P19">
            <v>0</v>
          </cell>
          <cell r="Q19">
            <v>0</v>
          </cell>
          <cell r="R19">
            <v>0</v>
          </cell>
          <cell r="T19">
            <v>0</v>
          </cell>
        </row>
        <row r="20">
          <cell r="A20" t="str">
            <v>6601.01.02.03</v>
          </cell>
          <cell r="B20" t="str">
            <v>展销会费</v>
          </cell>
          <cell r="D20">
            <v>0</v>
          </cell>
          <cell r="E20">
            <v>0</v>
          </cell>
          <cell r="F20">
            <v>0</v>
          </cell>
          <cell r="H20">
            <v>0</v>
          </cell>
          <cell r="I20">
            <v>0</v>
          </cell>
          <cell r="J20">
            <v>0</v>
          </cell>
          <cell r="L20">
            <v>0</v>
          </cell>
          <cell r="M20">
            <v>0</v>
          </cell>
          <cell r="N20">
            <v>0</v>
          </cell>
          <cell r="P20">
            <v>0</v>
          </cell>
          <cell r="Q20">
            <v>0</v>
          </cell>
          <cell r="R20">
            <v>0</v>
          </cell>
          <cell r="T20">
            <v>0</v>
          </cell>
        </row>
        <row r="21">
          <cell r="A21" t="str">
            <v>6601.01.02.04</v>
          </cell>
          <cell r="B21" t="str">
            <v>入伙活动费</v>
          </cell>
          <cell r="D21">
            <v>0</v>
          </cell>
          <cell r="E21">
            <v>0</v>
          </cell>
          <cell r="F21">
            <v>0</v>
          </cell>
          <cell r="H21">
            <v>0</v>
          </cell>
          <cell r="I21">
            <v>0</v>
          </cell>
          <cell r="J21">
            <v>0</v>
          </cell>
          <cell r="L21">
            <v>0</v>
          </cell>
          <cell r="M21">
            <v>0</v>
          </cell>
          <cell r="N21">
            <v>0</v>
          </cell>
          <cell r="P21">
            <v>0</v>
          </cell>
          <cell r="Q21">
            <v>0</v>
          </cell>
          <cell r="R21">
            <v>0</v>
          </cell>
          <cell r="T21">
            <v>0</v>
          </cell>
        </row>
        <row r="22">
          <cell r="A22" t="str">
            <v>6601.01.02.99</v>
          </cell>
          <cell r="B22" t="str">
            <v>其它活动推广费</v>
          </cell>
          <cell r="D22">
            <v>0</v>
          </cell>
          <cell r="E22">
            <v>0</v>
          </cell>
          <cell r="F22">
            <v>0</v>
          </cell>
          <cell r="H22">
            <v>0</v>
          </cell>
          <cell r="I22">
            <v>0</v>
          </cell>
          <cell r="J22">
            <v>0</v>
          </cell>
          <cell r="L22">
            <v>0</v>
          </cell>
          <cell r="M22">
            <v>0</v>
          </cell>
          <cell r="N22">
            <v>0</v>
          </cell>
          <cell r="P22">
            <v>0</v>
          </cell>
          <cell r="Q22">
            <v>0</v>
          </cell>
          <cell r="R22">
            <v>0</v>
          </cell>
          <cell r="T22">
            <v>0</v>
          </cell>
        </row>
        <row r="23">
          <cell r="A23" t="str">
            <v>6601.01.03</v>
          </cell>
          <cell r="B23" t="str">
            <v>卖场包装费</v>
          </cell>
          <cell r="T23">
            <v>0</v>
          </cell>
        </row>
        <row r="24">
          <cell r="A24" t="str">
            <v>6601.01.03.01</v>
          </cell>
          <cell r="B24" t="str">
            <v>售楼处包装费　　　　　　</v>
          </cell>
          <cell r="D24">
            <v>0</v>
          </cell>
          <cell r="E24">
            <v>0</v>
          </cell>
          <cell r="F24">
            <v>0</v>
          </cell>
          <cell r="H24">
            <v>0</v>
          </cell>
          <cell r="I24">
            <v>0</v>
          </cell>
          <cell r="J24">
            <v>0</v>
          </cell>
          <cell r="L24">
            <v>0</v>
          </cell>
          <cell r="M24">
            <v>0</v>
          </cell>
          <cell r="N24">
            <v>0</v>
          </cell>
          <cell r="P24">
            <v>0</v>
          </cell>
          <cell r="Q24">
            <v>0</v>
          </cell>
          <cell r="R24">
            <v>0</v>
          </cell>
        </row>
        <row r="25">
          <cell r="A25" t="str">
            <v>6601.01.03.02</v>
          </cell>
          <cell r="B25" t="str">
            <v>样板房包装费</v>
          </cell>
          <cell r="D25">
            <v>0</v>
          </cell>
          <cell r="E25">
            <v>0</v>
          </cell>
          <cell r="F25">
            <v>0</v>
          </cell>
          <cell r="H25">
            <v>0</v>
          </cell>
          <cell r="I25">
            <v>0</v>
          </cell>
          <cell r="J25">
            <v>0</v>
          </cell>
          <cell r="L25">
            <v>0</v>
          </cell>
          <cell r="M25">
            <v>0</v>
          </cell>
          <cell r="N25">
            <v>0</v>
          </cell>
          <cell r="P25">
            <v>0</v>
          </cell>
          <cell r="Q25">
            <v>0</v>
          </cell>
          <cell r="R25">
            <v>0</v>
          </cell>
          <cell r="T25">
            <v>0</v>
          </cell>
        </row>
        <row r="26">
          <cell r="A26" t="str">
            <v>6601.01.03.03</v>
          </cell>
          <cell r="B26" t="str">
            <v>场景包装费</v>
          </cell>
          <cell r="D26">
            <v>0</v>
          </cell>
          <cell r="E26">
            <v>0</v>
          </cell>
          <cell r="F26">
            <v>0</v>
          </cell>
          <cell r="H26">
            <v>0</v>
          </cell>
          <cell r="I26">
            <v>0</v>
          </cell>
          <cell r="J26">
            <v>0</v>
          </cell>
          <cell r="L26">
            <v>0</v>
          </cell>
          <cell r="M26">
            <v>0</v>
          </cell>
          <cell r="N26">
            <v>0</v>
          </cell>
          <cell r="P26">
            <v>0</v>
          </cell>
          <cell r="Q26">
            <v>0</v>
          </cell>
          <cell r="R26">
            <v>0</v>
          </cell>
          <cell r="T26">
            <v>0</v>
          </cell>
        </row>
        <row r="27">
          <cell r="A27" t="str">
            <v>6601.01.03.04</v>
          </cell>
          <cell r="B27" t="str">
            <v>道具购置费</v>
          </cell>
          <cell r="D27">
            <v>0</v>
          </cell>
          <cell r="E27">
            <v>0</v>
          </cell>
          <cell r="F27">
            <v>0</v>
          </cell>
          <cell r="H27">
            <v>0</v>
          </cell>
          <cell r="I27">
            <v>0</v>
          </cell>
          <cell r="J27">
            <v>0</v>
          </cell>
          <cell r="L27">
            <v>0</v>
          </cell>
          <cell r="M27">
            <v>0</v>
          </cell>
          <cell r="N27">
            <v>0</v>
          </cell>
          <cell r="P27">
            <v>0</v>
          </cell>
          <cell r="Q27">
            <v>0</v>
          </cell>
          <cell r="R27">
            <v>0</v>
          </cell>
          <cell r="T27">
            <v>0</v>
          </cell>
        </row>
        <row r="28">
          <cell r="A28" t="str">
            <v>6601.01.03.99</v>
          </cell>
          <cell r="B28" t="str">
            <v>其它卖场包装费
（围墙及导视牌）</v>
          </cell>
          <cell r="D28">
            <v>0</v>
          </cell>
          <cell r="E28">
            <v>0</v>
          </cell>
          <cell r="F28">
            <v>0</v>
          </cell>
          <cell r="H28">
            <v>0</v>
          </cell>
          <cell r="I28">
            <v>0</v>
          </cell>
          <cell r="J28">
            <v>0</v>
          </cell>
          <cell r="L28">
            <v>0</v>
          </cell>
          <cell r="M28">
            <v>0</v>
          </cell>
          <cell r="N28">
            <v>0</v>
          </cell>
          <cell r="P28">
            <v>0</v>
          </cell>
          <cell r="Q28">
            <v>0</v>
          </cell>
          <cell r="R28">
            <v>0</v>
          </cell>
          <cell r="T28">
            <v>0</v>
          </cell>
        </row>
        <row r="29">
          <cell r="A29" t="str">
            <v>6601.01.04</v>
          </cell>
          <cell r="B29" t="str">
            <v>销售管理费</v>
          </cell>
          <cell r="T29">
            <v>0</v>
          </cell>
        </row>
        <row r="30">
          <cell r="A30" t="str">
            <v>6601.01.04.01</v>
          </cell>
          <cell r="B30" t="str">
            <v>营销人员薪酬</v>
          </cell>
          <cell r="D30" t="str">
            <v/>
          </cell>
          <cell r="E30" t="str">
            <v/>
          </cell>
          <cell r="F30" t="str">
            <v/>
          </cell>
          <cell r="H30" t="str">
            <v/>
          </cell>
          <cell r="I30" t="str">
            <v/>
          </cell>
          <cell r="J30" t="str">
            <v/>
          </cell>
          <cell r="L30" t="str">
            <v/>
          </cell>
          <cell r="M30" t="str">
            <v/>
          </cell>
          <cell r="N30" t="str">
            <v/>
          </cell>
          <cell r="P30" t="str">
            <v/>
          </cell>
          <cell r="Q30" t="str">
            <v/>
          </cell>
          <cell r="R30" t="str">
            <v/>
          </cell>
        </row>
        <row r="31">
          <cell r="A31" t="str">
            <v>6601.01.04.02</v>
          </cell>
          <cell r="B31" t="str">
            <v>卖场物管费</v>
          </cell>
          <cell r="D31">
            <v>0</v>
          </cell>
          <cell r="E31">
            <v>0</v>
          </cell>
          <cell r="F31">
            <v>0</v>
          </cell>
          <cell r="H31">
            <v>0</v>
          </cell>
          <cell r="I31">
            <v>0</v>
          </cell>
          <cell r="J31">
            <v>0</v>
          </cell>
          <cell r="L31">
            <v>0</v>
          </cell>
          <cell r="M31">
            <v>0</v>
          </cell>
          <cell r="N31">
            <v>0</v>
          </cell>
          <cell r="P31">
            <v>0</v>
          </cell>
          <cell r="Q31">
            <v>0</v>
          </cell>
          <cell r="R31">
            <v>0</v>
          </cell>
          <cell r="T31">
            <v>0</v>
          </cell>
        </row>
        <row r="32">
          <cell r="A32" t="str">
            <v>6601.01.04.03</v>
          </cell>
          <cell r="B32" t="str">
            <v>差旅费</v>
          </cell>
          <cell r="D32">
            <v>0</v>
          </cell>
          <cell r="E32">
            <v>0</v>
          </cell>
          <cell r="F32">
            <v>0</v>
          </cell>
          <cell r="H32">
            <v>0</v>
          </cell>
          <cell r="I32">
            <v>0</v>
          </cell>
          <cell r="J32">
            <v>0</v>
          </cell>
          <cell r="L32">
            <v>0</v>
          </cell>
          <cell r="M32">
            <v>0</v>
          </cell>
          <cell r="N32">
            <v>0</v>
          </cell>
          <cell r="P32">
            <v>0</v>
          </cell>
          <cell r="Q32">
            <v>0</v>
          </cell>
          <cell r="R32">
            <v>0</v>
          </cell>
          <cell r="T32">
            <v>0</v>
          </cell>
        </row>
        <row r="33">
          <cell r="A33" t="str">
            <v>6601.01.04.04</v>
          </cell>
          <cell r="B33" t="str">
            <v>销售办公费</v>
          </cell>
          <cell r="D33">
            <v>0</v>
          </cell>
          <cell r="E33">
            <v>0</v>
          </cell>
          <cell r="F33">
            <v>0</v>
          </cell>
          <cell r="H33">
            <v>0</v>
          </cell>
          <cell r="I33">
            <v>0</v>
          </cell>
          <cell r="J33">
            <v>0</v>
          </cell>
          <cell r="L33">
            <v>0</v>
          </cell>
          <cell r="M33">
            <v>0</v>
          </cell>
          <cell r="N33">
            <v>0</v>
          </cell>
          <cell r="P33">
            <v>0</v>
          </cell>
          <cell r="Q33">
            <v>0</v>
          </cell>
          <cell r="R33">
            <v>0</v>
          </cell>
          <cell r="T33">
            <v>0</v>
          </cell>
        </row>
        <row r="34">
          <cell r="A34" t="str">
            <v>6601.01.04.05</v>
          </cell>
          <cell r="B34" t="str">
            <v>销售电话费</v>
          </cell>
          <cell r="D34">
            <v>0</v>
          </cell>
          <cell r="E34">
            <v>0</v>
          </cell>
          <cell r="F34">
            <v>0</v>
          </cell>
          <cell r="H34">
            <v>0</v>
          </cell>
          <cell r="I34">
            <v>0</v>
          </cell>
          <cell r="J34">
            <v>0</v>
          </cell>
          <cell r="L34">
            <v>0</v>
          </cell>
          <cell r="M34">
            <v>0</v>
          </cell>
          <cell r="N34">
            <v>0</v>
          </cell>
          <cell r="P34">
            <v>0</v>
          </cell>
          <cell r="Q34">
            <v>0</v>
          </cell>
          <cell r="R34">
            <v>0</v>
          </cell>
          <cell r="T34">
            <v>0</v>
          </cell>
        </row>
        <row r="35">
          <cell r="A35" t="str">
            <v>6601.01.04.06</v>
          </cell>
          <cell r="B35" t="str">
            <v>销售水电费</v>
          </cell>
          <cell r="D35">
            <v>0</v>
          </cell>
          <cell r="E35">
            <v>0</v>
          </cell>
          <cell r="F35">
            <v>0</v>
          </cell>
          <cell r="H35">
            <v>0</v>
          </cell>
          <cell r="I35">
            <v>0</v>
          </cell>
          <cell r="J35">
            <v>0</v>
          </cell>
          <cell r="L35">
            <v>0</v>
          </cell>
          <cell r="M35">
            <v>0</v>
          </cell>
          <cell r="N35">
            <v>0</v>
          </cell>
          <cell r="P35">
            <v>0</v>
          </cell>
          <cell r="Q35">
            <v>0</v>
          </cell>
          <cell r="R35">
            <v>0</v>
          </cell>
          <cell r="T35">
            <v>0</v>
          </cell>
        </row>
        <row r="36">
          <cell r="A36" t="str">
            <v>6601.01.04.07</v>
          </cell>
          <cell r="B36" t="str">
            <v>销售业务费</v>
          </cell>
          <cell r="D36">
            <v>0</v>
          </cell>
          <cell r="E36">
            <v>0</v>
          </cell>
          <cell r="F36">
            <v>0</v>
          </cell>
          <cell r="H36">
            <v>0</v>
          </cell>
          <cell r="I36">
            <v>0</v>
          </cell>
          <cell r="J36">
            <v>0</v>
          </cell>
          <cell r="L36">
            <v>0</v>
          </cell>
          <cell r="M36">
            <v>0</v>
          </cell>
          <cell r="N36">
            <v>0</v>
          </cell>
          <cell r="P36">
            <v>0</v>
          </cell>
          <cell r="Q36">
            <v>0</v>
          </cell>
          <cell r="R36">
            <v>0</v>
          </cell>
          <cell r="T36">
            <v>0</v>
          </cell>
        </row>
        <row r="37">
          <cell r="A37" t="str">
            <v>6601.01.04.08</v>
          </cell>
          <cell r="B37" t="str">
            <v>样板房费用（管理费）</v>
          </cell>
          <cell r="D37">
            <v>0</v>
          </cell>
          <cell r="E37">
            <v>0</v>
          </cell>
          <cell r="F37">
            <v>0</v>
          </cell>
          <cell r="H37">
            <v>0</v>
          </cell>
          <cell r="I37">
            <v>0</v>
          </cell>
          <cell r="J37">
            <v>0</v>
          </cell>
          <cell r="L37">
            <v>0</v>
          </cell>
          <cell r="M37">
            <v>0</v>
          </cell>
          <cell r="N37">
            <v>0</v>
          </cell>
          <cell r="P37">
            <v>0</v>
          </cell>
          <cell r="Q37">
            <v>0</v>
          </cell>
          <cell r="R37">
            <v>0</v>
          </cell>
          <cell r="T37">
            <v>0</v>
          </cell>
        </row>
        <row r="38">
          <cell r="A38" t="str">
            <v>6601.01.04.99</v>
          </cell>
          <cell r="B38" t="str">
            <v>其它销售管理费</v>
          </cell>
          <cell r="D38">
            <v>0</v>
          </cell>
          <cell r="E38">
            <v>0</v>
          </cell>
          <cell r="F38">
            <v>0</v>
          </cell>
          <cell r="H38">
            <v>0</v>
          </cell>
          <cell r="I38">
            <v>0</v>
          </cell>
          <cell r="J38">
            <v>0</v>
          </cell>
          <cell r="L38">
            <v>0</v>
          </cell>
          <cell r="M38">
            <v>0</v>
          </cell>
          <cell r="N38">
            <v>0</v>
          </cell>
          <cell r="P38">
            <v>0</v>
          </cell>
          <cell r="Q38">
            <v>0</v>
          </cell>
          <cell r="R38">
            <v>0</v>
          </cell>
          <cell r="T38">
            <v>0</v>
          </cell>
        </row>
        <row r="39">
          <cell r="A39" t="str">
            <v>6601.01.05</v>
          </cell>
          <cell r="B39" t="str">
            <v>配套设施费</v>
          </cell>
          <cell r="T39">
            <v>0</v>
          </cell>
        </row>
        <row r="40">
          <cell r="A40" t="str">
            <v>6601.01.05.01</v>
          </cell>
          <cell r="B40" t="str">
            <v>车辆费</v>
          </cell>
          <cell r="D40">
            <v>0</v>
          </cell>
          <cell r="E40">
            <v>0</v>
          </cell>
          <cell r="F40">
            <v>0</v>
          </cell>
          <cell r="H40">
            <v>0</v>
          </cell>
          <cell r="I40">
            <v>0</v>
          </cell>
          <cell r="J40">
            <v>0</v>
          </cell>
          <cell r="L40">
            <v>0</v>
          </cell>
          <cell r="M40">
            <v>0</v>
          </cell>
          <cell r="N40">
            <v>0</v>
          </cell>
          <cell r="P40">
            <v>0</v>
          </cell>
          <cell r="Q40">
            <v>0</v>
          </cell>
          <cell r="R40">
            <v>0</v>
          </cell>
        </row>
        <row r="41">
          <cell r="A41" t="str">
            <v>6601.01.05.02</v>
          </cell>
          <cell r="B41" t="str">
            <v>其它配套设施费</v>
          </cell>
          <cell r="D41">
            <v>0</v>
          </cell>
          <cell r="E41">
            <v>0</v>
          </cell>
          <cell r="F41">
            <v>0</v>
          </cell>
          <cell r="H41">
            <v>0</v>
          </cell>
          <cell r="I41">
            <v>0</v>
          </cell>
          <cell r="J41">
            <v>0</v>
          </cell>
          <cell r="L41">
            <v>0</v>
          </cell>
          <cell r="M41">
            <v>0</v>
          </cell>
          <cell r="N41">
            <v>0</v>
          </cell>
          <cell r="P41">
            <v>0</v>
          </cell>
          <cell r="Q41">
            <v>0</v>
          </cell>
          <cell r="R41">
            <v>0</v>
          </cell>
          <cell r="T41">
            <v>0</v>
          </cell>
        </row>
        <row r="42">
          <cell r="A42" t="str">
            <v>6601.01.06</v>
          </cell>
          <cell r="B42" t="str">
            <v>咨询代理费</v>
          </cell>
          <cell r="T42">
            <v>0</v>
          </cell>
        </row>
        <row r="43">
          <cell r="A43" t="str">
            <v>6601.01.06.01</v>
          </cell>
          <cell r="B43" t="str">
            <v>策划咨询费</v>
          </cell>
          <cell r="D43">
            <v>0</v>
          </cell>
          <cell r="E43">
            <v>0</v>
          </cell>
          <cell r="F43">
            <v>0</v>
          </cell>
          <cell r="H43">
            <v>0</v>
          </cell>
          <cell r="I43">
            <v>0</v>
          </cell>
          <cell r="J43">
            <v>0</v>
          </cell>
          <cell r="L43">
            <v>0</v>
          </cell>
          <cell r="M43">
            <v>0</v>
          </cell>
          <cell r="N43">
            <v>0</v>
          </cell>
          <cell r="P43">
            <v>0</v>
          </cell>
          <cell r="Q43">
            <v>0</v>
          </cell>
          <cell r="R43">
            <v>0</v>
          </cell>
        </row>
        <row r="44">
          <cell r="A44" t="str">
            <v>6601.01.06.02</v>
          </cell>
          <cell r="B44" t="str">
            <v>代理佣金</v>
          </cell>
          <cell r="D44">
            <v>0</v>
          </cell>
          <cell r="E44">
            <v>0</v>
          </cell>
          <cell r="F44">
            <v>0</v>
          </cell>
          <cell r="H44">
            <v>0</v>
          </cell>
          <cell r="I44">
            <v>0</v>
          </cell>
          <cell r="J44">
            <v>0</v>
          </cell>
          <cell r="L44">
            <v>0</v>
          </cell>
          <cell r="M44">
            <v>0</v>
          </cell>
          <cell r="N44">
            <v>0</v>
          </cell>
          <cell r="P44">
            <v>0</v>
          </cell>
          <cell r="Q44">
            <v>0</v>
          </cell>
          <cell r="R44">
            <v>0</v>
          </cell>
          <cell r="T44">
            <v>0</v>
          </cell>
        </row>
        <row r="45">
          <cell r="A45" t="str">
            <v>6601.01.06.03</v>
          </cell>
          <cell r="B45" t="str">
            <v>其它咨询代理费(广告
公司费用)</v>
          </cell>
          <cell r="D45">
            <v>0</v>
          </cell>
          <cell r="E45">
            <v>0</v>
          </cell>
          <cell r="F45">
            <v>0</v>
          </cell>
          <cell r="H45">
            <v>0</v>
          </cell>
          <cell r="I45">
            <v>0</v>
          </cell>
          <cell r="J45">
            <v>0</v>
          </cell>
          <cell r="L45">
            <v>0</v>
          </cell>
          <cell r="M45">
            <v>0</v>
          </cell>
          <cell r="N45">
            <v>0</v>
          </cell>
          <cell r="P45">
            <v>0</v>
          </cell>
          <cell r="Q45">
            <v>0</v>
          </cell>
          <cell r="R45">
            <v>0</v>
          </cell>
          <cell r="T45">
            <v>0</v>
          </cell>
        </row>
        <row r="46">
          <cell r="A46" t="str">
            <v>6601.01.06.04</v>
          </cell>
          <cell r="B46" t="str">
            <v>签约律师代理费</v>
          </cell>
          <cell r="D46">
            <v>0</v>
          </cell>
          <cell r="E46">
            <v>0</v>
          </cell>
          <cell r="F46">
            <v>0</v>
          </cell>
          <cell r="H46">
            <v>0</v>
          </cell>
          <cell r="I46">
            <v>0</v>
          </cell>
          <cell r="J46">
            <v>0</v>
          </cell>
          <cell r="L46">
            <v>0</v>
          </cell>
          <cell r="M46">
            <v>0</v>
          </cell>
          <cell r="N46">
            <v>0</v>
          </cell>
          <cell r="P46">
            <v>0</v>
          </cell>
          <cell r="Q46">
            <v>0</v>
          </cell>
          <cell r="R46">
            <v>0</v>
          </cell>
          <cell r="T46">
            <v>0</v>
          </cell>
        </row>
        <row r="47">
          <cell r="A47" t="str">
            <v>6601.01.07</v>
          </cell>
          <cell r="B47" t="str">
            <v>其它营销费(固定分摊、
不可预见费用)</v>
          </cell>
          <cell r="D47">
            <v>0</v>
          </cell>
          <cell r="E47">
            <v>0</v>
          </cell>
          <cell r="F47">
            <v>0</v>
          </cell>
          <cell r="H47">
            <v>0</v>
          </cell>
          <cell r="I47">
            <v>0</v>
          </cell>
          <cell r="J47">
            <v>0</v>
          </cell>
          <cell r="L47">
            <v>0</v>
          </cell>
          <cell r="M47">
            <v>0</v>
          </cell>
          <cell r="N47">
            <v>0</v>
          </cell>
          <cell r="P47">
            <v>0</v>
          </cell>
          <cell r="Q47">
            <v>0</v>
          </cell>
          <cell r="R47">
            <v>0</v>
          </cell>
          <cell r="T47">
            <v>0</v>
          </cell>
        </row>
        <row r="48">
          <cell r="A48" t="str">
            <v>6601.02</v>
          </cell>
          <cell r="B48" t="str">
            <v>售后服务费用</v>
          </cell>
          <cell r="T48">
            <v>0</v>
          </cell>
        </row>
        <row r="49">
          <cell r="A49" t="str">
            <v>6601.02.01</v>
          </cell>
          <cell r="B49" t="str">
            <v>售后维修费</v>
          </cell>
          <cell r="D49">
            <v>0</v>
          </cell>
          <cell r="E49">
            <v>0</v>
          </cell>
          <cell r="F49">
            <v>0</v>
          </cell>
          <cell r="H49">
            <v>0</v>
          </cell>
          <cell r="I49">
            <v>0</v>
          </cell>
          <cell r="J49">
            <v>0</v>
          </cell>
          <cell r="L49">
            <v>0</v>
          </cell>
          <cell r="M49">
            <v>0</v>
          </cell>
          <cell r="N49">
            <v>0</v>
          </cell>
          <cell r="P49">
            <v>0</v>
          </cell>
          <cell r="Q49">
            <v>0</v>
          </cell>
          <cell r="R49">
            <v>0</v>
          </cell>
        </row>
        <row r="50">
          <cell r="A50" t="str">
            <v>6601.02.02</v>
          </cell>
          <cell r="B50" t="str">
            <v>业主索赔损失</v>
          </cell>
          <cell r="D50">
            <v>0</v>
          </cell>
          <cell r="E50">
            <v>0</v>
          </cell>
          <cell r="F50">
            <v>0</v>
          </cell>
          <cell r="H50">
            <v>0</v>
          </cell>
          <cell r="I50">
            <v>0</v>
          </cell>
          <cell r="J50">
            <v>0</v>
          </cell>
          <cell r="L50">
            <v>0</v>
          </cell>
          <cell r="M50">
            <v>0</v>
          </cell>
          <cell r="N50">
            <v>0</v>
          </cell>
          <cell r="P50">
            <v>0</v>
          </cell>
          <cell r="Q50">
            <v>0</v>
          </cell>
          <cell r="R50">
            <v>0</v>
          </cell>
          <cell r="T50">
            <v>0</v>
          </cell>
        </row>
        <row r="51">
          <cell r="A51" t="str">
            <v>6601.02.99</v>
          </cell>
          <cell r="B51" t="str">
            <v>其它售后服务费</v>
          </cell>
          <cell r="D51">
            <v>0</v>
          </cell>
          <cell r="E51">
            <v>0</v>
          </cell>
          <cell r="F51">
            <v>0</v>
          </cell>
          <cell r="H51">
            <v>0</v>
          </cell>
          <cell r="I51">
            <v>0</v>
          </cell>
          <cell r="J51">
            <v>0</v>
          </cell>
          <cell r="L51">
            <v>0</v>
          </cell>
          <cell r="M51">
            <v>0</v>
          </cell>
          <cell r="N51">
            <v>0</v>
          </cell>
          <cell r="P51">
            <v>0</v>
          </cell>
          <cell r="Q51">
            <v>0</v>
          </cell>
          <cell r="R51">
            <v>0</v>
          </cell>
          <cell r="T51">
            <v>0</v>
          </cell>
        </row>
        <row r="52">
          <cell r="A52" t="str">
            <v>6601.03</v>
          </cell>
          <cell r="B52" t="str">
            <v>物业补偿费用</v>
          </cell>
          <cell r="T52">
            <v>0</v>
          </cell>
        </row>
        <row r="53">
          <cell r="A53" t="str">
            <v>6601.03.01</v>
          </cell>
          <cell r="B53" t="str">
            <v>空置物业管理费</v>
          </cell>
          <cell r="D53">
            <v>0</v>
          </cell>
          <cell r="E53">
            <v>0</v>
          </cell>
          <cell r="F53">
            <v>0</v>
          </cell>
          <cell r="H53">
            <v>0</v>
          </cell>
          <cell r="I53">
            <v>0</v>
          </cell>
          <cell r="J53">
            <v>0</v>
          </cell>
          <cell r="L53">
            <v>0</v>
          </cell>
          <cell r="M53">
            <v>0</v>
          </cell>
          <cell r="N53">
            <v>0</v>
          </cell>
          <cell r="P53">
            <v>0</v>
          </cell>
          <cell r="Q53">
            <v>0</v>
          </cell>
          <cell r="R53">
            <v>0</v>
          </cell>
        </row>
        <row r="54">
          <cell r="A54" t="str">
            <v>6601.03.02</v>
          </cell>
          <cell r="B54" t="str">
            <v>物业管理开支补贴</v>
          </cell>
          <cell r="D54">
            <v>0</v>
          </cell>
          <cell r="E54">
            <v>0</v>
          </cell>
          <cell r="F54">
            <v>0</v>
          </cell>
          <cell r="H54">
            <v>0</v>
          </cell>
          <cell r="I54">
            <v>0</v>
          </cell>
          <cell r="J54">
            <v>0</v>
          </cell>
          <cell r="L54">
            <v>0</v>
          </cell>
          <cell r="M54">
            <v>0</v>
          </cell>
          <cell r="N54">
            <v>0</v>
          </cell>
          <cell r="P54">
            <v>0</v>
          </cell>
          <cell r="Q54">
            <v>0</v>
          </cell>
          <cell r="R54">
            <v>0</v>
          </cell>
          <cell r="T54">
            <v>0</v>
          </cell>
        </row>
        <row r="55">
          <cell r="A55" t="str">
            <v>6601.03.03</v>
          </cell>
          <cell r="B55" t="str">
            <v>物业专项补贴</v>
          </cell>
          <cell r="D55">
            <v>0</v>
          </cell>
          <cell r="E55">
            <v>0</v>
          </cell>
          <cell r="F55">
            <v>0</v>
          </cell>
          <cell r="H55">
            <v>0</v>
          </cell>
          <cell r="I55">
            <v>0</v>
          </cell>
          <cell r="J55">
            <v>0</v>
          </cell>
          <cell r="L55">
            <v>0</v>
          </cell>
          <cell r="M55">
            <v>0</v>
          </cell>
          <cell r="N55">
            <v>0</v>
          </cell>
          <cell r="P55">
            <v>0</v>
          </cell>
          <cell r="Q55">
            <v>0</v>
          </cell>
          <cell r="R55">
            <v>0</v>
          </cell>
          <cell r="T55">
            <v>0</v>
          </cell>
        </row>
        <row r="56">
          <cell r="A56" t="str">
            <v>6601.03.99</v>
          </cell>
          <cell r="B56" t="str">
            <v>其它物业补偿费</v>
          </cell>
          <cell r="D56">
            <v>0</v>
          </cell>
          <cell r="E56">
            <v>0</v>
          </cell>
          <cell r="F56">
            <v>0</v>
          </cell>
          <cell r="H56">
            <v>0</v>
          </cell>
          <cell r="I56">
            <v>0</v>
          </cell>
          <cell r="J56">
            <v>0</v>
          </cell>
          <cell r="L56">
            <v>0</v>
          </cell>
          <cell r="M56">
            <v>0</v>
          </cell>
          <cell r="N56">
            <v>0</v>
          </cell>
          <cell r="P56">
            <v>0</v>
          </cell>
          <cell r="Q56">
            <v>0</v>
          </cell>
          <cell r="R56">
            <v>0</v>
          </cell>
          <cell r="T56">
            <v>0</v>
          </cell>
        </row>
        <row r="57">
          <cell r="A57" t="str">
            <v>6601.04</v>
          </cell>
          <cell r="B57" t="str">
            <v>其他销售费用</v>
          </cell>
          <cell r="D57" t="str">
            <v/>
          </cell>
          <cell r="E57" t="str">
            <v/>
          </cell>
          <cell r="F57" t="str">
            <v/>
          </cell>
          <cell r="H57" t="str">
            <v/>
          </cell>
          <cell r="I57" t="str">
            <v/>
          </cell>
          <cell r="J57" t="str">
            <v/>
          </cell>
          <cell r="L57" t="str">
            <v/>
          </cell>
          <cell r="M57" t="str">
            <v/>
          </cell>
          <cell r="N57" t="str">
            <v/>
          </cell>
          <cell r="P57" t="str">
            <v/>
          </cell>
          <cell r="Q57" t="str">
            <v/>
          </cell>
          <cell r="R57" t="str">
            <v/>
          </cell>
          <cell r="T57">
            <v>0</v>
          </cell>
        </row>
        <row r="58">
          <cell r="A58">
            <v>0</v>
          </cell>
          <cell r="B58" t="str">
            <v>小计</v>
          </cell>
          <cell r="D58">
            <v>0</v>
          </cell>
          <cell r="E58">
            <v>0</v>
          </cell>
          <cell r="F58">
            <v>0</v>
          </cell>
          <cell r="H58">
            <v>0</v>
          </cell>
          <cell r="I58">
            <v>0</v>
          </cell>
          <cell r="J58">
            <v>0</v>
          </cell>
          <cell r="L58">
            <v>0</v>
          </cell>
          <cell r="M58">
            <v>0</v>
          </cell>
          <cell r="N58">
            <v>0</v>
          </cell>
          <cell r="P58">
            <v>0</v>
          </cell>
          <cell r="Q58">
            <v>0</v>
          </cell>
          <cell r="R58">
            <v>0</v>
          </cell>
          <cell r="T58">
            <v>0</v>
          </cell>
        </row>
        <row r="59">
          <cell r="A59" t="str">
            <v>二</v>
          </cell>
          <cell r="B59" t="str">
            <v>非现金支出项目</v>
          </cell>
        </row>
        <row r="60">
          <cell r="A60">
            <v>1</v>
          </cell>
          <cell r="B60" t="str">
            <v>固定资产折旧</v>
          </cell>
          <cell r="D60">
            <v>0</v>
          </cell>
          <cell r="E60">
            <v>0</v>
          </cell>
          <cell r="F60">
            <v>0</v>
          </cell>
          <cell r="H60">
            <v>0</v>
          </cell>
          <cell r="I60">
            <v>0</v>
          </cell>
          <cell r="J60">
            <v>0</v>
          </cell>
          <cell r="L60">
            <v>0</v>
          </cell>
          <cell r="M60">
            <v>0</v>
          </cell>
          <cell r="N60">
            <v>0</v>
          </cell>
          <cell r="P60">
            <v>0</v>
          </cell>
          <cell r="Q60">
            <v>0</v>
          </cell>
          <cell r="R60">
            <v>0</v>
          </cell>
        </row>
        <row r="61">
          <cell r="A61">
            <v>2</v>
          </cell>
          <cell r="B61">
            <v>0</v>
          </cell>
          <cell r="D61">
            <v>0</v>
          </cell>
          <cell r="E61">
            <v>0</v>
          </cell>
          <cell r="F61">
            <v>0</v>
          </cell>
          <cell r="H61">
            <v>0</v>
          </cell>
          <cell r="I61">
            <v>0</v>
          </cell>
          <cell r="J61">
            <v>0</v>
          </cell>
          <cell r="L61">
            <v>0</v>
          </cell>
          <cell r="M61">
            <v>0</v>
          </cell>
          <cell r="N61">
            <v>0</v>
          </cell>
          <cell r="P61">
            <v>0</v>
          </cell>
          <cell r="Q61">
            <v>0</v>
          </cell>
          <cell r="R61">
            <v>0</v>
          </cell>
          <cell r="T61">
            <v>0</v>
          </cell>
        </row>
        <row r="62">
          <cell r="A62">
            <v>3</v>
          </cell>
          <cell r="B62">
            <v>0</v>
          </cell>
          <cell r="D62">
            <v>0</v>
          </cell>
          <cell r="E62">
            <v>0</v>
          </cell>
          <cell r="F62">
            <v>0</v>
          </cell>
          <cell r="H62">
            <v>0</v>
          </cell>
          <cell r="I62">
            <v>0</v>
          </cell>
          <cell r="J62">
            <v>0</v>
          </cell>
          <cell r="L62">
            <v>0</v>
          </cell>
          <cell r="M62">
            <v>0</v>
          </cell>
          <cell r="N62">
            <v>0</v>
          </cell>
          <cell r="P62">
            <v>0</v>
          </cell>
          <cell r="Q62">
            <v>0</v>
          </cell>
          <cell r="R62">
            <v>0</v>
          </cell>
          <cell r="T62">
            <v>0</v>
          </cell>
        </row>
        <row r="63">
          <cell r="A63">
            <v>4</v>
          </cell>
          <cell r="B63" t="str">
            <v>其他</v>
          </cell>
          <cell r="D63">
            <v>0</v>
          </cell>
          <cell r="E63">
            <v>0</v>
          </cell>
          <cell r="F63">
            <v>0</v>
          </cell>
          <cell r="H63">
            <v>0</v>
          </cell>
          <cell r="I63">
            <v>0</v>
          </cell>
          <cell r="J63">
            <v>0</v>
          </cell>
          <cell r="L63">
            <v>0</v>
          </cell>
          <cell r="M63">
            <v>0</v>
          </cell>
          <cell r="N63">
            <v>0</v>
          </cell>
          <cell r="P63">
            <v>0</v>
          </cell>
          <cell r="Q63">
            <v>0</v>
          </cell>
          <cell r="R63">
            <v>0</v>
          </cell>
          <cell r="T63">
            <v>0</v>
          </cell>
        </row>
        <row r="64">
          <cell r="A64">
            <v>0</v>
          </cell>
          <cell r="B64" t="str">
            <v>小计</v>
          </cell>
          <cell r="T64">
            <v>0</v>
          </cell>
        </row>
        <row r="65">
          <cell r="A65">
            <v>0</v>
          </cell>
          <cell r="B65" t="str">
            <v xml:space="preserve">    合      计</v>
          </cell>
        </row>
      </sheetData>
    </sheetDataSet>
  </externalBook>
</externalLink>
</file>

<file path=xl/externalLinks/externalLink13.xml><?xml version="1.0" encoding="utf-8"?>
<externalLink xmlns="http://schemas.openxmlformats.org/spreadsheetml/2006/main">
  <externalBook xmlns:r="http://schemas.openxmlformats.org/officeDocument/2006/relationships" r:id="rId1">
    <sheetNames>
      <sheetName val="参数"/>
      <sheetName val="12-1管理费填列说明"/>
      <sheetName val="工资性费用预算"/>
      <sheetName val="社保费"/>
      <sheetName val="其他管理费用预算"/>
      <sheetName val="福利费明细"/>
      <sheetName val="12管理费用"/>
      <sheetName val="营销人员薪酬"/>
      <sheetName val="开发间接费用"/>
    </sheetNames>
    <sheetDataSet>
      <sheetData sheetId="0"/>
      <sheetData sheetId="1"/>
      <sheetData sheetId="2"/>
      <sheetData sheetId="3"/>
      <sheetData sheetId="4"/>
      <sheetData sheetId="5"/>
      <sheetData sheetId="6">
        <row r="8">
          <cell r="A8">
            <v>1</v>
          </cell>
          <cell r="B8" t="str">
            <v>薪酬费用</v>
          </cell>
        </row>
        <row r="9">
          <cell r="A9" t="str">
            <v>1.1</v>
          </cell>
          <cell r="B9" t="str">
            <v>工资</v>
          </cell>
          <cell r="D9">
            <v>0</v>
          </cell>
          <cell r="F9">
            <v>0</v>
          </cell>
          <cell r="G9">
            <v>0</v>
          </cell>
          <cell r="H9">
            <v>0</v>
          </cell>
          <cell r="J9">
            <v>0</v>
          </cell>
          <cell r="K9">
            <v>0</v>
          </cell>
          <cell r="L9">
            <v>0</v>
          </cell>
          <cell r="N9">
            <v>0</v>
          </cell>
          <cell r="O9">
            <v>0</v>
          </cell>
          <cell r="P9">
            <v>0</v>
          </cell>
          <cell r="R9">
            <v>0</v>
          </cell>
          <cell r="S9">
            <v>0</v>
          </cell>
          <cell r="T9">
            <v>0</v>
          </cell>
          <cell r="U9">
            <v>0</v>
          </cell>
        </row>
        <row r="10">
          <cell r="A10" t="str">
            <v>1.2</v>
          </cell>
          <cell r="B10" t="str">
            <v>奖金</v>
          </cell>
          <cell r="D10">
            <v>0</v>
          </cell>
          <cell r="F10" t="str">
            <v>-</v>
          </cell>
          <cell r="G10" t="str">
            <v>-</v>
          </cell>
          <cell r="H10" t="str">
            <v>-</v>
          </cell>
          <cell r="J10" t="str">
            <v>-</v>
          </cell>
          <cell r="K10" t="str">
            <v>-</v>
          </cell>
          <cell r="L10" t="str">
            <v>-</v>
          </cell>
          <cell r="N10" t="str">
            <v>-</v>
          </cell>
          <cell r="O10" t="str">
            <v>-</v>
          </cell>
          <cell r="P10" t="str">
            <v>-</v>
          </cell>
          <cell r="R10" t="str">
            <v>-</v>
          </cell>
          <cell r="S10" t="str">
            <v>-</v>
          </cell>
          <cell r="T10">
            <v>0</v>
          </cell>
        </row>
        <row r="11">
          <cell r="A11">
            <v>1.3</v>
          </cell>
          <cell r="B11" t="str">
            <v>福利费</v>
          </cell>
          <cell r="F11">
            <v>0</v>
          </cell>
          <cell r="G11">
            <v>0</v>
          </cell>
          <cell r="H11">
            <v>0</v>
          </cell>
          <cell r="J11">
            <v>0</v>
          </cell>
          <cell r="K11">
            <v>0</v>
          </cell>
          <cell r="L11">
            <v>0</v>
          </cell>
          <cell r="N11">
            <v>0</v>
          </cell>
          <cell r="O11">
            <v>0</v>
          </cell>
          <cell r="P11">
            <v>0</v>
          </cell>
          <cell r="R11">
            <v>0</v>
          </cell>
          <cell r="S11">
            <v>0</v>
          </cell>
          <cell r="T11">
            <v>0</v>
          </cell>
        </row>
        <row r="12">
          <cell r="A12" t="str">
            <v>1.3.1</v>
          </cell>
          <cell r="B12" t="str">
            <v>伙食费</v>
          </cell>
          <cell r="F12">
            <v>0</v>
          </cell>
          <cell r="G12">
            <v>0</v>
          </cell>
          <cell r="H12">
            <v>0</v>
          </cell>
          <cell r="J12">
            <v>0</v>
          </cell>
          <cell r="K12">
            <v>0</v>
          </cell>
          <cell r="L12">
            <v>0</v>
          </cell>
          <cell r="N12">
            <v>0</v>
          </cell>
          <cell r="O12">
            <v>0</v>
          </cell>
          <cell r="P12">
            <v>0</v>
          </cell>
          <cell r="R12">
            <v>0</v>
          </cell>
          <cell r="S12">
            <v>0</v>
          </cell>
          <cell r="T12">
            <v>0</v>
          </cell>
        </row>
        <row r="13">
          <cell r="A13" t="str">
            <v>1.3.2</v>
          </cell>
          <cell r="B13" t="str">
            <v>降温费</v>
          </cell>
          <cell r="F13">
            <v>0</v>
          </cell>
          <cell r="G13">
            <v>0</v>
          </cell>
          <cell r="H13">
            <v>0</v>
          </cell>
          <cell r="J13">
            <v>0</v>
          </cell>
          <cell r="K13">
            <v>0</v>
          </cell>
          <cell r="L13">
            <v>0</v>
          </cell>
          <cell r="N13">
            <v>0</v>
          </cell>
          <cell r="O13">
            <v>0</v>
          </cell>
          <cell r="P13">
            <v>0</v>
          </cell>
          <cell r="R13">
            <v>0</v>
          </cell>
          <cell r="S13">
            <v>0</v>
          </cell>
          <cell r="T13">
            <v>0</v>
          </cell>
        </row>
        <row r="14">
          <cell r="A14" t="str">
            <v>1.3.3</v>
          </cell>
          <cell r="B14" t="str">
            <v>房租水电费</v>
          </cell>
          <cell r="F14">
            <v>0</v>
          </cell>
          <cell r="G14">
            <v>0</v>
          </cell>
          <cell r="H14">
            <v>0</v>
          </cell>
          <cell r="J14">
            <v>0</v>
          </cell>
          <cell r="K14">
            <v>0</v>
          </cell>
          <cell r="L14">
            <v>0</v>
          </cell>
          <cell r="N14">
            <v>0</v>
          </cell>
          <cell r="O14">
            <v>0</v>
          </cell>
          <cell r="P14">
            <v>0</v>
          </cell>
          <cell r="R14">
            <v>0</v>
          </cell>
          <cell r="S14">
            <v>0</v>
          </cell>
          <cell r="T14">
            <v>0</v>
          </cell>
        </row>
        <row r="15">
          <cell r="A15" t="str">
            <v>1.3.4</v>
          </cell>
          <cell r="B15" t="str">
            <v>体检费</v>
          </cell>
          <cell r="F15">
            <v>0</v>
          </cell>
          <cell r="G15">
            <v>0</v>
          </cell>
          <cell r="H15">
            <v>0</v>
          </cell>
          <cell r="J15">
            <v>0</v>
          </cell>
          <cell r="K15">
            <v>0</v>
          </cell>
          <cell r="L15">
            <v>0</v>
          </cell>
          <cell r="N15">
            <v>0</v>
          </cell>
          <cell r="O15">
            <v>0</v>
          </cell>
          <cell r="P15">
            <v>0</v>
          </cell>
          <cell r="R15">
            <v>0</v>
          </cell>
          <cell r="S15">
            <v>0</v>
          </cell>
          <cell r="T15">
            <v>0</v>
          </cell>
        </row>
        <row r="16">
          <cell r="A16" t="str">
            <v>1.3.5</v>
          </cell>
          <cell r="B16" t="str">
            <v>节日补贴</v>
          </cell>
          <cell r="F16">
            <v>0</v>
          </cell>
          <cell r="G16">
            <v>0</v>
          </cell>
          <cell r="H16">
            <v>0</v>
          </cell>
          <cell r="J16">
            <v>0</v>
          </cell>
          <cell r="K16">
            <v>0</v>
          </cell>
          <cell r="L16">
            <v>0</v>
          </cell>
          <cell r="N16">
            <v>0</v>
          </cell>
          <cell r="O16">
            <v>0</v>
          </cell>
          <cell r="P16">
            <v>0</v>
          </cell>
          <cell r="R16">
            <v>0</v>
          </cell>
          <cell r="S16">
            <v>0</v>
          </cell>
          <cell r="T16">
            <v>0</v>
          </cell>
        </row>
        <row r="17">
          <cell r="A17" t="str">
            <v>1.3.6</v>
          </cell>
          <cell r="B17" t="str">
            <v>个人补贴</v>
          </cell>
          <cell r="F17">
            <v>0</v>
          </cell>
          <cell r="G17">
            <v>0</v>
          </cell>
          <cell r="H17">
            <v>0</v>
          </cell>
          <cell r="J17">
            <v>0</v>
          </cell>
          <cell r="K17">
            <v>0</v>
          </cell>
          <cell r="L17">
            <v>0</v>
          </cell>
          <cell r="N17">
            <v>0</v>
          </cell>
          <cell r="O17">
            <v>0</v>
          </cell>
          <cell r="P17">
            <v>0</v>
          </cell>
          <cell r="R17">
            <v>0</v>
          </cell>
          <cell r="S17">
            <v>0</v>
          </cell>
          <cell r="T17">
            <v>0</v>
          </cell>
        </row>
        <row r="18">
          <cell r="A18" t="str">
            <v>1.3.6.1</v>
          </cell>
          <cell r="B18" t="str">
            <v>住房补贴</v>
          </cell>
          <cell r="F18">
            <v>0</v>
          </cell>
          <cell r="G18">
            <v>0</v>
          </cell>
          <cell r="H18">
            <v>0</v>
          </cell>
          <cell r="J18">
            <v>0</v>
          </cell>
          <cell r="K18">
            <v>0</v>
          </cell>
          <cell r="L18">
            <v>0</v>
          </cell>
          <cell r="N18">
            <v>0</v>
          </cell>
          <cell r="O18">
            <v>0</v>
          </cell>
          <cell r="P18">
            <v>0</v>
          </cell>
          <cell r="R18">
            <v>0</v>
          </cell>
          <cell r="S18">
            <v>0</v>
          </cell>
          <cell r="T18">
            <v>0</v>
          </cell>
        </row>
        <row r="19">
          <cell r="A19" t="str">
            <v>1.3.6.2</v>
          </cell>
          <cell r="B19" t="str">
            <v>交通补贴</v>
          </cell>
          <cell r="F19">
            <v>0</v>
          </cell>
          <cell r="G19">
            <v>0</v>
          </cell>
          <cell r="H19">
            <v>0</v>
          </cell>
          <cell r="J19">
            <v>0</v>
          </cell>
          <cell r="K19">
            <v>0</v>
          </cell>
          <cell r="L19">
            <v>0</v>
          </cell>
          <cell r="N19">
            <v>0</v>
          </cell>
          <cell r="O19">
            <v>0</v>
          </cell>
          <cell r="P19">
            <v>0</v>
          </cell>
          <cell r="R19">
            <v>0</v>
          </cell>
          <cell r="S19">
            <v>0</v>
          </cell>
          <cell r="T19">
            <v>0</v>
          </cell>
        </row>
        <row r="20">
          <cell r="A20" t="str">
            <v>1.3.6.3</v>
          </cell>
          <cell r="B20" t="str">
            <v>通迅补贴</v>
          </cell>
          <cell r="F20">
            <v>0</v>
          </cell>
          <cell r="G20">
            <v>0</v>
          </cell>
          <cell r="H20">
            <v>0</v>
          </cell>
          <cell r="J20">
            <v>0</v>
          </cell>
          <cell r="K20">
            <v>0</v>
          </cell>
          <cell r="L20">
            <v>0</v>
          </cell>
          <cell r="N20">
            <v>0</v>
          </cell>
          <cell r="O20">
            <v>0</v>
          </cell>
          <cell r="P20">
            <v>0</v>
          </cell>
          <cell r="R20">
            <v>0</v>
          </cell>
          <cell r="S20">
            <v>0</v>
          </cell>
          <cell r="T20">
            <v>0</v>
          </cell>
        </row>
        <row r="21">
          <cell r="A21" t="str">
            <v>1.3.7</v>
          </cell>
          <cell r="B21" t="str">
            <v>活动经费</v>
          </cell>
          <cell r="F21">
            <v>0</v>
          </cell>
          <cell r="G21">
            <v>0</v>
          </cell>
          <cell r="H21">
            <v>0</v>
          </cell>
          <cell r="J21">
            <v>0</v>
          </cell>
          <cell r="K21">
            <v>0</v>
          </cell>
          <cell r="L21">
            <v>0</v>
          </cell>
          <cell r="N21">
            <v>0</v>
          </cell>
          <cell r="O21">
            <v>0</v>
          </cell>
          <cell r="P21">
            <v>0</v>
          </cell>
          <cell r="R21">
            <v>0</v>
          </cell>
          <cell r="S21">
            <v>0</v>
          </cell>
          <cell r="T21">
            <v>0</v>
          </cell>
        </row>
        <row r="22">
          <cell r="A22" t="str">
            <v>1.3.8</v>
          </cell>
          <cell r="B22" t="str">
            <v>其他</v>
          </cell>
          <cell r="F22">
            <v>0</v>
          </cell>
          <cell r="G22">
            <v>0</v>
          </cell>
          <cell r="H22">
            <v>0</v>
          </cell>
          <cell r="J22">
            <v>0</v>
          </cell>
          <cell r="K22">
            <v>0</v>
          </cell>
          <cell r="L22">
            <v>0</v>
          </cell>
          <cell r="N22">
            <v>0</v>
          </cell>
          <cell r="O22">
            <v>0</v>
          </cell>
          <cell r="P22">
            <v>0</v>
          </cell>
          <cell r="R22">
            <v>0</v>
          </cell>
          <cell r="S22">
            <v>0</v>
          </cell>
          <cell r="T22">
            <v>0</v>
          </cell>
        </row>
        <row r="23">
          <cell r="A23" t="str">
            <v>1.4</v>
          </cell>
          <cell r="B23" t="str">
            <v>工会经费</v>
          </cell>
          <cell r="F23">
            <v>0</v>
          </cell>
          <cell r="G23">
            <v>0</v>
          </cell>
          <cell r="H23">
            <v>0</v>
          </cell>
          <cell r="J23">
            <v>0</v>
          </cell>
          <cell r="K23">
            <v>0</v>
          </cell>
          <cell r="L23">
            <v>0</v>
          </cell>
          <cell r="N23">
            <v>0</v>
          </cell>
          <cell r="O23">
            <v>0</v>
          </cell>
          <cell r="P23">
            <v>0</v>
          </cell>
          <cell r="R23">
            <v>0</v>
          </cell>
          <cell r="S23">
            <v>0</v>
          </cell>
          <cell r="T23">
            <v>0</v>
          </cell>
        </row>
        <row r="24">
          <cell r="A24" t="str">
            <v>1.5</v>
          </cell>
          <cell r="B24" t="str">
            <v>职工教育经费</v>
          </cell>
          <cell r="F24">
            <v>0</v>
          </cell>
          <cell r="G24">
            <v>0</v>
          </cell>
          <cell r="H24">
            <v>0</v>
          </cell>
          <cell r="J24">
            <v>0</v>
          </cell>
          <cell r="K24">
            <v>0</v>
          </cell>
          <cell r="L24">
            <v>0</v>
          </cell>
          <cell r="N24">
            <v>0</v>
          </cell>
          <cell r="O24">
            <v>0</v>
          </cell>
          <cell r="P24">
            <v>0</v>
          </cell>
          <cell r="R24">
            <v>0</v>
          </cell>
          <cell r="S24">
            <v>0</v>
          </cell>
          <cell r="T24">
            <v>0</v>
          </cell>
        </row>
        <row r="25">
          <cell r="A25" t="str">
            <v>1.6</v>
          </cell>
          <cell r="B25" t="str">
            <v>职工五险</v>
          </cell>
          <cell r="F25">
            <v>0</v>
          </cell>
          <cell r="G25">
            <v>0</v>
          </cell>
          <cell r="H25">
            <v>0</v>
          </cell>
          <cell r="J25">
            <v>0</v>
          </cell>
          <cell r="K25">
            <v>0</v>
          </cell>
          <cell r="L25">
            <v>0</v>
          </cell>
          <cell r="N25">
            <v>0</v>
          </cell>
          <cell r="O25">
            <v>0</v>
          </cell>
          <cell r="P25">
            <v>0</v>
          </cell>
          <cell r="R25">
            <v>0</v>
          </cell>
          <cell r="S25">
            <v>0</v>
          </cell>
          <cell r="T25">
            <v>0</v>
          </cell>
        </row>
        <row r="26">
          <cell r="A26" t="str">
            <v>1.7</v>
          </cell>
          <cell r="B26" t="str">
            <v>住房公积金</v>
          </cell>
          <cell r="F26">
            <v>0</v>
          </cell>
          <cell r="G26">
            <v>0</v>
          </cell>
          <cell r="H26">
            <v>0</v>
          </cell>
          <cell r="J26">
            <v>0</v>
          </cell>
          <cell r="K26">
            <v>0</v>
          </cell>
          <cell r="L26">
            <v>0</v>
          </cell>
          <cell r="N26">
            <v>0</v>
          </cell>
          <cell r="O26">
            <v>0</v>
          </cell>
          <cell r="P26">
            <v>0</v>
          </cell>
          <cell r="R26">
            <v>0</v>
          </cell>
          <cell r="S26">
            <v>0</v>
          </cell>
          <cell r="T26">
            <v>0</v>
          </cell>
        </row>
        <row r="27">
          <cell r="A27" t="str">
            <v>1.8</v>
          </cell>
          <cell r="B27" t="str">
            <v>企业年金</v>
          </cell>
          <cell r="F27" t="str">
            <v>-</v>
          </cell>
          <cell r="G27" t="str">
            <v>-</v>
          </cell>
          <cell r="H27" t="str">
            <v>-</v>
          </cell>
          <cell r="J27" t="str">
            <v>-</v>
          </cell>
          <cell r="K27" t="str">
            <v>-</v>
          </cell>
          <cell r="L27" t="str">
            <v>-</v>
          </cell>
          <cell r="N27" t="str">
            <v>-</v>
          </cell>
          <cell r="O27" t="str">
            <v>-</v>
          </cell>
          <cell r="P27" t="str">
            <v>-</v>
          </cell>
          <cell r="R27" t="str">
            <v>-</v>
          </cell>
          <cell r="S27" t="str">
            <v>-</v>
          </cell>
          <cell r="T27" t="str">
            <v>-</v>
          </cell>
        </row>
        <row r="28">
          <cell r="A28" t="str">
            <v>1.9</v>
          </cell>
          <cell r="B28" t="str">
            <v>商业保险</v>
          </cell>
          <cell r="F28">
            <v>0</v>
          </cell>
          <cell r="G28">
            <v>0</v>
          </cell>
          <cell r="H28">
            <v>0</v>
          </cell>
          <cell r="J28">
            <v>0</v>
          </cell>
          <cell r="K28">
            <v>0</v>
          </cell>
          <cell r="L28">
            <v>0</v>
          </cell>
          <cell r="N28">
            <v>0</v>
          </cell>
          <cell r="O28">
            <v>0</v>
          </cell>
          <cell r="P28">
            <v>0</v>
          </cell>
          <cell r="R28">
            <v>0</v>
          </cell>
          <cell r="S28">
            <v>0</v>
          </cell>
          <cell r="T28">
            <v>0</v>
          </cell>
        </row>
        <row r="29">
          <cell r="A29" t="str">
            <v>1.10</v>
          </cell>
          <cell r="B29" t="str">
            <v>辞退福利</v>
          </cell>
          <cell r="F29">
            <v>0</v>
          </cell>
          <cell r="G29">
            <v>0</v>
          </cell>
          <cell r="H29">
            <v>0</v>
          </cell>
          <cell r="J29">
            <v>0</v>
          </cell>
          <cell r="K29">
            <v>0</v>
          </cell>
          <cell r="L29">
            <v>0</v>
          </cell>
          <cell r="N29">
            <v>0</v>
          </cell>
          <cell r="O29">
            <v>0</v>
          </cell>
          <cell r="P29">
            <v>0</v>
          </cell>
          <cell r="R29">
            <v>0</v>
          </cell>
          <cell r="S29">
            <v>0</v>
          </cell>
          <cell r="T29">
            <v>0</v>
          </cell>
        </row>
        <row r="30">
          <cell r="A30" t="str">
            <v>1.11</v>
          </cell>
          <cell r="B30" t="str">
            <v>服装费</v>
          </cell>
          <cell r="F30">
            <v>0</v>
          </cell>
          <cell r="G30">
            <v>0</v>
          </cell>
          <cell r="H30">
            <v>0</v>
          </cell>
          <cell r="J30">
            <v>0</v>
          </cell>
          <cell r="K30">
            <v>0</v>
          </cell>
          <cell r="L30">
            <v>0</v>
          </cell>
          <cell r="N30">
            <v>0</v>
          </cell>
          <cell r="O30">
            <v>0</v>
          </cell>
          <cell r="P30">
            <v>0</v>
          </cell>
          <cell r="R30">
            <v>0</v>
          </cell>
          <cell r="S30">
            <v>0</v>
          </cell>
          <cell r="T30">
            <v>0</v>
          </cell>
        </row>
        <row r="31">
          <cell r="A31" t="str">
            <v>1.12</v>
          </cell>
          <cell r="B31" t="str">
            <v>误餐费</v>
          </cell>
          <cell r="F31">
            <v>0</v>
          </cell>
          <cell r="G31">
            <v>0</v>
          </cell>
          <cell r="H31">
            <v>0</v>
          </cell>
          <cell r="J31">
            <v>0</v>
          </cell>
          <cell r="K31">
            <v>0</v>
          </cell>
          <cell r="L31">
            <v>0</v>
          </cell>
          <cell r="N31">
            <v>0</v>
          </cell>
          <cell r="O31">
            <v>0</v>
          </cell>
          <cell r="P31">
            <v>0</v>
          </cell>
          <cell r="R31">
            <v>0</v>
          </cell>
          <cell r="S31">
            <v>0</v>
          </cell>
          <cell r="T31">
            <v>0</v>
          </cell>
        </row>
        <row r="32">
          <cell r="A32" t="str">
            <v>1.13</v>
          </cell>
          <cell r="B32" t="str">
            <v>旅游费</v>
          </cell>
          <cell r="F32">
            <v>0</v>
          </cell>
          <cell r="G32">
            <v>0</v>
          </cell>
          <cell r="H32">
            <v>0</v>
          </cell>
          <cell r="J32">
            <v>0</v>
          </cell>
          <cell r="K32">
            <v>0</v>
          </cell>
          <cell r="L32">
            <v>0</v>
          </cell>
          <cell r="N32">
            <v>0</v>
          </cell>
          <cell r="O32">
            <v>0</v>
          </cell>
          <cell r="P32">
            <v>0</v>
          </cell>
          <cell r="R32">
            <v>0</v>
          </cell>
          <cell r="S32">
            <v>0</v>
          </cell>
          <cell r="T32">
            <v>0</v>
          </cell>
        </row>
        <row r="33">
          <cell r="A33" t="str">
            <v>1.14</v>
          </cell>
          <cell r="B33" t="str">
            <v>其他</v>
          </cell>
          <cell r="F33">
            <v>0</v>
          </cell>
          <cell r="G33">
            <v>0</v>
          </cell>
          <cell r="H33">
            <v>0</v>
          </cell>
          <cell r="J33">
            <v>0</v>
          </cell>
          <cell r="K33">
            <v>0</v>
          </cell>
          <cell r="L33">
            <v>0</v>
          </cell>
          <cell r="N33">
            <v>0</v>
          </cell>
          <cell r="O33">
            <v>0</v>
          </cell>
          <cell r="P33">
            <v>0</v>
          </cell>
          <cell r="R33">
            <v>0</v>
          </cell>
          <cell r="S33">
            <v>0</v>
          </cell>
          <cell r="T33">
            <v>0</v>
          </cell>
        </row>
        <row r="34">
          <cell r="A34" t="str">
            <v>2</v>
          </cell>
          <cell r="B34" t="str">
            <v>电话费用</v>
          </cell>
          <cell r="F34">
            <v>0</v>
          </cell>
          <cell r="G34">
            <v>0</v>
          </cell>
          <cell r="H34">
            <v>0</v>
          </cell>
          <cell r="J34">
            <v>0</v>
          </cell>
          <cell r="K34">
            <v>0</v>
          </cell>
          <cell r="L34">
            <v>0</v>
          </cell>
          <cell r="N34">
            <v>0</v>
          </cell>
          <cell r="O34">
            <v>0</v>
          </cell>
          <cell r="P34">
            <v>0</v>
          </cell>
          <cell r="R34">
            <v>0</v>
          </cell>
          <cell r="S34">
            <v>0</v>
          </cell>
          <cell r="T34">
            <v>0</v>
          </cell>
        </row>
        <row r="35">
          <cell r="A35" t="str">
            <v>3</v>
          </cell>
          <cell r="B35" t="str">
            <v>办公水费</v>
          </cell>
          <cell r="F35">
            <v>0</v>
          </cell>
          <cell r="G35">
            <v>0</v>
          </cell>
          <cell r="H35">
            <v>0</v>
          </cell>
          <cell r="J35">
            <v>0</v>
          </cell>
          <cell r="K35">
            <v>0</v>
          </cell>
          <cell r="L35">
            <v>0</v>
          </cell>
          <cell r="N35">
            <v>0</v>
          </cell>
          <cell r="O35">
            <v>0</v>
          </cell>
          <cell r="P35">
            <v>0</v>
          </cell>
          <cell r="R35">
            <v>0</v>
          </cell>
          <cell r="S35">
            <v>0</v>
          </cell>
          <cell r="T35">
            <v>0</v>
          </cell>
        </row>
        <row r="36">
          <cell r="A36" t="str">
            <v>4</v>
          </cell>
          <cell r="B36" t="str">
            <v>办公电费</v>
          </cell>
          <cell r="F36">
            <v>0</v>
          </cell>
          <cell r="G36">
            <v>0</v>
          </cell>
          <cell r="H36">
            <v>0</v>
          </cell>
          <cell r="J36">
            <v>0</v>
          </cell>
          <cell r="K36">
            <v>0</v>
          </cell>
          <cell r="L36">
            <v>0</v>
          </cell>
          <cell r="N36">
            <v>0</v>
          </cell>
          <cell r="O36">
            <v>0</v>
          </cell>
          <cell r="P36">
            <v>0</v>
          </cell>
          <cell r="R36">
            <v>0</v>
          </cell>
          <cell r="S36">
            <v>0</v>
          </cell>
          <cell r="T36">
            <v>0</v>
          </cell>
        </row>
        <row r="37">
          <cell r="A37" t="str">
            <v>5</v>
          </cell>
          <cell r="B37" t="str">
            <v>办公用品</v>
          </cell>
          <cell r="F37">
            <v>0</v>
          </cell>
          <cell r="G37">
            <v>0</v>
          </cell>
          <cell r="H37">
            <v>0</v>
          </cell>
          <cell r="J37">
            <v>0</v>
          </cell>
          <cell r="K37">
            <v>0</v>
          </cell>
          <cell r="L37">
            <v>0</v>
          </cell>
          <cell r="N37">
            <v>0</v>
          </cell>
          <cell r="O37">
            <v>0</v>
          </cell>
          <cell r="P37">
            <v>0</v>
          </cell>
          <cell r="R37">
            <v>0</v>
          </cell>
          <cell r="S37">
            <v>0</v>
          </cell>
          <cell r="T37">
            <v>0</v>
          </cell>
        </row>
        <row r="38">
          <cell r="A38" t="str">
            <v>6</v>
          </cell>
          <cell r="B38" t="str">
            <v>差旅费</v>
          </cell>
          <cell r="F38">
            <v>0</v>
          </cell>
          <cell r="G38">
            <v>0</v>
          </cell>
          <cell r="H38">
            <v>0</v>
          </cell>
          <cell r="J38">
            <v>0</v>
          </cell>
          <cell r="K38">
            <v>0</v>
          </cell>
          <cell r="L38">
            <v>0</v>
          </cell>
          <cell r="N38">
            <v>0</v>
          </cell>
          <cell r="O38">
            <v>0</v>
          </cell>
          <cell r="P38">
            <v>0</v>
          </cell>
          <cell r="R38">
            <v>0</v>
          </cell>
          <cell r="S38">
            <v>0</v>
          </cell>
          <cell r="T38">
            <v>0</v>
          </cell>
        </row>
        <row r="39">
          <cell r="A39" t="str">
            <v>7</v>
          </cell>
          <cell r="B39" t="str">
            <v>车辆交通费用</v>
          </cell>
          <cell r="F39">
            <v>0</v>
          </cell>
          <cell r="G39">
            <v>0</v>
          </cell>
          <cell r="H39">
            <v>0</v>
          </cell>
          <cell r="J39">
            <v>0</v>
          </cell>
          <cell r="K39">
            <v>0</v>
          </cell>
          <cell r="L39">
            <v>0</v>
          </cell>
          <cell r="N39">
            <v>0</v>
          </cell>
          <cell r="O39">
            <v>0</v>
          </cell>
          <cell r="P39">
            <v>0</v>
          </cell>
          <cell r="R39">
            <v>0</v>
          </cell>
          <cell r="S39">
            <v>0</v>
          </cell>
          <cell r="T39">
            <v>0</v>
          </cell>
        </row>
        <row r="40">
          <cell r="A40" t="str">
            <v>8</v>
          </cell>
          <cell r="B40" t="str">
            <v>业务招待费</v>
          </cell>
          <cell r="F40">
            <v>0</v>
          </cell>
          <cell r="G40">
            <v>0</v>
          </cell>
          <cell r="H40">
            <v>0</v>
          </cell>
          <cell r="J40">
            <v>0</v>
          </cell>
          <cell r="K40">
            <v>0</v>
          </cell>
          <cell r="L40">
            <v>0</v>
          </cell>
          <cell r="N40">
            <v>0</v>
          </cell>
          <cell r="O40">
            <v>0</v>
          </cell>
          <cell r="P40">
            <v>0</v>
          </cell>
          <cell r="R40">
            <v>0</v>
          </cell>
          <cell r="S40">
            <v>0</v>
          </cell>
          <cell r="T40">
            <v>0</v>
          </cell>
        </row>
        <row r="41">
          <cell r="A41" t="str">
            <v>9</v>
          </cell>
          <cell r="B41" t="str">
            <v>劳动保护费</v>
          </cell>
          <cell r="F41">
            <v>0</v>
          </cell>
          <cell r="G41">
            <v>0</v>
          </cell>
          <cell r="H41">
            <v>0</v>
          </cell>
          <cell r="J41">
            <v>0</v>
          </cell>
          <cell r="K41">
            <v>0</v>
          </cell>
          <cell r="L41">
            <v>0</v>
          </cell>
          <cell r="N41">
            <v>0</v>
          </cell>
          <cell r="O41">
            <v>0</v>
          </cell>
          <cell r="P41">
            <v>0</v>
          </cell>
          <cell r="R41">
            <v>0</v>
          </cell>
          <cell r="S41">
            <v>0</v>
          </cell>
          <cell r="T41">
            <v>0</v>
          </cell>
        </row>
        <row r="42">
          <cell r="A42" t="str">
            <v>10</v>
          </cell>
          <cell r="B42" t="str">
            <v>书刊费用</v>
          </cell>
          <cell r="F42">
            <v>0</v>
          </cell>
          <cell r="G42">
            <v>0</v>
          </cell>
          <cell r="H42">
            <v>0</v>
          </cell>
          <cell r="J42">
            <v>0</v>
          </cell>
          <cell r="K42">
            <v>0</v>
          </cell>
          <cell r="L42">
            <v>0</v>
          </cell>
          <cell r="N42">
            <v>0</v>
          </cell>
          <cell r="O42">
            <v>0</v>
          </cell>
          <cell r="P42">
            <v>0</v>
          </cell>
          <cell r="R42">
            <v>0</v>
          </cell>
          <cell r="S42">
            <v>0</v>
          </cell>
          <cell r="T42">
            <v>0</v>
          </cell>
        </row>
        <row r="43">
          <cell r="A43" t="str">
            <v>11</v>
          </cell>
          <cell r="B43" t="str">
            <v>修理费</v>
          </cell>
          <cell r="F43">
            <v>0</v>
          </cell>
          <cell r="G43">
            <v>0</v>
          </cell>
          <cell r="H43">
            <v>0</v>
          </cell>
          <cell r="J43">
            <v>0</v>
          </cell>
          <cell r="K43">
            <v>0</v>
          </cell>
          <cell r="L43">
            <v>0</v>
          </cell>
          <cell r="N43">
            <v>0</v>
          </cell>
          <cell r="O43">
            <v>0</v>
          </cell>
          <cell r="P43">
            <v>0</v>
          </cell>
          <cell r="R43">
            <v>0</v>
          </cell>
          <cell r="S43">
            <v>0</v>
          </cell>
          <cell r="T43">
            <v>0</v>
          </cell>
        </row>
        <row r="44">
          <cell r="A44" t="str">
            <v>12</v>
          </cell>
          <cell r="B44" t="str">
            <v>财产保险费</v>
          </cell>
          <cell r="F44">
            <v>0</v>
          </cell>
          <cell r="G44">
            <v>0</v>
          </cell>
          <cell r="H44">
            <v>0</v>
          </cell>
          <cell r="J44">
            <v>0</v>
          </cell>
          <cell r="K44">
            <v>0</v>
          </cell>
          <cell r="L44">
            <v>0</v>
          </cell>
          <cell r="N44">
            <v>0</v>
          </cell>
          <cell r="O44">
            <v>0</v>
          </cell>
          <cell r="P44">
            <v>0</v>
          </cell>
          <cell r="R44">
            <v>0</v>
          </cell>
          <cell r="S44">
            <v>0</v>
          </cell>
          <cell r="T44">
            <v>0</v>
          </cell>
        </row>
        <row r="45">
          <cell r="A45" t="str">
            <v>13</v>
          </cell>
          <cell r="B45" t="str">
            <v>招聘费用</v>
          </cell>
          <cell r="F45">
            <v>0</v>
          </cell>
          <cell r="G45">
            <v>0</v>
          </cell>
          <cell r="H45">
            <v>0</v>
          </cell>
          <cell r="J45">
            <v>0</v>
          </cell>
          <cell r="K45">
            <v>0</v>
          </cell>
          <cell r="L45">
            <v>0</v>
          </cell>
          <cell r="N45">
            <v>0</v>
          </cell>
          <cell r="O45">
            <v>0</v>
          </cell>
          <cell r="P45">
            <v>0</v>
          </cell>
          <cell r="R45">
            <v>0</v>
          </cell>
          <cell r="S45">
            <v>0</v>
          </cell>
          <cell r="T45">
            <v>0</v>
          </cell>
        </row>
        <row r="46">
          <cell r="A46" t="str">
            <v>14</v>
          </cell>
          <cell r="B46" t="str">
            <v>管理税费</v>
          </cell>
        </row>
        <row r="47">
          <cell r="A47" t="str">
            <v>13.1</v>
          </cell>
          <cell r="B47" t="str">
            <v>印花税</v>
          </cell>
          <cell r="F47">
            <v>0</v>
          </cell>
          <cell r="G47">
            <v>0</v>
          </cell>
          <cell r="H47">
            <v>0</v>
          </cell>
          <cell r="J47">
            <v>0</v>
          </cell>
          <cell r="K47">
            <v>0</v>
          </cell>
          <cell r="L47">
            <v>0</v>
          </cell>
          <cell r="N47">
            <v>0</v>
          </cell>
          <cell r="O47">
            <v>0</v>
          </cell>
          <cell r="P47">
            <v>0</v>
          </cell>
          <cell r="R47">
            <v>0</v>
          </cell>
          <cell r="S47">
            <v>0</v>
          </cell>
          <cell r="T47">
            <v>0</v>
          </cell>
        </row>
        <row r="48">
          <cell r="A48" t="str">
            <v>13.2</v>
          </cell>
          <cell r="B48" t="str">
            <v>土地使用税</v>
          </cell>
          <cell r="F48">
            <v>0</v>
          </cell>
          <cell r="G48">
            <v>0</v>
          </cell>
          <cell r="H48">
            <v>0</v>
          </cell>
          <cell r="J48">
            <v>0</v>
          </cell>
          <cell r="K48">
            <v>0</v>
          </cell>
          <cell r="L48">
            <v>0</v>
          </cell>
          <cell r="N48">
            <v>0</v>
          </cell>
          <cell r="O48">
            <v>0</v>
          </cell>
          <cell r="P48">
            <v>0</v>
          </cell>
          <cell r="R48">
            <v>0</v>
          </cell>
          <cell r="S48">
            <v>0</v>
          </cell>
          <cell r="T48">
            <v>0</v>
          </cell>
        </row>
        <row r="49">
          <cell r="A49" t="str">
            <v>13.3</v>
          </cell>
          <cell r="B49" t="str">
            <v>房产税</v>
          </cell>
          <cell r="F49">
            <v>0</v>
          </cell>
          <cell r="G49">
            <v>0</v>
          </cell>
          <cell r="H49">
            <v>0</v>
          </cell>
          <cell r="J49">
            <v>0</v>
          </cell>
          <cell r="K49">
            <v>0</v>
          </cell>
          <cell r="L49">
            <v>0</v>
          </cell>
          <cell r="N49">
            <v>0</v>
          </cell>
          <cell r="O49">
            <v>0</v>
          </cell>
          <cell r="P49">
            <v>0</v>
          </cell>
          <cell r="R49">
            <v>0</v>
          </cell>
          <cell r="S49">
            <v>0</v>
          </cell>
          <cell r="T49">
            <v>0</v>
          </cell>
        </row>
        <row r="50">
          <cell r="A50" t="str">
            <v>13.4</v>
          </cell>
          <cell r="B50" t="str">
            <v>车船税</v>
          </cell>
          <cell r="F50">
            <v>0</v>
          </cell>
          <cell r="G50">
            <v>0</v>
          </cell>
          <cell r="H50">
            <v>0</v>
          </cell>
          <cell r="J50">
            <v>0</v>
          </cell>
          <cell r="K50">
            <v>0</v>
          </cell>
          <cell r="L50">
            <v>0</v>
          </cell>
          <cell r="N50">
            <v>0</v>
          </cell>
          <cell r="O50">
            <v>0</v>
          </cell>
          <cell r="P50">
            <v>0</v>
          </cell>
          <cell r="R50">
            <v>0</v>
          </cell>
          <cell r="S50">
            <v>0</v>
          </cell>
          <cell r="T50">
            <v>0</v>
          </cell>
        </row>
        <row r="51">
          <cell r="A51" t="str">
            <v>13.5</v>
          </cell>
          <cell r="B51" t="str">
            <v>契税</v>
          </cell>
          <cell r="F51">
            <v>0</v>
          </cell>
          <cell r="G51">
            <v>0</v>
          </cell>
          <cell r="H51">
            <v>0</v>
          </cell>
          <cell r="J51">
            <v>0</v>
          </cell>
          <cell r="K51">
            <v>0</v>
          </cell>
          <cell r="L51">
            <v>0</v>
          </cell>
          <cell r="N51">
            <v>0</v>
          </cell>
          <cell r="O51">
            <v>0</v>
          </cell>
          <cell r="P51">
            <v>0</v>
          </cell>
          <cell r="R51">
            <v>0</v>
          </cell>
          <cell r="S51">
            <v>0</v>
          </cell>
          <cell r="T51">
            <v>0</v>
          </cell>
        </row>
        <row r="52">
          <cell r="A52" t="str">
            <v>13.6</v>
          </cell>
          <cell r="B52" t="str">
            <v>其他</v>
          </cell>
          <cell r="F52">
            <v>0</v>
          </cell>
          <cell r="G52">
            <v>0</v>
          </cell>
          <cell r="H52">
            <v>0</v>
          </cell>
          <cell r="J52">
            <v>0</v>
          </cell>
          <cell r="K52">
            <v>0</v>
          </cell>
          <cell r="L52">
            <v>0</v>
          </cell>
          <cell r="N52">
            <v>0</v>
          </cell>
          <cell r="O52">
            <v>0</v>
          </cell>
          <cell r="P52">
            <v>0</v>
          </cell>
          <cell r="R52">
            <v>0</v>
          </cell>
          <cell r="S52">
            <v>0</v>
          </cell>
          <cell r="T52">
            <v>0</v>
          </cell>
        </row>
        <row r="53">
          <cell r="A53" t="str">
            <v>15</v>
          </cell>
          <cell r="B53" t="str">
            <v>中介费用</v>
          </cell>
        </row>
        <row r="54">
          <cell r="A54" t="str">
            <v>14.1</v>
          </cell>
          <cell r="B54" t="str">
            <v>审计费</v>
          </cell>
          <cell r="F54">
            <v>0</v>
          </cell>
          <cell r="G54">
            <v>0</v>
          </cell>
          <cell r="H54">
            <v>0</v>
          </cell>
          <cell r="J54">
            <v>0</v>
          </cell>
          <cell r="K54">
            <v>0</v>
          </cell>
          <cell r="L54">
            <v>0</v>
          </cell>
          <cell r="N54">
            <v>0</v>
          </cell>
          <cell r="O54">
            <v>0</v>
          </cell>
          <cell r="P54">
            <v>0</v>
          </cell>
          <cell r="R54">
            <v>0</v>
          </cell>
          <cell r="S54">
            <v>0</v>
          </cell>
          <cell r="T54">
            <v>0</v>
          </cell>
        </row>
        <row r="55">
          <cell r="A55" t="str">
            <v>14.2</v>
          </cell>
          <cell r="B55" t="str">
            <v>律师费</v>
          </cell>
          <cell r="F55">
            <v>0</v>
          </cell>
          <cell r="G55">
            <v>0</v>
          </cell>
          <cell r="H55">
            <v>0</v>
          </cell>
          <cell r="J55">
            <v>0</v>
          </cell>
          <cell r="K55">
            <v>0</v>
          </cell>
          <cell r="L55">
            <v>0</v>
          </cell>
          <cell r="N55">
            <v>0</v>
          </cell>
          <cell r="O55">
            <v>0</v>
          </cell>
          <cell r="P55">
            <v>0</v>
          </cell>
          <cell r="R55">
            <v>0</v>
          </cell>
          <cell r="S55">
            <v>0</v>
          </cell>
          <cell r="T55">
            <v>0</v>
          </cell>
        </row>
        <row r="56">
          <cell r="A56" t="str">
            <v>14.3</v>
          </cell>
          <cell r="B56" t="str">
            <v>咨询费</v>
          </cell>
          <cell r="F56">
            <v>0</v>
          </cell>
          <cell r="G56">
            <v>0</v>
          </cell>
          <cell r="H56">
            <v>0</v>
          </cell>
          <cell r="J56">
            <v>0</v>
          </cell>
          <cell r="K56">
            <v>0</v>
          </cell>
          <cell r="L56">
            <v>0</v>
          </cell>
          <cell r="N56">
            <v>0</v>
          </cell>
          <cell r="O56">
            <v>0</v>
          </cell>
          <cell r="P56">
            <v>0</v>
          </cell>
          <cell r="R56">
            <v>0</v>
          </cell>
          <cell r="S56">
            <v>0</v>
          </cell>
          <cell r="T56">
            <v>0</v>
          </cell>
        </row>
        <row r="57">
          <cell r="A57" t="str">
            <v>14.4</v>
          </cell>
          <cell r="B57" t="str">
            <v>验资费</v>
          </cell>
          <cell r="F57">
            <v>0</v>
          </cell>
          <cell r="G57">
            <v>0</v>
          </cell>
          <cell r="H57">
            <v>0</v>
          </cell>
          <cell r="J57">
            <v>0</v>
          </cell>
          <cell r="K57">
            <v>0</v>
          </cell>
          <cell r="L57">
            <v>0</v>
          </cell>
          <cell r="N57">
            <v>0</v>
          </cell>
          <cell r="O57">
            <v>0</v>
          </cell>
          <cell r="P57">
            <v>0</v>
          </cell>
          <cell r="R57">
            <v>0</v>
          </cell>
          <cell r="S57">
            <v>0</v>
          </cell>
          <cell r="T57">
            <v>0</v>
          </cell>
        </row>
        <row r="58">
          <cell r="A58" t="str">
            <v>14.5</v>
          </cell>
          <cell r="B58" t="str">
            <v>评估费</v>
          </cell>
          <cell r="F58">
            <v>0</v>
          </cell>
          <cell r="G58">
            <v>0</v>
          </cell>
          <cell r="H58">
            <v>0</v>
          </cell>
          <cell r="J58">
            <v>0</v>
          </cell>
          <cell r="K58">
            <v>0</v>
          </cell>
          <cell r="L58">
            <v>0</v>
          </cell>
          <cell r="N58">
            <v>0</v>
          </cell>
          <cell r="O58">
            <v>0</v>
          </cell>
          <cell r="P58">
            <v>0</v>
          </cell>
          <cell r="R58">
            <v>0</v>
          </cell>
          <cell r="S58">
            <v>0</v>
          </cell>
          <cell r="T58">
            <v>0</v>
          </cell>
        </row>
        <row r="59">
          <cell r="A59" t="str">
            <v>14.6</v>
          </cell>
          <cell r="B59" t="str">
            <v>会员费</v>
          </cell>
          <cell r="F59">
            <v>0</v>
          </cell>
          <cell r="G59">
            <v>0</v>
          </cell>
          <cell r="H59">
            <v>0</v>
          </cell>
          <cell r="J59">
            <v>0</v>
          </cell>
          <cell r="K59">
            <v>0</v>
          </cell>
          <cell r="L59">
            <v>0</v>
          </cell>
          <cell r="N59">
            <v>0</v>
          </cell>
          <cell r="O59">
            <v>0</v>
          </cell>
          <cell r="P59">
            <v>0</v>
          </cell>
          <cell r="R59">
            <v>0</v>
          </cell>
          <cell r="S59">
            <v>0</v>
          </cell>
          <cell r="T59">
            <v>0</v>
          </cell>
        </row>
        <row r="60">
          <cell r="A60" t="str">
            <v>14.7</v>
          </cell>
          <cell r="B60" t="str">
            <v>其他</v>
          </cell>
          <cell r="F60">
            <v>0</v>
          </cell>
          <cell r="G60">
            <v>0</v>
          </cell>
          <cell r="H60">
            <v>0</v>
          </cell>
          <cell r="J60">
            <v>0</v>
          </cell>
          <cell r="K60">
            <v>0</v>
          </cell>
          <cell r="L60">
            <v>0</v>
          </cell>
          <cell r="N60">
            <v>0</v>
          </cell>
          <cell r="O60">
            <v>0</v>
          </cell>
          <cell r="P60">
            <v>0</v>
          </cell>
          <cell r="R60">
            <v>0</v>
          </cell>
          <cell r="S60">
            <v>0</v>
          </cell>
          <cell r="T60">
            <v>0</v>
          </cell>
        </row>
        <row r="61">
          <cell r="A61" t="str">
            <v>16</v>
          </cell>
          <cell r="B61" t="str">
            <v>环境费</v>
          </cell>
        </row>
        <row r="62">
          <cell r="A62" t="str">
            <v>16.1</v>
          </cell>
          <cell r="B62" t="str">
            <v>清洁费用</v>
          </cell>
          <cell r="F62">
            <v>0</v>
          </cell>
          <cell r="G62">
            <v>0</v>
          </cell>
          <cell r="H62">
            <v>0</v>
          </cell>
          <cell r="J62">
            <v>0</v>
          </cell>
          <cell r="K62">
            <v>0</v>
          </cell>
          <cell r="L62">
            <v>0</v>
          </cell>
          <cell r="N62">
            <v>0</v>
          </cell>
          <cell r="O62">
            <v>0</v>
          </cell>
          <cell r="P62">
            <v>0</v>
          </cell>
          <cell r="R62">
            <v>0</v>
          </cell>
          <cell r="S62">
            <v>0</v>
          </cell>
          <cell r="T62">
            <v>0</v>
          </cell>
        </row>
        <row r="63">
          <cell r="A63" t="str">
            <v>16.2</v>
          </cell>
          <cell r="B63" t="str">
            <v>绿化费用</v>
          </cell>
          <cell r="F63">
            <v>0</v>
          </cell>
          <cell r="G63">
            <v>0</v>
          </cell>
          <cell r="H63">
            <v>0</v>
          </cell>
          <cell r="J63">
            <v>0</v>
          </cell>
          <cell r="K63">
            <v>0</v>
          </cell>
          <cell r="L63">
            <v>0</v>
          </cell>
          <cell r="N63">
            <v>0</v>
          </cell>
          <cell r="O63">
            <v>0</v>
          </cell>
          <cell r="P63">
            <v>0</v>
          </cell>
          <cell r="R63">
            <v>0</v>
          </cell>
          <cell r="S63">
            <v>0</v>
          </cell>
          <cell r="T63">
            <v>0</v>
          </cell>
        </row>
        <row r="64">
          <cell r="A64" t="str">
            <v>16.3</v>
          </cell>
          <cell r="B64" t="str">
            <v>消杀费用</v>
          </cell>
          <cell r="F64">
            <v>0</v>
          </cell>
          <cell r="G64">
            <v>0</v>
          </cell>
          <cell r="H64">
            <v>0</v>
          </cell>
          <cell r="J64">
            <v>0</v>
          </cell>
          <cell r="K64">
            <v>0</v>
          </cell>
          <cell r="L64">
            <v>0</v>
          </cell>
          <cell r="N64">
            <v>0</v>
          </cell>
          <cell r="O64">
            <v>0</v>
          </cell>
          <cell r="P64">
            <v>0</v>
          </cell>
          <cell r="R64">
            <v>0</v>
          </cell>
          <cell r="S64">
            <v>0</v>
          </cell>
          <cell r="T64">
            <v>0</v>
          </cell>
        </row>
        <row r="65">
          <cell r="A65" t="str">
            <v>16.4</v>
          </cell>
          <cell r="B65" t="str">
            <v>节日布置</v>
          </cell>
          <cell r="F65">
            <v>0</v>
          </cell>
          <cell r="G65">
            <v>0</v>
          </cell>
          <cell r="H65">
            <v>0</v>
          </cell>
          <cell r="J65">
            <v>0</v>
          </cell>
          <cell r="K65">
            <v>0</v>
          </cell>
          <cell r="L65">
            <v>0</v>
          </cell>
          <cell r="N65">
            <v>0</v>
          </cell>
          <cell r="O65">
            <v>0</v>
          </cell>
          <cell r="P65">
            <v>0</v>
          </cell>
          <cell r="R65">
            <v>0</v>
          </cell>
          <cell r="S65">
            <v>0</v>
          </cell>
          <cell r="T65">
            <v>0</v>
          </cell>
        </row>
        <row r="66">
          <cell r="A66" t="str">
            <v>16.5</v>
          </cell>
          <cell r="B66" t="str">
            <v>物业管理费</v>
          </cell>
          <cell r="F66">
            <v>0</v>
          </cell>
          <cell r="G66">
            <v>0</v>
          </cell>
          <cell r="H66">
            <v>0</v>
          </cell>
          <cell r="J66">
            <v>0</v>
          </cell>
          <cell r="K66">
            <v>0</v>
          </cell>
          <cell r="L66">
            <v>0</v>
          </cell>
          <cell r="N66">
            <v>0</v>
          </cell>
          <cell r="O66">
            <v>0</v>
          </cell>
          <cell r="P66">
            <v>0</v>
          </cell>
          <cell r="R66">
            <v>0</v>
          </cell>
          <cell r="S66">
            <v>0</v>
          </cell>
          <cell r="T66">
            <v>0</v>
          </cell>
        </row>
        <row r="67">
          <cell r="A67" t="str">
            <v>16.6</v>
          </cell>
          <cell r="B67" t="str">
            <v>其他</v>
          </cell>
          <cell r="F67">
            <v>0</v>
          </cell>
          <cell r="G67">
            <v>0</v>
          </cell>
          <cell r="H67">
            <v>0</v>
          </cell>
          <cell r="J67">
            <v>0</v>
          </cell>
          <cell r="K67">
            <v>0</v>
          </cell>
          <cell r="L67">
            <v>0</v>
          </cell>
          <cell r="N67">
            <v>0</v>
          </cell>
          <cell r="O67">
            <v>0</v>
          </cell>
          <cell r="P67">
            <v>0</v>
          </cell>
          <cell r="R67">
            <v>0</v>
          </cell>
          <cell r="S67">
            <v>0</v>
          </cell>
          <cell r="T67">
            <v>0</v>
          </cell>
        </row>
        <row r="68">
          <cell r="A68" t="str">
            <v>17</v>
          </cell>
          <cell r="B68" t="str">
            <v>租金</v>
          </cell>
          <cell r="F68">
            <v>0</v>
          </cell>
          <cell r="G68">
            <v>0</v>
          </cell>
          <cell r="H68">
            <v>0</v>
          </cell>
          <cell r="J68">
            <v>0</v>
          </cell>
          <cell r="K68">
            <v>0</v>
          </cell>
          <cell r="L68">
            <v>0</v>
          </cell>
          <cell r="N68">
            <v>0</v>
          </cell>
          <cell r="O68">
            <v>0</v>
          </cell>
          <cell r="P68">
            <v>0</v>
          </cell>
          <cell r="R68">
            <v>0</v>
          </cell>
          <cell r="S68">
            <v>0</v>
          </cell>
          <cell r="T68">
            <v>0</v>
          </cell>
        </row>
        <row r="69">
          <cell r="A69" t="str">
            <v>18</v>
          </cell>
          <cell r="B69" t="str">
            <v>总部管理费</v>
          </cell>
          <cell r="F69">
            <v>0</v>
          </cell>
          <cell r="G69">
            <v>0</v>
          </cell>
          <cell r="H69">
            <v>0</v>
          </cell>
          <cell r="J69">
            <v>0</v>
          </cell>
          <cell r="K69">
            <v>0</v>
          </cell>
          <cell r="L69">
            <v>0</v>
          </cell>
          <cell r="N69">
            <v>0</v>
          </cell>
          <cell r="O69">
            <v>0</v>
          </cell>
          <cell r="P69">
            <v>0</v>
          </cell>
          <cell r="R69">
            <v>0</v>
          </cell>
          <cell r="S69">
            <v>0</v>
          </cell>
          <cell r="T69">
            <v>0</v>
          </cell>
        </row>
        <row r="70">
          <cell r="A70" t="str">
            <v>19</v>
          </cell>
          <cell r="B70" t="str">
            <v>会议费用</v>
          </cell>
          <cell r="F70">
            <v>0</v>
          </cell>
          <cell r="G70">
            <v>0</v>
          </cell>
          <cell r="H70">
            <v>0</v>
          </cell>
          <cell r="J70">
            <v>0</v>
          </cell>
          <cell r="K70">
            <v>0</v>
          </cell>
          <cell r="L70">
            <v>0</v>
          </cell>
          <cell r="N70">
            <v>0</v>
          </cell>
          <cell r="O70">
            <v>0</v>
          </cell>
          <cell r="P70">
            <v>0</v>
          </cell>
          <cell r="R70">
            <v>0</v>
          </cell>
          <cell r="S70">
            <v>0</v>
          </cell>
          <cell r="T70">
            <v>0</v>
          </cell>
        </row>
        <row r="71">
          <cell r="A71" t="str">
            <v>20</v>
          </cell>
          <cell r="B71" t="str">
            <v>董事会费</v>
          </cell>
          <cell r="F71">
            <v>0</v>
          </cell>
          <cell r="G71">
            <v>0</v>
          </cell>
          <cell r="H71">
            <v>0</v>
          </cell>
          <cell r="J71">
            <v>0</v>
          </cell>
          <cell r="K71">
            <v>0</v>
          </cell>
          <cell r="L71">
            <v>0</v>
          </cell>
          <cell r="N71">
            <v>0</v>
          </cell>
          <cell r="O71">
            <v>0</v>
          </cell>
          <cell r="P71">
            <v>0</v>
          </cell>
          <cell r="R71">
            <v>0</v>
          </cell>
          <cell r="S71">
            <v>0</v>
          </cell>
          <cell r="T71">
            <v>0</v>
          </cell>
        </row>
        <row r="72">
          <cell r="A72" t="str">
            <v>21</v>
          </cell>
          <cell r="B72" t="str">
            <v>党团活动费用</v>
          </cell>
          <cell r="F72">
            <v>0</v>
          </cell>
          <cell r="G72">
            <v>0</v>
          </cell>
          <cell r="H72">
            <v>0</v>
          </cell>
          <cell r="J72">
            <v>0</v>
          </cell>
          <cell r="K72">
            <v>0</v>
          </cell>
          <cell r="L72">
            <v>0</v>
          </cell>
          <cell r="N72">
            <v>0</v>
          </cell>
          <cell r="O72">
            <v>0</v>
          </cell>
          <cell r="P72">
            <v>0</v>
          </cell>
          <cell r="R72">
            <v>0</v>
          </cell>
          <cell r="S72">
            <v>0</v>
          </cell>
          <cell r="T72">
            <v>0</v>
          </cell>
        </row>
        <row r="73">
          <cell r="A73" t="str">
            <v>22</v>
          </cell>
          <cell r="B73" t="str">
            <v>品牌管理费</v>
          </cell>
          <cell r="F73">
            <v>0</v>
          </cell>
          <cell r="G73">
            <v>0</v>
          </cell>
          <cell r="H73">
            <v>0</v>
          </cell>
          <cell r="J73">
            <v>0</v>
          </cell>
          <cell r="K73">
            <v>0</v>
          </cell>
          <cell r="L73">
            <v>0</v>
          </cell>
          <cell r="N73">
            <v>0</v>
          </cell>
          <cell r="O73">
            <v>0</v>
          </cell>
          <cell r="P73">
            <v>0</v>
          </cell>
          <cell r="R73">
            <v>0</v>
          </cell>
          <cell r="S73">
            <v>0</v>
          </cell>
          <cell r="T73">
            <v>0</v>
          </cell>
        </row>
        <row r="74">
          <cell r="A74" t="str">
            <v>23</v>
          </cell>
          <cell r="B74" t="str">
            <v>捐赠费</v>
          </cell>
          <cell r="F74">
            <v>0</v>
          </cell>
          <cell r="G74">
            <v>0</v>
          </cell>
          <cell r="H74">
            <v>0</v>
          </cell>
          <cell r="J74">
            <v>0</v>
          </cell>
          <cell r="K74">
            <v>0</v>
          </cell>
          <cell r="L74">
            <v>0</v>
          </cell>
          <cell r="N74">
            <v>0</v>
          </cell>
          <cell r="O74">
            <v>0</v>
          </cell>
          <cell r="P74">
            <v>0</v>
          </cell>
          <cell r="R74">
            <v>0</v>
          </cell>
          <cell r="S74">
            <v>0</v>
          </cell>
          <cell r="T74">
            <v>0</v>
          </cell>
        </row>
        <row r="75">
          <cell r="A75" t="str">
            <v>24</v>
          </cell>
          <cell r="B75" t="str">
            <v>专项费用</v>
          </cell>
          <cell r="F75">
            <v>0</v>
          </cell>
          <cell r="G75">
            <v>0</v>
          </cell>
          <cell r="H75">
            <v>0</v>
          </cell>
          <cell r="J75">
            <v>0</v>
          </cell>
          <cell r="K75">
            <v>0</v>
          </cell>
          <cell r="L75">
            <v>0</v>
          </cell>
          <cell r="N75">
            <v>0</v>
          </cell>
          <cell r="O75">
            <v>0</v>
          </cell>
          <cell r="P75">
            <v>0</v>
          </cell>
          <cell r="R75">
            <v>0</v>
          </cell>
          <cell r="S75">
            <v>0</v>
          </cell>
          <cell r="T75">
            <v>0</v>
          </cell>
        </row>
        <row r="76">
          <cell r="A76" t="str">
            <v>25</v>
          </cell>
          <cell r="B76" t="str">
            <v>其他</v>
          </cell>
          <cell r="F76">
            <v>0</v>
          </cell>
          <cell r="G76">
            <v>0</v>
          </cell>
          <cell r="H76">
            <v>0</v>
          </cell>
          <cell r="J76">
            <v>0</v>
          </cell>
          <cell r="K76">
            <v>0</v>
          </cell>
          <cell r="L76">
            <v>0</v>
          </cell>
          <cell r="N76">
            <v>0</v>
          </cell>
          <cell r="O76">
            <v>0</v>
          </cell>
          <cell r="P76">
            <v>0</v>
          </cell>
          <cell r="R76">
            <v>0</v>
          </cell>
          <cell r="S76">
            <v>0</v>
          </cell>
          <cell r="T76">
            <v>0</v>
          </cell>
        </row>
        <row r="77">
          <cell r="A77">
            <v>0</v>
          </cell>
          <cell r="B77">
            <v>0</v>
          </cell>
          <cell r="F77">
            <v>0</v>
          </cell>
          <cell r="G77">
            <v>0</v>
          </cell>
          <cell r="H77">
            <v>0</v>
          </cell>
          <cell r="J77">
            <v>0</v>
          </cell>
          <cell r="K77">
            <v>0</v>
          </cell>
          <cell r="L77">
            <v>0</v>
          </cell>
          <cell r="N77">
            <v>0</v>
          </cell>
          <cell r="O77">
            <v>0</v>
          </cell>
          <cell r="P77">
            <v>0</v>
          </cell>
          <cell r="R77">
            <v>0</v>
          </cell>
          <cell r="S77">
            <v>0</v>
          </cell>
          <cell r="T77">
            <v>0</v>
          </cell>
        </row>
        <row r="78">
          <cell r="A78">
            <v>0</v>
          </cell>
          <cell r="B78">
            <v>0</v>
          </cell>
          <cell r="F78">
            <v>0</v>
          </cell>
          <cell r="G78">
            <v>0</v>
          </cell>
          <cell r="H78">
            <v>0</v>
          </cell>
          <cell r="J78">
            <v>0</v>
          </cell>
          <cell r="K78">
            <v>0</v>
          </cell>
          <cell r="L78">
            <v>0</v>
          </cell>
          <cell r="N78">
            <v>0</v>
          </cell>
          <cell r="O78">
            <v>0</v>
          </cell>
          <cell r="P78">
            <v>0</v>
          </cell>
          <cell r="R78">
            <v>0</v>
          </cell>
          <cell r="S78">
            <v>0</v>
          </cell>
          <cell r="T78">
            <v>0</v>
          </cell>
        </row>
        <row r="79">
          <cell r="A79">
            <v>0</v>
          </cell>
          <cell r="B79">
            <v>0</v>
          </cell>
          <cell r="F79">
            <v>0</v>
          </cell>
          <cell r="G79">
            <v>0</v>
          </cell>
          <cell r="H79">
            <v>0</v>
          </cell>
          <cell r="J79">
            <v>0</v>
          </cell>
          <cell r="K79">
            <v>0</v>
          </cell>
          <cell r="L79">
            <v>0</v>
          </cell>
          <cell r="N79">
            <v>0</v>
          </cell>
          <cell r="O79">
            <v>0</v>
          </cell>
          <cell r="P79">
            <v>0</v>
          </cell>
          <cell r="R79">
            <v>0</v>
          </cell>
          <cell r="S79">
            <v>0</v>
          </cell>
          <cell r="T79">
            <v>0</v>
          </cell>
        </row>
        <row r="80">
          <cell r="A80">
            <v>0</v>
          </cell>
          <cell r="B80">
            <v>0</v>
          </cell>
          <cell r="F80">
            <v>0</v>
          </cell>
          <cell r="G80">
            <v>0</v>
          </cell>
          <cell r="H80">
            <v>0</v>
          </cell>
          <cell r="J80">
            <v>0</v>
          </cell>
          <cell r="K80">
            <v>0</v>
          </cell>
          <cell r="L80">
            <v>0</v>
          </cell>
          <cell r="N80">
            <v>0</v>
          </cell>
          <cell r="O80">
            <v>0</v>
          </cell>
          <cell r="P80">
            <v>0</v>
          </cell>
          <cell r="R80">
            <v>0</v>
          </cell>
          <cell r="S80">
            <v>0</v>
          </cell>
          <cell r="T80">
            <v>0</v>
          </cell>
        </row>
        <row r="81">
          <cell r="A81">
            <v>0</v>
          </cell>
          <cell r="B81">
            <v>0</v>
          </cell>
          <cell r="F81">
            <v>0</v>
          </cell>
          <cell r="G81">
            <v>0</v>
          </cell>
          <cell r="H81">
            <v>0</v>
          </cell>
          <cell r="J81">
            <v>0</v>
          </cell>
          <cell r="K81">
            <v>0</v>
          </cell>
          <cell r="L81">
            <v>0</v>
          </cell>
          <cell r="N81">
            <v>0</v>
          </cell>
          <cell r="O81">
            <v>0</v>
          </cell>
          <cell r="P81">
            <v>0</v>
          </cell>
          <cell r="R81">
            <v>0</v>
          </cell>
          <cell r="S81">
            <v>0</v>
          </cell>
          <cell r="T81">
            <v>0</v>
          </cell>
        </row>
        <row r="82">
          <cell r="A82">
            <v>0</v>
          </cell>
          <cell r="B82" t="str">
            <v>小    计</v>
          </cell>
        </row>
        <row r="84">
          <cell r="F84">
            <v>60600</v>
          </cell>
          <cell r="G84">
            <v>60900</v>
          </cell>
          <cell r="H84">
            <v>61000</v>
          </cell>
          <cell r="J84">
            <v>61600</v>
          </cell>
          <cell r="K84">
            <v>62100</v>
          </cell>
          <cell r="L84">
            <v>62100</v>
          </cell>
          <cell r="N84">
            <v>62100</v>
          </cell>
          <cell r="O84">
            <v>62100</v>
          </cell>
          <cell r="P84">
            <v>62100</v>
          </cell>
          <cell r="R84">
            <v>55800</v>
          </cell>
          <cell r="S84">
            <v>55800</v>
          </cell>
          <cell r="T84">
            <v>55800</v>
          </cell>
        </row>
        <row r="85">
          <cell r="F85">
            <v>11600</v>
          </cell>
          <cell r="G85">
            <v>11600</v>
          </cell>
          <cell r="H85">
            <v>11600</v>
          </cell>
          <cell r="J85">
            <v>11600</v>
          </cell>
          <cell r="K85">
            <v>11600</v>
          </cell>
          <cell r="L85">
            <v>11600</v>
          </cell>
          <cell r="N85">
            <v>11600</v>
          </cell>
          <cell r="O85">
            <v>11600</v>
          </cell>
          <cell r="P85">
            <v>11600</v>
          </cell>
          <cell r="R85">
            <v>11600</v>
          </cell>
          <cell r="S85">
            <v>11600</v>
          </cell>
          <cell r="T85">
            <v>11600</v>
          </cell>
        </row>
        <row r="86">
          <cell r="F86">
            <v>0</v>
          </cell>
          <cell r="G86">
            <v>0</v>
          </cell>
          <cell r="H86">
            <v>0</v>
          </cell>
          <cell r="J86">
            <v>0</v>
          </cell>
          <cell r="K86">
            <v>0</v>
          </cell>
          <cell r="L86">
            <v>0</v>
          </cell>
          <cell r="N86">
            <v>0</v>
          </cell>
          <cell r="O86">
            <v>0</v>
          </cell>
          <cell r="P86">
            <v>0</v>
          </cell>
          <cell r="R86">
            <v>0</v>
          </cell>
          <cell r="S86">
            <v>0</v>
          </cell>
          <cell r="T86">
            <v>0</v>
          </cell>
        </row>
        <row r="87">
          <cell r="F87">
            <v>0</v>
          </cell>
          <cell r="G87">
            <v>0</v>
          </cell>
          <cell r="H87">
            <v>0</v>
          </cell>
          <cell r="J87">
            <v>0</v>
          </cell>
          <cell r="K87">
            <v>0</v>
          </cell>
          <cell r="L87">
            <v>0</v>
          </cell>
          <cell r="N87">
            <v>0</v>
          </cell>
          <cell r="O87">
            <v>0</v>
          </cell>
          <cell r="P87">
            <v>0</v>
          </cell>
          <cell r="R87">
            <v>0</v>
          </cell>
          <cell r="S87">
            <v>0</v>
          </cell>
          <cell r="T87">
            <v>0</v>
          </cell>
        </row>
        <row r="89">
          <cell r="F89">
            <v>0</v>
          </cell>
          <cell r="G89">
            <v>0</v>
          </cell>
          <cell r="H89">
            <v>0</v>
          </cell>
          <cell r="J89">
            <v>0</v>
          </cell>
          <cell r="K89">
            <v>0</v>
          </cell>
          <cell r="L89">
            <v>0</v>
          </cell>
          <cell r="N89">
            <v>0</v>
          </cell>
          <cell r="O89">
            <v>0</v>
          </cell>
          <cell r="P89">
            <v>0</v>
          </cell>
          <cell r="R89">
            <v>0</v>
          </cell>
          <cell r="S89">
            <v>0</v>
          </cell>
          <cell r="T89">
            <v>0</v>
          </cell>
        </row>
        <row r="90">
          <cell r="F90">
            <v>0</v>
          </cell>
          <cell r="G90">
            <v>0</v>
          </cell>
          <cell r="H90">
            <v>0</v>
          </cell>
          <cell r="J90">
            <v>0</v>
          </cell>
          <cell r="K90">
            <v>0</v>
          </cell>
          <cell r="L90">
            <v>0</v>
          </cell>
          <cell r="N90">
            <v>0</v>
          </cell>
          <cell r="O90">
            <v>0</v>
          </cell>
          <cell r="P90">
            <v>0</v>
          </cell>
          <cell r="R90">
            <v>0</v>
          </cell>
          <cell r="S90">
            <v>0</v>
          </cell>
          <cell r="T90">
            <v>0</v>
          </cell>
        </row>
        <row r="91">
          <cell r="F91">
            <v>0</v>
          </cell>
          <cell r="G91">
            <v>0</v>
          </cell>
          <cell r="H91">
            <v>0</v>
          </cell>
          <cell r="J91">
            <v>0</v>
          </cell>
          <cell r="K91">
            <v>0</v>
          </cell>
          <cell r="L91">
            <v>0</v>
          </cell>
          <cell r="N91">
            <v>0</v>
          </cell>
          <cell r="O91">
            <v>0</v>
          </cell>
          <cell r="P91">
            <v>0</v>
          </cell>
          <cell r="R91">
            <v>0</v>
          </cell>
          <cell r="S91">
            <v>0</v>
          </cell>
          <cell r="T91">
            <v>0</v>
          </cell>
        </row>
        <row r="92">
          <cell r="F92">
            <v>0</v>
          </cell>
          <cell r="G92">
            <v>0</v>
          </cell>
          <cell r="H92">
            <v>0</v>
          </cell>
          <cell r="J92">
            <v>0</v>
          </cell>
          <cell r="K92">
            <v>0</v>
          </cell>
          <cell r="L92">
            <v>0</v>
          </cell>
          <cell r="N92">
            <v>0</v>
          </cell>
          <cell r="O92">
            <v>0</v>
          </cell>
          <cell r="P92">
            <v>0</v>
          </cell>
          <cell r="R92">
            <v>0</v>
          </cell>
          <cell r="S92">
            <v>0</v>
          </cell>
          <cell r="T92">
            <v>0</v>
          </cell>
        </row>
        <row r="93">
          <cell r="F93">
            <v>0</v>
          </cell>
          <cell r="G93">
            <v>0</v>
          </cell>
          <cell r="H93">
            <v>0</v>
          </cell>
          <cell r="J93">
            <v>0</v>
          </cell>
          <cell r="K93">
            <v>0</v>
          </cell>
          <cell r="L93">
            <v>0</v>
          </cell>
          <cell r="N93">
            <v>0</v>
          </cell>
          <cell r="O93">
            <v>0</v>
          </cell>
          <cell r="P93">
            <v>0</v>
          </cell>
          <cell r="R93">
            <v>0</v>
          </cell>
          <cell r="S93">
            <v>0</v>
          </cell>
          <cell r="T93">
            <v>0</v>
          </cell>
        </row>
        <row r="94">
          <cell r="F94">
            <v>0</v>
          </cell>
          <cell r="G94">
            <v>0</v>
          </cell>
          <cell r="H94">
            <v>0</v>
          </cell>
          <cell r="J94">
            <v>0</v>
          </cell>
          <cell r="K94">
            <v>0</v>
          </cell>
          <cell r="L94">
            <v>0</v>
          </cell>
          <cell r="N94">
            <v>0</v>
          </cell>
          <cell r="O94">
            <v>0</v>
          </cell>
          <cell r="P94">
            <v>0</v>
          </cell>
          <cell r="R94">
            <v>0</v>
          </cell>
          <cell r="S94">
            <v>0</v>
          </cell>
          <cell r="T94">
            <v>0</v>
          </cell>
        </row>
        <row r="95">
          <cell r="F95">
            <v>0</v>
          </cell>
          <cell r="G95">
            <v>0</v>
          </cell>
          <cell r="H95">
            <v>0</v>
          </cell>
          <cell r="J95">
            <v>0</v>
          </cell>
          <cell r="K95">
            <v>0</v>
          </cell>
          <cell r="L95">
            <v>0</v>
          </cell>
          <cell r="N95">
            <v>0</v>
          </cell>
          <cell r="O95">
            <v>0</v>
          </cell>
          <cell r="P95">
            <v>0</v>
          </cell>
          <cell r="R95">
            <v>0</v>
          </cell>
          <cell r="S95">
            <v>0</v>
          </cell>
          <cell r="T95">
            <v>0</v>
          </cell>
        </row>
        <row r="96">
          <cell r="F96">
            <v>0</v>
          </cell>
          <cell r="G96">
            <v>0</v>
          </cell>
          <cell r="H96">
            <v>0</v>
          </cell>
          <cell r="J96">
            <v>0</v>
          </cell>
          <cell r="K96">
            <v>0</v>
          </cell>
          <cell r="L96">
            <v>0</v>
          </cell>
          <cell r="N96">
            <v>0</v>
          </cell>
          <cell r="O96">
            <v>0</v>
          </cell>
          <cell r="P96">
            <v>0</v>
          </cell>
          <cell r="R96">
            <v>0</v>
          </cell>
          <cell r="S96">
            <v>0</v>
          </cell>
          <cell r="T96">
            <v>0</v>
          </cell>
        </row>
        <row r="97">
          <cell r="F97">
            <v>0</v>
          </cell>
          <cell r="G97">
            <v>0</v>
          </cell>
          <cell r="H97">
            <v>0</v>
          </cell>
          <cell r="J97">
            <v>0</v>
          </cell>
          <cell r="K97">
            <v>0</v>
          </cell>
          <cell r="L97">
            <v>0</v>
          </cell>
          <cell r="N97">
            <v>0</v>
          </cell>
          <cell r="O97">
            <v>0</v>
          </cell>
          <cell r="P97">
            <v>0</v>
          </cell>
          <cell r="R97">
            <v>0</v>
          </cell>
          <cell r="S97">
            <v>0</v>
          </cell>
          <cell r="T97">
            <v>0</v>
          </cell>
        </row>
        <row r="98">
          <cell r="F98">
            <v>0</v>
          </cell>
          <cell r="G98">
            <v>0</v>
          </cell>
          <cell r="H98">
            <v>0</v>
          </cell>
          <cell r="J98">
            <v>0</v>
          </cell>
          <cell r="K98">
            <v>0</v>
          </cell>
          <cell r="L98">
            <v>0</v>
          </cell>
          <cell r="N98">
            <v>0</v>
          </cell>
          <cell r="O98">
            <v>0</v>
          </cell>
          <cell r="P98">
            <v>0</v>
          </cell>
          <cell r="R98">
            <v>0</v>
          </cell>
          <cell r="S98">
            <v>0</v>
          </cell>
          <cell r="T98">
            <v>0</v>
          </cell>
        </row>
        <row r="99">
          <cell r="F99">
            <v>0</v>
          </cell>
          <cell r="G99">
            <v>0</v>
          </cell>
          <cell r="H99">
            <v>0</v>
          </cell>
          <cell r="J99">
            <v>0</v>
          </cell>
          <cell r="K99">
            <v>0</v>
          </cell>
          <cell r="L99">
            <v>0</v>
          </cell>
          <cell r="N99">
            <v>0</v>
          </cell>
          <cell r="O99">
            <v>0</v>
          </cell>
          <cell r="P99">
            <v>0</v>
          </cell>
          <cell r="R99">
            <v>0</v>
          </cell>
          <cell r="S99">
            <v>0</v>
          </cell>
          <cell r="T99">
            <v>0</v>
          </cell>
        </row>
        <row r="100">
          <cell r="F100">
            <v>0</v>
          </cell>
          <cell r="G100">
            <v>0</v>
          </cell>
          <cell r="H100">
            <v>0</v>
          </cell>
          <cell r="J100">
            <v>0</v>
          </cell>
          <cell r="K100">
            <v>0</v>
          </cell>
          <cell r="L100">
            <v>0</v>
          </cell>
          <cell r="N100">
            <v>0</v>
          </cell>
          <cell r="O100">
            <v>0</v>
          </cell>
          <cell r="P100">
            <v>0</v>
          </cell>
          <cell r="R100">
            <v>0</v>
          </cell>
          <cell r="S100">
            <v>0</v>
          </cell>
          <cell r="T100">
            <v>0</v>
          </cell>
        </row>
      </sheetData>
      <sheetData sheetId="7">
        <row r="9">
          <cell r="I9">
            <v>0</v>
          </cell>
          <cell r="J9">
            <v>0</v>
          </cell>
          <cell r="K9">
            <v>0</v>
          </cell>
          <cell r="M9">
            <v>0</v>
          </cell>
          <cell r="N9">
            <v>0</v>
          </cell>
          <cell r="O9">
            <v>0</v>
          </cell>
          <cell r="Q9">
            <v>0</v>
          </cell>
          <cell r="R9">
            <v>0</v>
          </cell>
          <cell r="S9">
            <v>0</v>
          </cell>
          <cell r="U9">
            <v>0</v>
          </cell>
          <cell r="V9">
            <v>0</v>
          </cell>
          <cell r="W9">
            <v>0</v>
          </cell>
        </row>
        <row r="10">
          <cell r="W10">
            <v>0</v>
          </cell>
        </row>
        <row r="11">
          <cell r="I11">
            <v>0</v>
          </cell>
          <cell r="J11">
            <v>0</v>
          </cell>
          <cell r="K11">
            <v>0</v>
          </cell>
          <cell r="M11">
            <v>0</v>
          </cell>
          <cell r="N11">
            <v>0</v>
          </cell>
          <cell r="O11">
            <v>0</v>
          </cell>
          <cell r="Q11">
            <v>0</v>
          </cell>
          <cell r="R11">
            <v>0</v>
          </cell>
          <cell r="S11">
            <v>0</v>
          </cell>
          <cell r="U11">
            <v>0</v>
          </cell>
          <cell r="V11">
            <v>0</v>
          </cell>
          <cell r="W11">
            <v>0</v>
          </cell>
        </row>
        <row r="12">
          <cell r="I12">
            <v>0</v>
          </cell>
          <cell r="J12">
            <v>0</v>
          </cell>
          <cell r="K12">
            <v>0</v>
          </cell>
          <cell r="M12">
            <v>0</v>
          </cell>
          <cell r="N12">
            <v>0</v>
          </cell>
          <cell r="O12">
            <v>0</v>
          </cell>
          <cell r="Q12">
            <v>0</v>
          </cell>
          <cell r="R12">
            <v>0</v>
          </cell>
          <cell r="S12">
            <v>0</v>
          </cell>
          <cell r="U12">
            <v>0</v>
          </cell>
          <cell r="V12">
            <v>0</v>
          </cell>
          <cell r="W12">
            <v>0</v>
          </cell>
        </row>
        <row r="13">
          <cell r="I13">
            <v>0</v>
          </cell>
          <cell r="J13">
            <v>0</v>
          </cell>
          <cell r="K13">
            <v>0</v>
          </cell>
          <cell r="M13">
            <v>0</v>
          </cell>
          <cell r="N13">
            <v>0</v>
          </cell>
          <cell r="O13">
            <v>0</v>
          </cell>
          <cell r="Q13">
            <v>0</v>
          </cell>
          <cell r="R13">
            <v>0</v>
          </cell>
          <cell r="S13">
            <v>0</v>
          </cell>
          <cell r="U13">
            <v>0</v>
          </cell>
          <cell r="V13">
            <v>0</v>
          </cell>
          <cell r="W13">
            <v>0</v>
          </cell>
        </row>
        <row r="16">
          <cell r="I16">
            <v>0</v>
          </cell>
          <cell r="J16">
            <v>0</v>
          </cell>
          <cell r="K16">
            <v>0</v>
          </cell>
          <cell r="M16">
            <v>0</v>
          </cell>
          <cell r="N16">
            <v>0</v>
          </cell>
          <cell r="O16">
            <v>0</v>
          </cell>
          <cell r="Q16">
            <v>0</v>
          </cell>
          <cell r="R16">
            <v>0</v>
          </cell>
          <cell r="S16">
            <v>0</v>
          </cell>
          <cell r="U16">
            <v>0</v>
          </cell>
          <cell r="V16">
            <v>0</v>
          </cell>
          <cell r="W16">
            <v>0</v>
          </cell>
        </row>
        <row r="17">
          <cell r="I17">
            <v>0</v>
          </cell>
          <cell r="J17">
            <v>0</v>
          </cell>
          <cell r="K17">
            <v>0</v>
          </cell>
          <cell r="M17">
            <v>0</v>
          </cell>
          <cell r="N17">
            <v>0</v>
          </cell>
          <cell r="O17">
            <v>0</v>
          </cell>
          <cell r="Q17">
            <v>0</v>
          </cell>
          <cell r="R17">
            <v>0</v>
          </cell>
          <cell r="S17">
            <v>0</v>
          </cell>
          <cell r="U17">
            <v>0</v>
          </cell>
          <cell r="V17">
            <v>0</v>
          </cell>
          <cell r="W17">
            <v>0</v>
          </cell>
        </row>
        <row r="23">
          <cell r="I23">
            <v>0</v>
          </cell>
          <cell r="J23">
            <v>0</v>
          </cell>
          <cell r="K23">
            <v>0</v>
          </cell>
          <cell r="M23">
            <v>0</v>
          </cell>
          <cell r="N23">
            <v>0</v>
          </cell>
          <cell r="O23">
            <v>0</v>
          </cell>
          <cell r="Q23">
            <v>0</v>
          </cell>
          <cell r="R23">
            <v>0</v>
          </cell>
          <cell r="S23">
            <v>0</v>
          </cell>
          <cell r="U23">
            <v>0</v>
          </cell>
          <cell r="V23">
            <v>0</v>
          </cell>
          <cell r="W23">
            <v>0</v>
          </cell>
        </row>
        <row r="24">
          <cell r="I24">
            <v>0</v>
          </cell>
          <cell r="J24">
            <v>0</v>
          </cell>
          <cell r="K24">
            <v>0</v>
          </cell>
          <cell r="M24">
            <v>0</v>
          </cell>
          <cell r="N24">
            <v>0</v>
          </cell>
          <cell r="O24">
            <v>0</v>
          </cell>
          <cell r="Q24">
            <v>0</v>
          </cell>
          <cell r="R24">
            <v>0</v>
          </cell>
          <cell r="S24">
            <v>0</v>
          </cell>
          <cell r="U24">
            <v>0</v>
          </cell>
          <cell r="V24">
            <v>0</v>
          </cell>
          <cell r="W24">
            <v>0</v>
          </cell>
        </row>
        <row r="25">
          <cell r="I25">
            <v>0</v>
          </cell>
          <cell r="J25">
            <v>0</v>
          </cell>
          <cell r="K25">
            <v>0</v>
          </cell>
          <cell r="M25">
            <v>0</v>
          </cell>
          <cell r="N25">
            <v>0</v>
          </cell>
          <cell r="O25">
            <v>0</v>
          </cell>
          <cell r="Q25">
            <v>0</v>
          </cell>
          <cell r="R25">
            <v>0</v>
          </cell>
          <cell r="S25">
            <v>0</v>
          </cell>
          <cell r="U25">
            <v>0</v>
          </cell>
          <cell r="V25">
            <v>0</v>
          </cell>
          <cell r="W25">
            <v>0</v>
          </cell>
        </row>
        <row r="26">
          <cell r="I26">
            <v>0</v>
          </cell>
          <cell r="J26">
            <v>0</v>
          </cell>
          <cell r="K26">
            <v>0</v>
          </cell>
          <cell r="M26">
            <v>0</v>
          </cell>
          <cell r="N26">
            <v>0</v>
          </cell>
          <cell r="O26">
            <v>0</v>
          </cell>
          <cell r="Q26">
            <v>0</v>
          </cell>
          <cell r="R26">
            <v>0</v>
          </cell>
          <cell r="S26">
            <v>0</v>
          </cell>
          <cell r="U26">
            <v>0</v>
          </cell>
          <cell r="V26">
            <v>0</v>
          </cell>
          <cell r="W26">
            <v>0</v>
          </cell>
        </row>
        <row r="27">
          <cell r="I27" t="str">
            <v>-</v>
          </cell>
          <cell r="J27" t="str">
            <v>-</v>
          </cell>
          <cell r="K27" t="str">
            <v>-</v>
          </cell>
          <cell r="M27" t="str">
            <v>-</v>
          </cell>
          <cell r="N27" t="str">
            <v>-</v>
          </cell>
          <cell r="O27" t="str">
            <v>-</v>
          </cell>
          <cell r="Q27" t="str">
            <v>-</v>
          </cell>
          <cell r="R27" t="str">
            <v>-</v>
          </cell>
          <cell r="S27" t="str">
            <v>-</v>
          </cell>
          <cell r="U27" t="str">
            <v>-</v>
          </cell>
          <cell r="V27" t="str">
            <v>-</v>
          </cell>
          <cell r="W27" t="str">
            <v>-</v>
          </cell>
        </row>
        <row r="28">
          <cell r="I28" t="str">
            <v>-</v>
          </cell>
          <cell r="J28" t="str">
            <v>-</v>
          </cell>
          <cell r="K28">
            <v>0</v>
          </cell>
          <cell r="M28" t="str">
            <v>-</v>
          </cell>
          <cell r="N28" t="str">
            <v>-</v>
          </cell>
          <cell r="O28" t="str">
            <v>-</v>
          </cell>
          <cell r="Q28" t="str">
            <v>-</v>
          </cell>
          <cell r="R28" t="str">
            <v>-</v>
          </cell>
          <cell r="S28" t="str">
            <v>-</v>
          </cell>
          <cell r="U28" t="str">
            <v>-</v>
          </cell>
          <cell r="V28" t="str">
            <v>-</v>
          </cell>
          <cell r="W28" t="str">
            <v>-</v>
          </cell>
        </row>
        <row r="29">
          <cell r="I29" t="str">
            <v>-</v>
          </cell>
          <cell r="J29" t="str">
            <v>-</v>
          </cell>
          <cell r="K29" t="str">
            <v>-</v>
          </cell>
          <cell r="M29" t="str">
            <v>-</v>
          </cell>
          <cell r="N29" t="str">
            <v>-</v>
          </cell>
          <cell r="O29" t="str">
            <v>-</v>
          </cell>
          <cell r="Q29" t="str">
            <v>-</v>
          </cell>
          <cell r="R29" t="str">
            <v>-</v>
          </cell>
          <cell r="S29" t="str">
            <v>-</v>
          </cell>
          <cell r="U29" t="str">
            <v>-</v>
          </cell>
          <cell r="V29" t="str">
            <v>-</v>
          </cell>
          <cell r="W29" t="str">
            <v>-</v>
          </cell>
        </row>
        <row r="30">
          <cell r="I30" t="str">
            <v>-</v>
          </cell>
          <cell r="J30" t="str">
            <v>-</v>
          </cell>
          <cell r="K30" t="str">
            <v>-</v>
          </cell>
          <cell r="M30" t="str">
            <v>-</v>
          </cell>
          <cell r="N30" t="str">
            <v>-</v>
          </cell>
          <cell r="O30" t="str">
            <v>-</v>
          </cell>
          <cell r="Q30" t="str">
            <v>-</v>
          </cell>
          <cell r="R30" t="str">
            <v>-</v>
          </cell>
          <cell r="S30" t="str">
            <v>-</v>
          </cell>
          <cell r="U30" t="str">
            <v>-</v>
          </cell>
          <cell r="V30" t="str">
            <v>-</v>
          </cell>
          <cell r="W30" t="str">
            <v>-</v>
          </cell>
        </row>
        <row r="31">
          <cell r="I31">
            <v>0</v>
          </cell>
          <cell r="J31">
            <v>0</v>
          </cell>
          <cell r="K31">
            <v>0</v>
          </cell>
          <cell r="M31">
            <v>0</v>
          </cell>
          <cell r="N31">
            <v>0</v>
          </cell>
          <cell r="O31">
            <v>0</v>
          </cell>
          <cell r="Q31">
            <v>0</v>
          </cell>
          <cell r="R31">
            <v>0</v>
          </cell>
          <cell r="S31">
            <v>0</v>
          </cell>
          <cell r="U31">
            <v>0</v>
          </cell>
          <cell r="V31">
            <v>0</v>
          </cell>
          <cell r="W31">
            <v>0</v>
          </cell>
        </row>
        <row r="32">
          <cell r="I32">
            <v>0</v>
          </cell>
          <cell r="J32">
            <v>0</v>
          </cell>
          <cell r="K32">
            <v>0</v>
          </cell>
          <cell r="M32">
            <v>0</v>
          </cell>
          <cell r="N32">
            <v>0</v>
          </cell>
          <cell r="O32">
            <v>0</v>
          </cell>
          <cell r="Q32">
            <v>0</v>
          </cell>
          <cell r="R32">
            <v>0</v>
          </cell>
          <cell r="S32">
            <v>0</v>
          </cell>
          <cell r="U32">
            <v>0</v>
          </cell>
          <cell r="V32">
            <v>0</v>
          </cell>
          <cell r="W32">
            <v>0</v>
          </cell>
        </row>
        <row r="33">
          <cell r="I33" t="str">
            <v>-</v>
          </cell>
          <cell r="J33" t="str">
            <v>-</v>
          </cell>
          <cell r="K33" t="str">
            <v>-</v>
          </cell>
          <cell r="M33" t="str">
            <v>-</v>
          </cell>
          <cell r="N33" t="str">
            <v>-</v>
          </cell>
          <cell r="O33" t="str">
            <v>-</v>
          </cell>
          <cell r="Q33" t="str">
            <v>-</v>
          </cell>
          <cell r="R33" t="str">
            <v>-</v>
          </cell>
          <cell r="S33" t="str">
            <v>-</v>
          </cell>
          <cell r="U33" t="str">
            <v>-</v>
          </cell>
          <cell r="V33" t="str">
            <v>-</v>
          </cell>
          <cell r="W33" t="str">
            <v>-</v>
          </cell>
        </row>
      </sheetData>
      <sheetData sheetId="8">
        <row r="10">
          <cell r="E10">
            <v>0</v>
          </cell>
          <cell r="F10">
            <v>0</v>
          </cell>
          <cell r="G10">
            <v>0</v>
          </cell>
          <cell r="I10">
            <v>0</v>
          </cell>
          <cell r="J10">
            <v>0</v>
          </cell>
          <cell r="K10">
            <v>0</v>
          </cell>
          <cell r="M10">
            <v>0</v>
          </cell>
          <cell r="N10">
            <v>0</v>
          </cell>
          <cell r="O10">
            <v>0</v>
          </cell>
          <cell r="Q10">
            <v>0</v>
          </cell>
          <cell r="R10">
            <v>0</v>
          </cell>
          <cell r="S10">
            <v>0</v>
          </cell>
        </row>
        <row r="11">
          <cell r="E11">
            <v>0</v>
          </cell>
          <cell r="F11">
            <v>0</v>
          </cell>
          <cell r="G11">
            <v>0</v>
          </cell>
          <cell r="I11">
            <v>0</v>
          </cell>
          <cell r="J11">
            <v>0</v>
          </cell>
          <cell r="K11">
            <v>0</v>
          </cell>
          <cell r="M11">
            <v>0</v>
          </cell>
          <cell r="N11">
            <v>0</v>
          </cell>
          <cell r="O11">
            <v>0</v>
          </cell>
          <cell r="Q11">
            <v>0</v>
          </cell>
          <cell r="R11">
            <v>0</v>
          </cell>
          <cell r="S11">
            <v>0</v>
          </cell>
        </row>
        <row r="12">
          <cell r="E12">
            <v>0</v>
          </cell>
          <cell r="F12">
            <v>0</v>
          </cell>
          <cell r="G12">
            <v>0</v>
          </cell>
          <cell r="I12">
            <v>0</v>
          </cell>
          <cell r="J12">
            <v>0</v>
          </cell>
          <cell r="K12">
            <v>0</v>
          </cell>
          <cell r="M12">
            <v>0</v>
          </cell>
          <cell r="N12">
            <v>0</v>
          </cell>
          <cell r="O12">
            <v>0</v>
          </cell>
          <cell r="Q12">
            <v>0</v>
          </cell>
          <cell r="R12">
            <v>0</v>
          </cell>
          <cell r="S12">
            <v>0</v>
          </cell>
        </row>
        <row r="13">
          <cell r="E13">
            <v>0</v>
          </cell>
          <cell r="F13">
            <v>0</v>
          </cell>
          <cell r="G13">
            <v>0</v>
          </cell>
          <cell r="I13">
            <v>0</v>
          </cell>
          <cell r="J13">
            <v>0</v>
          </cell>
          <cell r="K13">
            <v>0</v>
          </cell>
          <cell r="M13">
            <v>0</v>
          </cell>
          <cell r="N13">
            <v>0</v>
          </cell>
          <cell r="O13">
            <v>0</v>
          </cell>
          <cell r="Q13">
            <v>0</v>
          </cell>
          <cell r="R13">
            <v>0</v>
          </cell>
          <cell r="S13">
            <v>0</v>
          </cell>
        </row>
        <row r="14">
          <cell r="E14">
            <v>0</v>
          </cell>
          <cell r="F14">
            <v>0</v>
          </cell>
          <cell r="G14">
            <v>0</v>
          </cell>
          <cell r="I14">
            <v>0</v>
          </cell>
          <cell r="J14">
            <v>0</v>
          </cell>
          <cell r="K14">
            <v>0</v>
          </cell>
          <cell r="M14">
            <v>0</v>
          </cell>
          <cell r="N14">
            <v>0</v>
          </cell>
          <cell r="O14">
            <v>0</v>
          </cell>
          <cell r="Q14">
            <v>0</v>
          </cell>
          <cell r="R14">
            <v>0</v>
          </cell>
          <cell r="S14">
            <v>0</v>
          </cell>
        </row>
        <row r="15">
          <cell r="E15" t="str">
            <v>-</v>
          </cell>
          <cell r="F15" t="str">
            <v>-</v>
          </cell>
          <cell r="G15" t="str">
            <v>-</v>
          </cell>
          <cell r="I15" t="str">
            <v>-</v>
          </cell>
          <cell r="J15" t="str">
            <v>-</v>
          </cell>
          <cell r="K15" t="str">
            <v>-</v>
          </cell>
          <cell r="M15" t="str">
            <v>-</v>
          </cell>
          <cell r="N15" t="str">
            <v>-</v>
          </cell>
          <cell r="O15" t="str">
            <v>-</v>
          </cell>
          <cell r="Q15" t="str">
            <v>-</v>
          </cell>
          <cell r="R15" t="str">
            <v>-</v>
          </cell>
          <cell r="S15" t="str">
            <v>-</v>
          </cell>
        </row>
        <row r="16">
          <cell r="E16">
            <v>0</v>
          </cell>
          <cell r="F16">
            <v>0</v>
          </cell>
          <cell r="G16">
            <v>0</v>
          </cell>
          <cell r="I16">
            <v>0</v>
          </cell>
          <cell r="J16">
            <v>0</v>
          </cell>
          <cell r="K16">
            <v>0</v>
          </cell>
          <cell r="M16">
            <v>0</v>
          </cell>
          <cell r="N16">
            <v>0</v>
          </cell>
          <cell r="O16">
            <v>0</v>
          </cell>
          <cell r="Q16">
            <v>0</v>
          </cell>
          <cell r="R16">
            <v>0</v>
          </cell>
          <cell r="S16">
            <v>0</v>
          </cell>
        </row>
        <row r="17">
          <cell r="E17">
            <v>0</v>
          </cell>
          <cell r="F17">
            <v>0</v>
          </cell>
          <cell r="G17">
            <v>0</v>
          </cell>
          <cell r="I17">
            <v>0</v>
          </cell>
          <cell r="J17">
            <v>0</v>
          </cell>
          <cell r="K17">
            <v>0</v>
          </cell>
          <cell r="M17">
            <v>0</v>
          </cell>
          <cell r="N17">
            <v>0</v>
          </cell>
          <cell r="O17">
            <v>0</v>
          </cell>
          <cell r="Q17">
            <v>0</v>
          </cell>
          <cell r="R17">
            <v>0</v>
          </cell>
          <cell r="S17">
            <v>0</v>
          </cell>
        </row>
        <row r="18">
          <cell r="E18">
            <v>0</v>
          </cell>
          <cell r="F18">
            <v>0</v>
          </cell>
          <cell r="G18">
            <v>0</v>
          </cell>
          <cell r="I18">
            <v>0</v>
          </cell>
          <cell r="J18">
            <v>0</v>
          </cell>
          <cell r="K18">
            <v>0</v>
          </cell>
          <cell r="M18">
            <v>0</v>
          </cell>
          <cell r="N18">
            <v>0</v>
          </cell>
          <cell r="O18">
            <v>0</v>
          </cell>
          <cell r="Q18">
            <v>0</v>
          </cell>
          <cell r="R18">
            <v>0</v>
          </cell>
          <cell r="S18">
            <v>0</v>
          </cell>
        </row>
        <row r="19">
          <cell r="E19">
            <v>0</v>
          </cell>
          <cell r="F19">
            <v>0</v>
          </cell>
          <cell r="G19">
            <v>0</v>
          </cell>
          <cell r="I19">
            <v>0</v>
          </cell>
          <cell r="J19">
            <v>0</v>
          </cell>
          <cell r="K19">
            <v>0</v>
          </cell>
          <cell r="M19">
            <v>0</v>
          </cell>
          <cell r="N19">
            <v>0</v>
          </cell>
          <cell r="O19">
            <v>0</v>
          </cell>
          <cell r="Q19">
            <v>0</v>
          </cell>
          <cell r="R19">
            <v>0</v>
          </cell>
          <cell r="S19">
            <v>0</v>
          </cell>
        </row>
        <row r="20">
          <cell r="E20">
            <v>0</v>
          </cell>
          <cell r="F20">
            <v>0</v>
          </cell>
          <cell r="G20">
            <v>0</v>
          </cell>
          <cell r="I20">
            <v>0</v>
          </cell>
          <cell r="J20">
            <v>0</v>
          </cell>
          <cell r="K20">
            <v>0</v>
          </cell>
          <cell r="M20">
            <v>0</v>
          </cell>
          <cell r="N20">
            <v>0</v>
          </cell>
          <cell r="O20">
            <v>0</v>
          </cell>
          <cell r="Q20">
            <v>0</v>
          </cell>
          <cell r="R20">
            <v>0</v>
          </cell>
          <cell r="S20">
            <v>0</v>
          </cell>
        </row>
        <row r="21">
          <cell r="E21">
            <v>0</v>
          </cell>
          <cell r="F21">
            <v>0</v>
          </cell>
          <cell r="G21">
            <v>0</v>
          </cell>
          <cell r="I21">
            <v>0</v>
          </cell>
          <cell r="J21">
            <v>0</v>
          </cell>
          <cell r="K21">
            <v>0</v>
          </cell>
          <cell r="M21">
            <v>0</v>
          </cell>
          <cell r="N21">
            <v>0</v>
          </cell>
          <cell r="O21">
            <v>0</v>
          </cell>
          <cell r="Q21">
            <v>0</v>
          </cell>
          <cell r="R21">
            <v>0</v>
          </cell>
          <cell r="S21">
            <v>0</v>
          </cell>
        </row>
        <row r="22">
          <cell r="E22" t="str">
            <v>-</v>
          </cell>
          <cell r="F22" t="str">
            <v>-</v>
          </cell>
          <cell r="G22" t="str">
            <v>-</v>
          </cell>
          <cell r="I22" t="str">
            <v>-</v>
          </cell>
          <cell r="J22" t="str">
            <v>-</v>
          </cell>
          <cell r="K22" t="str">
            <v>-</v>
          </cell>
          <cell r="M22" t="str">
            <v>-</v>
          </cell>
          <cell r="N22" t="str">
            <v>-</v>
          </cell>
          <cell r="O22" t="str">
            <v>-</v>
          </cell>
          <cell r="Q22" t="str">
            <v>-</v>
          </cell>
          <cell r="R22" t="str">
            <v>-</v>
          </cell>
          <cell r="S22" t="str">
            <v>-</v>
          </cell>
        </row>
        <row r="23">
          <cell r="E23">
            <v>0</v>
          </cell>
          <cell r="F23">
            <v>0</v>
          </cell>
          <cell r="G23">
            <v>0</v>
          </cell>
          <cell r="I23">
            <v>0</v>
          </cell>
          <cell r="J23">
            <v>0</v>
          </cell>
          <cell r="K23">
            <v>0</v>
          </cell>
          <cell r="M23">
            <v>0</v>
          </cell>
          <cell r="N23">
            <v>0</v>
          </cell>
          <cell r="O23">
            <v>0</v>
          </cell>
          <cell r="Q23">
            <v>0</v>
          </cell>
          <cell r="R23">
            <v>0</v>
          </cell>
          <cell r="S23">
            <v>0</v>
          </cell>
        </row>
        <row r="24">
          <cell r="E24">
            <v>0</v>
          </cell>
          <cell r="F24">
            <v>0</v>
          </cell>
          <cell r="G24">
            <v>0</v>
          </cell>
          <cell r="I24">
            <v>0</v>
          </cell>
          <cell r="J24">
            <v>0</v>
          </cell>
          <cell r="K24">
            <v>0</v>
          </cell>
          <cell r="M24">
            <v>0</v>
          </cell>
          <cell r="N24">
            <v>0</v>
          </cell>
          <cell r="O24">
            <v>0</v>
          </cell>
          <cell r="Q24">
            <v>0</v>
          </cell>
          <cell r="R24">
            <v>0</v>
          </cell>
          <cell r="S24">
            <v>0</v>
          </cell>
        </row>
        <row r="25">
          <cell r="E25">
            <v>0</v>
          </cell>
          <cell r="F25">
            <v>0</v>
          </cell>
          <cell r="G25">
            <v>0</v>
          </cell>
          <cell r="I25">
            <v>0</v>
          </cell>
          <cell r="J25">
            <v>0</v>
          </cell>
          <cell r="K25">
            <v>0</v>
          </cell>
          <cell r="M25">
            <v>0</v>
          </cell>
          <cell r="N25">
            <v>0</v>
          </cell>
          <cell r="O25">
            <v>0</v>
          </cell>
          <cell r="Q25">
            <v>0</v>
          </cell>
          <cell r="R25">
            <v>0</v>
          </cell>
          <cell r="S25">
            <v>0</v>
          </cell>
        </row>
        <row r="26">
          <cell r="E26">
            <v>0</v>
          </cell>
          <cell r="F26">
            <v>0</v>
          </cell>
          <cell r="G26">
            <v>0</v>
          </cell>
          <cell r="I26">
            <v>0</v>
          </cell>
          <cell r="J26">
            <v>0</v>
          </cell>
          <cell r="K26">
            <v>0</v>
          </cell>
          <cell r="M26">
            <v>0</v>
          </cell>
          <cell r="N26">
            <v>0</v>
          </cell>
          <cell r="O26">
            <v>0</v>
          </cell>
          <cell r="Q26">
            <v>0</v>
          </cell>
          <cell r="R26">
            <v>0</v>
          </cell>
          <cell r="S26">
            <v>0</v>
          </cell>
        </row>
        <row r="27">
          <cell r="E27">
            <v>0</v>
          </cell>
          <cell r="F27">
            <v>0</v>
          </cell>
          <cell r="G27">
            <v>0</v>
          </cell>
          <cell r="I27">
            <v>0</v>
          </cell>
          <cell r="J27">
            <v>0</v>
          </cell>
          <cell r="K27">
            <v>0</v>
          </cell>
          <cell r="M27">
            <v>0</v>
          </cell>
          <cell r="N27">
            <v>0</v>
          </cell>
          <cell r="O27">
            <v>0</v>
          </cell>
          <cell r="Q27">
            <v>0</v>
          </cell>
          <cell r="R27">
            <v>0</v>
          </cell>
          <cell r="S27">
            <v>0</v>
          </cell>
        </row>
        <row r="28">
          <cell r="E28" t="str">
            <v>-</v>
          </cell>
          <cell r="F28" t="str">
            <v>-</v>
          </cell>
          <cell r="G28" t="str">
            <v>-</v>
          </cell>
          <cell r="I28" t="str">
            <v>-</v>
          </cell>
          <cell r="J28" t="str">
            <v>-</v>
          </cell>
          <cell r="K28" t="str">
            <v>-</v>
          </cell>
          <cell r="M28" t="str">
            <v>-</v>
          </cell>
          <cell r="N28" t="str">
            <v>-</v>
          </cell>
          <cell r="O28" t="str">
            <v>-</v>
          </cell>
          <cell r="Q28" t="str">
            <v>-</v>
          </cell>
          <cell r="R28" t="str">
            <v>-</v>
          </cell>
          <cell r="S28" t="str">
            <v>-</v>
          </cell>
        </row>
        <row r="29">
          <cell r="E29">
            <v>0</v>
          </cell>
          <cell r="F29">
            <v>0</v>
          </cell>
          <cell r="G29">
            <v>0</v>
          </cell>
          <cell r="I29">
            <v>0</v>
          </cell>
          <cell r="J29">
            <v>0</v>
          </cell>
          <cell r="K29">
            <v>0</v>
          </cell>
          <cell r="M29">
            <v>0</v>
          </cell>
          <cell r="N29">
            <v>0</v>
          </cell>
          <cell r="O29">
            <v>0</v>
          </cell>
          <cell r="Q29">
            <v>0</v>
          </cell>
          <cell r="R29">
            <v>0</v>
          </cell>
          <cell r="S29">
            <v>0</v>
          </cell>
        </row>
        <row r="30">
          <cell r="E30" t="str">
            <v>-</v>
          </cell>
          <cell r="F30" t="str">
            <v>-</v>
          </cell>
          <cell r="G30" t="str">
            <v>-</v>
          </cell>
          <cell r="I30" t="str">
            <v>-</v>
          </cell>
          <cell r="J30" t="str">
            <v>-</v>
          </cell>
          <cell r="K30" t="str">
            <v>-</v>
          </cell>
          <cell r="M30" t="str">
            <v>-</v>
          </cell>
          <cell r="N30" t="str">
            <v>-</v>
          </cell>
          <cell r="O30" t="str">
            <v>-</v>
          </cell>
          <cell r="Q30" t="str">
            <v>-</v>
          </cell>
          <cell r="R30" t="str">
            <v>-</v>
          </cell>
          <cell r="S30" t="str">
            <v>-</v>
          </cell>
        </row>
        <row r="31">
          <cell r="E31" t="str">
            <v>-</v>
          </cell>
          <cell r="F31" t="str">
            <v>-</v>
          </cell>
          <cell r="G31" t="str">
            <v>-</v>
          </cell>
          <cell r="I31" t="str">
            <v>-</v>
          </cell>
          <cell r="J31" t="str">
            <v>-</v>
          </cell>
          <cell r="K31" t="str">
            <v>-</v>
          </cell>
          <cell r="M31" t="str">
            <v>-</v>
          </cell>
          <cell r="N31" t="str">
            <v>-</v>
          </cell>
          <cell r="O31" t="str">
            <v>-</v>
          </cell>
          <cell r="Q31" t="str">
            <v>-</v>
          </cell>
          <cell r="R31" t="str">
            <v>-</v>
          </cell>
          <cell r="S31" t="str">
            <v>-</v>
          </cell>
        </row>
        <row r="32">
          <cell r="E32" t="str">
            <v>-</v>
          </cell>
          <cell r="F32" t="str">
            <v>-</v>
          </cell>
          <cell r="G32" t="str">
            <v>-</v>
          </cell>
          <cell r="I32" t="str">
            <v>-</v>
          </cell>
          <cell r="J32" t="str">
            <v>-</v>
          </cell>
          <cell r="K32" t="str">
            <v>-</v>
          </cell>
          <cell r="M32" t="str">
            <v>-</v>
          </cell>
          <cell r="N32" t="str">
            <v>-</v>
          </cell>
          <cell r="O32" t="str">
            <v>-</v>
          </cell>
          <cell r="Q32" t="str">
            <v>-</v>
          </cell>
          <cell r="R32" t="str">
            <v>-</v>
          </cell>
          <cell r="S32" t="str">
            <v>-</v>
          </cell>
        </row>
        <row r="33">
          <cell r="E33" t="str">
            <v>-</v>
          </cell>
          <cell r="F33" t="str">
            <v>-</v>
          </cell>
          <cell r="G33" t="str">
            <v>-</v>
          </cell>
          <cell r="I33" t="str">
            <v>-</v>
          </cell>
          <cell r="J33" t="str">
            <v>-</v>
          </cell>
          <cell r="K33" t="str">
            <v>-</v>
          </cell>
          <cell r="M33" t="str">
            <v>-</v>
          </cell>
          <cell r="N33" t="str">
            <v>-</v>
          </cell>
          <cell r="O33" t="str">
            <v>-</v>
          </cell>
          <cell r="Q33" t="str">
            <v>-</v>
          </cell>
          <cell r="R33" t="str">
            <v>-</v>
          </cell>
          <cell r="S33" t="str">
            <v>-</v>
          </cell>
        </row>
        <row r="34">
          <cell r="E34" t="str">
            <v>-</v>
          </cell>
          <cell r="F34" t="str">
            <v>-</v>
          </cell>
          <cell r="G34" t="str">
            <v>-</v>
          </cell>
          <cell r="I34" t="str">
            <v>-</v>
          </cell>
          <cell r="J34" t="str">
            <v>-</v>
          </cell>
          <cell r="K34" t="str">
            <v>-</v>
          </cell>
          <cell r="M34" t="str">
            <v>-</v>
          </cell>
          <cell r="N34" t="str">
            <v>-</v>
          </cell>
          <cell r="O34" t="str">
            <v>-</v>
          </cell>
          <cell r="Q34" t="str">
            <v>-</v>
          </cell>
          <cell r="R34" t="str">
            <v>-</v>
          </cell>
          <cell r="S34" t="str">
            <v>-</v>
          </cell>
        </row>
        <row r="35">
          <cell r="E35" t="str">
            <v>-</v>
          </cell>
          <cell r="F35" t="str">
            <v>-</v>
          </cell>
          <cell r="G35" t="str">
            <v>-</v>
          </cell>
          <cell r="I35" t="str">
            <v>-</v>
          </cell>
          <cell r="J35" t="str">
            <v>-</v>
          </cell>
          <cell r="K35" t="str">
            <v>-</v>
          </cell>
          <cell r="M35" t="str">
            <v>-</v>
          </cell>
          <cell r="N35" t="str">
            <v>-</v>
          </cell>
          <cell r="O35" t="str">
            <v>-</v>
          </cell>
          <cell r="Q35" t="str">
            <v>-</v>
          </cell>
          <cell r="R35" t="str">
            <v>-</v>
          </cell>
          <cell r="S35" t="str">
            <v>-</v>
          </cell>
        </row>
        <row r="36">
          <cell r="E36" t="str">
            <v>-</v>
          </cell>
          <cell r="F36" t="str">
            <v>-</v>
          </cell>
          <cell r="G36" t="str">
            <v>-</v>
          </cell>
          <cell r="I36" t="str">
            <v>-</v>
          </cell>
          <cell r="J36" t="str">
            <v>-</v>
          </cell>
          <cell r="K36" t="str">
            <v>-</v>
          </cell>
          <cell r="M36" t="str">
            <v>-</v>
          </cell>
          <cell r="N36" t="str">
            <v>-</v>
          </cell>
          <cell r="O36" t="str">
            <v>-</v>
          </cell>
          <cell r="Q36" t="str">
            <v>-</v>
          </cell>
          <cell r="R36" t="str">
            <v>-</v>
          </cell>
          <cell r="S36" t="str">
            <v>-</v>
          </cell>
        </row>
        <row r="37">
          <cell r="E37" t="str">
            <v>-</v>
          </cell>
          <cell r="F37" t="str">
            <v>-</v>
          </cell>
          <cell r="G37" t="str">
            <v>-</v>
          </cell>
          <cell r="I37" t="str">
            <v>-</v>
          </cell>
          <cell r="J37" t="str">
            <v>-</v>
          </cell>
          <cell r="K37" t="str">
            <v>-</v>
          </cell>
          <cell r="M37" t="str">
            <v>-</v>
          </cell>
          <cell r="N37" t="str">
            <v>-</v>
          </cell>
          <cell r="O37" t="str">
            <v>-</v>
          </cell>
          <cell r="Q37" t="str">
            <v>-</v>
          </cell>
          <cell r="R37" t="str">
            <v>-</v>
          </cell>
          <cell r="S37" t="str">
            <v>-</v>
          </cell>
        </row>
        <row r="38">
          <cell r="E38" t="str">
            <v>-</v>
          </cell>
          <cell r="F38" t="str">
            <v>-</v>
          </cell>
          <cell r="G38" t="str">
            <v>-</v>
          </cell>
          <cell r="I38" t="str">
            <v>-</v>
          </cell>
          <cell r="J38" t="str">
            <v>-</v>
          </cell>
          <cell r="K38" t="str">
            <v>-</v>
          </cell>
          <cell r="M38" t="str">
            <v>-</v>
          </cell>
          <cell r="N38" t="str">
            <v>-</v>
          </cell>
          <cell r="O38" t="str">
            <v>-</v>
          </cell>
          <cell r="Q38" t="str">
            <v>-</v>
          </cell>
          <cell r="R38" t="str">
            <v>-</v>
          </cell>
          <cell r="S38" t="str">
            <v>-</v>
          </cell>
        </row>
        <row r="39">
          <cell r="E39" t="str">
            <v>-</v>
          </cell>
          <cell r="F39" t="str">
            <v>-</v>
          </cell>
          <cell r="G39" t="str">
            <v>-</v>
          </cell>
          <cell r="I39" t="str">
            <v>-</v>
          </cell>
          <cell r="J39" t="str">
            <v>-</v>
          </cell>
          <cell r="K39" t="str">
            <v>-</v>
          </cell>
          <cell r="M39" t="str">
            <v>-</v>
          </cell>
          <cell r="N39" t="str">
            <v>-</v>
          </cell>
          <cell r="O39" t="str">
            <v>-</v>
          </cell>
          <cell r="Q39" t="str">
            <v>-</v>
          </cell>
          <cell r="R39" t="str">
            <v>-</v>
          </cell>
          <cell r="S39" t="str">
            <v>-</v>
          </cell>
        </row>
        <row r="40">
          <cell r="E40" t="str">
            <v>-</v>
          </cell>
          <cell r="F40" t="str">
            <v>-</v>
          </cell>
          <cell r="G40" t="str">
            <v>-</v>
          </cell>
          <cell r="I40" t="str">
            <v>-</v>
          </cell>
          <cell r="J40" t="str">
            <v>-</v>
          </cell>
          <cell r="K40" t="str">
            <v>-</v>
          </cell>
          <cell r="M40" t="str">
            <v>-</v>
          </cell>
          <cell r="N40" t="str">
            <v>-</v>
          </cell>
          <cell r="O40" t="str">
            <v>-</v>
          </cell>
          <cell r="Q40" t="str">
            <v>-</v>
          </cell>
          <cell r="R40" t="str">
            <v>-</v>
          </cell>
          <cell r="S40" t="str">
            <v>-</v>
          </cell>
        </row>
        <row r="41">
          <cell r="E41" t="str">
            <v>-</v>
          </cell>
          <cell r="F41" t="str">
            <v>-</v>
          </cell>
          <cell r="G41" t="str">
            <v>-</v>
          </cell>
          <cell r="I41" t="str">
            <v>-</v>
          </cell>
          <cell r="J41" t="str">
            <v>-</v>
          </cell>
          <cell r="K41" t="str">
            <v>-</v>
          </cell>
          <cell r="M41" t="str">
            <v>-</v>
          </cell>
          <cell r="N41" t="str">
            <v>-</v>
          </cell>
          <cell r="O41" t="str">
            <v>-</v>
          </cell>
          <cell r="Q41" t="str">
            <v>-</v>
          </cell>
          <cell r="R41" t="str">
            <v>-</v>
          </cell>
          <cell r="S41" t="str">
            <v>-</v>
          </cell>
        </row>
        <row r="42">
          <cell r="E42" t="str">
            <v>-</v>
          </cell>
          <cell r="F42" t="str">
            <v>-</v>
          </cell>
          <cell r="G42" t="str">
            <v>-</v>
          </cell>
          <cell r="I42" t="str">
            <v>-</v>
          </cell>
          <cell r="J42" t="str">
            <v>-</v>
          </cell>
          <cell r="K42" t="str">
            <v>-</v>
          </cell>
          <cell r="M42" t="str">
            <v>-</v>
          </cell>
          <cell r="N42" t="str">
            <v>-</v>
          </cell>
          <cell r="O42" t="str">
            <v>-</v>
          </cell>
          <cell r="Q42" t="str">
            <v>-</v>
          </cell>
          <cell r="R42" t="str">
            <v>-</v>
          </cell>
          <cell r="S42" t="str">
            <v>-</v>
          </cell>
        </row>
        <row r="43">
          <cell r="E43" t="str">
            <v>-</v>
          </cell>
          <cell r="F43" t="str">
            <v>-</v>
          </cell>
          <cell r="G43" t="str">
            <v>-</v>
          </cell>
          <cell r="I43" t="str">
            <v>-</v>
          </cell>
          <cell r="J43" t="str">
            <v>-</v>
          </cell>
          <cell r="K43" t="str">
            <v>-</v>
          </cell>
          <cell r="M43" t="str">
            <v>-</v>
          </cell>
          <cell r="N43" t="str">
            <v>-</v>
          </cell>
          <cell r="O43" t="str">
            <v>-</v>
          </cell>
          <cell r="Q43" t="str">
            <v>-</v>
          </cell>
          <cell r="R43" t="str">
            <v>-</v>
          </cell>
          <cell r="S43" t="str">
            <v>-</v>
          </cell>
        </row>
        <row r="46">
          <cell r="E46">
            <v>0</v>
          </cell>
          <cell r="F46">
            <v>0</v>
          </cell>
          <cell r="G46">
            <v>0</v>
          </cell>
          <cell r="I46">
            <v>0</v>
          </cell>
          <cell r="J46">
            <v>0</v>
          </cell>
          <cell r="K46">
            <v>0</v>
          </cell>
          <cell r="M46">
            <v>0</v>
          </cell>
          <cell r="N46">
            <v>0</v>
          </cell>
          <cell r="O46">
            <v>0</v>
          </cell>
          <cell r="Q46">
            <v>0</v>
          </cell>
          <cell r="R46">
            <v>0</v>
          </cell>
          <cell r="S46">
            <v>0</v>
          </cell>
        </row>
        <row r="47">
          <cell r="E47">
            <v>0</v>
          </cell>
          <cell r="F47">
            <v>0</v>
          </cell>
          <cell r="G47">
            <v>0</v>
          </cell>
          <cell r="I47">
            <v>0</v>
          </cell>
          <cell r="J47">
            <v>0</v>
          </cell>
          <cell r="K47">
            <v>0</v>
          </cell>
          <cell r="M47">
            <v>0</v>
          </cell>
          <cell r="N47">
            <v>0</v>
          </cell>
          <cell r="O47">
            <v>0</v>
          </cell>
          <cell r="Q47">
            <v>0</v>
          </cell>
          <cell r="R47">
            <v>0</v>
          </cell>
          <cell r="S47">
            <v>0</v>
          </cell>
        </row>
        <row r="48">
          <cell r="E48">
            <v>0</v>
          </cell>
          <cell r="F48">
            <v>0</v>
          </cell>
          <cell r="G48">
            <v>0</v>
          </cell>
          <cell r="I48">
            <v>0</v>
          </cell>
          <cell r="J48">
            <v>0</v>
          </cell>
          <cell r="K48">
            <v>0</v>
          </cell>
          <cell r="M48">
            <v>0</v>
          </cell>
          <cell r="N48">
            <v>0</v>
          </cell>
          <cell r="O48">
            <v>0</v>
          </cell>
          <cell r="Q48">
            <v>0</v>
          </cell>
          <cell r="R48">
            <v>0</v>
          </cell>
          <cell r="S48">
            <v>0</v>
          </cell>
        </row>
        <row r="49">
          <cell r="E49">
            <v>0</v>
          </cell>
          <cell r="F49">
            <v>0</v>
          </cell>
          <cell r="G49">
            <v>0</v>
          </cell>
          <cell r="I49">
            <v>0</v>
          </cell>
          <cell r="J49">
            <v>0</v>
          </cell>
          <cell r="K49">
            <v>0</v>
          </cell>
          <cell r="M49">
            <v>0</v>
          </cell>
          <cell r="N49">
            <v>0</v>
          </cell>
          <cell r="O49">
            <v>0</v>
          </cell>
          <cell r="Q49">
            <v>0</v>
          </cell>
          <cell r="R49">
            <v>0</v>
          </cell>
          <cell r="S49">
            <v>0</v>
          </cell>
        </row>
      </sheetData>
    </sheetDataSet>
  </externalBook>
</externalLink>
</file>

<file path=xl/externalLinks/externalLink14.xml><?xml version="1.0" encoding="utf-8"?>
<externalLink xmlns="http://schemas.openxmlformats.org/spreadsheetml/2006/main">
  <externalBook xmlns:r="http://schemas.openxmlformats.org/officeDocument/2006/relationships" r:id="rId1">
    <sheetNames>
      <sheetName val="可租物业清单"/>
      <sheetName val="一-2、其他业务现金收入预算表"/>
      <sheetName val="一-5其他成本"/>
      <sheetName val="4、其他业务利润"/>
    </sheetNames>
    <sheetDataSet>
      <sheetData sheetId="0"/>
      <sheetData sheetId="1"/>
      <sheetData sheetId="2"/>
      <sheetData sheetId="3">
        <row r="8">
          <cell r="D8">
            <v>405700</v>
          </cell>
        </row>
      </sheetData>
    </sheetDataSet>
  </externalBook>
</externalLink>
</file>

<file path=xl/externalLinks/externalLink15.xml><?xml version="1.0" encoding="utf-8"?>
<externalLink xmlns="http://schemas.openxmlformats.org/spreadsheetml/2006/main">
  <externalBook xmlns:r="http://schemas.openxmlformats.org/officeDocument/2006/relationships" r:id="rId1">
    <sheetNames>
      <sheetName val="填表说明"/>
      <sheetName val="Sheet1"/>
      <sheetName val="房源汇总"/>
      <sheetName val="房源清单"/>
      <sheetName val="未售房源汇总"/>
      <sheetName val="销售预测"/>
      <sheetName val="二-1主营收入"/>
      <sheetName val="5、销售费用"/>
      <sheetName val="13销售费用"/>
    </sheetNames>
    <sheetDataSet>
      <sheetData sheetId="0" refreshError="1"/>
      <sheetData sheetId="1" refreshError="1"/>
      <sheetData sheetId="2" refreshError="1"/>
      <sheetData sheetId="3" refreshError="1"/>
      <sheetData sheetId="4" refreshError="1"/>
      <sheetData sheetId="5" refreshError="1"/>
      <sheetData sheetId="6"/>
      <sheetData sheetId="7" refreshError="1"/>
      <sheetData sheetId="8"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HKBUD"/>
      <sheetName val="FISCBAL"/>
    </sheetNames>
    <sheetDataSet>
      <sheetData sheetId="0" refreshError="1"/>
      <sheetData sheetId="1"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预计利润表－项目核对"/>
      <sheetName val="Setting"/>
      <sheetName val="Global"/>
      <sheetName val="Detail"/>
      <sheetName val="Consolidate"/>
      <sheetName val="output"/>
      <sheetName val="2009"/>
      <sheetName val="2010"/>
      <sheetName val="Summary"/>
      <sheetName val="GFA"/>
      <sheetName val="Control"/>
      <sheetName val="Bank Debt"/>
      <sheetName val="New Report"/>
      <sheetName val="Financial statements"/>
      <sheetName val="Hotel input"/>
      <sheetName val="Cash to JV"/>
      <sheetName val="Ratio output"/>
      <sheetName val="Roadshow presentation"/>
      <sheetName val="Invest CF"/>
      <sheetName val="Credit credential"/>
      <sheetName val="Forecast panel (2009)"/>
      <sheetName val="Forecast panel (2010)"/>
      <sheetName val="Forecast panel (2011)"/>
      <sheetName val="Forecast panel (2012)"/>
      <sheetName val="Forecast panel (2013)"/>
      <sheetName val="Holdco"/>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中国宏观经济强劲"/>
      <sheetName val="高增长高利润的经营业绩 (2)"/>
      <sheetName val="收入基础多元化"/>
      <sheetName val="2006年宏观调控对绿城的影响"/>
      <sheetName val="new1"/>
      <sheetName val="Revenue"/>
      <sheetName val="Excellent"/>
      <sheetName val="breakdown"/>
      <sheetName val="GFA"/>
      <sheetName val="Site"/>
      <sheetName val="主要房地产市场发展趋势—北京"/>
      <sheetName val="主要房地产市场发展趋势—上海"/>
      <sheetName val="主要房地产市场发展趋势—浙江"/>
      <sheetName val="主要房地产市场发展趋势—杭州"/>
      <sheetName val="高增长高利润的经营业绩"/>
      <sheetName val="多元化高质量的土地储备"/>
      <sheetName val="05年预售率"/>
      <sheetName val="average price"/>
      <sheetName val="Sheet1"/>
      <sheetName val="Sheet3"/>
      <sheetName val="Sheet2"/>
      <sheetName val="Sheet4"/>
    </sheetNames>
    <sheetDataSet>
      <sheetData sheetId="0" refreshError="1"/>
      <sheetData sheetId="1" refreshError="1"/>
      <sheetData sheetId="2" refreshError="1"/>
      <sheetData sheetId="3">
        <row r="21">
          <cell r="C21" t="str">
            <v>总销售面积(平方米)</v>
          </cell>
          <cell r="D21" t="str">
            <v>已预售销售面积(平方米)</v>
          </cell>
          <cell r="E21" t="str">
            <v>预售率</v>
          </cell>
          <cell r="F21" t="str">
            <v>预计税前利润(百万人民币)</v>
          </cell>
          <cell r="G21" t="str">
            <v>预计已锁定利润(百万人民币)</v>
          </cell>
          <cell r="H21" t="str">
            <v>占总利润</v>
          </cell>
        </row>
        <row r="22">
          <cell r="A22" t="str">
            <v>Deep Blue Plaza</v>
          </cell>
          <cell r="B22" t="str">
            <v>深蓝广场</v>
          </cell>
          <cell r="C22">
            <v>97834</v>
          </cell>
          <cell r="D22">
            <v>73498</v>
          </cell>
          <cell r="E22">
            <v>0.75</v>
          </cell>
          <cell r="F22">
            <v>931</v>
          </cell>
          <cell r="G22">
            <v>699</v>
          </cell>
          <cell r="H22">
            <v>0.75</v>
          </cell>
        </row>
        <row r="23">
          <cell r="A23" t="str">
            <v>Chunjiang Huayue - Phase IV &amp; V</v>
          </cell>
          <cell r="B23" t="str">
            <v>春江花月四五期</v>
          </cell>
          <cell r="C23">
            <v>114256</v>
          </cell>
          <cell r="D23">
            <v>72542</v>
          </cell>
          <cell r="E23">
            <v>0.63</v>
          </cell>
          <cell r="F23">
            <v>614</v>
          </cell>
          <cell r="G23">
            <v>390</v>
          </cell>
          <cell r="H23">
            <v>0.63</v>
          </cell>
        </row>
        <row r="24">
          <cell r="A24" t="str">
            <v>Taohuayuan West</v>
          </cell>
          <cell r="B24" t="str">
            <v>桃花源西区一期</v>
          </cell>
          <cell r="C24">
            <v>62937</v>
          </cell>
          <cell r="D24">
            <v>53742</v>
          </cell>
          <cell r="E24">
            <v>0.85</v>
          </cell>
          <cell r="F24">
            <v>611</v>
          </cell>
          <cell r="G24">
            <v>522</v>
          </cell>
          <cell r="H24">
            <v>0.85</v>
          </cell>
        </row>
        <row r="25">
          <cell r="A25" t="str">
            <v>Chunjiang Huayue - Phase III</v>
          </cell>
          <cell r="B25" t="str">
            <v>春江花月三期</v>
          </cell>
          <cell r="C25">
            <v>39464</v>
          </cell>
          <cell r="D25">
            <v>36196</v>
          </cell>
          <cell r="E25">
            <v>0.92</v>
          </cell>
          <cell r="F25">
            <v>319</v>
          </cell>
          <cell r="G25">
            <v>293</v>
          </cell>
          <cell r="H25">
            <v>0.92</v>
          </cell>
        </row>
        <row r="26">
          <cell r="A26" t="str">
            <v>2006年总计</v>
          </cell>
          <cell r="C26">
            <v>314491</v>
          </cell>
          <cell r="D26">
            <v>235978</v>
          </cell>
          <cell r="E26">
            <v>0.25</v>
          </cell>
          <cell r="F26">
            <v>2498</v>
          </cell>
          <cell r="G26">
            <v>1904</v>
          </cell>
          <cell r="H26">
            <v>0.76</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ow r="41">
          <cell r="H41" t="str">
            <v>所有2005年项目</v>
          </cell>
          <cell r="J41" t="str">
            <v>杭州上海地区项目合计</v>
          </cell>
        </row>
        <row r="42">
          <cell r="H42" t="str">
            <v>总已售建筑面积</v>
          </cell>
          <cell r="I42">
            <v>579474.69999999995</v>
          </cell>
          <cell r="J42" t="str">
            <v>总已售建筑面积</v>
          </cell>
          <cell r="K42">
            <v>398498.11</v>
          </cell>
          <cell r="L42" t="str">
            <v>总已售建筑面积</v>
          </cell>
          <cell r="M42">
            <v>398498.11</v>
          </cell>
          <cell r="N42" t="str">
            <v>总已售建筑面积</v>
          </cell>
          <cell r="O42">
            <v>398498.11</v>
          </cell>
          <cell r="P42" t="str">
            <v>总已售建筑面积</v>
          </cell>
          <cell r="Q42">
            <v>398498.11</v>
          </cell>
        </row>
        <row r="43">
          <cell r="H43" t="str">
            <v>总完工建筑面积</v>
          </cell>
          <cell r="I43">
            <v>687007.98</v>
          </cell>
          <cell r="J43" t="str">
            <v>总完工建筑面积</v>
          </cell>
          <cell r="K43">
            <v>417745.96</v>
          </cell>
          <cell r="L43" t="str">
            <v>总完工建筑面积</v>
          </cell>
          <cell r="M43">
            <v>417745.96</v>
          </cell>
          <cell r="N43" t="str">
            <v>总完工建筑面积</v>
          </cell>
          <cell r="O43">
            <v>417745.96</v>
          </cell>
          <cell r="P43" t="str">
            <v>总完工建筑面积</v>
          </cell>
          <cell r="Q43">
            <v>417745.96</v>
          </cell>
        </row>
        <row r="44">
          <cell r="H44" t="str">
            <v>预售率</v>
          </cell>
          <cell r="I44">
            <v>0.8434759374992995</v>
          </cell>
          <cell r="J44" t="str">
            <v>预售率</v>
          </cell>
          <cell r="K44">
            <v>0.9539245095272737</v>
          </cell>
          <cell r="L44" t="str">
            <v>预售率</v>
          </cell>
          <cell r="M44">
            <v>0.9539245095272737</v>
          </cell>
          <cell r="N44" t="str">
            <v>预售率</v>
          </cell>
          <cell r="O44">
            <v>0.9539245095272737</v>
          </cell>
          <cell r="P44" t="str">
            <v>预售率</v>
          </cell>
          <cell r="Q44">
            <v>0.9539245095272737</v>
          </cell>
        </row>
        <row r="45">
          <cell r="H45" t="str">
            <v>存货率</v>
          </cell>
          <cell r="I45">
            <v>0.1565240625007005</v>
          </cell>
          <cell r="J45" t="str">
            <v>存货率</v>
          </cell>
          <cell r="K45">
            <v>4.6075490472726299E-2</v>
          </cell>
          <cell r="L45" t="str">
            <v>存货率</v>
          </cell>
          <cell r="M45">
            <v>4.6075490472726299E-2</v>
          </cell>
          <cell r="N45" t="str">
            <v>存货率</v>
          </cell>
          <cell r="O45">
            <v>4.6075490472726299E-2</v>
          </cell>
          <cell r="P45" t="str">
            <v>存货率</v>
          </cell>
          <cell r="Q45">
            <v>4.6075490472726299E-2</v>
          </cell>
        </row>
        <row r="47">
          <cell r="H47" t="str">
            <v>总销售收入</v>
          </cell>
          <cell r="I47">
            <v>377320.27980000002</v>
          </cell>
          <cell r="J47" t="str">
            <v>总销售收入</v>
          </cell>
          <cell r="K47">
            <v>318950.82340000005</v>
          </cell>
          <cell r="L47" t="str">
            <v>总销售收入</v>
          </cell>
          <cell r="M47">
            <v>318950.82340000005</v>
          </cell>
          <cell r="N47" t="str">
            <v>总销售收入</v>
          </cell>
          <cell r="O47">
            <v>318950.82340000005</v>
          </cell>
          <cell r="P47" t="str">
            <v>总销售收入</v>
          </cell>
          <cell r="Q47">
            <v>318950.82340000005</v>
          </cell>
        </row>
        <row r="48">
          <cell r="H48" t="str">
            <v>总完工项目金额</v>
          </cell>
          <cell r="I48">
            <v>431811.22511</v>
          </cell>
          <cell r="J48" t="str">
            <v>总完工项目金额</v>
          </cell>
          <cell r="K48">
            <v>336340.03019999998</v>
          </cell>
          <cell r="L48" t="str">
            <v>总完工项目金额</v>
          </cell>
          <cell r="M48">
            <v>336340.03019999998</v>
          </cell>
          <cell r="N48" t="str">
            <v>总完工项目金额</v>
          </cell>
          <cell r="O48">
            <v>336340.03019999998</v>
          </cell>
          <cell r="P48" t="str">
            <v>总完工项目金额</v>
          </cell>
          <cell r="Q48">
            <v>336340.03019999998</v>
          </cell>
        </row>
        <row r="49">
          <cell r="H49" t="str">
            <v>预售率</v>
          </cell>
          <cell r="I49">
            <v>0.87380840945920546</v>
          </cell>
          <cell r="J49" t="str">
            <v>预售率</v>
          </cell>
          <cell r="K49">
            <v>0.94829872974186369</v>
          </cell>
          <cell r="L49" t="str">
            <v>预售率</v>
          </cell>
          <cell r="M49">
            <v>0.94829872974186369</v>
          </cell>
          <cell r="N49" t="str">
            <v>预售率</v>
          </cell>
          <cell r="O49">
            <v>0.94829872974186369</v>
          </cell>
          <cell r="P49" t="str">
            <v>预售率</v>
          </cell>
          <cell r="Q49">
            <v>0.94829872974186369</v>
          </cell>
        </row>
        <row r="50">
          <cell r="H50" t="str">
            <v>存货率</v>
          </cell>
          <cell r="I50">
            <v>0.12619159054079454</v>
          </cell>
          <cell r="J50" t="str">
            <v>存货率</v>
          </cell>
          <cell r="K50">
            <v>5.1701270258136311E-2</v>
          </cell>
          <cell r="L50" t="str">
            <v>存货率</v>
          </cell>
          <cell r="M50">
            <v>5.1701270258136311E-2</v>
          </cell>
          <cell r="N50" t="str">
            <v>存货率</v>
          </cell>
          <cell r="O50">
            <v>5.1701270258136311E-2</v>
          </cell>
          <cell r="P50" t="str">
            <v>存货率</v>
          </cell>
          <cell r="Q50">
            <v>5.1701270258136311E-2</v>
          </cell>
        </row>
      </sheetData>
      <sheetData sheetId="17">
        <row r="2">
          <cell r="A2" t="str">
            <v>Rank</v>
          </cell>
          <cell r="B2" t="str">
            <v>City</v>
          </cell>
          <cell r="C2" t="str">
            <v>Average house price (Rmb/sqm)</v>
          </cell>
        </row>
        <row r="3">
          <cell r="A3">
            <v>1</v>
          </cell>
          <cell r="B3" t="str">
            <v>Wenzhou</v>
          </cell>
          <cell r="C3">
            <v>9278</v>
          </cell>
        </row>
        <row r="4">
          <cell r="A4">
            <v>2</v>
          </cell>
          <cell r="B4" t="str">
            <v>Shanghai</v>
          </cell>
          <cell r="C4">
            <v>8627</v>
          </cell>
        </row>
        <row r="5">
          <cell r="A5">
            <v>3</v>
          </cell>
          <cell r="B5" t="str">
            <v>Hangzhou</v>
          </cell>
          <cell r="C5">
            <v>7210</v>
          </cell>
        </row>
        <row r="6">
          <cell r="A6">
            <v>4</v>
          </cell>
          <cell r="B6" t="str">
            <v>Beijing</v>
          </cell>
          <cell r="C6">
            <v>6232</v>
          </cell>
        </row>
        <row r="7">
          <cell r="A7">
            <v>5</v>
          </cell>
          <cell r="B7" t="str">
            <v>Shenzhen</v>
          </cell>
          <cell r="C7">
            <v>6037</v>
          </cell>
        </row>
        <row r="8">
          <cell r="A8">
            <v>6</v>
          </cell>
          <cell r="B8" t="str">
            <v>Ningbo</v>
          </cell>
          <cell r="C8">
            <v>5900</v>
          </cell>
        </row>
        <row r="9">
          <cell r="A9">
            <v>7</v>
          </cell>
          <cell r="B9" t="str">
            <v>Nanjing</v>
          </cell>
          <cell r="C9">
            <v>4960</v>
          </cell>
        </row>
        <row r="10">
          <cell r="A10">
            <v>8</v>
          </cell>
          <cell r="B10" t="str">
            <v>Qingdao</v>
          </cell>
          <cell r="C10">
            <v>4639</v>
          </cell>
        </row>
        <row r="11">
          <cell r="A11">
            <v>9</v>
          </cell>
          <cell r="B11" t="str">
            <v>Jinan</v>
          </cell>
          <cell r="C11">
            <v>3172</v>
          </cell>
        </row>
        <row r="12">
          <cell r="A12">
            <v>10</v>
          </cell>
          <cell r="B12" t="str">
            <v>Changsha</v>
          </cell>
          <cell r="C12">
            <v>2825</v>
          </cell>
        </row>
        <row r="13">
          <cell r="A13">
            <v>11</v>
          </cell>
          <cell r="B13" t="str">
            <v>Urumchi</v>
          </cell>
          <cell r="C13">
            <v>2280</v>
          </cell>
        </row>
        <row r="14">
          <cell r="A14">
            <v>12</v>
          </cell>
          <cell r="B14" t="str">
            <v>Hefei</v>
          </cell>
          <cell r="C14">
            <v>2220</v>
          </cell>
        </row>
      </sheetData>
      <sheetData sheetId="18" refreshError="1"/>
      <sheetData sheetId="19" refreshError="1"/>
      <sheetData sheetId="20" refreshError="1"/>
      <sheetData sheetId="21"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balance sheet"/>
      <sheetName val="resource"/>
      <sheetName val="Geographical breakdown"/>
      <sheetName val="PRC"/>
      <sheetName val="DD &amp; SS"/>
      <sheetName val="price vs GDP"/>
      <sheetName val="house price growth"/>
      <sheetName val="Disposable income"/>
      <sheetName val="hangzhou2"/>
      <sheetName val="hangzhou"/>
      <sheetName val="guangdong "/>
      <sheetName val="Anhui"/>
      <sheetName val="Hunan"/>
      <sheetName val="Jiangsu"/>
      <sheetName val="Shandong"/>
      <sheetName val="GDP"/>
      <sheetName val="1998"/>
      <sheetName val="1999"/>
      <sheetName val="2000"/>
      <sheetName val="2001"/>
      <sheetName val="2002"/>
      <sheetName val="2003"/>
      <sheetName val="2004"/>
      <sheetName val="Sheet1 (3)"/>
      <sheetName val="Sheet2"/>
      <sheetName val="company operations"/>
      <sheetName val="Sheet1"/>
      <sheetName val="Revenue"/>
      <sheetName val="graph"/>
      <sheetName val="data"/>
    </sheetNames>
    <sheetDataSet>
      <sheetData sheetId="0"/>
      <sheetData sheetId="1"/>
      <sheetData sheetId="2"/>
      <sheetData sheetId="3"/>
      <sheetData sheetId="4"/>
      <sheetData sheetId="5"/>
      <sheetData sheetId="6"/>
      <sheetData sheetId="7"/>
      <sheetData sheetId="8">
        <row r="42">
          <cell r="A42" t="str">
            <v>Name of project</v>
          </cell>
          <cell r="C42" t="str">
            <v>Completion</v>
          </cell>
          <cell r="D42" t="str">
            <v>Price (Rmb/sqm)</v>
          </cell>
        </row>
        <row r="43">
          <cell r="A43" t="str">
            <v>Qianshuiwan City Garden</v>
          </cell>
          <cell r="C43">
            <v>2004</v>
          </cell>
          <cell r="D43">
            <v>10546</v>
          </cell>
        </row>
        <row r="44">
          <cell r="A44" t="str">
            <v>Yunhe Building</v>
          </cell>
          <cell r="C44">
            <v>2002</v>
          </cell>
          <cell r="D44">
            <v>9011</v>
          </cell>
        </row>
        <row r="45">
          <cell r="A45" t="str">
            <v>Zuo'an Garden</v>
          </cell>
          <cell r="C45">
            <v>2005</v>
          </cell>
          <cell r="D45">
            <v>8170</v>
          </cell>
        </row>
        <row r="46">
          <cell r="A46" t="str">
            <v>Nanxiao Wharf</v>
          </cell>
          <cell r="C46">
            <v>2005</v>
          </cell>
          <cell r="D46">
            <v>11590</v>
          </cell>
        </row>
        <row r="47">
          <cell r="A47" t="str">
            <v>Golden Palm Garden</v>
          </cell>
          <cell r="C47">
            <v>2003</v>
          </cell>
          <cell r="D47">
            <v>11130</v>
          </cell>
        </row>
        <row r="48">
          <cell r="A48" t="str">
            <v>Guihua City</v>
          </cell>
          <cell r="C48">
            <v>2001</v>
          </cell>
          <cell r="D48">
            <v>11859</v>
          </cell>
        </row>
        <row r="49">
          <cell r="A49" t="str">
            <v>Centuary Plaza</v>
          </cell>
          <cell r="C49">
            <v>2005</v>
          </cell>
          <cell r="D49">
            <v>11907</v>
          </cell>
        </row>
        <row r="50">
          <cell r="A50" t="str">
            <v>Zijin Yard</v>
          </cell>
          <cell r="C50">
            <v>2005</v>
          </cell>
          <cell r="D50">
            <v>12373</v>
          </cell>
        </row>
        <row r="51">
          <cell r="A51" t="str">
            <v>Jingdu Yuan</v>
          </cell>
          <cell r="C51">
            <v>1998</v>
          </cell>
          <cell r="D51">
            <v>9945</v>
          </cell>
        </row>
        <row r="52">
          <cell r="A52" t="str">
            <v>Oasis Garden</v>
          </cell>
          <cell r="C52">
            <v>2000</v>
          </cell>
          <cell r="D52">
            <v>11664</v>
          </cell>
        </row>
      </sheetData>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Financial highlight"/>
      <sheetName val="Dilution_analysis"/>
      <sheetName val="Price_assumptions"/>
      <sheetName val="Financial highligts"/>
      <sheetName val="Profits analysis"/>
      <sheetName val="Valuation analysis"/>
      <sheetName val="Comparables analysis"/>
      <sheetName val="Contribution projects"/>
      <sheetName val="Critical issues"/>
      <sheetName val="Yearly"/>
      <sheetName val="Setting"/>
      <sheetName val="Global"/>
      <sheetName val="Mgt_Assumption_Summary"/>
      <sheetName val="Chinese Summary"/>
      <sheetName val="06 deli projects"/>
      <sheetName val="DTT"/>
      <sheetName val="Summary"/>
      <sheetName val="Discount rate control"/>
      <sheetName val="Control"/>
      <sheetName val="GFA"/>
      <sheetName val="output"/>
      <sheetName val="Consolidate"/>
      <sheetName val="Holdco"/>
      <sheetName val="Bank Debt"/>
      <sheetName val="P1"/>
      <sheetName val="P2"/>
      <sheetName val="P3"/>
      <sheetName val="P4"/>
      <sheetName val="P5"/>
      <sheetName val="P6"/>
      <sheetName val="P7"/>
      <sheetName val="P8"/>
      <sheetName val="P9"/>
      <sheetName val="P10"/>
      <sheetName val="P11"/>
      <sheetName val="P12"/>
      <sheetName val="P13"/>
      <sheetName val="P14"/>
      <sheetName val="P15"/>
      <sheetName val="P16"/>
      <sheetName val="P17"/>
      <sheetName val="P18"/>
      <sheetName val="P19"/>
      <sheetName val="P20"/>
      <sheetName val="P21"/>
      <sheetName val="P22"/>
      <sheetName val="P23"/>
      <sheetName val="P24"/>
      <sheetName val="P25"/>
      <sheetName val="P26"/>
      <sheetName val="P27"/>
      <sheetName val="P28"/>
      <sheetName val="P29"/>
      <sheetName val="P30"/>
      <sheetName val="P31"/>
      <sheetName val="P32"/>
      <sheetName val="P33"/>
      <sheetName val="P34"/>
      <sheetName val="P35"/>
      <sheetName val="P36"/>
      <sheetName val="P37"/>
      <sheetName val="P38"/>
      <sheetName val="P39"/>
      <sheetName val="P40"/>
      <sheetName val="P41"/>
      <sheetName val="P42"/>
      <sheetName val="P43"/>
      <sheetName val="P44"/>
      <sheetName val="P45"/>
      <sheetName val="P46"/>
      <sheetName val="P47"/>
      <sheetName val="P48"/>
      <sheetName val="P49"/>
      <sheetName val="P50"/>
      <sheetName val="P51"/>
      <sheetName val="P52"/>
      <sheetName val="P53"/>
      <sheetName val="P54"/>
      <sheetName val="P55"/>
      <sheetName val="P56"/>
      <sheetName val="P57"/>
      <sheetName val="P58"/>
      <sheetName val="P59"/>
      <sheetName val="P60"/>
      <sheetName val="P99"/>
      <sheetName val="P100"/>
      <sheetName val="P101"/>
      <sheetName val="P102"/>
      <sheetName val="P103"/>
      <sheetName val="P104"/>
      <sheetName val="P105"/>
      <sheetName val="P106"/>
      <sheetName val="P107"/>
      <sheetName val="P108"/>
      <sheetName val="P109"/>
      <sheetName val="P110"/>
      <sheetName val="P111"/>
      <sheetName val="P112"/>
      <sheetName val="P113"/>
      <sheetName val="P114"/>
      <sheetName val="P115"/>
      <sheetName val="P116"/>
      <sheetName val="P117"/>
      <sheetName val="P118"/>
      <sheetName val="P119"/>
      <sheetName val="P120"/>
      <sheetName val="P121"/>
      <sheetName val="P122"/>
      <sheetName val="P123"/>
      <sheetName val="P124"/>
      <sheetName val="P125"/>
      <sheetName val="P126"/>
      <sheetName val="P200"/>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ow r="20">
          <cell r="S20">
            <v>2005</v>
          </cell>
        </row>
      </sheetData>
      <sheetData sheetId="11" refreshError="1"/>
      <sheetData sheetId="12" refreshError="1"/>
      <sheetData sheetId="13" refreshError="1"/>
      <sheetData sheetId="14" refreshError="1"/>
      <sheetData sheetId="15" refreshError="1"/>
      <sheetData sheetId="16" refreshError="1"/>
      <sheetData sheetId="17" refreshError="1"/>
      <sheetData sheetId="18"/>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Financial highlight"/>
      <sheetName val="Dilution_analysis"/>
      <sheetName val="Price_assumptions"/>
      <sheetName val="Financial highligts"/>
      <sheetName val="Profits analysis"/>
      <sheetName val="Valuation analysis"/>
      <sheetName val="Comparables analysis"/>
      <sheetName val="Contribution projects"/>
      <sheetName val="Critical issues"/>
      <sheetName val="Yearly"/>
      <sheetName val="Setting"/>
      <sheetName val="Global"/>
      <sheetName val="Mgt_Assumption_Summary"/>
      <sheetName val="Chinese Summary"/>
      <sheetName val="06 deli projects"/>
      <sheetName val="DTT"/>
      <sheetName val="Summary"/>
      <sheetName val="Discount rate control"/>
      <sheetName val="Control"/>
      <sheetName val="GFA"/>
      <sheetName val="output"/>
      <sheetName val="Consolidate"/>
      <sheetName val="Holdco"/>
      <sheetName val="Bank Debt"/>
      <sheetName val="P1"/>
      <sheetName val="P2"/>
      <sheetName val="P3"/>
      <sheetName val="P4"/>
      <sheetName val="P5"/>
      <sheetName val="P6"/>
      <sheetName val="P7"/>
      <sheetName val="P8"/>
      <sheetName val="P9"/>
      <sheetName val="P10"/>
      <sheetName val="P11"/>
      <sheetName val="P12"/>
      <sheetName val="P13"/>
      <sheetName val="P14"/>
      <sheetName val="P15"/>
      <sheetName val="P16"/>
      <sheetName val="P17"/>
      <sheetName val="P18"/>
      <sheetName val="P19"/>
      <sheetName val="P20"/>
      <sheetName val="P21"/>
      <sheetName val="P22"/>
      <sheetName val="P23"/>
      <sheetName val="P24"/>
      <sheetName val="P25"/>
      <sheetName val="P26"/>
      <sheetName val="P27"/>
      <sheetName val="P28"/>
      <sheetName val="P29"/>
      <sheetName val="P30"/>
      <sheetName val="P31"/>
      <sheetName val="P32"/>
      <sheetName val="P33"/>
      <sheetName val="P34"/>
      <sheetName val="P35"/>
      <sheetName val="P36"/>
      <sheetName val="P37"/>
      <sheetName val="P38"/>
      <sheetName val="P39"/>
      <sheetName val="P40"/>
      <sheetName val="P41"/>
      <sheetName val="P42"/>
      <sheetName val="P43"/>
      <sheetName val="P44"/>
      <sheetName val="P45"/>
      <sheetName val="P46"/>
      <sheetName val="P47"/>
      <sheetName val="P48"/>
      <sheetName val="P49"/>
      <sheetName val="P50"/>
      <sheetName val="P51"/>
      <sheetName val="P52"/>
      <sheetName val="P53"/>
      <sheetName val="P54"/>
      <sheetName val="P55"/>
      <sheetName val="P56"/>
      <sheetName val="P57"/>
      <sheetName val="P58"/>
      <sheetName val="P59"/>
      <sheetName val="P60"/>
      <sheetName val="P99"/>
      <sheetName val="P100"/>
      <sheetName val="P101"/>
      <sheetName val="P102"/>
      <sheetName val="P103"/>
      <sheetName val="P104"/>
      <sheetName val="P105"/>
      <sheetName val="P106"/>
      <sheetName val="P107"/>
      <sheetName val="P108"/>
      <sheetName val="P109"/>
      <sheetName val="P110"/>
      <sheetName val="P111"/>
      <sheetName val="P112"/>
      <sheetName val="P113"/>
      <sheetName val="P114"/>
      <sheetName val="P115"/>
      <sheetName val="P116"/>
      <sheetName val="P117"/>
      <sheetName val="P118"/>
      <sheetName val="P119"/>
      <sheetName val="P120"/>
      <sheetName val="P121"/>
      <sheetName val="P122"/>
      <sheetName val="P123"/>
      <sheetName val="P124"/>
      <sheetName val="P125"/>
      <sheetName val="P126"/>
      <sheetName val="P200"/>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ow r="20">
          <cell r="S20">
            <v>2005</v>
          </cell>
        </row>
      </sheetData>
      <sheetData sheetId="11" refreshError="1"/>
      <sheetData sheetId="12" refreshError="1"/>
      <sheetData sheetId="13" refreshError="1"/>
      <sheetData sheetId="14" refreshError="1"/>
      <sheetData sheetId="15" refreshError="1"/>
      <sheetData sheetId="16" refreshError="1"/>
      <sheetData sheetId="17" refreshError="1"/>
      <sheetData sheetId="18"/>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G2TempSheet"/>
      <sheetName val="Sheet1"/>
    </sheetNames>
    <sheetDataSet>
      <sheetData sheetId="0">
        <row r="4">
          <cell r="B4" t="str">
            <v>甲方分包项目</v>
          </cell>
          <cell r="D4" t="str">
            <v>上虞桂花园A4、5＃楼</v>
          </cell>
        </row>
      </sheetData>
      <sheetData sheetId="1"/>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Financial highlight"/>
      <sheetName val="Dilution_analysis"/>
      <sheetName val="Price_assumptions"/>
      <sheetName val="Financial highligts"/>
      <sheetName val="Profits analysis"/>
      <sheetName val="Valuation analysis"/>
      <sheetName val="Comparables analysis"/>
      <sheetName val="Contribution projects"/>
      <sheetName val="Critical issues"/>
      <sheetName val="Yearly"/>
      <sheetName val="Setting"/>
      <sheetName val="Global"/>
      <sheetName val="Detail"/>
      <sheetName val="Consolidate"/>
      <sheetName val="output"/>
      <sheetName val="2009"/>
      <sheetName val="2010"/>
      <sheetName val="Summary"/>
      <sheetName val="GFA"/>
      <sheetName val="Control"/>
      <sheetName val="Bank Debt"/>
      <sheetName val="New Report"/>
      <sheetName val="Financial statements"/>
      <sheetName val="Hotel input"/>
      <sheetName val="Cash to JV"/>
      <sheetName val="Ratio output"/>
      <sheetName val="Roadshow presentation"/>
      <sheetName val="Invest CF"/>
      <sheetName val="Credit credential"/>
      <sheetName val="Mgt_Assumption_Summary"/>
      <sheetName val="Chinese Summary"/>
      <sheetName val="Forecast panel (2009)"/>
      <sheetName val="Forecast panel (2010)"/>
      <sheetName val="Forecast panel (2011)"/>
      <sheetName val="Forecast panel (2012)"/>
      <sheetName val="Forecast panel (2013)"/>
      <sheetName val="Holdco"/>
      <sheetName val="P1"/>
      <sheetName val="P2"/>
      <sheetName val="P3"/>
      <sheetName val="P4"/>
      <sheetName val="P5"/>
      <sheetName val="P6"/>
      <sheetName val="P7"/>
      <sheetName val="P8"/>
      <sheetName val="P9"/>
      <sheetName val="P10"/>
      <sheetName val="P11"/>
      <sheetName val="P12"/>
      <sheetName val="P13"/>
      <sheetName val="P14"/>
      <sheetName val="P15"/>
      <sheetName val="P16"/>
      <sheetName val="P17"/>
      <sheetName val="P18"/>
      <sheetName val="P19"/>
      <sheetName val="P20"/>
      <sheetName val="P21"/>
      <sheetName val="P22"/>
      <sheetName val="P23"/>
      <sheetName val="P24"/>
      <sheetName val="P25"/>
      <sheetName val="P26"/>
      <sheetName val="P27"/>
      <sheetName val="P28"/>
      <sheetName val="P29"/>
      <sheetName val="P30"/>
      <sheetName val="P31"/>
      <sheetName val="P32"/>
      <sheetName val="P33"/>
      <sheetName val="P34"/>
      <sheetName val="P35"/>
      <sheetName val="P36"/>
      <sheetName val="P37"/>
      <sheetName val="P38"/>
      <sheetName val="P39"/>
      <sheetName val="P40"/>
      <sheetName val="P41"/>
      <sheetName val="P42"/>
      <sheetName val="P43"/>
      <sheetName val="P44"/>
      <sheetName val="P45"/>
      <sheetName val="P46"/>
      <sheetName val="P47"/>
      <sheetName val="P48"/>
      <sheetName val="P49"/>
      <sheetName val="P50"/>
      <sheetName val="P51"/>
      <sheetName val="P52"/>
      <sheetName val="P53"/>
      <sheetName val="P54"/>
      <sheetName val="P55"/>
      <sheetName val="P56"/>
      <sheetName val="P57"/>
      <sheetName val="P58"/>
      <sheetName val="P59"/>
      <sheetName val="P60"/>
      <sheetName val="P61"/>
      <sheetName val="P62"/>
      <sheetName val="P63"/>
      <sheetName val="P64"/>
      <sheetName val="P65"/>
      <sheetName val="P66"/>
      <sheetName val="P67"/>
      <sheetName val="P68"/>
      <sheetName val="P69"/>
      <sheetName val="P70"/>
      <sheetName val="P71"/>
      <sheetName val="P72"/>
      <sheetName val="P73"/>
      <sheetName val="P74"/>
      <sheetName val="P75"/>
      <sheetName val="P76"/>
      <sheetName val="P77"/>
      <sheetName val="P78"/>
      <sheetName val="P79"/>
      <sheetName val="P80"/>
      <sheetName val="P81"/>
      <sheetName val="P82"/>
      <sheetName val="P83"/>
      <sheetName val="P84"/>
      <sheetName val="P85"/>
      <sheetName val="P86"/>
      <sheetName val="P87"/>
      <sheetName val="P88"/>
      <sheetName val="P89"/>
      <sheetName val="P90"/>
      <sheetName val="P91"/>
      <sheetName val="P92"/>
      <sheetName val="P93"/>
      <sheetName val="P94"/>
      <sheetName val="P95"/>
      <sheetName val="P96"/>
      <sheetName val="P97"/>
      <sheetName val="P98"/>
      <sheetName val="P99"/>
      <sheetName val="P100"/>
      <sheetName val="P101"/>
      <sheetName val="P102"/>
      <sheetName val="P103"/>
      <sheetName val="P104"/>
      <sheetName val="P105"/>
      <sheetName val="P106"/>
      <sheetName val="P107"/>
      <sheetName val="P108"/>
      <sheetName val="P109"/>
      <sheetName val="P110"/>
      <sheetName val="P111"/>
      <sheetName val="P112"/>
      <sheetName val="P113"/>
      <sheetName val="P114"/>
      <sheetName val="P115"/>
      <sheetName val="P116"/>
      <sheetName val="P117"/>
      <sheetName val="P118"/>
      <sheetName val="P119"/>
      <sheetName val="P120"/>
      <sheetName val="P121"/>
      <sheetName val="P122"/>
      <sheetName val="P123"/>
      <sheetName val="P124"/>
      <sheetName val="P125"/>
      <sheetName val="P126"/>
      <sheetName val="P127"/>
      <sheetName val="P128"/>
      <sheetName val="P129"/>
      <sheetName val="P130"/>
      <sheetName val="P131"/>
      <sheetName val="P132"/>
      <sheetName val="P133"/>
      <sheetName val="P134"/>
      <sheetName val="P135"/>
      <sheetName val="P136"/>
      <sheetName val="P137"/>
      <sheetName val="P138"/>
      <sheetName val="P139"/>
      <sheetName val="P140"/>
      <sheetName val="P141"/>
      <sheetName val="P142"/>
      <sheetName val="P143"/>
      <sheetName val="P144"/>
      <sheetName val="P145"/>
      <sheetName val="P146"/>
      <sheetName val="P147"/>
      <sheetName val="P148"/>
      <sheetName val="P149"/>
      <sheetName val="P150"/>
      <sheetName val="P151"/>
      <sheetName val="P152"/>
      <sheetName val="P153"/>
      <sheetName val="P154"/>
      <sheetName val="P155"/>
      <sheetName val="P156"/>
      <sheetName val="P157"/>
      <sheetName val="P158"/>
      <sheetName val="P159"/>
      <sheetName val="P160"/>
      <sheetName val="P161"/>
      <sheetName val="P162"/>
      <sheetName val="P163"/>
      <sheetName val="P164"/>
      <sheetName val="P165"/>
      <sheetName val="P166"/>
      <sheetName val="P167"/>
      <sheetName val="P168"/>
      <sheetName val="P169"/>
      <sheetName val="P170"/>
      <sheetName val="P171"/>
      <sheetName val="P172"/>
      <sheetName val="P173"/>
      <sheetName val="P174"/>
      <sheetName val="P175"/>
      <sheetName val="P176"/>
      <sheetName val="P177"/>
      <sheetName val="P178"/>
      <sheetName val="P179"/>
      <sheetName val="P180"/>
      <sheetName val="P2009"/>
      <sheetName val="P2010"/>
      <sheetName val="P2011"/>
      <sheetName val="P2012"/>
      <sheetName val="P2013"/>
      <sheetName val="P199"/>
      <sheetName val="P200"/>
      <sheetName val="P201"/>
      <sheetName val="P202"/>
      <sheetName val="P203"/>
      <sheetName val="P204"/>
      <sheetName val="P205"/>
      <sheetName val="P206"/>
      <sheetName val="P207"/>
      <sheetName val="P208"/>
      <sheetName val="P209"/>
      <sheetName val="P210"/>
      <sheetName val="P211"/>
      <sheetName val="P212"/>
      <sheetName val="P213"/>
      <sheetName val="P214"/>
      <sheetName val="P215"/>
      <sheetName val="P216"/>
      <sheetName val="P217"/>
      <sheetName val="P218"/>
      <sheetName val="P219"/>
      <sheetName val="P220"/>
      <sheetName val="P221"/>
      <sheetName val="P222"/>
      <sheetName val="P223"/>
      <sheetName val="P224"/>
      <sheetName val="P225"/>
      <sheetName val="P226"/>
      <sheetName val="P227"/>
      <sheetName val="P228"/>
      <sheetName val="P229"/>
      <sheetName val="P230"/>
      <sheetName val="P231"/>
      <sheetName val="P232"/>
      <sheetName val="P233"/>
      <sheetName val="P234"/>
      <sheetName val="P235"/>
      <sheetName val="P236"/>
      <sheetName val="P237"/>
      <sheetName val="P238"/>
      <sheetName val="P239"/>
      <sheetName val="P240"/>
      <sheetName val="P241"/>
      <sheetName val="P242"/>
      <sheetName val="P243"/>
      <sheetName val="P244"/>
      <sheetName val="P245"/>
      <sheetName val="P246"/>
      <sheetName val="P247"/>
      <sheetName val="P248"/>
      <sheetName val="P249"/>
      <sheetName val="P250"/>
      <sheetName val="P251"/>
      <sheetName val="P252"/>
      <sheetName val="P253"/>
      <sheetName val="P254"/>
      <sheetName val="P255"/>
      <sheetName val="P256"/>
      <sheetName val="P257"/>
      <sheetName val="P258"/>
      <sheetName val="P259"/>
      <sheetName val="P260"/>
      <sheetName val="P261"/>
      <sheetName val="P262"/>
      <sheetName val="P263"/>
      <sheetName val="P264"/>
      <sheetName val="P265"/>
      <sheetName val="P266"/>
      <sheetName val="P267"/>
      <sheetName val="P268"/>
      <sheetName val="P269"/>
      <sheetName val="P270"/>
      <sheetName val="P271"/>
      <sheetName val="P272"/>
      <sheetName val="P273"/>
      <sheetName val="P274"/>
      <sheetName val="P275"/>
      <sheetName val="P276"/>
      <sheetName val="P277"/>
      <sheetName val="P278"/>
      <sheetName val="P279"/>
      <sheetName val="P280"/>
      <sheetName val="P281"/>
      <sheetName val="P282"/>
      <sheetName val="P283"/>
      <sheetName val="P284"/>
      <sheetName val="P285"/>
      <sheetName val="P286"/>
      <sheetName val="P287"/>
      <sheetName val="P288"/>
      <sheetName val="P289"/>
      <sheetName val="P290"/>
      <sheetName val="P291"/>
      <sheetName val="P292"/>
      <sheetName val="P293"/>
      <sheetName val="P294"/>
      <sheetName val="P295"/>
      <sheetName val="P296"/>
      <sheetName val="P297"/>
      <sheetName val="P298"/>
      <sheetName val="P299"/>
      <sheetName val="P300"/>
      <sheetName val="P400"/>
    </sheetNames>
    <sheetDataSet>
      <sheetData sheetId="0" refreshError="1"/>
      <sheetData sheetId="1" refreshError="1"/>
      <sheetData sheetId="2" refreshError="1"/>
      <sheetData sheetId="3">
        <row r="39">
          <cell r="C39">
            <v>1000000</v>
          </cell>
        </row>
        <row r="40">
          <cell r="C40">
            <v>8.11</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xmlns="">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xmlns="">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printerSettings" Target="../printerSettings/printerSettings12.bin"/><Relationship Id="rId2" Type="http://schemas.openxmlformats.org/officeDocument/2006/relationships/hyperlink" Target="2013&#24180;&#39044;&#31639;&#34920;&#26684;.xlsx" TargetMode="External"/><Relationship Id="rId1" Type="http://schemas.openxmlformats.org/officeDocument/2006/relationships/hyperlink" Target="2013&#24180;&#39044;&#31639;&#34920;&#26684;.xlsx" TargetMode="Externa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2013&#24180;&#39044;&#31639;&#34920;&#26684;.xlsx" TargetMode="External"/></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4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dimension ref="A1:L203"/>
  <sheetViews>
    <sheetView view="pageBreakPreview" zoomScaleNormal="100" zoomScaleSheetLayoutView="100" workbookViewId="0">
      <selection activeCell="E38" sqref="E38:E44"/>
    </sheetView>
  </sheetViews>
  <sheetFormatPr defaultRowHeight="13.5"/>
  <cols>
    <col min="1" max="1" width="4.625" style="1441" customWidth="1"/>
    <col min="2" max="2" width="5.125" style="1441" customWidth="1"/>
    <col min="3" max="3" width="4.375" style="1441" customWidth="1"/>
    <col min="4" max="4" width="17.75" style="1441" customWidth="1"/>
    <col min="5" max="5" width="25" style="1445" customWidth="1"/>
    <col min="6" max="6" width="42.125" style="1445" customWidth="1"/>
    <col min="7" max="7" width="10.5" style="1446" customWidth="1"/>
    <col min="8" max="8" width="18" style="1445" customWidth="1"/>
    <col min="9" max="9" width="8.75" style="1445" hidden="1" customWidth="1"/>
    <col min="10" max="10" width="9.375" style="1445" customWidth="1"/>
    <col min="11" max="11" width="13.125" style="1445" customWidth="1"/>
    <col min="12" max="12" width="12.125" style="1445" customWidth="1"/>
    <col min="13" max="255" width="9" style="1437"/>
    <col min="256" max="256" width="4.625" style="1437" customWidth="1"/>
    <col min="257" max="257" width="5.125" style="1437" customWidth="1"/>
    <col min="258" max="258" width="4.375" style="1437" customWidth="1"/>
    <col min="259" max="259" width="17.75" style="1437" customWidth="1"/>
    <col min="260" max="260" width="25" style="1437" customWidth="1"/>
    <col min="261" max="261" width="42.125" style="1437" customWidth="1"/>
    <col min="262" max="262" width="10.5" style="1437" customWidth="1"/>
    <col min="263" max="263" width="18" style="1437" customWidth="1"/>
    <col min="264" max="264" width="0" style="1437" hidden="1" customWidth="1"/>
    <col min="265" max="265" width="9.375" style="1437" customWidth="1"/>
    <col min="266" max="266" width="13.125" style="1437" customWidth="1"/>
    <col min="267" max="267" width="11.25" style="1437" customWidth="1"/>
    <col min="268" max="268" width="12.125" style="1437" customWidth="1"/>
    <col min="269" max="511" width="9" style="1437"/>
    <col min="512" max="512" width="4.625" style="1437" customWidth="1"/>
    <col min="513" max="513" width="5.125" style="1437" customWidth="1"/>
    <col min="514" max="514" width="4.375" style="1437" customWidth="1"/>
    <col min="515" max="515" width="17.75" style="1437" customWidth="1"/>
    <col min="516" max="516" width="25" style="1437" customWidth="1"/>
    <col min="517" max="517" width="42.125" style="1437" customWidth="1"/>
    <col min="518" max="518" width="10.5" style="1437" customWidth="1"/>
    <col min="519" max="519" width="18" style="1437" customWidth="1"/>
    <col min="520" max="520" width="0" style="1437" hidden="1" customWidth="1"/>
    <col min="521" max="521" width="9.375" style="1437" customWidth="1"/>
    <col min="522" max="522" width="13.125" style="1437" customWidth="1"/>
    <col min="523" max="523" width="11.25" style="1437" customWidth="1"/>
    <col min="524" max="524" width="12.125" style="1437" customWidth="1"/>
    <col min="525" max="767" width="9" style="1437"/>
    <col min="768" max="768" width="4.625" style="1437" customWidth="1"/>
    <col min="769" max="769" width="5.125" style="1437" customWidth="1"/>
    <col min="770" max="770" width="4.375" style="1437" customWidth="1"/>
    <col min="771" max="771" width="17.75" style="1437" customWidth="1"/>
    <col min="772" max="772" width="25" style="1437" customWidth="1"/>
    <col min="773" max="773" width="42.125" style="1437" customWidth="1"/>
    <col min="774" max="774" width="10.5" style="1437" customWidth="1"/>
    <col min="775" max="775" width="18" style="1437" customWidth="1"/>
    <col min="776" max="776" width="0" style="1437" hidden="1" customWidth="1"/>
    <col min="777" max="777" width="9.375" style="1437" customWidth="1"/>
    <col min="778" max="778" width="13.125" style="1437" customWidth="1"/>
    <col min="779" max="779" width="11.25" style="1437" customWidth="1"/>
    <col min="780" max="780" width="12.125" style="1437" customWidth="1"/>
    <col min="781" max="1023" width="9" style="1437"/>
    <col min="1024" max="1024" width="4.625" style="1437" customWidth="1"/>
    <col min="1025" max="1025" width="5.125" style="1437" customWidth="1"/>
    <col min="1026" max="1026" width="4.375" style="1437" customWidth="1"/>
    <col min="1027" max="1027" width="17.75" style="1437" customWidth="1"/>
    <col min="1028" max="1028" width="25" style="1437" customWidth="1"/>
    <col min="1029" max="1029" width="42.125" style="1437" customWidth="1"/>
    <col min="1030" max="1030" width="10.5" style="1437" customWidth="1"/>
    <col min="1031" max="1031" width="18" style="1437" customWidth="1"/>
    <col min="1032" max="1032" width="0" style="1437" hidden="1" customWidth="1"/>
    <col min="1033" max="1033" width="9.375" style="1437" customWidth="1"/>
    <col min="1034" max="1034" width="13.125" style="1437" customWidth="1"/>
    <col min="1035" max="1035" width="11.25" style="1437" customWidth="1"/>
    <col min="1036" max="1036" width="12.125" style="1437" customWidth="1"/>
    <col min="1037" max="1279" width="9" style="1437"/>
    <col min="1280" max="1280" width="4.625" style="1437" customWidth="1"/>
    <col min="1281" max="1281" width="5.125" style="1437" customWidth="1"/>
    <col min="1282" max="1282" width="4.375" style="1437" customWidth="1"/>
    <col min="1283" max="1283" width="17.75" style="1437" customWidth="1"/>
    <col min="1284" max="1284" width="25" style="1437" customWidth="1"/>
    <col min="1285" max="1285" width="42.125" style="1437" customWidth="1"/>
    <col min="1286" max="1286" width="10.5" style="1437" customWidth="1"/>
    <col min="1287" max="1287" width="18" style="1437" customWidth="1"/>
    <col min="1288" max="1288" width="0" style="1437" hidden="1" customWidth="1"/>
    <col min="1289" max="1289" width="9.375" style="1437" customWidth="1"/>
    <col min="1290" max="1290" width="13.125" style="1437" customWidth="1"/>
    <col min="1291" max="1291" width="11.25" style="1437" customWidth="1"/>
    <col min="1292" max="1292" width="12.125" style="1437" customWidth="1"/>
    <col min="1293" max="1535" width="9" style="1437"/>
    <col min="1536" max="1536" width="4.625" style="1437" customWidth="1"/>
    <col min="1537" max="1537" width="5.125" style="1437" customWidth="1"/>
    <col min="1538" max="1538" width="4.375" style="1437" customWidth="1"/>
    <col min="1539" max="1539" width="17.75" style="1437" customWidth="1"/>
    <col min="1540" max="1540" width="25" style="1437" customWidth="1"/>
    <col min="1541" max="1541" width="42.125" style="1437" customWidth="1"/>
    <col min="1542" max="1542" width="10.5" style="1437" customWidth="1"/>
    <col min="1543" max="1543" width="18" style="1437" customWidth="1"/>
    <col min="1544" max="1544" width="0" style="1437" hidden="1" customWidth="1"/>
    <col min="1545" max="1545" width="9.375" style="1437" customWidth="1"/>
    <col min="1546" max="1546" width="13.125" style="1437" customWidth="1"/>
    <col min="1547" max="1547" width="11.25" style="1437" customWidth="1"/>
    <col min="1548" max="1548" width="12.125" style="1437" customWidth="1"/>
    <col min="1549" max="1791" width="9" style="1437"/>
    <col min="1792" max="1792" width="4.625" style="1437" customWidth="1"/>
    <col min="1793" max="1793" width="5.125" style="1437" customWidth="1"/>
    <col min="1794" max="1794" width="4.375" style="1437" customWidth="1"/>
    <col min="1795" max="1795" width="17.75" style="1437" customWidth="1"/>
    <col min="1796" max="1796" width="25" style="1437" customWidth="1"/>
    <col min="1797" max="1797" width="42.125" style="1437" customWidth="1"/>
    <col min="1798" max="1798" width="10.5" style="1437" customWidth="1"/>
    <col min="1799" max="1799" width="18" style="1437" customWidth="1"/>
    <col min="1800" max="1800" width="0" style="1437" hidden="1" customWidth="1"/>
    <col min="1801" max="1801" width="9.375" style="1437" customWidth="1"/>
    <col min="1802" max="1802" width="13.125" style="1437" customWidth="1"/>
    <col min="1803" max="1803" width="11.25" style="1437" customWidth="1"/>
    <col min="1804" max="1804" width="12.125" style="1437" customWidth="1"/>
    <col min="1805" max="2047" width="9" style="1437"/>
    <col min="2048" max="2048" width="4.625" style="1437" customWidth="1"/>
    <col min="2049" max="2049" width="5.125" style="1437" customWidth="1"/>
    <col min="2050" max="2050" width="4.375" style="1437" customWidth="1"/>
    <col min="2051" max="2051" width="17.75" style="1437" customWidth="1"/>
    <col min="2052" max="2052" width="25" style="1437" customWidth="1"/>
    <col min="2053" max="2053" width="42.125" style="1437" customWidth="1"/>
    <col min="2054" max="2054" width="10.5" style="1437" customWidth="1"/>
    <col min="2055" max="2055" width="18" style="1437" customWidth="1"/>
    <col min="2056" max="2056" width="0" style="1437" hidden="1" customWidth="1"/>
    <col min="2057" max="2057" width="9.375" style="1437" customWidth="1"/>
    <col min="2058" max="2058" width="13.125" style="1437" customWidth="1"/>
    <col min="2059" max="2059" width="11.25" style="1437" customWidth="1"/>
    <col min="2060" max="2060" width="12.125" style="1437" customWidth="1"/>
    <col min="2061" max="2303" width="9" style="1437"/>
    <col min="2304" max="2304" width="4.625" style="1437" customWidth="1"/>
    <col min="2305" max="2305" width="5.125" style="1437" customWidth="1"/>
    <col min="2306" max="2306" width="4.375" style="1437" customWidth="1"/>
    <col min="2307" max="2307" width="17.75" style="1437" customWidth="1"/>
    <col min="2308" max="2308" width="25" style="1437" customWidth="1"/>
    <col min="2309" max="2309" width="42.125" style="1437" customWidth="1"/>
    <col min="2310" max="2310" width="10.5" style="1437" customWidth="1"/>
    <col min="2311" max="2311" width="18" style="1437" customWidth="1"/>
    <col min="2312" max="2312" width="0" style="1437" hidden="1" customWidth="1"/>
    <col min="2313" max="2313" width="9.375" style="1437" customWidth="1"/>
    <col min="2314" max="2314" width="13.125" style="1437" customWidth="1"/>
    <col min="2315" max="2315" width="11.25" style="1437" customWidth="1"/>
    <col min="2316" max="2316" width="12.125" style="1437" customWidth="1"/>
    <col min="2317" max="2559" width="9" style="1437"/>
    <col min="2560" max="2560" width="4.625" style="1437" customWidth="1"/>
    <col min="2561" max="2561" width="5.125" style="1437" customWidth="1"/>
    <col min="2562" max="2562" width="4.375" style="1437" customWidth="1"/>
    <col min="2563" max="2563" width="17.75" style="1437" customWidth="1"/>
    <col min="2564" max="2564" width="25" style="1437" customWidth="1"/>
    <col min="2565" max="2565" width="42.125" style="1437" customWidth="1"/>
    <col min="2566" max="2566" width="10.5" style="1437" customWidth="1"/>
    <col min="2567" max="2567" width="18" style="1437" customWidth="1"/>
    <col min="2568" max="2568" width="0" style="1437" hidden="1" customWidth="1"/>
    <col min="2569" max="2569" width="9.375" style="1437" customWidth="1"/>
    <col min="2570" max="2570" width="13.125" style="1437" customWidth="1"/>
    <col min="2571" max="2571" width="11.25" style="1437" customWidth="1"/>
    <col min="2572" max="2572" width="12.125" style="1437" customWidth="1"/>
    <col min="2573" max="2815" width="9" style="1437"/>
    <col min="2816" max="2816" width="4.625" style="1437" customWidth="1"/>
    <col min="2817" max="2817" width="5.125" style="1437" customWidth="1"/>
    <col min="2818" max="2818" width="4.375" style="1437" customWidth="1"/>
    <col min="2819" max="2819" width="17.75" style="1437" customWidth="1"/>
    <col min="2820" max="2820" width="25" style="1437" customWidth="1"/>
    <col min="2821" max="2821" width="42.125" style="1437" customWidth="1"/>
    <col min="2822" max="2822" width="10.5" style="1437" customWidth="1"/>
    <col min="2823" max="2823" width="18" style="1437" customWidth="1"/>
    <col min="2824" max="2824" width="0" style="1437" hidden="1" customWidth="1"/>
    <col min="2825" max="2825" width="9.375" style="1437" customWidth="1"/>
    <col min="2826" max="2826" width="13.125" style="1437" customWidth="1"/>
    <col min="2827" max="2827" width="11.25" style="1437" customWidth="1"/>
    <col min="2828" max="2828" width="12.125" style="1437" customWidth="1"/>
    <col min="2829" max="3071" width="9" style="1437"/>
    <col min="3072" max="3072" width="4.625" style="1437" customWidth="1"/>
    <col min="3073" max="3073" width="5.125" style="1437" customWidth="1"/>
    <col min="3074" max="3074" width="4.375" style="1437" customWidth="1"/>
    <col min="3075" max="3075" width="17.75" style="1437" customWidth="1"/>
    <col min="3076" max="3076" width="25" style="1437" customWidth="1"/>
    <col min="3077" max="3077" width="42.125" style="1437" customWidth="1"/>
    <col min="3078" max="3078" width="10.5" style="1437" customWidth="1"/>
    <col min="3079" max="3079" width="18" style="1437" customWidth="1"/>
    <col min="3080" max="3080" width="0" style="1437" hidden="1" customWidth="1"/>
    <col min="3081" max="3081" width="9.375" style="1437" customWidth="1"/>
    <col min="3082" max="3082" width="13.125" style="1437" customWidth="1"/>
    <col min="3083" max="3083" width="11.25" style="1437" customWidth="1"/>
    <col min="3084" max="3084" width="12.125" style="1437" customWidth="1"/>
    <col min="3085" max="3327" width="9" style="1437"/>
    <col min="3328" max="3328" width="4.625" style="1437" customWidth="1"/>
    <col min="3329" max="3329" width="5.125" style="1437" customWidth="1"/>
    <col min="3330" max="3330" width="4.375" style="1437" customWidth="1"/>
    <col min="3331" max="3331" width="17.75" style="1437" customWidth="1"/>
    <col min="3332" max="3332" width="25" style="1437" customWidth="1"/>
    <col min="3333" max="3333" width="42.125" style="1437" customWidth="1"/>
    <col min="3334" max="3334" width="10.5" style="1437" customWidth="1"/>
    <col min="3335" max="3335" width="18" style="1437" customWidth="1"/>
    <col min="3336" max="3336" width="0" style="1437" hidden="1" customWidth="1"/>
    <col min="3337" max="3337" width="9.375" style="1437" customWidth="1"/>
    <col min="3338" max="3338" width="13.125" style="1437" customWidth="1"/>
    <col min="3339" max="3339" width="11.25" style="1437" customWidth="1"/>
    <col min="3340" max="3340" width="12.125" style="1437" customWidth="1"/>
    <col min="3341" max="3583" width="9" style="1437"/>
    <col min="3584" max="3584" width="4.625" style="1437" customWidth="1"/>
    <col min="3585" max="3585" width="5.125" style="1437" customWidth="1"/>
    <col min="3586" max="3586" width="4.375" style="1437" customWidth="1"/>
    <col min="3587" max="3587" width="17.75" style="1437" customWidth="1"/>
    <col min="3588" max="3588" width="25" style="1437" customWidth="1"/>
    <col min="3589" max="3589" width="42.125" style="1437" customWidth="1"/>
    <col min="3590" max="3590" width="10.5" style="1437" customWidth="1"/>
    <col min="3591" max="3591" width="18" style="1437" customWidth="1"/>
    <col min="3592" max="3592" width="0" style="1437" hidden="1" customWidth="1"/>
    <col min="3593" max="3593" width="9.375" style="1437" customWidth="1"/>
    <col min="3594" max="3594" width="13.125" style="1437" customWidth="1"/>
    <col min="3595" max="3595" width="11.25" style="1437" customWidth="1"/>
    <col min="3596" max="3596" width="12.125" style="1437" customWidth="1"/>
    <col min="3597" max="3839" width="9" style="1437"/>
    <col min="3840" max="3840" width="4.625" style="1437" customWidth="1"/>
    <col min="3841" max="3841" width="5.125" style="1437" customWidth="1"/>
    <col min="3842" max="3842" width="4.375" style="1437" customWidth="1"/>
    <col min="3843" max="3843" width="17.75" style="1437" customWidth="1"/>
    <col min="3844" max="3844" width="25" style="1437" customWidth="1"/>
    <col min="3845" max="3845" width="42.125" style="1437" customWidth="1"/>
    <col min="3846" max="3846" width="10.5" style="1437" customWidth="1"/>
    <col min="3847" max="3847" width="18" style="1437" customWidth="1"/>
    <col min="3848" max="3848" width="0" style="1437" hidden="1" customWidth="1"/>
    <col min="3849" max="3849" width="9.375" style="1437" customWidth="1"/>
    <col min="3850" max="3850" width="13.125" style="1437" customWidth="1"/>
    <col min="3851" max="3851" width="11.25" style="1437" customWidth="1"/>
    <col min="3852" max="3852" width="12.125" style="1437" customWidth="1"/>
    <col min="3853" max="4095" width="9" style="1437"/>
    <col min="4096" max="4096" width="4.625" style="1437" customWidth="1"/>
    <col min="4097" max="4097" width="5.125" style="1437" customWidth="1"/>
    <col min="4098" max="4098" width="4.375" style="1437" customWidth="1"/>
    <col min="4099" max="4099" width="17.75" style="1437" customWidth="1"/>
    <col min="4100" max="4100" width="25" style="1437" customWidth="1"/>
    <col min="4101" max="4101" width="42.125" style="1437" customWidth="1"/>
    <col min="4102" max="4102" width="10.5" style="1437" customWidth="1"/>
    <col min="4103" max="4103" width="18" style="1437" customWidth="1"/>
    <col min="4104" max="4104" width="0" style="1437" hidden="1" customWidth="1"/>
    <col min="4105" max="4105" width="9.375" style="1437" customWidth="1"/>
    <col min="4106" max="4106" width="13.125" style="1437" customWidth="1"/>
    <col min="4107" max="4107" width="11.25" style="1437" customWidth="1"/>
    <col min="4108" max="4108" width="12.125" style="1437" customWidth="1"/>
    <col min="4109" max="4351" width="9" style="1437"/>
    <col min="4352" max="4352" width="4.625" style="1437" customWidth="1"/>
    <col min="4353" max="4353" width="5.125" style="1437" customWidth="1"/>
    <col min="4354" max="4354" width="4.375" style="1437" customWidth="1"/>
    <col min="4355" max="4355" width="17.75" style="1437" customWidth="1"/>
    <col min="4356" max="4356" width="25" style="1437" customWidth="1"/>
    <col min="4357" max="4357" width="42.125" style="1437" customWidth="1"/>
    <col min="4358" max="4358" width="10.5" style="1437" customWidth="1"/>
    <col min="4359" max="4359" width="18" style="1437" customWidth="1"/>
    <col min="4360" max="4360" width="0" style="1437" hidden="1" customWidth="1"/>
    <col min="4361" max="4361" width="9.375" style="1437" customWidth="1"/>
    <col min="4362" max="4362" width="13.125" style="1437" customWidth="1"/>
    <col min="4363" max="4363" width="11.25" style="1437" customWidth="1"/>
    <col min="4364" max="4364" width="12.125" style="1437" customWidth="1"/>
    <col min="4365" max="4607" width="9" style="1437"/>
    <col min="4608" max="4608" width="4.625" style="1437" customWidth="1"/>
    <col min="4609" max="4609" width="5.125" style="1437" customWidth="1"/>
    <col min="4610" max="4610" width="4.375" style="1437" customWidth="1"/>
    <col min="4611" max="4611" width="17.75" style="1437" customWidth="1"/>
    <col min="4612" max="4612" width="25" style="1437" customWidth="1"/>
    <col min="4613" max="4613" width="42.125" style="1437" customWidth="1"/>
    <col min="4614" max="4614" width="10.5" style="1437" customWidth="1"/>
    <col min="4615" max="4615" width="18" style="1437" customWidth="1"/>
    <col min="4616" max="4616" width="0" style="1437" hidden="1" customWidth="1"/>
    <col min="4617" max="4617" width="9.375" style="1437" customWidth="1"/>
    <col min="4618" max="4618" width="13.125" style="1437" customWidth="1"/>
    <col min="4619" max="4619" width="11.25" style="1437" customWidth="1"/>
    <col min="4620" max="4620" width="12.125" style="1437" customWidth="1"/>
    <col min="4621" max="4863" width="9" style="1437"/>
    <col min="4864" max="4864" width="4.625" style="1437" customWidth="1"/>
    <col min="4865" max="4865" width="5.125" style="1437" customWidth="1"/>
    <col min="4866" max="4866" width="4.375" style="1437" customWidth="1"/>
    <col min="4867" max="4867" width="17.75" style="1437" customWidth="1"/>
    <col min="4868" max="4868" width="25" style="1437" customWidth="1"/>
    <col min="4869" max="4869" width="42.125" style="1437" customWidth="1"/>
    <col min="4870" max="4870" width="10.5" style="1437" customWidth="1"/>
    <col min="4871" max="4871" width="18" style="1437" customWidth="1"/>
    <col min="4872" max="4872" width="0" style="1437" hidden="1" customWidth="1"/>
    <col min="4873" max="4873" width="9.375" style="1437" customWidth="1"/>
    <col min="4874" max="4874" width="13.125" style="1437" customWidth="1"/>
    <col min="4875" max="4875" width="11.25" style="1437" customWidth="1"/>
    <col min="4876" max="4876" width="12.125" style="1437" customWidth="1"/>
    <col min="4877" max="5119" width="9" style="1437"/>
    <col min="5120" max="5120" width="4.625" style="1437" customWidth="1"/>
    <col min="5121" max="5121" width="5.125" style="1437" customWidth="1"/>
    <col min="5122" max="5122" width="4.375" style="1437" customWidth="1"/>
    <col min="5123" max="5123" width="17.75" style="1437" customWidth="1"/>
    <col min="5124" max="5124" width="25" style="1437" customWidth="1"/>
    <col min="5125" max="5125" width="42.125" style="1437" customWidth="1"/>
    <col min="5126" max="5126" width="10.5" style="1437" customWidth="1"/>
    <col min="5127" max="5127" width="18" style="1437" customWidth="1"/>
    <col min="5128" max="5128" width="0" style="1437" hidden="1" customWidth="1"/>
    <col min="5129" max="5129" width="9.375" style="1437" customWidth="1"/>
    <col min="5130" max="5130" width="13.125" style="1437" customWidth="1"/>
    <col min="5131" max="5131" width="11.25" style="1437" customWidth="1"/>
    <col min="5132" max="5132" width="12.125" style="1437" customWidth="1"/>
    <col min="5133" max="5375" width="9" style="1437"/>
    <col min="5376" max="5376" width="4.625" style="1437" customWidth="1"/>
    <col min="5377" max="5377" width="5.125" style="1437" customWidth="1"/>
    <col min="5378" max="5378" width="4.375" style="1437" customWidth="1"/>
    <col min="5379" max="5379" width="17.75" style="1437" customWidth="1"/>
    <col min="5380" max="5380" width="25" style="1437" customWidth="1"/>
    <col min="5381" max="5381" width="42.125" style="1437" customWidth="1"/>
    <col min="5382" max="5382" width="10.5" style="1437" customWidth="1"/>
    <col min="5383" max="5383" width="18" style="1437" customWidth="1"/>
    <col min="5384" max="5384" width="0" style="1437" hidden="1" customWidth="1"/>
    <col min="5385" max="5385" width="9.375" style="1437" customWidth="1"/>
    <col min="5386" max="5386" width="13.125" style="1437" customWidth="1"/>
    <col min="5387" max="5387" width="11.25" style="1437" customWidth="1"/>
    <col min="5388" max="5388" width="12.125" style="1437" customWidth="1"/>
    <col min="5389" max="5631" width="9" style="1437"/>
    <col min="5632" max="5632" width="4.625" style="1437" customWidth="1"/>
    <col min="5633" max="5633" width="5.125" style="1437" customWidth="1"/>
    <col min="5634" max="5634" width="4.375" style="1437" customWidth="1"/>
    <col min="5635" max="5635" width="17.75" style="1437" customWidth="1"/>
    <col min="5636" max="5636" width="25" style="1437" customWidth="1"/>
    <col min="5637" max="5637" width="42.125" style="1437" customWidth="1"/>
    <col min="5638" max="5638" width="10.5" style="1437" customWidth="1"/>
    <col min="5639" max="5639" width="18" style="1437" customWidth="1"/>
    <col min="5640" max="5640" width="0" style="1437" hidden="1" customWidth="1"/>
    <col min="5641" max="5641" width="9.375" style="1437" customWidth="1"/>
    <col min="5642" max="5642" width="13.125" style="1437" customWidth="1"/>
    <col min="5643" max="5643" width="11.25" style="1437" customWidth="1"/>
    <col min="5644" max="5644" width="12.125" style="1437" customWidth="1"/>
    <col min="5645" max="5887" width="9" style="1437"/>
    <col min="5888" max="5888" width="4.625" style="1437" customWidth="1"/>
    <col min="5889" max="5889" width="5.125" style="1437" customWidth="1"/>
    <col min="5890" max="5890" width="4.375" style="1437" customWidth="1"/>
    <col min="5891" max="5891" width="17.75" style="1437" customWidth="1"/>
    <col min="5892" max="5892" width="25" style="1437" customWidth="1"/>
    <col min="5893" max="5893" width="42.125" style="1437" customWidth="1"/>
    <col min="5894" max="5894" width="10.5" style="1437" customWidth="1"/>
    <col min="5895" max="5895" width="18" style="1437" customWidth="1"/>
    <col min="5896" max="5896" width="0" style="1437" hidden="1" customWidth="1"/>
    <col min="5897" max="5897" width="9.375" style="1437" customWidth="1"/>
    <col min="5898" max="5898" width="13.125" style="1437" customWidth="1"/>
    <col min="5899" max="5899" width="11.25" style="1437" customWidth="1"/>
    <col min="5900" max="5900" width="12.125" style="1437" customWidth="1"/>
    <col min="5901" max="6143" width="9" style="1437"/>
    <col min="6144" max="6144" width="4.625" style="1437" customWidth="1"/>
    <col min="6145" max="6145" width="5.125" style="1437" customWidth="1"/>
    <col min="6146" max="6146" width="4.375" style="1437" customWidth="1"/>
    <col min="6147" max="6147" width="17.75" style="1437" customWidth="1"/>
    <col min="6148" max="6148" width="25" style="1437" customWidth="1"/>
    <col min="6149" max="6149" width="42.125" style="1437" customWidth="1"/>
    <col min="6150" max="6150" width="10.5" style="1437" customWidth="1"/>
    <col min="6151" max="6151" width="18" style="1437" customWidth="1"/>
    <col min="6152" max="6152" width="0" style="1437" hidden="1" customWidth="1"/>
    <col min="6153" max="6153" width="9.375" style="1437" customWidth="1"/>
    <col min="6154" max="6154" width="13.125" style="1437" customWidth="1"/>
    <col min="6155" max="6155" width="11.25" style="1437" customWidth="1"/>
    <col min="6156" max="6156" width="12.125" style="1437" customWidth="1"/>
    <col min="6157" max="6399" width="9" style="1437"/>
    <col min="6400" max="6400" width="4.625" style="1437" customWidth="1"/>
    <col min="6401" max="6401" width="5.125" style="1437" customWidth="1"/>
    <col min="6402" max="6402" width="4.375" style="1437" customWidth="1"/>
    <col min="6403" max="6403" width="17.75" style="1437" customWidth="1"/>
    <col min="6404" max="6404" width="25" style="1437" customWidth="1"/>
    <col min="6405" max="6405" width="42.125" style="1437" customWidth="1"/>
    <col min="6406" max="6406" width="10.5" style="1437" customWidth="1"/>
    <col min="6407" max="6407" width="18" style="1437" customWidth="1"/>
    <col min="6408" max="6408" width="0" style="1437" hidden="1" customWidth="1"/>
    <col min="6409" max="6409" width="9.375" style="1437" customWidth="1"/>
    <col min="6410" max="6410" width="13.125" style="1437" customWidth="1"/>
    <col min="6411" max="6411" width="11.25" style="1437" customWidth="1"/>
    <col min="6412" max="6412" width="12.125" style="1437" customWidth="1"/>
    <col min="6413" max="6655" width="9" style="1437"/>
    <col min="6656" max="6656" width="4.625" style="1437" customWidth="1"/>
    <col min="6657" max="6657" width="5.125" style="1437" customWidth="1"/>
    <col min="6658" max="6658" width="4.375" style="1437" customWidth="1"/>
    <col min="6659" max="6659" width="17.75" style="1437" customWidth="1"/>
    <col min="6660" max="6660" width="25" style="1437" customWidth="1"/>
    <col min="6661" max="6661" width="42.125" style="1437" customWidth="1"/>
    <col min="6662" max="6662" width="10.5" style="1437" customWidth="1"/>
    <col min="6663" max="6663" width="18" style="1437" customWidth="1"/>
    <col min="6664" max="6664" width="0" style="1437" hidden="1" customWidth="1"/>
    <col min="6665" max="6665" width="9.375" style="1437" customWidth="1"/>
    <col min="6666" max="6666" width="13.125" style="1437" customWidth="1"/>
    <col min="6667" max="6667" width="11.25" style="1437" customWidth="1"/>
    <col min="6668" max="6668" width="12.125" style="1437" customWidth="1"/>
    <col min="6669" max="6911" width="9" style="1437"/>
    <col min="6912" max="6912" width="4.625" style="1437" customWidth="1"/>
    <col min="6913" max="6913" width="5.125" style="1437" customWidth="1"/>
    <col min="6914" max="6914" width="4.375" style="1437" customWidth="1"/>
    <col min="6915" max="6915" width="17.75" style="1437" customWidth="1"/>
    <col min="6916" max="6916" width="25" style="1437" customWidth="1"/>
    <col min="6917" max="6917" width="42.125" style="1437" customWidth="1"/>
    <col min="6918" max="6918" width="10.5" style="1437" customWidth="1"/>
    <col min="6919" max="6919" width="18" style="1437" customWidth="1"/>
    <col min="6920" max="6920" width="0" style="1437" hidden="1" customWidth="1"/>
    <col min="6921" max="6921" width="9.375" style="1437" customWidth="1"/>
    <col min="6922" max="6922" width="13.125" style="1437" customWidth="1"/>
    <col min="6923" max="6923" width="11.25" style="1437" customWidth="1"/>
    <col min="6924" max="6924" width="12.125" style="1437" customWidth="1"/>
    <col min="6925" max="7167" width="9" style="1437"/>
    <col min="7168" max="7168" width="4.625" style="1437" customWidth="1"/>
    <col min="7169" max="7169" width="5.125" style="1437" customWidth="1"/>
    <col min="7170" max="7170" width="4.375" style="1437" customWidth="1"/>
    <col min="7171" max="7171" width="17.75" style="1437" customWidth="1"/>
    <col min="7172" max="7172" width="25" style="1437" customWidth="1"/>
    <col min="7173" max="7173" width="42.125" style="1437" customWidth="1"/>
    <col min="7174" max="7174" width="10.5" style="1437" customWidth="1"/>
    <col min="7175" max="7175" width="18" style="1437" customWidth="1"/>
    <col min="7176" max="7176" width="0" style="1437" hidden="1" customWidth="1"/>
    <col min="7177" max="7177" width="9.375" style="1437" customWidth="1"/>
    <col min="7178" max="7178" width="13.125" style="1437" customWidth="1"/>
    <col min="7179" max="7179" width="11.25" style="1437" customWidth="1"/>
    <col min="7180" max="7180" width="12.125" style="1437" customWidth="1"/>
    <col min="7181" max="7423" width="9" style="1437"/>
    <col min="7424" max="7424" width="4.625" style="1437" customWidth="1"/>
    <col min="7425" max="7425" width="5.125" style="1437" customWidth="1"/>
    <col min="7426" max="7426" width="4.375" style="1437" customWidth="1"/>
    <col min="7427" max="7427" width="17.75" style="1437" customWidth="1"/>
    <col min="7428" max="7428" width="25" style="1437" customWidth="1"/>
    <col min="7429" max="7429" width="42.125" style="1437" customWidth="1"/>
    <col min="7430" max="7430" width="10.5" style="1437" customWidth="1"/>
    <col min="7431" max="7431" width="18" style="1437" customWidth="1"/>
    <col min="7432" max="7432" width="0" style="1437" hidden="1" customWidth="1"/>
    <col min="7433" max="7433" width="9.375" style="1437" customWidth="1"/>
    <col min="7434" max="7434" width="13.125" style="1437" customWidth="1"/>
    <col min="7435" max="7435" width="11.25" style="1437" customWidth="1"/>
    <col min="7436" max="7436" width="12.125" style="1437" customWidth="1"/>
    <col min="7437" max="7679" width="9" style="1437"/>
    <col min="7680" max="7680" width="4.625" style="1437" customWidth="1"/>
    <col min="7681" max="7681" width="5.125" style="1437" customWidth="1"/>
    <col min="7682" max="7682" width="4.375" style="1437" customWidth="1"/>
    <col min="7683" max="7683" width="17.75" style="1437" customWidth="1"/>
    <col min="7684" max="7684" width="25" style="1437" customWidth="1"/>
    <col min="7685" max="7685" width="42.125" style="1437" customWidth="1"/>
    <col min="7686" max="7686" width="10.5" style="1437" customWidth="1"/>
    <col min="7687" max="7687" width="18" style="1437" customWidth="1"/>
    <col min="7688" max="7688" width="0" style="1437" hidden="1" customWidth="1"/>
    <col min="7689" max="7689" width="9.375" style="1437" customWidth="1"/>
    <col min="7690" max="7690" width="13.125" style="1437" customWidth="1"/>
    <col min="7691" max="7691" width="11.25" style="1437" customWidth="1"/>
    <col min="7692" max="7692" width="12.125" style="1437" customWidth="1"/>
    <col min="7693" max="7935" width="9" style="1437"/>
    <col min="7936" max="7936" width="4.625" style="1437" customWidth="1"/>
    <col min="7937" max="7937" width="5.125" style="1437" customWidth="1"/>
    <col min="7938" max="7938" width="4.375" style="1437" customWidth="1"/>
    <col min="7939" max="7939" width="17.75" style="1437" customWidth="1"/>
    <col min="7940" max="7940" width="25" style="1437" customWidth="1"/>
    <col min="7941" max="7941" width="42.125" style="1437" customWidth="1"/>
    <col min="7942" max="7942" width="10.5" style="1437" customWidth="1"/>
    <col min="7943" max="7943" width="18" style="1437" customWidth="1"/>
    <col min="7944" max="7944" width="0" style="1437" hidden="1" customWidth="1"/>
    <col min="7945" max="7945" width="9.375" style="1437" customWidth="1"/>
    <col min="7946" max="7946" width="13.125" style="1437" customWidth="1"/>
    <col min="7947" max="7947" width="11.25" style="1437" customWidth="1"/>
    <col min="7948" max="7948" width="12.125" style="1437" customWidth="1"/>
    <col min="7949" max="8191" width="9" style="1437"/>
    <col min="8192" max="8192" width="4.625" style="1437" customWidth="1"/>
    <col min="8193" max="8193" width="5.125" style="1437" customWidth="1"/>
    <col min="8194" max="8194" width="4.375" style="1437" customWidth="1"/>
    <col min="8195" max="8195" width="17.75" style="1437" customWidth="1"/>
    <col min="8196" max="8196" width="25" style="1437" customWidth="1"/>
    <col min="8197" max="8197" width="42.125" style="1437" customWidth="1"/>
    <col min="8198" max="8198" width="10.5" style="1437" customWidth="1"/>
    <col min="8199" max="8199" width="18" style="1437" customWidth="1"/>
    <col min="8200" max="8200" width="0" style="1437" hidden="1" customWidth="1"/>
    <col min="8201" max="8201" width="9.375" style="1437" customWidth="1"/>
    <col min="8202" max="8202" width="13.125" style="1437" customWidth="1"/>
    <col min="8203" max="8203" width="11.25" style="1437" customWidth="1"/>
    <col min="8204" max="8204" width="12.125" style="1437" customWidth="1"/>
    <col min="8205" max="8447" width="9" style="1437"/>
    <col min="8448" max="8448" width="4.625" style="1437" customWidth="1"/>
    <col min="8449" max="8449" width="5.125" style="1437" customWidth="1"/>
    <col min="8450" max="8450" width="4.375" style="1437" customWidth="1"/>
    <col min="8451" max="8451" width="17.75" style="1437" customWidth="1"/>
    <col min="8452" max="8452" width="25" style="1437" customWidth="1"/>
    <col min="8453" max="8453" width="42.125" style="1437" customWidth="1"/>
    <col min="8454" max="8454" width="10.5" style="1437" customWidth="1"/>
    <col min="8455" max="8455" width="18" style="1437" customWidth="1"/>
    <col min="8456" max="8456" width="0" style="1437" hidden="1" customWidth="1"/>
    <col min="8457" max="8457" width="9.375" style="1437" customWidth="1"/>
    <col min="8458" max="8458" width="13.125" style="1437" customWidth="1"/>
    <col min="8459" max="8459" width="11.25" style="1437" customWidth="1"/>
    <col min="8460" max="8460" width="12.125" style="1437" customWidth="1"/>
    <col min="8461" max="8703" width="9" style="1437"/>
    <col min="8704" max="8704" width="4.625" style="1437" customWidth="1"/>
    <col min="8705" max="8705" width="5.125" style="1437" customWidth="1"/>
    <col min="8706" max="8706" width="4.375" style="1437" customWidth="1"/>
    <col min="8707" max="8707" width="17.75" style="1437" customWidth="1"/>
    <col min="8708" max="8708" width="25" style="1437" customWidth="1"/>
    <col min="8709" max="8709" width="42.125" style="1437" customWidth="1"/>
    <col min="8710" max="8710" width="10.5" style="1437" customWidth="1"/>
    <col min="8711" max="8711" width="18" style="1437" customWidth="1"/>
    <col min="8712" max="8712" width="0" style="1437" hidden="1" customWidth="1"/>
    <col min="8713" max="8713" width="9.375" style="1437" customWidth="1"/>
    <col min="8714" max="8714" width="13.125" style="1437" customWidth="1"/>
    <col min="8715" max="8715" width="11.25" style="1437" customWidth="1"/>
    <col min="8716" max="8716" width="12.125" style="1437" customWidth="1"/>
    <col min="8717" max="8959" width="9" style="1437"/>
    <col min="8960" max="8960" width="4.625" style="1437" customWidth="1"/>
    <col min="8961" max="8961" width="5.125" style="1437" customWidth="1"/>
    <col min="8962" max="8962" width="4.375" style="1437" customWidth="1"/>
    <col min="8963" max="8963" width="17.75" style="1437" customWidth="1"/>
    <col min="8964" max="8964" width="25" style="1437" customWidth="1"/>
    <col min="8965" max="8965" width="42.125" style="1437" customWidth="1"/>
    <col min="8966" max="8966" width="10.5" style="1437" customWidth="1"/>
    <col min="8967" max="8967" width="18" style="1437" customWidth="1"/>
    <col min="8968" max="8968" width="0" style="1437" hidden="1" customWidth="1"/>
    <col min="8969" max="8969" width="9.375" style="1437" customWidth="1"/>
    <col min="8970" max="8970" width="13.125" style="1437" customWidth="1"/>
    <col min="8971" max="8971" width="11.25" style="1437" customWidth="1"/>
    <col min="8972" max="8972" width="12.125" style="1437" customWidth="1"/>
    <col min="8973" max="9215" width="9" style="1437"/>
    <col min="9216" max="9216" width="4.625" style="1437" customWidth="1"/>
    <col min="9217" max="9217" width="5.125" style="1437" customWidth="1"/>
    <col min="9218" max="9218" width="4.375" style="1437" customWidth="1"/>
    <col min="9219" max="9219" width="17.75" style="1437" customWidth="1"/>
    <col min="9220" max="9220" width="25" style="1437" customWidth="1"/>
    <col min="9221" max="9221" width="42.125" style="1437" customWidth="1"/>
    <col min="9222" max="9222" width="10.5" style="1437" customWidth="1"/>
    <col min="9223" max="9223" width="18" style="1437" customWidth="1"/>
    <col min="9224" max="9224" width="0" style="1437" hidden="1" customWidth="1"/>
    <col min="9225" max="9225" width="9.375" style="1437" customWidth="1"/>
    <col min="9226" max="9226" width="13.125" style="1437" customWidth="1"/>
    <col min="9227" max="9227" width="11.25" style="1437" customWidth="1"/>
    <col min="9228" max="9228" width="12.125" style="1437" customWidth="1"/>
    <col min="9229" max="9471" width="9" style="1437"/>
    <col min="9472" max="9472" width="4.625" style="1437" customWidth="1"/>
    <col min="9473" max="9473" width="5.125" style="1437" customWidth="1"/>
    <col min="9474" max="9474" width="4.375" style="1437" customWidth="1"/>
    <col min="9475" max="9475" width="17.75" style="1437" customWidth="1"/>
    <col min="9476" max="9476" width="25" style="1437" customWidth="1"/>
    <col min="9477" max="9477" width="42.125" style="1437" customWidth="1"/>
    <col min="9478" max="9478" width="10.5" style="1437" customWidth="1"/>
    <col min="9479" max="9479" width="18" style="1437" customWidth="1"/>
    <col min="9480" max="9480" width="0" style="1437" hidden="1" customWidth="1"/>
    <col min="9481" max="9481" width="9.375" style="1437" customWidth="1"/>
    <col min="9482" max="9482" width="13.125" style="1437" customWidth="1"/>
    <col min="9483" max="9483" width="11.25" style="1437" customWidth="1"/>
    <col min="9484" max="9484" width="12.125" style="1437" customWidth="1"/>
    <col min="9485" max="9727" width="9" style="1437"/>
    <col min="9728" max="9728" width="4.625" style="1437" customWidth="1"/>
    <col min="9729" max="9729" width="5.125" style="1437" customWidth="1"/>
    <col min="9730" max="9730" width="4.375" style="1437" customWidth="1"/>
    <col min="9731" max="9731" width="17.75" style="1437" customWidth="1"/>
    <col min="9732" max="9732" width="25" style="1437" customWidth="1"/>
    <col min="9733" max="9733" width="42.125" style="1437" customWidth="1"/>
    <col min="9734" max="9734" width="10.5" style="1437" customWidth="1"/>
    <col min="9735" max="9735" width="18" style="1437" customWidth="1"/>
    <col min="9736" max="9736" width="0" style="1437" hidden="1" customWidth="1"/>
    <col min="9737" max="9737" width="9.375" style="1437" customWidth="1"/>
    <col min="9738" max="9738" width="13.125" style="1437" customWidth="1"/>
    <col min="9739" max="9739" width="11.25" style="1437" customWidth="1"/>
    <col min="9740" max="9740" width="12.125" style="1437" customWidth="1"/>
    <col min="9741" max="9983" width="9" style="1437"/>
    <col min="9984" max="9984" width="4.625" style="1437" customWidth="1"/>
    <col min="9985" max="9985" width="5.125" style="1437" customWidth="1"/>
    <col min="9986" max="9986" width="4.375" style="1437" customWidth="1"/>
    <col min="9987" max="9987" width="17.75" style="1437" customWidth="1"/>
    <col min="9988" max="9988" width="25" style="1437" customWidth="1"/>
    <col min="9989" max="9989" width="42.125" style="1437" customWidth="1"/>
    <col min="9990" max="9990" width="10.5" style="1437" customWidth="1"/>
    <col min="9991" max="9991" width="18" style="1437" customWidth="1"/>
    <col min="9992" max="9992" width="0" style="1437" hidden="1" customWidth="1"/>
    <col min="9993" max="9993" width="9.375" style="1437" customWidth="1"/>
    <col min="9994" max="9994" width="13.125" style="1437" customWidth="1"/>
    <col min="9995" max="9995" width="11.25" style="1437" customWidth="1"/>
    <col min="9996" max="9996" width="12.125" style="1437" customWidth="1"/>
    <col min="9997" max="10239" width="9" style="1437"/>
    <col min="10240" max="10240" width="4.625" style="1437" customWidth="1"/>
    <col min="10241" max="10241" width="5.125" style="1437" customWidth="1"/>
    <col min="10242" max="10242" width="4.375" style="1437" customWidth="1"/>
    <col min="10243" max="10243" width="17.75" style="1437" customWidth="1"/>
    <col min="10244" max="10244" width="25" style="1437" customWidth="1"/>
    <col min="10245" max="10245" width="42.125" style="1437" customWidth="1"/>
    <col min="10246" max="10246" width="10.5" style="1437" customWidth="1"/>
    <col min="10247" max="10247" width="18" style="1437" customWidth="1"/>
    <col min="10248" max="10248" width="0" style="1437" hidden="1" customWidth="1"/>
    <col min="10249" max="10249" width="9.375" style="1437" customWidth="1"/>
    <col min="10250" max="10250" width="13.125" style="1437" customWidth="1"/>
    <col min="10251" max="10251" width="11.25" style="1437" customWidth="1"/>
    <col min="10252" max="10252" width="12.125" style="1437" customWidth="1"/>
    <col min="10253" max="10495" width="9" style="1437"/>
    <col min="10496" max="10496" width="4.625" style="1437" customWidth="1"/>
    <col min="10497" max="10497" width="5.125" style="1437" customWidth="1"/>
    <col min="10498" max="10498" width="4.375" style="1437" customWidth="1"/>
    <col min="10499" max="10499" width="17.75" style="1437" customWidth="1"/>
    <col min="10500" max="10500" width="25" style="1437" customWidth="1"/>
    <col min="10501" max="10501" width="42.125" style="1437" customWidth="1"/>
    <col min="10502" max="10502" width="10.5" style="1437" customWidth="1"/>
    <col min="10503" max="10503" width="18" style="1437" customWidth="1"/>
    <col min="10504" max="10504" width="0" style="1437" hidden="1" customWidth="1"/>
    <col min="10505" max="10505" width="9.375" style="1437" customWidth="1"/>
    <col min="10506" max="10506" width="13.125" style="1437" customWidth="1"/>
    <col min="10507" max="10507" width="11.25" style="1437" customWidth="1"/>
    <col min="10508" max="10508" width="12.125" style="1437" customWidth="1"/>
    <col min="10509" max="10751" width="9" style="1437"/>
    <col min="10752" max="10752" width="4.625" style="1437" customWidth="1"/>
    <col min="10753" max="10753" width="5.125" style="1437" customWidth="1"/>
    <col min="10754" max="10754" width="4.375" style="1437" customWidth="1"/>
    <col min="10755" max="10755" width="17.75" style="1437" customWidth="1"/>
    <col min="10756" max="10756" width="25" style="1437" customWidth="1"/>
    <col min="10757" max="10757" width="42.125" style="1437" customWidth="1"/>
    <col min="10758" max="10758" width="10.5" style="1437" customWidth="1"/>
    <col min="10759" max="10759" width="18" style="1437" customWidth="1"/>
    <col min="10760" max="10760" width="0" style="1437" hidden="1" customWidth="1"/>
    <col min="10761" max="10761" width="9.375" style="1437" customWidth="1"/>
    <col min="10762" max="10762" width="13.125" style="1437" customWidth="1"/>
    <col min="10763" max="10763" width="11.25" style="1437" customWidth="1"/>
    <col min="10764" max="10764" width="12.125" style="1437" customWidth="1"/>
    <col min="10765" max="11007" width="9" style="1437"/>
    <col min="11008" max="11008" width="4.625" style="1437" customWidth="1"/>
    <col min="11009" max="11009" width="5.125" style="1437" customWidth="1"/>
    <col min="11010" max="11010" width="4.375" style="1437" customWidth="1"/>
    <col min="11011" max="11011" width="17.75" style="1437" customWidth="1"/>
    <col min="11012" max="11012" width="25" style="1437" customWidth="1"/>
    <col min="11013" max="11013" width="42.125" style="1437" customWidth="1"/>
    <col min="11014" max="11014" width="10.5" style="1437" customWidth="1"/>
    <col min="11015" max="11015" width="18" style="1437" customWidth="1"/>
    <col min="11016" max="11016" width="0" style="1437" hidden="1" customWidth="1"/>
    <col min="11017" max="11017" width="9.375" style="1437" customWidth="1"/>
    <col min="11018" max="11018" width="13.125" style="1437" customWidth="1"/>
    <col min="11019" max="11019" width="11.25" style="1437" customWidth="1"/>
    <col min="11020" max="11020" width="12.125" style="1437" customWidth="1"/>
    <col min="11021" max="11263" width="9" style="1437"/>
    <col min="11264" max="11264" width="4.625" style="1437" customWidth="1"/>
    <col min="11265" max="11265" width="5.125" style="1437" customWidth="1"/>
    <col min="11266" max="11266" width="4.375" style="1437" customWidth="1"/>
    <col min="11267" max="11267" width="17.75" style="1437" customWidth="1"/>
    <col min="11268" max="11268" width="25" style="1437" customWidth="1"/>
    <col min="11269" max="11269" width="42.125" style="1437" customWidth="1"/>
    <col min="11270" max="11270" width="10.5" style="1437" customWidth="1"/>
    <col min="11271" max="11271" width="18" style="1437" customWidth="1"/>
    <col min="11272" max="11272" width="0" style="1437" hidden="1" customWidth="1"/>
    <col min="11273" max="11273" width="9.375" style="1437" customWidth="1"/>
    <col min="11274" max="11274" width="13.125" style="1437" customWidth="1"/>
    <col min="11275" max="11275" width="11.25" style="1437" customWidth="1"/>
    <col min="11276" max="11276" width="12.125" style="1437" customWidth="1"/>
    <col min="11277" max="11519" width="9" style="1437"/>
    <col min="11520" max="11520" width="4.625" style="1437" customWidth="1"/>
    <col min="11521" max="11521" width="5.125" style="1437" customWidth="1"/>
    <col min="11522" max="11522" width="4.375" style="1437" customWidth="1"/>
    <col min="11523" max="11523" width="17.75" style="1437" customWidth="1"/>
    <col min="11524" max="11524" width="25" style="1437" customWidth="1"/>
    <col min="11525" max="11525" width="42.125" style="1437" customWidth="1"/>
    <col min="11526" max="11526" width="10.5" style="1437" customWidth="1"/>
    <col min="11527" max="11527" width="18" style="1437" customWidth="1"/>
    <col min="11528" max="11528" width="0" style="1437" hidden="1" customWidth="1"/>
    <col min="11529" max="11529" width="9.375" style="1437" customWidth="1"/>
    <col min="11530" max="11530" width="13.125" style="1437" customWidth="1"/>
    <col min="11531" max="11531" width="11.25" style="1437" customWidth="1"/>
    <col min="11532" max="11532" width="12.125" style="1437" customWidth="1"/>
    <col min="11533" max="11775" width="9" style="1437"/>
    <col min="11776" max="11776" width="4.625" style="1437" customWidth="1"/>
    <col min="11777" max="11777" width="5.125" style="1437" customWidth="1"/>
    <col min="11778" max="11778" width="4.375" style="1437" customWidth="1"/>
    <col min="11779" max="11779" width="17.75" style="1437" customWidth="1"/>
    <col min="11780" max="11780" width="25" style="1437" customWidth="1"/>
    <col min="11781" max="11781" width="42.125" style="1437" customWidth="1"/>
    <col min="11782" max="11782" width="10.5" style="1437" customWidth="1"/>
    <col min="11783" max="11783" width="18" style="1437" customWidth="1"/>
    <col min="11784" max="11784" width="0" style="1437" hidden="1" customWidth="1"/>
    <col min="11785" max="11785" width="9.375" style="1437" customWidth="1"/>
    <col min="11786" max="11786" width="13.125" style="1437" customWidth="1"/>
    <col min="11787" max="11787" width="11.25" style="1437" customWidth="1"/>
    <col min="11788" max="11788" width="12.125" style="1437" customWidth="1"/>
    <col min="11789" max="12031" width="9" style="1437"/>
    <col min="12032" max="12032" width="4.625" style="1437" customWidth="1"/>
    <col min="12033" max="12033" width="5.125" style="1437" customWidth="1"/>
    <col min="12034" max="12034" width="4.375" style="1437" customWidth="1"/>
    <col min="12035" max="12035" width="17.75" style="1437" customWidth="1"/>
    <col min="12036" max="12036" width="25" style="1437" customWidth="1"/>
    <col min="12037" max="12037" width="42.125" style="1437" customWidth="1"/>
    <col min="12038" max="12038" width="10.5" style="1437" customWidth="1"/>
    <col min="12039" max="12039" width="18" style="1437" customWidth="1"/>
    <col min="12040" max="12040" width="0" style="1437" hidden="1" customWidth="1"/>
    <col min="12041" max="12041" width="9.375" style="1437" customWidth="1"/>
    <col min="12042" max="12042" width="13.125" style="1437" customWidth="1"/>
    <col min="12043" max="12043" width="11.25" style="1437" customWidth="1"/>
    <col min="12044" max="12044" width="12.125" style="1437" customWidth="1"/>
    <col min="12045" max="12287" width="9" style="1437"/>
    <col min="12288" max="12288" width="4.625" style="1437" customWidth="1"/>
    <col min="12289" max="12289" width="5.125" style="1437" customWidth="1"/>
    <col min="12290" max="12290" width="4.375" style="1437" customWidth="1"/>
    <col min="12291" max="12291" width="17.75" style="1437" customWidth="1"/>
    <col min="12292" max="12292" width="25" style="1437" customWidth="1"/>
    <col min="12293" max="12293" width="42.125" style="1437" customWidth="1"/>
    <col min="12294" max="12294" width="10.5" style="1437" customWidth="1"/>
    <col min="12295" max="12295" width="18" style="1437" customWidth="1"/>
    <col min="12296" max="12296" width="0" style="1437" hidden="1" customWidth="1"/>
    <col min="12297" max="12297" width="9.375" style="1437" customWidth="1"/>
    <col min="12298" max="12298" width="13.125" style="1437" customWidth="1"/>
    <col min="12299" max="12299" width="11.25" style="1437" customWidth="1"/>
    <col min="12300" max="12300" width="12.125" style="1437" customWidth="1"/>
    <col min="12301" max="12543" width="9" style="1437"/>
    <col min="12544" max="12544" width="4.625" style="1437" customWidth="1"/>
    <col min="12545" max="12545" width="5.125" style="1437" customWidth="1"/>
    <col min="12546" max="12546" width="4.375" style="1437" customWidth="1"/>
    <col min="12547" max="12547" width="17.75" style="1437" customWidth="1"/>
    <col min="12548" max="12548" width="25" style="1437" customWidth="1"/>
    <col min="12549" max="12549" width="42.125" style="1437" customWidth="1"/>
    <col min="12550" max="12550" width="10.5" style="1437" customWidth="1"/>
    <col min="12551" max="12551" width="18" style="1437" customWidth="1"/>
    <col min="12552" max="12552" width="0" style="1437" hidden="1" customWidth="1"/>
    <col min="12553" max="12553" width="9.375" style="1437" customWidth="1"/>
    <col min="12554" max="12554" width="13.125" style="1437" customWidth="1"/>
    <col min="12555" max="12555" width="11.25" style="1437" customWidth="1"/>
    <col min="12556" max="12556" width="12.125" style="1437" customWidth="1"/>
    <col min="12557" max="12799" width="9" style="1437"/>
    <col min="12800" max="12800" width="4.625" style="1437" customWidth="1"/>
    <col min="12801" max="12801" width="5.125" style="1437" customWidth="1"/>
    <col min="12802" max="12802" width="4.375" style="1437" customWidth="1"/>
    <col min="12803" max="12803" width="17.75" style="1437" customWidth="1"/>
    <col min="12804" max="12804" width="25" style="1437" customWidth="1"/>
    <col min="12805" max="12805" width="42.125" style="1437" customWidth="1"/>
    <col min="12806" max="12806" width="10.5" style="1437" customWidth="1"/>
    <col min="12807" max="12807" width="18" style="1437" customWidth="1"/>
    <col min="12808" max="12808" width="0" style="1437" hidden="1" customWidth="1"/>
    <col min="12809" max="12809" width="9.375" style="1437" customWidth="1"/>
    <col min="12810" max="12810" width="13.125" style="1437" customWidth="1"/>
    <col min="12811" max="12811" width="11.25" style="1437" customWidth="1"/>
    <col min="12812" max="12812" width="12.125" style="1437" customWidth="1"/>
    <col min="12813" max="13055" width="9" style="1437"/>
    <col min="13056" max="13056" width="4.625" style="1437" customWidth="1"/>
    <col min="13057" max="13057" width="5.125" style="1437" customWidth="1"/>
    <col min="13058" max="13058" width="4.375" style="1437" customWidth="1"/>
    <col min="13059" max="13059" width="17.75" style="1437" customWidth="1"/>
    <col min="13060" max="13060" width="25" style="1437" customWidth="1"/>
    <col min="13061" max="13061" width="42.125" style="1437" customWidth="1"/>
    <col min="13062" max="13062" width="10.5" style="1437" customWidth="1"/>
    <col min="13063" max="13063" width="18" style="1437" customWidth="1"/>
    <col min="13064" max="13064" width="0" style="1437" hidden="1" customWidth="1"/>
    <col min="13065" max="13065" width="9.375" style="1437" customWidth="1"/>
    <col min="13066" max="13066" width="13.125" style="1437" customWidth="1"/>
    <col min="13067" max="13067" width="11.25" style="1437" customWidth="1"/>
    <col min="13068" max="13068" width="12.125" style="1437" customWidth="1"/>
    <col min="13069" max="13311" width="9" style="1437"/>
    <col min="13312" max="13312" width="4.625" style="1437" customWidth="1"/>
    <col min="13313" max="13313" width="5.125" style="1437" customWidth="1"/>
    <col min="13314" max="13314" width="4.375" style="1437" customWidth="1"/>
    <col min="13315" max="13315" width="17.75" style="1437" customWidth="1"/>
    <col min="13316" max="13316" width="25" style="1437" customWidth="1"/>
    <col min="13317" max="13317" width="42.125" style="1437" customWidth="1"/>
    <col min="13318" max="13318" width="10.5" style="1437" customWidth="1"/>
    <col min="13319" max="13319" width="18" style="1437" customWidth="1"/>
    <col min="13320" max="13320" width="0" style="1437" hidden="1" customWidth="1"/>
    <col min="13321" max="13321" width="9.375" style="1437" customWidth="1"/>
    <col min="13322" max="13322" width="13.125" style="1437" customWidth="1"/>
    <col min="13323" max="13323" width="11.25" style="1437" customWidth="1"/>
    <col min="13324" max="13324" width="12.125" style="1437" customWidth="1"/>
    <col min="13325" max="13567" width="9" style="1437"/>
    <col min="13568" max="13568" width="4.625" style="1437" customWidth="1"/>
    <col min="13569" max="13569" width="5.125" style="1437" customWidth="1"/>
    <col min="13570" max="13570" width="4.375" style="1437" customWidth="1"/>
    <col min="13571" max="13571" width="17.75" style="1437" customWidth="1"/>
    <col min="13572" max="13572" width="25" style="1437" customWidth="1"/>
    <col min="13573" max="13573" width="42.125" style="1437" customWidth="1"/>
    <col min="13574" max="13574" width="10.5" style="1437" customWidth="1"/>
    <col min="13575" max="13575" width="18" style="1437" customWidth="1"/>
    <col min="13576" max="13576" width="0" style="1437" hidden="1" customWidth="1"/>
    <col min="13577" max="13577" width="9.375" style="1437" customWidth="1"/>
    <col min="13578" max="13578" width="13.125" style="1437" customWidth="1"/>
    <col min="13579" max="13579" width="11.25" style="1437" customWidth="1"/>
    <col min="13580" max="13580" width="12.125" style="1437" customWidth="1"/>
    <col min="13581" max="13823" width="9" style="1437"/>
    <col min="13824" max="13824" width="4.625" style="1437" customWidth="1"/>
    <col min="13825" max="13825" width="5.125" style="1437" customWidth="1"/>
    <col min="13826" max="13826" width="4.375" style="1437" customWidth="1"/>
    <col min="13827" max="13827" width="17.75" style="1437" customWidth="1"/>
    <col min="13828" max="13828" width="25" style="1437" customWidth="1"/>
    <col min="13829" max="13829" width="42.125" style="1437" customWidth="1"/>
    <col min="13830" max="13830" width="10.5" style="1437" customWidth="1"/>
    <col min="13831" max="13831" width="18" style="1437" customWidth="1"/>
    <col min="13832" max="13832" width="0" style="1437" hidden="1" customWidth="1"/>
    <col min="13833" max="13833" width="9.375" style="1437" customWidth="1"/>
    <col min="13834" max="13834" width="13.125" style="1437" customWidth="1"/>
    <col min="13835" max="13835" width="11.25" style="1437" customWidth="1"/>
    <col min="13836" max="13836" width="12.125" style="1437" customWidth="1"/>
    <col min="13837" max="14079" width="9" style="1437"/>
    <col min="14080" max="14080" width="4.625" style="1437" customWidth="1"/>
    <col min="14081" max="14081" width="5.125" style="1437" customWidth="1"/>
    <col min="14082" max="14082" width="4.375" style="1437" customWidth="1"/>
    <col min="14083" max="14083" width="17.75" style="1437" customWidth="1"/>
    <col min="14084" max="14084" width="25" style="1437" customWidth="1"/>
    <col min="14085" max="14085" width="42.125" style="1437" customWidth="1"/>
    <col min="14086" max="14086" width="10.5" style="1437" customWidth="1"/>
    <col min="14087" max="14087" width="18" style="1437" customWidth="1"/>
    <col min="14088" max="14088" width="0" style="1437" hidden="1" customWidth="1"/>
    <col min="14089" max="14089" width="9.375" style="1437" customWidth="1"/>
    <col min="14090" max="14090" width="13.125" style="1437" customWidth="1"/>
    <col min="14091" max="14091" width="11.25" style="1437" customWidth="1"/>
    <col min="14092" max="14092" width="12.125" style="1437" customWidth="1"/>
    <col min="14093" max="14335" width="9" style="1437"/>
    <col min="14336" max="14336" width="4.625" style="1437" customWidth="1"/>
    <col min="14337" max="14337" width="5.125" style="1437" customWidth="1"/>
    <col min="14338" max="14338" width="4.375" style="1437" customWidth="1"/>
    <col min="14339" max="14339" width="17.75" style="1437" customWidth="1"/>
    <col min="14340" max="14340" width="25" style="1437" customWidth="1"/>
    <col min="14341" max="14341" width="42.125" style="1437" customWidth="1"/>
    <col min="14342" max="14342" width="10.5" style="1437" customWidth="1"/>
    <col min="14343" max="14343" width="18" style="1437" customWidth="1"/>
    <col min="14344" max="14344" width="0" style="1437" hidden="1" customWidth="1"/>
    <col min="14345" max="14345" width="9.375" style="1437" customWidth="1"/>
    <col min="14346" max="14346" width="13.125" style="1437" customWidth="1"/>
    <col min="14347" max="14347" width="11.25" style="1437" customWidth="1"/>
    <col min="14348" max="14348" width="12.125" style="1437" customWidth="1"/>
    <col min="14349" max="14591" width="9" style="1437"/>
    <col min="14592" max="14592" width="4.625" style="1437" customWidth="1"/>
    <col min="14593" max="14593" width="5.125" style="1437" customWidth="1"/>
    <col min="14594" max="14594" width="4.375" style="1437" customWidth="1"/>
    <col min="14595" max="14595" width="17.75" style="1437" customWidth="1"/>
    <col min="14596" max="14596" width="25" style="1437" customWidth="1"/>
    <col min="14597" max="14597" width="42.125" style="1437" customWidth="1"/>
    <col min="14598" max="14598" width="10.5" style="1437" customWidth="1"/>
    <col min="14599" max="14599" width="18" style="1437" customWidth="1"/>
    <col min="14600" max="14600" width="0" style="1437" hidden="1" customWidth="1"/>
    <col min="14601" max="14601" width="9.375" style="1437" customWidth="1"/>
    <col min="14602" max="14602" width="13.125" style="1437" customWidth="1"/>
    <col min="14603" max="14603" width="11.25" style="1437" customWidth="1"/>
    <col min="14604" max="14604" width="12.125" style="1437" customWidth="1"/>
    <col min="14605" max="14847" width="9" style="1437"/>
    <col min="14848" max="14848" width="4.625" style="1437" customWidth="1"/>
    <col min="14849" max="14849" width="5.125" style="1437" customWidth="1"/>
    <col min="14850" max="14850" width="4.375" style="1437" customWidth="1"/>
    <col min="14851" max="14851" width="17.75" style="1437" customWidth="1"/>
    <col min="14852" max="14852" width="25" style="1437" customWidth="1"/>
    <col min="14853" max="14853" width="42.125" style="1437" customWidth="1"/>
    <col min="14854" max="14854" width="10.5" style="1437" customWidth="1"/>
    <col min="14855" max="14855" width="18" style="1437" customWidth="1"/>
    <col min="14856" max="14856" width="0" style="1437" hidden="1" customWidth="1"/>
    <col min="14857" max="14857" width="9.375" style="1437" customWidth="1"/>
    <col min="14858" max="14858" width="13.125" style="1437" customWidth="1"/>
    <col min="14859" max="14859" width="11.25" style="1437" customWidth="1"/>
    <col min="14860" max="14860" width="12.125" style="1437" customWidth="1"/>
    <col min="14861" max="15103" width="9" style="1437"/>
    <col min="15104" max="15104" width="4.625" style="1437" customWidth="1"/>
    <col min="15105" max="15105" width="5.125" style="1437" customWidth="1"/>
    <col min="15106" max="15106" width="4.375" style="1437" customWidth="1"/>
    <col min="15107" max="15107" width="17.75" style="1437" customWidth="1"/>
    <col min="15108" max="15108" width="25" style="1437" customWidth="1"/>
    <col min="15109" max="15109" width="42.125" style="1437" customWidth="1"/>
    <col min="15110" max="15110" width="10.5" style="1437" customWidth="1"/>
    <col min="15111" max="15111" width="18" style="1437" customWidth="1"/>
    <col min="15112" max="15112" width="0" style="1437" hidden="1" customWidth="1"/>
    <col min="15113" max="15113" width="9.375" style="1437" customWidth="1"/>
    <col min="15114" max="15114" width="13.125" style="1437" customWidth="1"/>
    <col min="15115" max="15115" width="11.25" style="1437" customWidth="1"/>
    <col min="15116" max="15116" width="12.125" style="1437" customWidth="1"/>
    <col min="15117" max="15359" width="9" style="1437"/>
    <col min="15360" max="15360" width="4.625" style="1437" customWidth="1"/>
    <col min="15361" max="15361" width="5.125" style="1437" customWidth="1"/>
    <col min="15362" max="15362" width="4.375" style="1437" customWidth="1"/>
    <col min="15363" max="15363" width="17.75" style="1437" customWidth="1"/>
    <col min="15364" max="15364" width="25" style="1437" customWidth="1"/>
    <col min="15365" max="15365" width="42.125" style="1437" customWidth="1"/>
    <col min="15366" max="15366" width="10.5" style="1437" customWidth="1"/>
    <col min="15367" max="15367" width="18" style="1437" customWidth="1"/>
    <col min="15368" max="15368" width="0" style="1437" hidden="1" customWidth="1"/>
    <col min="15369" max="15369" width="9.375" style="1437" customWidth="1"/>
    <col min="15370" max="15370" width="13.125" style="1437" customWidth="1"/>
    <col min="15371" max="15371" width="11.25" style="1437" customWidth="1"/>
    <col min="15372" max="15372" width="12.125" style="1437" customWidth="1"/>
    <col min="15373" max="15615" width="9" style="1437"/>
    <col min="15616" max="15616" width="4.625" style="1437" customWidth="1"/>
    <col min="15617" max="15617" width="5.125" style="1437" customWidth="1"/>
    <col min="15618" max="15618" width="4.375" style="1437" customWidth="1"/>
    <col min="15619" max="15619" width="17.75" style="1437" customWidth="1"/>
    <col min="15620" max="15620" width="25" style="1437" customWidth="1"/>
    <col min="15621" max="15621" width="42.125" style="1437" customWidth="1"/>
    <col min="15622" max="15622" width="10.5" style="1437" customWidth="1"/>
    <col min="15623" max="15623" width="18" style="1437" customWidth="1"/>
    <col min="15624" max="15624" width="0" style="1437" hidden="1" customWidth="1"/>
    <col min="15625" max="15625" width="9.375" style="1437" customWidth="1"/>
    <col min="15626" max="15626" width="13.125" style="1437" customWidth="1"/>
    <col min="15627" max="15627" width="11.25" style="1437" customWidth="1"/>
    <col min="15628" max="15628" width="12.125" style="1437" customWidth="1"/>
    <col min="15629" max="15871" width="9" style="1437"/>
    <col min="15872" max="15872" width="4.625" style="1437" customWidth="1"/>
    <col min="15873" max="15873" width="5.125" style="1437" customWidth="1"/>
    <col min="15874" max="15874" width="4.375" style="1437" customWidth="1"/>
    <col min="15875" max="15875" width="17.75" style="1437" customWidth="1"/>
    <col min="15876" max="15876" width="25" style="1437" customWidth="1"/>
    <col min="15877" max="15877" width="42.125" style="1437" customWidth="1"/>
    <col min="15878" max="15878" width="10.5" style="1437" customWidth="1"/>
    <col min="15879" max="15879" width="18" style="1437" customWidth="1"/>
    <col min="15880" max="15880" width="0" style="1437" hidden="1" customWidth="1"/>
    <col min="15881" max="15881" width="9.375" style="1437" customWidth="1"/>
    <col min="15882" max="15882" width="13.125" style="1437" customWidth="1"/>
    <col min="15883" max="15883" width="11.25" style="1437" customWidth="1"/>
    <col min="15884" max="15884" width="12.125" style="1437" customWidth="1"/>
    <col min="15885" max="16127" width="9" style="1437"/>
    <col min="16128" max="16128" width="4.625" style="1437" customWidth="1"/>
    <col min="16129" max="16129" width="5.125" style="1437" customWidth="1"/>
    <col min="16130" max="16130" width="4.375" style="1437" customWidth="1"/>
    <col min="16131" max="16131" width="17.75" style="1437" customWidth="1"/>
    <col min="16132" max="16132" width="25" style="1437" customWidth="1"/>
    <col min="16133" max="16133" width="42.125" style="1437" customWidth="1"/>
    <col min="16134" max="16134" width="10.5" style="1437" customWidth="1"/>
    <col min="16135" max="16135" width="18" style="1437" customWidth="1"/>
    <col min="16136" max="16136" width="0" style="1437" hidden="1" customWidth="1"/>
    <col min="16137" max="16137" width="9.375" style="1437" customWidth="1"/>
    <col min="16138" max="16138" width="13.125" style="1437" customWidth="1"/>
    <col min="16139" max="16139" width="11.25" style="1437" customWidth="1"/>
    <col min="16140" max="16140" width="12.125" style="1437" customWidth="1"/>
    <col min="16141" max="16384" width="9" style="1437"/>
  </cols>
  <sheetData>
    <row r="1" spans="1:12" ht="36" customHeight="1">
      <c r="A1" s="1448" t="s">
        <v>1980</v>
      </c>
      <c r="B1" s="1448"/>
      <c r="C1" s="1448"/>
      <c r="D1" s="1448"/>
      <c r="E1" s="1448"/>
      <c r="F1" s="1448"/>
      <c r="G1" s="1448"/>
      <c r="H1" s="1448"/>
      <c r="I1" s="1448"/>
      <c r="J1" s="1448"/>
      <c r="K1" s="1448"/>
      <c r="L1" s="1448"/>
    </row>
    <row r="2" spans="1:12" ht="29.25" customHeight="1">
      <c r="A2" s="1428" t="s">
        <v>1767</v>
      </c>
      <c r="B2" s="1431" t="s">
        <v>1768</v>
      </c>
      <c r="C2" s="1431" t="s">
        <v>1769</v>
      </c>
      <c r="D2" s="1428" t="s">
        <v>1770</v>
      </c>
      <c r="E2" s="1428" t="s">
        <v>1771</v>
      </c>
      <c r="F2" s="1428" t="s">
        <v>1772</v>
      </c>
      <c r="G2" s="1436"/>
      <c r="H2" s="1431" t="s">
        <v>1773</v>
      </c>
      <c r="I2" s="1428" t="s">
        <v>1774</v>
      </c>
      <c r="J2" s="1428" t="s">
        <v>1775</v>
      </c>
      <c r="K2" s="1428" t="s">
        <v>1776</v>
      </c>
      <c r="L2" s="1428" t="s">
        <v>1777</v>
      </c>
    </row>
    <row r="3" spans="1:12" ht="28.5" customHeight="1">
      <c r="A3" s="1433">
        <v>1</v>
      </c>
      <c r="B3" s="1428" t="s">
        <v>1778</v>
      </c>
      <c r="C3" s="1429" t="s">
        <v>1779</v>
      </c>
      <c r="D3" s="1429" t="s">
        <v>1780</v>
      </c>
      <c r="E3" s="1429" t="s">
        <v>1781</v>
      </c>
      <c r="F3" s="1429" t="s">
        <v>1782</v>
      </c>
      <c r="G3" s="1429" t="s">
        <v>1982</v>
      </c>
      <c r="H3" s="1433" t="s">
        <v>1783</v>
      </c>
      <c r="I3" s="1429" t="s">
        <v>1784</v>
      </c>
      <c r="J3" s="1429"/>
      <c r="K3" s="1429" t="s">
        <v>1765</v>
      </c>
      <c r="L3" s="1429"/>
    </row>
    <row r="4" spans="1:12" ht="24.4" customHeight="1">
      <c r="A4" s="1433">
        <v>2</v>
      </c>
      <c r="B4" s="1449" t="s">
        <v>1786</v>
      </c>
      <c r="C4" s="1450" t="s">
        <v>1950</v>
      </c>
      <c r="D4" s="1450" t="s">
        <v>1787</v>
      </c>
      <c r="E4" s="1451" t="s">
        <v>1788</v>
      </c>
      <c r="F4" s="1430" t="s">
        <v>1955</v>
      </c>
      <c r="G4" s="1453" t="s">
        <v>1983</v>
      </c>
      <c r="H4" s="1451" t="s">
        <v>1789</v>
      </c>
      <c r="I4" s="1429" t="s">
        <v>1784</v>
      </c>
      <c r="J4" s="1429"/>
      <c r="K4" s="1429" t="s">
        <v>1785</v>
      </c>
      <c r="L4" s="1430"/>
    </row>
    <row r="5" spans="1:12" ht="36">
      <c r="A5" s="1433">
        <v>3</v>
      </c>
      <c r="B5" s="1449"/>
      <c r="C5" s="1450"/>
      <c r="D5" s="1450"/>
      <c r="E5" s="1452"/>
      <c r="F5" s="1429" t="s">
        <v>1963</v>
      </c>
      <c r="G5" s="1454"/>
      <c r="H5" s="1452"/>
      <c r="I5" s="1429"/>
      <c r="J5" s="1429"/>
      <c r="K5" s="1429" t="s">
        <v>1964</v>
      </c>
      <c r="L5" s="1430"/>
    </row>
    <row r="6" spans="1:12" ht="19.5" customHeight="1">
      <c r="A6" s="1433">
        <v>4</v>
      </c>
      <c r="B6" s="1449"/>
      <c r="C6" s="1450"/>
      <c r="D6" s="1450"/>
      <c r="E6" s="1451" t="s">
        <v>1791</v>
      </c>
      <c r="F6" s="1429" t="s">
        <v>1952</v>
      </c>
      <c r="G6" s="1453" t="s">
        <v>1983</v>
      </c>
      <c r="H6" s="1429"/>
      <c r="I6" s="1429"/>
      <c r="J6" s="1429"/>
      <c r="K6" s="1429" t="s">
        <v>1792</v>
      </c>
      <c r="L6" s="1451" t="s">
        <v>1956</v>
      </c>
    </row>
    <row r="7" spans="1:12" ht="19.5" customHeight="1">
      <c r="A7" s="1433">
        <v>5</v>
      </c>
      <c r="B7" s="1449"/>
      <c r="C7" s="1450"/>
      <c r="D7" s="1450"/>
      <c r="E7" s="1455"/>
      <c r="F7" s="1429" t="s">
        <v>1953</v>
      </c>
      <c r="G7" s="1456"/>
      <c r="H7" s="1429"/>
      <c r="I7" s="1429"/>
      <c r="J7" s="1429"/>
      <c r="K7" s="1429" t="s">
        <v>1792</v>
      </c>
      <c r="L7" s="1455"/>
    </row>
    <row r="8" spans="1:12" ht="19.5" customHeight="1">
      <c r="A8" s="1433">
        <v>6</v>
      </c>
      <c r="B8" s="1449"/>
      <c r="C8" s="1450"/>
      <c r="D8" s="1450"/>
      <c r="E8" s="1455"/>
      <c r="F8" s="1429" t="s">
        <v>1954</v>
      </c>
      <c r="G8" s="1456"/>
      <c r="H8" s="1429"/>
      <c r="I8" s="1429"/>
      <c r="J8" s="1429"/>
      <c r="K8" s="1429" t="s">
        <v>1932</v>
      </c>
      <c r="L8" s="1455"/>
    </row>
    <row r="9" spans="1:12" ht="19.5" customHeight="1">
      <c r="A9" s="1433">
        <v>7</v>
      </c>
      <c r="B9" s="1449"/>
      <c r="C9" s="1450"/>
      <c r="D9" s="1450"/>
      <c r="E9" s="1455"/>
      <c r="F9" s="1429" t="s">
        <v>1965</v>
      </c>
      <c r="G9" s="1456"/>
      <c r="H9" s="1429"/>
      <c r="I9" s="1429"/>
      <c r="J9" s="1429"/>
      <c r="K9" s="1429"/>
      <c r="L9" s="1455"/>
    </row>
    <row r="10" spans="1:12" ht="19.5" customHeight="1">
      <c r="A10" s="1433">
        <v>8</v>
      </c>
      <c r="B10" s="1449"/>
      <c r="C10" s="1450"/>
      <c r="D10" s="1450"/>
      <c r="E10" s="1455"/>
      <c r="F10" s="1429" t="s">
        <v>1966</v>
      </c>
      <c r="G10" s="1456"/>
      <c r="H10" s="1429"/>
      <c r="I10" s="1429"/>
      <c r="J10" s="1429"/>
      <c r="K10" s="1429"/>
      <c r="L10" s="1455"/>
    </row>
    <row r="11" spans="1:12" ht="19.5" customHeight="1">
      <c r="A11" s="1433">
        <v>9</v>
      </c>
      <c r="B11" s="1449"/>
      <c r="C11" s="1450"/>
      <c r="D11" s="1450"/>
      <c r="E11" s="1455"/>
      <c r="F11" s="1429" t="s">
        <v>1967</v>
      </c>
      <c r="G11" s="1456"/>
      <c r="H11" s="1429"/>
      <c r="I11" s="1429"/>
      <c r="J11" s="1429"/>
      <c r="K11" s="1429" t="s">
        <v>1931</v>
      </c>
      <c r="L11" s="1455"/>
    </row>
    <row r="12" spans="1:12" ht="19.5" customHeight="1">
      <c r="A12" s="1433">
        <v>10</v>
      </c>
      <c r="B12" s="1449"/>
      <c r="C12" s="1450"/>
      <c r="D12" s="1450"/>
      <c r="E12" s="1452"/>
      <c r="F12" s="1429" t="s">
        <v>1968</v>
      </c>
      <c r="G12" s="1454"/>
      <c r="H12" s="1429"/>
      <c r="I12" s="1429"/>
      <c r="J12" s="1429"/>
      <c r="K12" s="1429" t="s">
        <v>1794</v>
      </c>
      <c r="L12" s="1452"/>
    </row>
    <row r="13" spans="1:12" ht="27.75" customHeight="1">
      <c r="A13" s="1433">
        <v>11</v>
      </c>
      <c r="B13" s="1449"/>
      <c r="C13" s="1450"/>
      <c r="D13" s="1429" t="s">
        <v>1795</v>
      </c>
      <c r="E13" s="1429" t="s">
        <v>1796</v>
      </c>
      <c r="F13" s="1429" t="s">
        <v>1797</v>
      </c>
      <c r="G13" s="1429" t="s">
        <v>1983</v>
      </c>
      <c r="H13" s="1429"/>
      <c r="I13" s="1429"/>
      <c r="J13" s="1429"/>
      <c r="K13" s="1429" t="s">
        <v>1934</v>
      </c>
      <c r="L13" s="1429"/>
    </row>
    <row r="14" spans="1:12" ht="30.75" customHeight="1">
      <c r="A14" s="1433">
        <v>12</v>
      </c>
      <c r="B14" s="1449"/>
      <c r="C14" s="1450"/>
      <c r="D14" s="1451" t="s">
        <v>1949</v>
      </c>
      <c r="E14" s="1451" t="s">
        <v>1798</v>
      </c>
      <c r="F14" s="1429" t="s">
        <v>1969</v>
      </c>
      <c r="G14" s="1429" t="s">
        <v>1983</v>
      </c>
      <c r="H14" s="1429"/>
      <c r="I14" s="1429"/>
      <c r="J14" s="1429"/>
      <c r="K14" s="1451" t="s">
        <v>1935</v>
      </c>
      <c r="L14" s="1429"/>
    </row>
    <row r="15" spans="1:12" ht="42" customHeight="1">
      <c r="A15" s="1433">
        <v>13</v>
      </c>
      <c r="B15" s="1449"/>
      <c r="C15" s="1450"/>
      <c r="D15" s="1452"/>
      <c r="E15" s="1452"/>
      <c r="F15" s="1429" t="s">
        <v>1951</v>
      </c>
      <c r="G15" s="1429" t="s">
        <v>1983</v>
      </c>
      <c r="H15" s="1429"/>
      <c r="I15" s="1429"/>
      <c r="J15" s="1429"/>
      <c r="K15" s="1452"/>
      <c r="L15" s="1429"/>
    </row>
    <row r="16" spans="1:12" ht="28.5" customHeight="1">
      <c r="A16" s="1433">
        <v>14</v>
      </c>
      <c r="B16" s="1449"/>
      <c r="C16" s="1450"/>
      <c r="D16" s="1429" t="s">
        <v>1800</v>
      </c>
      <c r="E16" s="1429" t="s">
        <v>1801</v>
      </c>
      <c r="F16" s="1429" t="s">
        <v>1802</v>
      </c>
      <c r="G16" s="1429" t="s">
        <v>1983</v>
      </c>
      <c r="H16" s="1429"/>
      <c r="I16" s="1429"/>
      <c r="J16" s="1429"/>
      <c r="K16" s="1429" t="s">
        <v>1803</v>
      </c>
      <c r="L16" s="1429"/>
    </row>
    <row r="17" spans="1:12" ht="34.5" customHeight="1">
      <c r="A17" s="1433">
        <v>15</v>
      </c>
      <c r="B17" s="1449"/>
      <c r="C17" s="1450"/>
      <c r="D17" s="1429" t="s">
        <v>1804</v>
      </c>
      <c r="E17" s="1429" t="s">
        <v>1805</v>
      </c>
      <c r="F17" s="1429" t="s">
        <v>1806</v>
      </c>
      <c r="G17" s="1429" t="s">
        <v>1983</v>
      </c>
      <c r="H17" s="1429"/>
      <c r="I17" s="1429"/>
      <c r="J17" s="1429"/>
      <c r="K17" s="1429" t="s">
        <v>1807</v>
      </c>
      <c r="L17" s="1429"/>
    </row>
    <row r="18" spans="1:12" ht="30" customHeight="1">
      <c r="A18" s="1433">
        <v>16</v>
      </c>
      <c r="B18" s="1449"/>
      <c r="C18" s="1450"/>
      <c r="D18" s="1450" t="s">
        <v>1808</v>
      </c>
      <c r="E18" s="1429" t="s">
        <v>1809</v>
      </c>
      <c r="F18" s="1429" t="s">
        <v>1970</v>
      </c>
      <c r="G18" s="1429" t="s">
        <v>1927</v>
      </c>
      <c r="H18" s="1429"/>
      <c r="I18" s="1429"/>
      <c r="J18" s="1429"/>
      <c r="K18" s="1429" t="s">
        <v>1810</v>
      </c>
      <c r="L18" s="1429"/>
    </row>
    <row r="19" spans="1:12" ht="36">
      <c r="A19" s="1433">
        <v>17</v>
      </c>
      <c r="B19" s="1449"/>
      <c r="C19" s="1450"/>
      <c r="D19" s="1450"/>
      <c r="E19" s="1429" t="s">
        <v>1811</v>
      </c>
      <c r="F19" s="1429" t="s">
        <v>1812</v>
      </c>
      <c r="G19" s="1429" t="s">
        <v>1923</v>
      </c>
      <c r="H19" s="1429"/>
      <c r="I19" s="1429"/>
      <c r="J19" s="1429"/>
      <c r="K19" s="1429" t="s">
        <v>1799</v>
      </c>
      <c r="L19" s="1429"/>
    </row>
    <row r="20" spans="1:12" ht="24">
      <c r="A20" s="1433">
        <v>18</v>
      </c>
      <c r="B20" s="1449"/>
      <c r="C20" s="1450" t="s">
        <v>1813</v>
      </c>
      <c r="D20" s="1429" t="s">
        <v>1814</v>
      </c>
      <c r="E20" s="1429" t="s">
        <v>1815</v>
      </c>
      <c r="F20" s="1429" t="s">
        <v>1984</v>
      </c>
      <c r="G20" s="1429" t="s">
        <v>1928</v>
      </c>
      <c r="H20" s="1429" t="s">
        <v>1816</v>
      </c>
      <c r="I20" s="1429"/>
      <c r="J20" s="1429"/>
      <c r="K20" s="1429" t="s">
        <v>1807</v>
      </c>
      <c r="L20" s="1429"/>
    </row>
    <row r="21" spans="1:12" ht="24">
      <c r="A21" s="1433">
        <v>19</v>
      </c>
      <c r="B21" s="1449"/>
      <c r="C21" s="1450"/>
      <c r="D21" s="1429" t="s">
        <v>1817</v>
      </c>
      <c r="E21" s="1429" t="s">
        <v>1818</v>
      </c>
      <c r="F21" s="1429" t="s">
        <v>1985</v>
      </c>
      <c r="G21" s="1429" t="s">
        <v>1928</v>
      </c>
      <c r="H21" s="1429" t="s">
        <v>1816</v>
      </c>
      <c r="I21" s="1429"/>
      <c r="J21" s="1429"/>
      <c r="K21" s="1429" t="s">
        <v>1819</v>
      </c>
      <c r="L21" s="1429"/>
    </row>
    <row r="22" spans="1:12" ht="45.75" customHeight="1">
      <c r="A22" s="1433">
        <v>20</v>
      </c>
      <c r="B22" s="1457" t="s">
        <v>1820</v>
      </c>
      <c r="C22" s="1429" t="s">
        <v>1821</v>
      </c>
      <c r="D22" s="1429" t="s">
        <v>1822</v>
      </c>
      <c r="E22" s="1429" t="s">
        <v>1823</v>
      </c>
      <c r="F22" s="1429" t="s">
        <v>1971</v>
      </c>
      <c r="G22" s="1429" t="s">
        <v>1928</v>
      </c>
      <c r="H22" s="1429" t="s">
        <v>1824</v>
      </c>
      <c r="I22" s="1429"/>
      <c r="J22" s="1429"/>
      <c r="K22" s="1429" t="s">
        <v>1792</v>
      </c>
      <c r="L22" s="1429"/>
    </row>
    <row r="23" spans="1:12" ht="49.5" customHeight="1">
      <c r="A23" s="1433">
        <v>21</v>
      </c>
      <c r="B23" s="1458"/>
      <c r="C23" s="1459" t="s">
        <v>1825</v>
      </c>
      <c r="D23" s="1460"/>
      <c r="E23" s="1432" t="s">
        <v>1826</v>
      </c>
      <c r="F23" s="1432" t="s">
        <v>1827</v>
      </c>
      <c r="G23" s="1429" t="s">
        <v>1928</v>
      </c>
      <c r="H23" s="1429" t="s">
        <v>1828</v>
      </c>
      <c r="I23" s="1429"/>
      <c r="J23" s="1429"/>
      <c r="K23" s="1429" t="s">
        <v>1933</v>
      </c>
      <c r="L23" s="1429"/>
    </row>
    <row r="24" spans="1:12" ht="34.5" customHeight="1">
      <c r="A24" s="1433">
        <v>22</v>
      </c>
      <c r="B24" s="1449" t="s">
        <v>1829</v>
      </c>
      <c r="C24" s="1429"/>
      <c r="D24" s="1429" t="s">
        <v>1830</v>
      </c>
      <c r="E24" s="1429" t="s">
        <v>1831</v>
      </c>
      <c r="F24" s="1429" t="s">
        <v>1832</v>
      </c>
      <c r="G24" s="1429" t="s">
        <v>1928</v>
      </c>
      <c r="H24" s="1429"/>
      <c r="I24" s="1429"/>
      <c r="J24" s="1429"/>
      <c r="K24" s="1429" t="s">
        <v>1834</v>
      </c>
      <c r="L24" s="1429"/>
    </row>
    <row r="25" spans="1:12" ht="24">
      <c r="A25" s="1433">
        <v>23</v>
      </c>
      <c r="B25" s="1449"/>
      <c r="C25" s="1429"/>
      <c r="D25" s="1429" t="s">
        <v>1835</v>
      </c>
      <c r="E25" s="1429" t="s">
        <v>1962</v>
      </c>
      <c r="F25" s="1429" t="s">
        <v>1957</v>
      </c>
      <c r="G25" s="1429" t="s">
        <v>1986</v>
      </c>
      <c r="H25" s="1429" t="s">
        <v>1836</v>
      </c>
      <c r="I25" s="1429"/>
      <c r="J25" s="1429"/>
      <c r="K25" s="1429" t="s">
        <v>1987</v>
      </c>
      <c r="L25" s="1429"/>
    </row>
    <row r="26" spans="1:12" ht="44.25" customHeight="1">
      <c r="A26" s="1433">
        <v>24</v>
      </c>
      <c r="B26" s="1449" t="s">
        <v>1837</v>
      </c>
      <c r="C26" s="1450"/>
      <c r="D26" s="1461" t="s">
        <v>1981</v>
      </c>
      <c r="E26" s="1450" t="s">
        <v>1838</v>
      </c>
      <c r="F26" s="1434" t="s">
        <v>1839</v>
      </c>
      <c r="G26" s="1429" t="s">
        <v>1929</v>
      </c>
      <c r="H26" s="1429" t="s">
        <v>1840</v>
      </c>
      <c r="I26" s="1429"/>
      <c r="J26" s="1450"/>
      <c r="K26" s="1450" t="s">
        <v>1934</v>
      </c>
      <c r="L26" s="1451" t="s">
        <v>1841</v>
      </c>
    </row>
    <row r="27" spans="1:12" ht="32.25" customHeight="1">
      <c r="A27" s="1433">
        <v>25</v>
      </c>
      <c r="B27" s="1449"/>
      <c r="C27" s="1450"/>
      <c r="D27" s="1461"/>
      <c r="E27" s="1450"/>
      <c r="F27" s="1434" t="s">
        <v>1842</v>
      </c>
      <c r="G27" s="1429" t="s">
        <v>1929</v>
      </c>
      <c r="H27" s="1429"/>
      <c r="I27" s="1429"/>
      <c r="J27" s="1450"/>
      <c r="K27" s="1450"/>
      <c r="L27" s="1452"/>
    </row>
    <row r="28" spans="1:12" ht="23.25" customHeight="1">
      <c r="A28" s="1433">
        <v>26</v>
      </c>
      <c r="B28" s="1449"/>
      <c r="C28" s="1450"/>
      <c r="D28" s="1461"/>
      <c r="E28" s="1450"/>
      <c r="F28" s="1434" t="s">
        <v>1843</v>
      </c>
      <c r="G28" s="1429" t="s">
        <v>1973</v>
      </c>
      <c r="H28" s="1429"/>
      <c r="I28" s="1429"/>
      <c r="J28" s="1450"/>
      <c r="K28" s="1450"/>
      <c r="L28" s="1429"/>
    </row>
    <row r="29" spans="1:12" ht="30.2" customHeight="1">
      <c r="A29" s="1433">
        <v>27</v>
      </c>
      <c r="B29" s="1449"/>
      <c r="C29" s="1450"/>
      <c r="D29" s="1461"/>
      <c r="E29" s="1453" t="s">
        <v>1844</v>
      </c>
      <c r="F29" s="1429" t="s">
        <v>1958</v>
      </c>
      <c r="G29" s="1429" t="s">
        <v>1986</v>
      </c>
      <c r="H29" s="1429"/>
      <c r="I29" s="1429"/>
      <c r="J29" s="1429"/>
      <c r="K29" s="1429" t="s">
        <v>1974</v>
      </c>
      <c r="L29" s="1429"/>
    </row>
    <row r="30" spans="1:12" ht="33.75" customHeight="1">
      <c r="A30" s="1433">
        <v>28</v>
      </c>
      <c r="B30" s="1449"/>
      <c r="C30" s="1450"/>
      <c r="D30" s="1461"/>
      <c r="E30" s="1454"/>
      <c r="F30" s="1429" t="s">
        <v>1972</v>
      </c>
      <c r="G30" s="1429" t="s">
        <v>1986</v>
      </c>
      <c r="H30" s="1429"/>
      <c r="I30" s="1429"/>
      <c r="J30" s="1429"/>
      <c r="K30" s="1429" t="s">
        <v>1790</v>
      </c>
      <c r="L30" s="1429"/>
    </row>
    <row r="31" spans="1:12" ht="21.2" customHeight="1">
      <c r="A31" s="1433">
        <v>29</v>
      </c>
      <c r="B31" s="1449"/>
      <c r="C31" s="1450"/>
      <c r="D31" s="1461"/>
      <c r="E31" s="1474" t="s">
        <v>1845</v>
      </c>
      <c r="F31" s="1435" t="s">
        <v>1846</v>
      </c>
      <c r="G31" s="1429" t="s">
        <v>1929</v>
      </c>
      <c r="H31" s="1429"/>
      <c r="I31" s="1429"/>
      <c r="J31" s="1450"/>
      <c r="K31" s="1450" t="s">
        <v>1847</v>
      </c>
      <c r="L31" s="1429"/>
    </row>
    <row r="32" spans="1:12" ht="21.2" customHeight="1">
      <c r="A32" s="1433">
        <v>30</v>
      </c>
      <c r="B32" s="1449"/>
      <c r="C32" s="1450"/>
      <c r="D32" s="1461"/>
      <c r="E32" s="1474"/>
      <c r="F32" s="1435" t="s">
        <v>1848</v>
      </c>
      <c r="G32" s="1429" t="s">
        <v>1929</v>
      </c>
      <c r="H32" s="1429"/>
      <c r="I32" s="1429"/>
      <c r="J32" s="1450"/>
      <c r="K32" s="1450"/>
      <c r="L32" s="1429"/>
    </row>
    <row r="33" spans="1:12">
      <c r="A33" s="1433">
        <v>31</v>
      </c>
      <c r="B33" s="1449"/>
      <c r="C33" s="1450"/>
      <c r="D33" s="1461"/>
      <c r="E33" s="1474"/>
      <c r="F33" s="1434" t="s">
        <v>1849</v>
      </c>
      <c r="G33" s="1429" t="s">
        <v>1929</v>
      </c>
      <c r="H33" s="1429"/>
      <c r="I33" s="1429"/>
      <c r="J33" s="1450"/>
      <c r="K33" s="1450"/>
      <c r="L33" s="1429"/>
    </row>
    <row r="34" spans="1:12" ht="21.2" customHeight="1">
      <c r="A34" s="1433">
        <v>32</v>
      </c>
      <c r="B34" s="1449"/>
      <c r="C34" s="1450"/>
      <c r="D34" s="1461"/>
      <c r="E34" s="1475" t="s">
        <v>1850</v>
      </c>
      <c r="F34" s="1435" t="s">
        <v>1851</v>
      </c>
      <c r="G34" s="1429" t="s">
        <v>1929</v>
      </c>
      <c r="H34" s="1429"/>
      <c r="I34" s="1429"/>
      <c r="J34" s="1453"/>
      <c r="K34" s="1453" t="s">
        <v>1852</v>
      </c>
      <c r="L34" s="1429"/>
    </row>
    <row r="35" spans="1:12" ht="21.2" customHeight="1">
      <c r="A35" s="1433">
        <v>33</v>
      </c>
      <c r="B35" s="1449"/>
      <c r="C35" s="1450"/>
      <c r="D35" s="1461"/>
      <c r="E35" s="1476"/>
      <c r="F35" s="1435" t="s">
        <v>1853</v>
      </c>
      <c r="G35" s="1429" t="s">
        <v>1929</v>
      </c>
      <c r="H35" s="1429"/>
      <c r="I35" s="1429"/>
      <c r="J35" s="1456"/>
      <c r="K35" s="1456"/>
      <c r="L35" s="1429"/>
    </row>
    <row r="36" spans="1:12" ht="18" customHeight="1">
      <c r="A36" s="1433">
        <v>34</v>
      </c>
      <c r="B36" s="1449"/>
      <c r="C36" s="1450"/>
      <c r="D36" s="1461"/>
      <c r="E36" s="1477"/>
      <c r="F36" s="1434" t="s">
        <v>1849</v>
      </c>
      <c r="G36" s="1429" t="s">
        <v>1929</v>
      </c>
      <c r="H36" s="1429"/>
      <c r="I36" s="1429"/>
      <c r="J36" s="1454"/>
      <c r="K36" s="1454"/>
      <c r="L36" s="1429"/>
    </row>
    <row r="37" spans="1:12" ht="20.25" customHeight="1">
      <c r="A37" s="1433">
        <v>35</v>
      </c>
      <c r="B37" s="1449"/>
      <c r="C37" s="1450"/>
      <c r="D37" s="1461"/>
      <c r="E37" s="1430" t="s">
        <v>1854</v>
      </c>
      <c r="F37" s="1429" t="s">
        <v>1855</v>
      </c>
      <c r="G37" s="1429" t="s">
        <v>1929</v>
      </c>
      <c r="H37" s="1429"/>
      <c r="I37" s="1429"/>
      <c r="J37" s="1429"/>
      <c r="K37" s="1429" t="s">
        <v>1856</v>
      </c>
      <c r="L37" s="1429"/>
    </row>
    <row r="38" spans="1:12" ht="33" customHeight="1">
      <c r="A38" s="1433">
        <v>36</v>
      </c>
      <c r="B38" s="1449"/>
      <c r="C38" s="1450"/>
      <c r="D38" s="1461"/>
      <c r="E38" s="1474" t="s">
        <v>1857</v>
      </c>
      <c r="F38" s="1434" t="s">
        <v>1858</v>
      </c>
      <c r="G38" s="1429" t="s">
        <v>1929</v>
      </c>
      <c r="H38" s="1429" t="s">
        <v>1859</v>
      </c>
      <c r="I38" s="1429"/>
      <c r="J38" s="1450"/>
      <c r="K38" s="1450" t="s">
        <v>1856</v>
      </c>
      <c r="L38" s="1429"/>
    </row>
    <row r="39" spans="1:12" ht="24">
      <c r="A39" s="1433">
        <v>37</v>
      </c>
      <c r="B39" s="1449"/>
      <c r="C39" s="1450"/>
      <c r="D39" s="1461"/>
      <c r="E39" s="1474"/>
      <c r="F39" s="1434" t="s">
        <v>1860</v>
      </c>
      <c r="G39" s="1429" t="s">
        <v>1929</v>
      </c>
      <c r="H39" s="1429"/>
      <c r="I39" s="1429"/>
      <c r="J39" s="1450"/>
      <c r="K39" s="1450"/>
      <c r="L39" s="1429"/>
    </row>
    <row r="40" spans="1:12" ht="24">
      <c r="A40" s="1433">
        <v>38</v>
      </c>
      <c r="B40" s="1449"/>
      <c r="C40" s="1450"/>
      <c r="D40" s="1461"/>
      <c r="E40" s="1474"/>
      <c r="F40" s="1434" t="s">
        <v>1861</v>
      </c>
      <c r="G40" s="1429" t="s">
        <v>1929</v>
      </c>
      <c r="H40" s="1429"/>
      <c r="I40" s="1429"/>
      <c r="J40" s="1450"/>
      <c r="K40" s="1450"/>
      <c r="L40" s="1429"/>
    </row>
    <row r="41" spans="1:12" ht="24">
      <c r="A41" s="1433">
        <v>39</v>
      </c>
      <c r="B41" s="1449"/>
      <c r="C41" s="1450"/>
      <c r="D41" s="1461"/>
      <c r="E41" s="1474"/>
      <c r="F41" s="1434" t="s">
        <v>1862</v>
      </c>
      <c r="G41" s="1429" t="s">
        <v>1929</v>
      </c>
      <c r="H41" s="1429"/>
      <c r="I41" s="1429"/>
      <c r="J41" s="1450"/>
      <c r="K41" s="1450"/>
      <c r="L41" s="1429"/>
    </row>
    <row r="42" spans="1:12" ht="24">
      <c r="A42" s="1433">
        <v>40</v>
      </c>
      <c r="B42" s="1449"/>
      <c r="C42" s="1450"/>
      <c r="D42" s="1461"/>
      <c r="E42" s="1474"/>
      <c r="F42" s="1434" t="s">
        <v>1863</v>
      </c>
      <c r="G42" s="1429" t="s">
        <v>1929</v>
      </c>
      <c r="H42" s="1429"/>
      <c r="I42" s="1429"/>
      <c r="J42" s="1450"/>
      <c r="K42" s="1450"/>
      <c r="L42" s="1429"/>
    </row>
    <row r="43" spans="1:12" ht="21.2" customHeight="1">
      <c r="A43" s="1433">
        <v>41</v>
      </c>
      <c r="B43" s="1449"/>
      <c r="C43" s="1450"/>
      <c r="D43" s="1461"/>
      <c r="E43" s="1474"/>
      <c r="F43" s="1434" t="s">
        <v>1864</v>
      </c>
      <c r="G43" s="1429" t="s">
        <v>1929</v>
      </c>
      <c r="H43" s="1429"/>
      <c r="I43" s="1429"/>
      <c r="J43" s="1450"/>
      <c r="K43" s="1450"/>
      <c r="L43" s="1429"/>
    </row>
    <row r="44" spans="1:12">
      <c r="A44" s="1433">
        <v>42</v>
      </c>
      <c r="B44" s="1449"/>
      <c r="C44" s="1450"/>
      <c r="D44" s="1461"/>
      <c r="E44" s="1474"/>
      <c r="F44" s="1434" t="s">
        <v>1865</v>
      </c>
      <c r="G44" s="1429" t="s">
        <v>1929</v>
      </c>
      <c r="H44" s="1429"/>
      <c r="I44" s="1429"/>
      <c r="J44" s="1450"/>
      <c r="K44" s="1450"/>
      <c r="L44" s="1429"/>
    </row>
    <row r="45" spans="1:12" ht="24">
      <c r="A45" s="1433">
        <v>43</v>
      </c>
      <c r="B45" s="1449"/>
      <c r="C45" s="1450"/>
      <c r="D45" s="1461"/>
      <c r="E45" s="1474" t="s">
        <v>1866</v>
      </c>
      <c r="F45" s="1434" t="s">
        <v>1867</v>
      </c>
      <c r="G45" s="1429" t="s">
        <v>1929</v>
      </c>
      <c r="H45" s="1429" t="s">
        <v>1868</v>
      </c>
      <c r="I45" s="1429"/>
      <c r="J45" s="1450"/>
      <c r="K45" s="1450" t="s">
        <v>1869</v>
      </c>
      <c r="L45" s="1429"/>
    </row>
    <row r="46" spans="1:12" ht="21.2" customHeight="1">
      <c r="A46" s="1433">
        <v>44</v>
      </c>
      <c r="B46" s="1449"/>
      <c r="C46" s="1450"/>
      <c r="D46" s="1461"/>
      <c r="E46" s="1474"/>
      <c r="F46" s="1434" t="s">
        <v>1870</v>
      </c>
      <c r="G46" s="1429" t="s">
        <v>1929</v>
      </c>
      <c r="H46" s="1429"/>
      <c r="I46" s="1429"/>
      <c r="J46" s="1450"/>
      <c r="K46" s="1450"/>
      <c r="L46" s="1429"/>
    </row>
    <row r="47" spans="1:12" ht="21.2" customHeight="1">
      <c r="A47" s="1433">
        <v>45</v>
      </c>
      <c r="B47" s="1449"/>
      <c r="C47" s="1450"/>
      <c r="D47" s="1461"/>
      <c r="E47" s="1474"/>
      <c r="F47" s="1434" t="s">
        <v>1871</v>
      </c>
      <c r="G47" s="1429" t="s">
        <v>1929</v>
      </c>
      <c r="H47" s="1429"/>
      <c r="I47" s="1429"/>
      <c r="J47" s="1450"/>
      <c r="K47" s="1450"/>
      <c r="L47" s="1429"/>
    </row>
    <row r="48" spans="1:12" ht="27" customHeight="1">
      <c r="A48" s="1433">
        <v>46</v>
      </c>
      <c r="B48" s="1449"/>
      <c r="C48" s="1450"/>
      <c r="D48" s="1461"/>
      <c r="E48" s="1434" t="s">
        <v>1872</v>
      </c>
      <c r="F48" s="1434" t="s">
        <v>1873</v>
      </c>
      <c r="G48" s="1429" t="s">
        <v>1929</v>
      </c>
      <c r="H48" s="1429" t="s">
        <v>1874</v>
      </c>
      <c r="I48" s="1429"/>
      <c r="J48" s="1450"/>
      <c r="K48" s="1450"/>
      <c r="L48" s="1429"/>
    </row>
    <row r="49" spans="1:12" ht="21.2" customHeight="1">
      <c r="A49" s="1433">
        <v>47</v>
      </c>
      <c r="B49" s="1449"/>
      <c r="C49" s="1450"/>
      <c r="D49" s="1461"/>
      <c r="E49" s="1474" t="s">
        <v>1875</v>
      </c>
      <c r="F49" s="1434" t="s">
        <v>1876</v>
      </c>
      <c r="G49" s="1429" t="s">
        <v>1929</v>
      </c>
      <c r="H49" s="1429"/>
      <c r="I49" s="1429"/>
      <c r="J49" s="1450"/>
      <c r="K49" s="1450" t="s">
        <v>1807</v>
      </c>
      <c r="L49" s="1429"/>
    </row>
    <row r="50" spans="1:12" ht="21.2" customHeight="1">
      <c r="A50" s="1433">
        <v>48</v>
      </c>
      <c r="B50" s="1449"/>
      <c r="C50" s="1450"/>
      <c r="D50" s="1461"/>
      <c r="E50" s="1474"/>
      <c r="F50" s="1434" t="s">
        <v>1877</v>
      </c>
      <c r="G50" s="1429" t="s">
        <v>1929</v>
      </c>
      <c r="H50" s="1429" t="s">
        <v>1878</v>
      </c>
      <c r="I50" s="1429"/>
      <c r="J50" s="1450"/>
      <c r="K50" s="1450"/>
      <c r="L50" s="1429"/>
    </row>
    <row r="51" spans="1:12" ht="21.2" customHeight="1">
      <c r="A51" s="1433">
        <v>49</v>
      </c>
      <c r="B51" s="1449"/>
      <c r="C51" s="1450"/>
      <c r="D51" s="1461"/>
      <c r="E51" s="1474"/>
      <c r="F51" s="1434" t="s">
        <v>1879</v>
      </c>
      <c r="G51" s="1429" t="s">
        <v>1929</v>
      </c>
      <c r="H51" s="1429"/>
      <c r="I51" s="1429"/>
      <c r="J51" s="1450"/>
      <c r="K51" s="1450"/>
      <c r="L51" s="1429"/>
    </row>
    <row r="52" spans="1:12" ht="21.2" customHeight="1">
      <c r="A52" s="1433">
        <v>50</v>
      </c>
      <c r="B52" s="1449"/>
      <c r="C52" s="1450"/>
      <c r="D52" s="1461"/>
      <c r="E52" s="1474"/>
      <c r="F52" s="1434" t="s">
        <v>314</v>
      </c>
      <c r="G52" s="1429" t="s">
        <v>1929</v>
      </c>
      <c r="H52" s="1429"/>
      <c r="I52" s="1429"/>
      <c r="J52" s="1450"/>
      <c r="K52" s="1450"/>
      <c r="L52" s="1429"/>
    </row>
    <row r="53" spans="1:12">
      <c r="A53" s="1433">
        <v>51</v>
      </c>
      <c r="B53" s="1449"/>
      <c r="C53" s="1450"/>
      <c r="D53" s="1461"/>
      <c r="E53" s="1474"/>
      <c r="F53" s="1434" t="s">
        <v>1880</v>
      </c>
      <c r="G53" s="1429" t="s">
        <v>1929</v>
      </c>
      <c r="H53" s="1429"/>
      <c r="I53" s="1429"/>
      <c r="J53" s="1450"/>
      <c r="K53" s="1450"/>
      <c r="L53" s="1429"/>
    </row>
    <row r="54" spans="1:12" ht="24">
      <c r="A54" s="1433">
        <v>52</v>
      </c>
      <c r="B54" s="1449"/>
      <c r="C54" s="1450"/>
      <c r="D54" s="1461"/>
      <c r="E54" s="1474" t="s">
        <v>1881</v>
      </c>
      <c r="F54" s="1434" t="s">
        <v>1882</v>
      </c>
      <c r="G54" s="1429" t="s">
        <v>1929</v>
      </c>
      <c r="H54" s="1429" t="s">
        <v>1883</v>
      </c>
      <c r="I54" s="1429"/>
      <c r="J54" s="1450"/>
      <c r="K54" s="1450" t="s">
        <v>1803</v>
      </c>
      <c r="L54" s="1429"/>
    </row>
    <row r="55" spans="1:12" ht="21.2" customHeight="1">
      <c r="A55" s="1433">
        <v>53</v>
      </c>
      <c r="B55" s="1449"/>
      <c r="C55" s="1450"/>
      <c r="D55" s="1461"/>
      <c r="E55" s="1474"/>
      <c r="F55" s="1434" t="s">
        <v>1849</v>
      </c>
      <c r="G55" s="1429" t="s">
        <v>1929</v>
      </c>
      <c r="H55" s="1429"/>
      <c r="I55" s="1429"/>
      <c r="J55" s="1450"/>
      <c r="K55" s="1450"/>
      <c r="L55" s="1429"/>
    </row>
    <row r="56" spans="1:12" ht="21.2" customHeight="1">
      <c r="A56" s="1433">
        <v>54</v>
      </c>
      <c r="B56" s="1449"/>
      <c r="C56" s="1450"/>
      <c r="D56" s="1461"/>
      <c r="E56" s="1474" t="s">
        <v>1884</v>
      </c>
      <c r="F56" s="1434" t="s">
        <v>1885</v>
      </c>
      <c r="G56" s="1429" t="s">
        <v>1975</v>
      </c>
      <c r="H56" s="1429"/>
      <c r="I56" s="1429"/>
      <c r="J56" s="1450"/>
      <c r="K56" s="1450" t="s">
        <v>1799</v>
      </c>
      <c r="L56" s="1429"/>
    </row>
    <row r="57" spans="1:12" ht="24">
      <c r="A57" s="1433">
        <v>55</v>
      </c>
      <c r="B57" s="1449"/>
      <c r="C57" s="1450"/>
      <c r="D57" s="1461"/>
      <c r="E57" s="1474"/>
      <c r="F57" s="1434" t="s">
        <v>1886</v>
      </c>
      <c r="G57" s="1429" t="s">
        <v>1975</v>
      </c>
      <c r="H57" s="1429"/>
      <c r="I57" s="1429"/>
      <c r="J57" s="1450"/>
      <c r="K57" s="1450"/>
      <c r="L57" s="1429"/>
    </row>
    <row r="58" spans="1:12">
      <c r="A58" s="1433">
        <v>56</v>
      </c>
      <c r="B58" s="1449"/>
      <c r="C58" s="1450"/>
      <c r="D58" s="1461"/>
      <c r="E58" s="1474"/>
      <c r="F58" s="1434" t="s">
        <v>1887</v>
      </c>
      <c r="G58" s="1429" t="s">
        <v>1975</v>
      </c>
      <c r="H58" s="1429"/>
      <c r="I58" s="1429"/>
      <c r="J58" s="1450"/>
      <c r="K58" s="1450"/>
      <c r="L58" s="1429"/>
    </row>
    <row r="59" spans="1:12">
      <c r="A59" s="1433">
        <v>57</v>
      </c>
      <c r="B59" s="1449"/>
      <c r="C59" s="1450"/>
      <c r="D59" s="1461"/>
      <c r="E59" s="1474"/>
      <c r="F59" s="1434" t="s">
        <v>1849</v>
      </c>
      <c r="G59" s="1429" t="s">
        <v>1929</v>
      </c>
      <c r="H59" s="1429"/>
      <c r="I59" s="1429"/>
      <c r="J59" s="1450"/>
      <c r="K59" s="1450"/>
      <c r="L59" s="1429"/>
    </row>
    <row r="60" spans="1:12" ht="24">
      <c r="A60" s="1433">
        <v>58</v>
      </c>
      <c r="B60" s="1449"/>
      <c r="C60" s="1450"/>
      <c r="D60" s="1462" t="s">
        <v>1888</v>
      </c>
      <c r="E60" s="1463"/>
      <c r="F60" s="1434" t="s">
        <v>1889</v>
      </c>
      <c r="G60" s="1450" t="s">
        <v>1924</v>
      </c>
      <c r="H60" s="1429"/>
      <c r="I60" s="1429"/>
      <c r="J60" s="1429"/>
      <c r="K60" s="1429" t="s">
        <v>1793</v>
      </c>
      <c r="L60" s="1429"/>
    </row>
    <row r="61" spans="1:12" ht="24">
      <c r="A61" s="1433">
        <v>59</v>
      </c>
      <c r="B61" s="1449"/>
      <c r="C61" s="1450"/>
      <c r="D61" s="1464"/>
      <c r="E61" s="1465"/>
      <c r="F61" s="1434" t="s">
        <v>1890</v>
      </c>
      <c r="G61" s="1450"/>
      <c r="H61" s="1429"/>
      <c r="I61" s="1429"/>
      <c r="J61" s="1429"/>
      <c r="K61" s="1429" t="s">
        <v>1794</v>
      </c>
      <c r="L61" s="1429"/>
    </row>
    <row r="62" spans="1:12">
      <c r="A62" s="1433">
        <v>60</v>
      </c>
      <c r="B62" s="1449"/>
      <c r="C62" s="1450"/>
      <c r="D62" s="1464"/>
      <c r="E62" s="1465"/>
      <c r="F62" s="1434" t="s">
        <v>1891</v>
      </c>
      <c r="G62" s="1450"/>
      <c r="H62" s="1429"/>
      <c r="I62" s="1429"/>
      <c r="J62" s="1429"/>
      <c r="K62" s="1429" t="s">
        <v>1892</v>
      </c>
      <c r="L62" s="1429"/>
    </row>
    <row r="63" spans="1:12" ht="24">
      <c r="A63" s="1433">
        <v>61</v>
      </c>
      <c r="B63" s="1449"/>
      <c r="C63" s="1450"/>
      <c r="D63" s="1464"/>
      <c r="E63" s="1465"/>
      <c r="F63" s="1434" t="s">
        <v>1959</v>
      </c>
      <c r="G63" s="1450"/>
      <c r="H63" s="1429"/>
      <c r="I63" s="1429"/>
      <c r="J63" s="1429"/>
      <c r="K63" s="1429"/>
      <c r="L63" s="1429"/>
    </row>
    <row r="64" spans="1:12" ht="36">
      <c r="A64" s="1433">
        <v>62</v>
      </c>
      <c r="B64" s="1449"/>
      <c r="C64" s="1450"/>
      <c r="D64" s="1466"/>
      <c r="E64" s="1467"/>
      <c r="F64" s="1434" t="s">
        <v>1960</v>
      </c>
      <c r="G64" s="1450"/>
      <c r="H64" s="1429"/>
      <c r="I64" s="1429"/>
      <c r="J64" s="1429"/>
      <c r="K64" s="1429" t="s">
        <v>1961</v>
      </c>
      <c r="L64" s="1429"/>
    </row>
    <row r="65" spans="1:12" ht="24">
      <c r="A65" s="1433">
        <v>63</v>
      </c>
      <c r="B65" s="1449"/>
      <c r="C65" s="1450" t="s">
        <v>1893</v>
      </c>
      <c r="D65" s="1468" t="s">
        <v>1894</v>
      </c>
      <c r="E65" s="1469"/>
      <c r="F65" s="1434" t="s">
        <v>1895</v>
      </c>
      <c r="G65" s="1453" t="s">
        <v>1978</v>
      </c>
      <c r="H65" s="1429" t="s">
        <v>1896</v>
      </c>
      <c r="I65" s="1429"/>
      <c r="J65" s="1450"/>
      <c r="K65" s="1450" t="s">
        <v>1935</v>
      </c>
      <c r="L65" s="1429"/>
    </row>
    <row r="66" spans="1:12" ht="24">
      <c r="A66" s="1433">
        <v>64</v>
      </c>
      <c r="B66" s="1449"/>
      <c r="C66" s="1450"/>
      <c r="D66" s="1470"/>
      <c r="E66" s="1471"/>
      <c r="F66" s="1434" t="s">
        <v>1897</v>
      </c>
      <c r="G66" s="1456"/>
      <c r="H66" s="1429"/>
      <c r="I66" s="1429"/>
      <c r="J66" s="1450"/>
      <c r="K66" s="1450"/>
      <c r="L66" s="1429"/>
    </row>
    <row r="67" spans="1:12">
      <c r="A67" s="1433">
        <v>65</v>
      </c>
      <c r="B67" s="1449"/>
      <c r="C67" s="1450"/>
      <c r="D67" s="1470"/>
      <c r="E67" s="1471"/>
      <c r="F67" s="1434" t="s">
        <v>1898</v>
      </c>
      <c r="G67" s="1456"/>
      <c r="H67" s="1429"/>
      <c r="I67" s="1429"/>
      <c r="J67" s="1450"/>
      <c r="K67" s="1450"/>
      <c r="L67" s="1429"/>
    </row>
    <row r="68" spans="1:12" ht="24">
      <c r="A68" s="1433">
        <v>66</v>
      </c>
      <c r="B68" s="1449"/>
      <c r="C68" s="1450"/>
      <c r="D68" s="1470"/>
      <c r="E68" s="1471"/>
      <c r="F68" s="1434" t="s">
        <v>1899</v>
      </c>
      <c r="G68" s="1456"/>
      <c r="H68" s="1429"/>
      <c r="I68" s="1429"/>
      <c r="J68" s="1450"/>
      <c r="K68" s="1450"/>
      <c r="L68" s="1429"/>
    </row>
    <row r="69" spans="1:12" ht="21.2" customHeight="1">
      <c r="A69" s="1433">
        <v>67</v>
      </c>
      <c r="B69" s="1449"/>
      <c r="C69" s="1450"/>
      <c r="D69" s="1470"/>
      <c r="E69" s="1471"/>
      <c r="F69" s="1434" t="s">
        <v>1900</v>
      </c>
      <c r="G69" s="1456"/>
      <c r="H69" s="1429"/>
      <c r="I69" s="1429"/>
      <c r="J69" s="1450"/>
      <c r="K69" s="1450"/>
      <c r="L69" s="1429"/>
    </row>
    <row r="70" spans="1:12" ht="15.75" customHeight="1">
      <c r="A70" s="1433">
        <v>68</v>
      </c>
      <c r="B70" s="1449"/>
      <c r="C70" s="1450"/>
      <c r="D70" s="1472"/>
      <c r="E70" s="1473"/>
      <c r="F70" s="1434" t="s">
        <v>1849</v>
      </c>
      <c r="G70" s="1456"/>
      <c r="H70" s="1429"/>
      <c r="I70" s="1429"/>
      <c r="J70" s="1450"/>
      <c r="K70" s="1450"/>
      <c r="L70" s="1429"/>
    </row>
    <row r="71" spans="1:12" ht="21.2" customHeight="1">
      <c r="A71" s="1433">
        <v>69</v>
      </c>
      <c r="B71" s="1449"/>
      <c r="C71" s="1450"/>
      <c r="D71" s="1468" t="s">
        <v>1901</v>
      </c>
      <c r="E71" s="1469"/>
      <c r="F71" s="1434" t="s">
        <v>1902</v>
      </c>
      <c r="G71" s="1456"/>
      <c r="H71" s="1429"/>
      <c r="I71" s="1429"/>
      <c r="J71" s="1450"/>
      <c r="K71" s="1450" t="s">
        <v>1799</v>
      </c>
      <c r="L71" s="1429"/>
    </row>
    <row r="72" spans="1:12" ht="21.2" customHeight="1">
      <c r="A72" s="1433">
        <v>70</v>
      </c>
      <c r="B72" s="1449"/>
      <c r="C72" s="1450"/>
      <c r="D72" s="1470"/>
      <c r="E72" s="1471"/>
      <c r="F72" s="1434" t="s">
        <v>1903</v>
      </c>
      <c r="G72" s="1456"/>
      <c r="H72" s="1429"/>
      <c r="I72" s="1429"/>
      <c r="J72" s="1450"/>
      <c r="K72" s="1450"/>
      <c r="L72" s="1429"/>
    </row>
    <row r="73" spans="1:12" ht="21.2" customHeight="1">
      <c r="A73" s="1433">
        <v>71</v>
      </c>
      <c r="B73" s="1449"/>
      <c r="C73" s="1450"/>
      <c r="D73" s="1470"/>
      <c r="E73" s="1471"/>
      <c r="F73" s="1434" t="s">
        <v>1904</v>
      </c>
      <c r="G73" s="1456"/>
      <c r="H73" s="1429"/>
      <c r="I73" s="1429"/>
      <c r="J73" s="1450"/>
      <c r="K73" s="1450"/>
      <c r="L73" s="1429"/>
    </row>
    <row r="74" spans="1:12" ht="21.2" customHeight="1">
      <c r="A74" s="1433">
        <v>72</v>
      </c>
      <c r="B74" s="1449"/>
      <c r="C74" s="1450"/>
      <c r="D74" s="1472"/>
      <c r="E74" s="1473"/>
      <c r="F74" s="1434" t="s">
        <v>1905</v>
      </c>
      <c r="G74" s="1454"/>
      <c r="H74" s="1429"/>
      <c r="I74" s="1429"/>
      <c r="J74" s="1450"/>
      <c r="K74" s="1450"/>
      <c r="L74" s="1429"/>
    </row>
    <row r="75" spans="1:12">
      <c r="A75" s="1433">
        <v>73</v>
      </c>
      <c r="B75" s="1449"/>
      <c r="C75" s="1450" t="s">
        <v>1906</v>
      </c>
      <c r="D75" s="1450" t="s">
        <v>1907</v>
      </c>
      <c r="E75" s="1450"/>
      <c r="F75" s="1434" t="s">
        <v>1908</v>
      </c>
      <c r="G75" s="1429" t="s">
        <v>1930</v>
      </c>
      <c r="H75" s="1429"/>
      <c r="I75" s="1429"/>
      <c r="J75" s="1429"/>
      <c r="K75" s="1429" t="s">
        <v>1785</v>
      </c>
      <c r="L75" s="1429"/>
    </row>
    <row r="76" spans="1:12" ht="24">
      <c r="A76" s="1433">
        <v>74</v>
      </c>
      <c r="B76" s="1449"/>
      <c r="C76" s="1450"/>
      <c r="D76" s="1450" t="s">
        <v>1936</v>
      </c>
      <c r="E76" s="1450"/>
      <c r="F76" s="1434" t="s">
        <v>1937</v>
      </c>
      <c r="G76" s="1429" t="s">
        <v>1930</v>
      </c>
      <c r="H76" s="1429" t="s">
        <v>1948</v>
      </c>
      <c r="I76" s="1429"/>
      <c r="J76" s="1429"/>
      <c r="K76" s="1429" t="s">
        <v>1909</v>
      </c>
      <c r="L76" s="1429"/>
    </row>
    <row r="77" spans="1:12">
      <c r="A77" s="1433">
        <v>75</v>
      </c>
      <c r="B77" s="1449"/>
      <c r="C77" s="1450"/>
      <c r="D77" s="1450" t="s">
        <v>1976</v>
      </c>
      <c r="E77" s="1450"/>
      <c r="F77" s="1434"/>
      <c r="G77" s="1429" t="s">
        <v>1979</v>
      </c>
      <c r="H77" s="1429"/>
      <c r="I77" s="1429"/>
      <c r="J77" s="1429"/>
      <c r="K77" s="1429" t="s">
        <v>1977</v>
      </c>
      <c r="L77" s="1429"/>
    </row>
    <row r="78" spans="1:12" ht="36">
      <c r="A78" s="1433">
        <v>76</v>
      </c>
      <c r="B78" s="1449" t="s">
        <v>1910</v>
      </c>
      <c r="C78" s="1429"/>
      <c r="D78" s="1429" t="s">
        <v>1911</v>
      </c>
      <c r="E78" s="1429" t="s">
        <v>1912</v>
      </c>
      <c r="F78" s="1429" t="s">
        <v>1913</v>
      </c>
      <c r="G78" s="1429" t="s">
        <v>1938</v>
      </c>
      <c r="H78" s="1429" t="s">
        <v>1914</v>
      </c>
      <c r="I78" s="1429"/>
      <c r="J78" s="1429"/>
      <c r="K78" s="1429" t="s">
        <v>1765</v>
      </c>
      <c r="L78" s="1429"/>
    </row>
    <row r="79" spans="1:12" ht="36">
      <c r="A79" s="1433">
        <v>77</v>
      </c>
      <c r="B79" s="1449"/>
      <c r="C79" s="1429"/>
      <c r="D79" s="1429" t="s">
        <v>1915</v>
      </c>
      <c r="E79" s="1429" t="s">
        <v>1916</v>
      </c>
      <c r="F79" s="1429" t="s">
        <v>1917</v>
      </c>
      <c r="G79" s="1429" t="s">
        <v>1925</v>
      </c>
      <c r="H79" s="1429"/>
      <c r="I79" s="1429"/>
      <c r="J79" s="1429"/>
      <c r="K79" s="1429" t="s">
        <v>1833</v>
      </c>
      <c r="L79" s="1429"/>
    </row>
    <row r="80" spans="1:12" ht="28.5" customHeight="1">
      <c r="A80" s="1433">
        <v>78</v>
      </c>
      <c r="B80" s="1449"/>
      <c r="C80" s="1429"/>
      <c r="D80" s="1429" t="s">
        <v>1918</v>
      </c>
      <c r="E80" s="1429" t="s">
        <v>1919</v>
      </c>
      <c r="F80" s="1429" t="s">
        <v>1920</v>
      </c>
      <c r="G80" s="1429" t="s">
        <v>1926</v>
      </c>
      <c r="H80" s="1429"/>
      <c r="I80" s="1429"/>
      <c r="J80" s="1429"/>
      <c r="K80" s="1429" t="s">
        <v>1766</v>
      </c>
      <c r="L80" s="1429"/>
    </row>
    <row r="81" spans="1:12" ht="24">
      <c r="A81" s="1433">
        <v>79</v>
      </c>
      <c r="B81" s="1449"/>
      <c r="C81" s="1429"/>
      <c r="D81" s="1429" t="s">
        <v>1939</v>
      </c>
      <c r="E81" s="1429" t="s">
        <v>1940</v>
      </c>
      <c r="F81" s="1429" t="s">
        <v>1941</v>
      </c>
      <c r="G81" s="1429" t="s">
        <v>1943</v>
      </c>
      <c r="H81" s="1429"/>
      <c r="I81" s="1429"/>
      <c r="J81" s="1429"/>
      <c r="K81" s="1429" t="s">
        <v>1946</v>
      </c>
      <c r="L81" s="1429"/>
    </row>
    <row r="82" spans="1:12">
      <c r="A82" s="1433">
        <v>80</v>
      </c>
      <c r="B82" s="1449"/>
      <c r="C82" s="1429"/>
      <c r="D82" s="1429" t="s">
        <v>1722</v>
      </c>
      <c r="E82" s="1429" t="s">
        <v>1942</v>
      </c>
      <c r="F82" s="1429" t="s">
        <v>1921</v>
      </c>
      <c r="G82" s="1429" t="s">
        <v>1944</v>
      </c>
      <c r="H82" s="1429"/>
      <c r="I82" s="1429"/>
      <c r="J82" s="1429"/>
      <c r="K82" s="1429" t="s">
        <v>1947</v>
      </c>
      <c r="L82" s="1429"/>
    </row>
    <row r="83" spans="1:12" ht="36">
      <c r="A83" s="1433">
        <v>81</v>
      </c>
      <c r="B83" s="1449"/>
      <c r="C83" s="1429"/>
      <c r="D83" s="1429" t="s">
        <v>1922</v>
      </c>
      <c r="E83" s="1429" t="s">
        <v>1318</v>
      </c>
      <c r="F83" s="1429" t="s">
        <v>1922</v>
      </c>
      <c r="G83" s="1429" t="s">
        <v>1945</v>
      </c>
      <c r="H83" s="1429"/>
      <c r="I83" s="1429"/>
      <c r="J83" s="1429"/>
      <c r="K83" s="1429" t="s">
        <v>1946</v>
      </c>
      <c r="L83" s="1429"/>
    </row>
    <row r="84" spans="1:12" s="1440" customFormat="1" ht="12">
      <c r="A84" s="1438"/>
      <c r="B84" s="1438"/>
      <c r="C84" s="1438"/>
      <c r="D84" s="1438"/>
      <c r="E84" s="1438"/>
      <c r="F84" s="1439"/>
      <c r="G84" s="1439"/>
      <c r="H84" s="1438"/>
      <c r="I84" s="1438"/>
      <c r="J84" s="1438"/>
      <c r="K84" s="1438"/>
      <c r="L84" s="1438"/>
    </row>
    <row r="85" spans="1:12">
      <c r="D85" s="1442"/>
      <c r="E85" s="1443"/>
      <c r="F85" s="1443"/>
      <c r="G85" s="1444"/>
      <c r="H85" s="1443"/>
      <c r="I85" s="1443"/>
      <c r="J85" s="1443"/>
      <c r="K85" s="1443"/>
      <c r="L85" s="1443"/>
    </row>
    <row r="86" spans="1:12">
      <c r="D86" s="1442"/>
      <c r="E86" s="1443"/>
      <c r="F86" s="1443"/>
      <c r="G86" s="1444"/>
      <c r="H86" s="1443"/>
      <c r="I86" s="1443"/>
      <c r="J86" s="1443"/>
      <c r="K86" s="1443"/>
      <c r="L86" s="1443"/>
    </row>
    <row r="87" spans="1:12">
      <c r="D87" s="1442"/>
      <c r="E87" s="1443"/>
      <c r="F87" s="1443"/>
      <c r="G87" s="1444"/>
      <c r="H87" s="1443"/>
      <c r="I87" s="1443"/>
      <c r="J87" s="1443"/>
      <c r="K87" s="1443"/>
      <c r="L87" s="1443"/>
    </row>
    <row r="88" spans="1:12">
      <c r="D88" s="1442"/>
      <c r="E88" s="1443"/>
      <c r="F88" s="1443"/>
      <c r="G88" s="1444"/>
      <c r="H88" s="1443"/>
      <c r="I88" s="1443"/>
      <c r="J88" s="1443"/>
      <c r="K88" s="1443"/>
      <c r="L88" s="1443"/>
    </row>
    <row r="89" spans="1:12">
      <c r="D89" s="1442"/>
      <c r="E89" s="1443"/>
      <c r="F89" s="1443"/>
      <c r="G89" s="1444"/>
      <c r="H89" s="1443"/>
      <c r="I89" s="1443"/>
      <c r="J89" s="1443"/>
      <c r="K89" s="1443"/>
      <c r="L89" s="1443"/>
    </row>
    <row r="90" spans="1:12">
      <c r="D90" s="1442"/>
      <c r="E90" s="1443"/>
      <c r="F90" s="1443"/>
      <c r="G90" s="1444"/>
      <c r="H90" s="1443"/>
      <c r="I90" s="1443"/>
      <c r="J90" s="1443"/>
      <c r="K90" s="1443"/>
      <c r="L90" s="1443"/>
    </row>
    <row r="91" spans="1:12">
      <c r="D91" s="1442"/>
      <c r="E91" s="1443"/>
      <c r="F91" s="1443"/>
      <c r="G91" s="1444"/>
      <c r="H91" s="1443"/>
      <c r="I91" s="1443"/>
      <c r="J91" s="1443"/>
      <c r="K91" s="1443"/>
      <c r="L91" s="1443"/>
    </row>
    <row r="92" spans="1:12">
      <c r="D92" s="1442"/>
      <c r="E92" s="1443"/>
      <c r="F92" s="1443"/>
      <c r="G92" s="1444"/>
      <c r="H92" s="1443"/>
      <c r="I92" s="1443"/>
      <c r="J92" s="1443"/>
      <c r="K92" s="1443"/>
      <c r="L92" s="1443"/>
    </row>
    <row r="93" spans="1:12">
      <c r="D93" s="1442"/>
      <c r="E93" s="1443"/>
      <c r="F93" s="1443"/>
      <c r="G93" s="1444"/>
      <c r="H93" s="1443"/>
      <c r="I93" s="1443"/>
      <c r="J93" s="1443"/>
      <c r="K93" s="1443"/>
      <c r="L93" s="1443"/>
    </row>
    <row r="94" spans="1:12">
      <c r="D94" s="1442"/>
      <c r="E94" s="1443"/>
      <c r="F94" s="1443"/>
      <c r="G94" s="1444"/>
      <c r="H94" s="1443"/>
      <c r="I94" s="1443"/>
      <c r="J94" s="1443"/>
      <c r="K94" s="1443"/>
      <c r="L94" s="1443"/>
    </row>
    <row r="95" spans="1:12">
      <c r="D95" s="1442"/>
      <c r="E95" s="1443"/>
      <c r="F95" s="1443"/>
      <c r="G95" s="1444"/>
      <c r="H95" s="1443"/>
      <c r="I95" s="1443"/>
      <c r="J95" s="1443"/>
      <c r="K95" s="1443"/>
      <c r="L95" s="1443"/>
    </row>
    <row r="96" spans="1:12">
      <c r="D96" s="1442"/>
      <c r="E96" s="1443"/>
      <c r="F96" s="1443"/>
      <c r="G96" s="1444"/>
      <c r="H96" s="1443"/>
      <c r="I96" s="1443"/>
      <c r="J96" s="1443"/>
      <c r="K96" s="1443"/>
      <c r="L96" s="1443"/>
    </row>
    <row r="97" spans="4:12">
      <c r="D97" s="1442"/>
      <c r="E97" s="1443"/>
      <c r="F97" s="1443"/>
      <c r="G97" s="1444"/>
      <c r="H97" s="1443"/>
      <c r="I97" s="1443"/>
      <c r="J97" s="1443"/>
      <c r="K97" s="1443"/>
      <c r="L97" s="1443"/>
    </row>
    <row r="98" spans="4:12">
      <c r="D98" s="1442"/>
      <c r="E98" s="1443"/>
      <c r="F98" s="1443"/>
      <c r="G98" s="1444"/>
      <c r="H98" s="1443"/>
      <c r="I98" s="1443"/>
      <c r="J98" s="1443"/>
      <c r="K98" s="1443"/>
      <c r="L98" s="1443"/>
    </row>
    <row r="99" spans="4:12">
      <c r="D99" s="1442"/>
      <c r="E99" s="1443"/>
      <c r="F99" s="1443"/>
      <c r="G99" s="1444"/>
      <c r="H99" s="1443"/>
      <c r="I99" s="1443"/>
      <c r="J99" s="1443"/>
      <c r="K99" s="1443"/>
      <c r="L99" s="1443"/>
    </row>
    <row r="100" spans="4:12">
      <c r="D100" s="1442"/>
      <c r="E100" s="1443"/>
      <c r="F100" s="1443"/>
      <c r="G100" s="1444"/>
      <c r="H100" s="1443"/>
      <c r="I100" s="1443"/>
      <c r="J100" s="1443"/>
      <c r="K100" s="1443"/>
      <c r="L100" s="1443"/>
    </row>
    <row r="101" spans="4:12">
      <c r="D101" s="1442"/>
      <c r="E101" s="1443"/>
      <c r="F101" s="1443"/>
      <c r="G101" s="1444"/>
      <c r="H101" s="1443"/>
      <c r="I101" s="1443"/>
      <c r="J101" s="1443"/>
      <c r="K101" s="1443"/>
      <c r="L101" s="1443"/>
    </row>
    <row r="102" spans="4:12">
      <c r="D102" s="1442"/>
      <c r="E102" s="1443"/>
      <c r="F102" s="1443"/>
      <c r="G102" s="1444"/>
      <c r="H102" s="1443"/>
      <c r="I102" s="1443"/>
      <c r="J102" s="1443"/>
      <c r="K102" s="1443"/>
      <c r="L102" s="1443"/>
    </row>
    <row r="103" spans="4:12">
      <c r="D103" s="1442"/>
      <c r="E103" s="1443"/>
      <c r="F103" s="1443"/>
      <c r="G103" s="1444"/>
      <c r="H103" s="1443"/>
      <c r="I103" s="1443"/>
      <c r="J103" s="1443"/>
      <c r="K103" s="1443"/>
      <c r="L103" s="1443"/>
    </row>
    <row r="104" spans="4:12">
      <c r="D104" s="1442"/>
      <c r="E104" s="1443"/>
      <c r="F104" s="1443"/>
      <c r="G104" s="1444"/>
      <c r="H104" s="1443"/>
      <c r="I104" s="1443"/>
      <c r="J104" s="1443"/>
      <c r="K104" s="1443"/>
      <c r="L104" s="1443"/>
    </row>
    <row r="105" spans="4:12">
      <c r="D105" s="1442"/>
      <c r="E105" s="1443"/>
      <c r="F105" s="1443"/>
      <c r="G105" s="1444"/>
      <c r="H105" s="1443"/>
      <c r="I105" s="1443"/>
      <c r="J105" s="1443"/>
      <c r="K105" s="1443"/>
      <c r="L105" s="1443"/>
    </row>
    <row r="106" spans="4:12">
      <c r="D106" s="1442"/>
      <c r="E106" s="1443"/>
      <c r="F106" s="1443"/>
      <c r="G106" s="1444"/>
      <c r="H106" s="1443"/>
      <c r="I106" s="1443"/>
      <c r="J106" s="1443"/>
      <c r="K106" s="1443"/>
      <c r="L106" s="1443"/>
    </row>
    <row r="107" spans="4:12">
      <c r="D107" s="1442"/>
      <c r="E107" s="1443"/>
      <c r="F107" s="1443"/>
      <c r="G107" s="1444"/>
      <c r="H107" s="1443"/>
      <c r="I107" s="1443"/>
      <c r="J107" s="1443"/>
      <c r="K107" s="1443"/>
      <c r="L107" s="1443"/>
    </row>
    <row r="108" spans="4:12">
      <c r="D108" s="1442"/>
      <c r="E108" s="1443"/>
      <c r="F108" s="1443"/>
      <c r="G108" s="1444"/>
      <c r="H108" s="1443"/>
      <c r="I108" s="1443"/>
      <c r="J108" s="1443"/>
      <c r="K108" s="1443"/>
      <c r="L108" s="1443"/>
    </row>
    <row r="109" spans="4:12">
      <c r="D109" s="1442"/>
      <c r="E109" s="1443"/>
      <c r="F109" s="1443"/>
      <c r="G109" s="1444"/>
      <c r="H109" s="1443"/>
      <c r="I109" s="1443"/>
      <c r="J109" s="1443"/>
      <c r="K109" s="1443"/>
      <c r="L109" s="1443"/>
    </row>
    <row r="110" spans="4:12">
      <c r="D110" s="1442"/>
      <c r="E110" s="1443"/>
      <c r="F110" s="1443"/>
      <c r="G110" s="1444"/>
      <c r="H110" s="1443"/>
      <c r="I110" s="1443"/>
      <c r="J110" s="1443"/>
      <c r="K110" s="1443"/>
      <c r="L110" s="1443"/>
    </row>
    <row r="111" spans="4:12">
      <c r="D111" s="1442"/>
      <c r="E111" s="1443"/>
      <c r="F111" s="1443"/>
      <c r="G111" s="1444"/>
      <c r="H111" s="1443"/>
      <c r="I111" s="1443"/>
      <c r="J111" s="1443"/>
      <c r="K111" s="1443"/>
      <c r="L111" s="1443"/>
    </row>
    <row r="112" spans="4:12">
      <c r="D112" s="1442"/>
      <c r="E112" s="1443"/>
      <c r="F112" s="1443"/>
      <c r="G112" s="1444"/>
      <c r="H112" s="1443"/>
      <c r="I112" s="1443"/>
      <c r="J112" s="1443"/>
      <c r="K112" s="1443"/>
      <c r="L112" s="1443"/>
    </row>
    <row r="113" spans="4:12">
      <c r="D113" s="1442"/>
      <c r="E113" s="1443"/>
      <c r="F113" s="1443"/>
      <c r="G113" s="1444"/>
      <c r="H113" s="1443"/>
      <c r="I113" s="1443"/>
      <c r="J113" s="1443"/>
      <c r="K113" s="1443"/>
      <c r="L113" s="1443"/>
    </row>
    <row r="114" spans="4:12">
      <c r="D114" s="1442"/>
      <c r="E114" s="1443"/>
      <c r="F114" s="1443"/>
      <c r="G114" s="1444"/>
      <c r="H114" s="1443"/>
      <c r="I114" s="1443"/>
      <c r="J114" s="1443"/>
      <c r="K114" s="1443"/>
      <c r="L114" s="1443"/>
    </row>
    <row r="115" spans="4:12">
      <c r="D115" s="1442"/>
      <c r="E115" s="1443"/>
      <c r="F115" s="1443"/>
      <c r="G115" s="1444"/>
      <c r="H115" s="1443"/>
      <c r="I115" s="1443"/>
      <c r="J115" s="1443"/>
      <c r="K115" s="1443"/>
      <c r="L115" s="1443"/>
    </row>
    <row r="116" spans="4:12">
      <c r="D116" s="1442"/>
      <c r="E116" s="1443"/>
      <c r="F116" s="1443"/>
      <c r="G116" s="1444"/>
      <c r="H116" s="1443"/>
      <c r="I116" s="1443"/>
      <c r="J116" s="1443"/>
      <c r="K116" s="1443"/>
      <c r="L116" s="1443"/>
    </row>
    <row r="117" spans="4:12">
      <c r="D117" s="1442"/>
      <c r="E117" s="1443"/>
      <c r="F117" s="1443"/>
      <c r="G117" s="1444"/>
      <c r="H117" s="1443"/>
      <c r="I117" s="1443"/>
      <c r="J117" s="1443"/>
      <c r="K117" s="1443"/>
      <c r="L117" s="1443"/>
    </row>
    <row r="118" spans="4:12">
      <c r="D118" s="1442"/>
      <c r="E118" s="1443"/>
      <c r="F118" s="1443"/>
      <c r="G118" s="1444"/>
      <c r="H118" s="1443"/>
      <c r="I118" s="1443"/>
      <c r="J118" s="1443"/>
      <c r="K118" s="1443"/>
      <c r="L118" s="1443"/>
    </row>
    <row r="119" spans="4:12">
      <c r="D119" s="1442"/>
      <c r="E119" s="1443"/>
      <c r="F119" s="1443"/>
      <c r="G119" s="1444"/>
      <c r="H119" s="1443"/>
      <c r="I119" s="1443"/>
      <c r="J119" s="1443"/>
      <c r="K119" s="1443"/>
      <c r="L119" s="1443"/>
    </row>
    <row r="120" spans="4:12">
      <c r="D120" s="1442"/>
      <c r="E120" s="1443"/>
      <c r="F120" s="1443"/>
      <c r="G120" s="1444"/>
      <c r="H120" s="1443"/>
      <c r="I120" s="1443"/>
      <c r="J120" s="1443"/>
      <c r="K120" s="1443"/>
      <c r="L120" s="1443"/>
    </row>
    <row r="121" spans="4:12">
      <c r="D121" s="1442"/>
      <c r="E121" s="1443"/>
      <c r="F121" s="1443"/>
      <c r="G121" s="1444"/>
      <c r="H121" s="1443"/>
      <c r="I121" s="1443"/>
      <c r="J121" s="1443"/>
      <c r="K121" s="1443"/>
      <c r="L121" s="1443"/>
    </row>
    <row r="122" spans="4:12">
      <c r="D122" s="1442"/>
      <c r="E122" s="1443"/>
      <c r="F122" s="1443"/>
      <c r="G122" s="1444"/>
      <c r="H122" s="1443"/>
      <c r="I122" s="1443"/>
      <c r="J122" s="1443"/>
      <c r="K122" s="1443"/>
      <c r="L122" s="1443"/>
    </row>
    <row r="123" spans="4:12">
      <c r="D123" s="1442"/>
      <c r="E123" s="1443"/>
      <c r="F123" s="1443"/>
      <c r="G123" s="1444"/>
      <c r="H123" s="1443"/>
      <c r="I123" s="1443"/>
      <c r="J123" s="1443"/>
      <c r="K123" s="1443"/>
      <c r="L123" s="1443"/>
    </row>
    <row r="124" spans="4:12">
      <c r="D124" s="1442"/>
      <c r="E124" s="1443"/>
      <c r="F124" s="1443"/>
      <c r="G124" s="1444"/>
      <c r="H124" s="1443"/>
      <c r="I124" s="1443"/>
      <c r="J124" s="1443"/>
      <c r="K124" s="1443"/>
      <c r="L124" s="1443"/>
    </row>
    <row r="125" spans="4:12">
      <c r="D125" s="1442"/>
      <c r="E125" s="1443"/>
      <c r="F125" s="1443"/>
      <c r="G125" s="1444"/>
      <c r="H125" s="1443"/>
      <c r="I125" s="1443"/>
      <c r="J125" s="1443"/>
      <c r="K125" s="1443"/>
      <c r="L125" s="1443"/>
    </row>
    <row r="126" spans="4:12">
      <c r="D126" s="1442"/>
      <c r="E126" s="1443"/>
      <c r="F126" s="1443"/>
      <c r="G126" s="1444"/>
      <c r="H126" s="1443"/>
      <c r="I126" s="1443"/>
      <c r="J126" s="1443"/>
      <c r="K126" s="1443"/>
      <c r="L126" s="1443"/>
    </row>
    <row r="127" spans="4:12">
      <c r="D127" s="1442"/>
      <c r="E127" s="1443"/>
      <c r="F127" s="1443"/>
      <c r="G127" s="1444"/>
      <c r="H127" s="1443"/>
      <c r="I127" s="1443"/>
      <c r="J127" s="1443"/>
      <c r="K127" s="1443"/>
      <c r="L127" s="1443"/>
    </row>
    <row r="128" spans="4:12">
      <c r="D128" s="1442"/>
      <c r="E128" s="1443"/>
      <c r="F128" s="1443"/>
      <c r="G128" s="1444"/>
      <c r="H128" s="1443"/>
      <c r="I128" s="1443"/>
      <c r="J128" s="1443"/>
      <c r="K128" s="1443"/>
      <c r="L128" s="1443"/>
    </row>
    <row r="129" spans="4:12">
      <c r="D129" s="1442"/>
      <c r="E129" s="1443"/>
      <c r="F129" s="1443"/>
      <c r="G129" s="1444"/>
      <c r="H129" s="1443"/>
      <c r="I129" s="1443"/>
      <c r="J129" s="1443"/>
      <c r="K129" s="1443"/>
      <c r="L129" s="1443"/>
    </row>
    <row r="130" spans="4:12">
      <c r="D130" s="1442"/>
      <c r="E130" s="1443"/>
      <c r="F130" s="1443"/>
      <c r="G130" s="1444"/>
      <c r="H130" s="1443"/>
      <c r="I130" s="1443"/>
      <c r="J130" s="1443"/>
      <c r="K130" s="1443"/>
      <c r="L130" s="1443"/>
    </row>
    <row r="131" spans="4:12">
      <c r="D131" s="1442"/>
      <c r="E131" s="1443"/>
      <c r="F131" s="1443"/>
      <c r="G131" s="1444"/>
      <c r="H131" s="1443"/>
      <c r="I131" s="1443"/>
      <c r="J131" s="1443"/>
      <c r="K131" s="1443"/>
      <c r="L131" s="1443"/>
    </row>
    <row r="132" spans="4:12">
      <c r="D132" s="1442"/>
      <c r="E132" s="1443"/>
      <c r="F132" s="1443"/>
      <c r="G132" s="1444"/>
      <c r="H132" s="1443"/>
      <c r="I132" s="1443"/>
      <c r="J132" s="1443"/>
      <c r="K132" s="1443"/>
      <c r="L132" s="1443"/>
    </row>
    <row r="133" spans="4:12">
      <c r="D133" s="1442"/>
      <c r="E133" s="1443"/>
      <c r="F133" s="1443"/>
      <c r="G133" s="1444"/>
      <c r="H133" s="1443"/>
      <c r="I133" s="1443"/>
      <c r="J133" s="1443"/>
      <c r="K133" s="1443"/>
      <c r="L133" s="1443"/>
    </row>
    <row r="134" spans="4:12">
      <c r="D134" s="1442"/>
      <c r="E134" s="1443"/>
      <c r="F134" s="1443"/>
      <c r="G134" s="1444"/>
      <c r="H134" s="1443"/>
      <c r="I134" s="1443"/>
      <c r="J134" s="1443"/>
      <c r="K134" s="1443"/>
      <c r="L134" s="1443"/>
    </row>
    <row r="135" spans="4:12">
      <c r="D135" s="1442"/>
      <c r="E135" s="1443"/>
      <c r="F135" s="1443"/>
      <c r="G135" s="1444"/>
      <c r="H135" s="1443"/>
      <c r="I135" s="1443"/>
      <c r="J135" s="1443"/>
      <c r="K135" s="1443"/>
      <c r="L135" s="1443"/>
    </row>
    <row r="136" spans="4:12">
      <c r="D136" s="1442"/>
      <c r="E136" s="1443"/>
      <c r="F136" s="1443"/>
      <c r="G136" s="1444"/>
      <c r="H136" s="1443"/>
      <c r="I136" s="1443"/>
      <c r="J136" s="1443"/>
      <c r="K136" s="1443"/>
      <c r="L136" s="1443"/>
    </row>
    <row r="137" spans="4:12">
      <c r="D137" s="1442"/>
      <c r="E137" s="1443"/>
      <c r="F137" s="1443"/>
      <c r="G137" s="1444"/>
      <c r="H137" s="1443"/>
      <c r="I137" s="1443"/>
      <c r="J137" s="1443"/>
      <c r="K137" s="1443"/>
      <c r="L137" s="1443"/>
    </row>
    <row r="138" spans="4:12">
      <c r="D138" s="1442"/>
      <c r="E138" s="1443"/>
      <c r="F138" s="1443"/>
      <c r="G138" s="1444"/>
      <c r="H138" s="1443"/>
      <c r="I138" s="1443"/>
      <c r="J138" s="1443"/>
      <c r="K138" s="1443"/>
      <c r="L138" s="1443"/>
    </row>
    <row r="139" spans="4:12">
      <c r="D139" s="1442"/>
      <c r="E139" s="1443"/>
      <c r="F139" s="1443"/>
      <c r="G139" s="1444"/>
      <c r="H139" s="1443"/>
      <c r="I139" s="1443"/>
      <c r="J139" s="1443"/>
      <c r="K139" s="1443"/>
      <c r="L139" s="1443"/>
    </row>
    <row r="140" spans="4:12">
      <c r="D140" s="1442"/>
      <c r="E140" s="1443"/>
      <c r="F140" s="1443"/>
      <c r="G140" s="1444"/>
      <c r="H140" s="1443"/>
      <c r="I140" s="1443"/>
      <c r="J140" s="1443"/>
      <c r="K140" s="1443"/>
      <c r="L140" s="1443"/>
    </row>
    <row r="141" spans="4:12">
      <c r="D141" s="1442"/>
      <c r="E141" s="1443"/>
      <c r="F141" s="1443"/>
      <c r="G141" s="1444"/>
      <c r="H141" s="1443"/>
      <c r="I141" s="1443"/>
      <c r="J141" s="1443"/>
      <c r="K141" s="1443"/>
      <c r="L141" s="1443"/>
    </row>
    <row r="142" spans="4:12">
      <c r="D142" s="1442"/>
      <c r="E142" s="1443"/>
      <c r="F142" s="1443"/>
      <c r="G142" s="1444"/>
      <c r="H142" s="1443"/>
      <c r="I142" s="1443"/>
      <c r="J142" s="1443"/>
      <c r="K142" s="1443"/>
      <c r="L142" s="1443"/>
    </row>
    <row r="143" spans="4:12">
      <c r="D143" s="1442"/>
      <c r="E143" s="1443"/>
      <c r="F143" s="1443"/>
      <c r="G143" s="1444"/>
      <c r="H143" s="1443"/>
      <c r="I143" s="1443"/>
      <c r="J143" s="1443"/>
      <c r="K143" s="1443"/>
      <c r="L143" s="1443"/>
    </row>
    <row r="144" spans="4:12">
      <c r="D144" s="1442"/>
      <c r="E144" s="1443"/>
      <c r="F144" s="1443"/>
      <c r="G144" s="1444"/>
      <c r="H144" s="1443"/>
      <c r="I144" s="1443"/>
      <c r="J144" s="1443"/>
      <c r="K144" s="1443"/>
      <c r="L144" s="1443"/>
    </row>
    <row r="145" spans="4:12">
      <c r="D145" s="1442"/>
      <c r="E145" s="1443"/>
      <c r="F145" s="1443"/>
      <c r="G145" s="1444"/>
      <c r="H145" s="1443"/>
      <c r="I145" s="1443"/>
      <c r="J145" s="1443"/>
      <c r="K145" s="1443"/>
      <c r="L145" s="1443"/>
    </row>
    <row r="146" spans="4:12">
      <c r="D146" s="1442"/>
      <c r="E146" s="1443"/>
      <c r="F146" s="1443"/>
      <c r="G146" s="1444"/>
      <c r="H146" s="1443"/>
      <c r="I146" s="1443"/>
      <c r="J146" s="1443"/>
      <c r="K146" s="1443"/>
      <c r="L146" s="1443"/>
    </row>
    <row r="147" spans="4:12">
      <c r="D147" s="1442"/>
      <c r="E147" s="1443"/>
      <c r="F147" s="1443"/>
      <c r="G147" s="1444"/>
      <c r="H147" s="1443"/>
      <c r="I147" s="1443"/>
      <c r="J147" s="1443"/>
      <c r="K147" s="1443"/>
      <c r="L147" s="1443"/>
    </row>
    <row r="148" spans="4:12">
      <c r="D148" s="1442"/>
      <c r="E148" s="1443"/>
      <c r="F148" s="1443"/>
      <c r="G148" s="1444"/>
      <c r="H148" s="1443"/>
      <c r="I148" s="1443"/>
      <c r="J148" s="1443"/>
      <c r="K148" s="1443"/>
      <c r="L148" s="1443"/>
    </row>
    <row r="149" spans="4:12">
      <c r="D149" s="1442"/>
      <c r="E149" s="1443"/>
      <c r="F149" s="1443"/>
      <c r="G149" s="1444"/>
      <c r="H149" s="1443"/>
      <c r="I149" s="1443"/>
      <c r="J149" s="1443"/>
      <c r="K149" s="1443"/>
      <c r="L149" s="1443"/>
    </row>
    <row r="150" spans="4:12">
      <c r="D150" s="1442"/>
      <c r="E150" s="1443"/>
      <c r="F150" s="1443"/>
      <c r="G150" s="1444"/>
      <c r="H150" s="1443"/>
      <c r="I150" s="1443"/>
      <c r="J150" s="1443"/>
      <c r="K150" s="1443"/>
      <c r="L150" s="1443"/>
    </row>
    <row r="151" spans="4:12">
      <c r="D151" s="1442"/>
      <c r="E151" s="1443"/>
      <c r="F151" s="1443"/>
      <c r="G151" s="1444"/>
      <c r="H151" s="1443"/>
      <c r="I151" s="1443"/>
      <c r="J151" s="1443"/>
      <c r="K151" s="1443"/>
      <c r="L151" s="1443"/>
    </row>
    <row r="152" spans="4:12">
      <c r="D152" s="1442"/>
      <c r="E152" s="1443"/>
      <c r="F152" s="1443"/>
      <c r="G152" s="1444"/>
      <c r="H152" s="1443"/>
      <c r="I152" s="1443"/>
      <c r="J152" s="1443"/>
      <c r="K152" s="1443"/>
      <c r="L152" s="1443"/>
    </row>
    <row r="153" spans="4:12">
      <c r="D153" s="1442"/>
      <c r="E153" s="1443"/>
      <c r="F153" s="1443"/>
      <c r="G153" s="1444"/>
      <c r="H153" s="1443"/>
      <c r="I153" s="1443"/>
      <c r="J153" s="1443"/>
      <c r="K153" s="1443"/>
      <c r="L153" s="1443"/>
    </row>
    <row r="154" spans="4:12">
      <c r="D154" s="1442"/>
      <c r="E154" s="1443"/>
      <c r="F154" s="1443"/>
      <c r="G154" s="1444"/>
      <c r="H154" s="1443"/>
      <c r="I154" s="1443"/>
      <c r="J154" s="1443"/>
      <c r="K154" s="1443"/>
      <c r="L154" s="1443"/>
    </row>
    <row r="155" spans="4:12">
      <c r="D155" s="1442"/>
      <c r="E155" s="1443"/>
      <c r="F155" s="1443"/>
      <c r="G155" s="1444"/>
      <c r="H155" s="1443"/>
      <c r="I155" s="1443"/>
      <c r="J155" s="1443"/>
      <c r="K155" s="1443"/>
      <c r="L155" s="1443"/>
    </row>
    <row r="156" spans="4:12">
      <c r="D156" s="1442"/>
      <c r="E156" s="1443"/>
      <c r="F156" s="1443"/>
      <c r="G156" s="1444"/>
      <c r="H156" s="1443"/>
      <c r="I156" s="1443"/>
      <c r="J156" s="1443"/>
      <c r="K156" s="1443"/>
      <c r="L156" s="1443"/>
    </row>
    <row r="157" spans="4:12">
      <c r="D157" s="1442"/>
      <c r="E157" s="1443"/>
      <c r="F157" s="1443"/>
      <c r="G157" s="1444"/>
      <c r="H157" s="1443"/>
      <c r="I157" s="1443"/>
      <c r="J157" s="1443"/>
      <c r="K157" s="1443"/>
      <c r="L157" s="1443"/>
    </row>
    <row r="158" spans="4:12">
      <c r="D158" s="1442"/>
      <c r="E158" s="1443"/>
      <c r="F158" s="1443"/>
      <c r="G158" s="1444"/>
      <c r="H158" s="1443"/>
      <c r="I158" s="1443"/>
      <c r="J158" s="1443"/>
      <c r="K158" s="1443"/>
      <c r="L158" s="1443"/>
    </row>
    <row r="159" spans="4:12">
      <c r="D159" s="1442"/>
      <c r="E159" s="1443"/>
      <c r="F159" s="1443"/>
      <c r="G159" s="1444"/>
      <c r="H159" s="1443"/>
      <c r="I159" s="1443"/>
      <c r="J159" s="1443"/>
      <c r="K159" s="1443"/>
      <c r="L159" s="1443"/>
    </row>
    <row r="160" spans="4:12">
      <c r="D160" s="1442"/>
      <c r="E160" s="1443"/>
      <c r="F160" s="1443"/>
      <c r="G160" s="1444"/>
      <c r="H160" s="1443"/>
      <c r="I160" s="1443"/>
      <c r="J160" s="1443"/>
      <c r="K160" s="1443"/>
      <c r="L160" s="1443"/>
    </row>
    <row r="161" spans="4:12">
      <c r="D161" s="1442"/>
      <c r="E161" s="1443"/>
      <c r="F161" s="1443"/>
      <c r="G161" s="1444"/>
      <c r="H161" s="1443"/>
      <c r="I161" s="1443"/>
      <c r="J161" s="1443"/>
      <c r="K161" s="1443"/>
      <c r="L161" s="1443"/>
    </row>
    <row r="162" spans="4:12">
      <c r="D162" s="1442"/>
      <c r="E162" s="1443"/>
      <c r="F162" s="1443"/>
      <c r="G162" s="1444"/>
      <c r="H162" s="1443"/>
      <c r="I162" s="1443"/>
      <c r="J162" s="1443"/>
      <c r="K162" s="1443"/>
      <c r="L162" s="1443"/>
    </row>
    <row r="163" spans="4:12">
      <c r="D163" s="1442"/>
      <c r="E163" s="1443"/>
      <c r="F163" s="1443"/>
      <c r="G163" s="1444"/>
      <c r="H163" s="1443"/>
      <c r="I163" s="1443"/>
      <c r="J163" s="1443"/>
      <c r="K163" s="1443"/>
      <c r="L163" s="1443"/>
    </row>
    <row r="164" spans="4:12">
      <c r="D164" s="1442"/>
      <c r="E164" s="1443"/>
      <c r="F164" s="1443"/>
      <c r="G164" s="1444"/>
      <c r="H164" s="1443"/>
      <c r="I164" s="1443"/>
      <c r="J164" s="1443"/>
      <c r="K164" s="1443"/>
      <c r="L164" s="1443"/>
    </row>
    <row r="165" spans="4:12">
      <c r="D165" s="1442"/>
      <c r="E165" s="1443"/>
      <c r="F165" s="1443"/>
      <c r="G165" s="1444"/>
      <c r="H165" s="1443"/>
      <c r="I165" s="1443"/>
      <c r="J165" s="1443"/>
      <c r="K165" s="1443"/>
      <c r="L165" s="1443"/>
    </row>
    <row r="166" spans="4:12">
      <c r="D166" s="1442"/>
      <c r="E166" s="1443"/>
      <c r="F166" s="1443"/>
      <c r="G166" s="1444"/>
      <c r="H166" s="1443"/>
      <c r="I166" s="1443"/>
      <c r="J166" s="1443"/>
      <c r="K166" s="1443"/>
      <c r="L166" s="1443"/>
    </row>
    <row r="167" spans="4:12">
      <c r="D167" s="1442"/>
      <c r="E167" s="1443"/>
      <c r="F167" s="1443"/>
      <c r="G167" s="1444"/>
      <c r="H167" s="1443"/>
      <c r="I167" s="1443"/>
      <c r="J167" s="1443"/>
      <c r="K167" s="1443"/>
      <c r="L167" s="1443"/>
    </row>
    <row r="168" spans="4:12">
      <c r="D168" s="1442"/>
      <c r="E168" s="1443"/>
      <c r="F168" s="1443"/>
      <c r="G168" s="1444"/>
      <c r="H168" s="1443"/>
      <c r="I168" s="1443"/>
      <c r="J168" s="1443"/>
      <c r="K168" s="1443"/>
      <c r="L168" s="1443"/>
    </row>
    <row r="169" spans="4:12">
      <c r="D169" s="1442"/>
      <c r="E169" s="1443"/>
      <c r="F169" s="1443"/>
      <c r="G169" s="1444"/>
      <c r="H169" s="1443"/>
      <c r="I169" s="1443"/>
      <c r="J169" s="1443"/>
      <c r="K169" s="1443"/>
      <c r="L169" s="1443"/>
    </row>
    <row r="170" spans="4:12">
      <c r="D170" s="1442"/>
      <c r="E170" s="1443"/>
      <c r="F170" s="1443"/>
      <c r="G170" s="1444"/>
      <c r="H170" s="1443"/>
      <c r="I170" s="1443"/>
      <c r="J170" s="1443"/>
      <c r="K170" s="1443"/>
      <c r="L170" s="1443"/>
    </row>
    <row r="171" spans="4:12">
      <c r="D171" s="1442"/>
      <c r="E171" s="1443"/>
      <c r="F171" s="1443"/>
      <c r="G171" s="1444"/>
      <c r="H171" s="1443"/>
      <c r="I171" s="1443"/>
      <c r="J171" s="1443"/>
      <c r="K171" s="1443"/>
      <c r="L171" s="1443"/>
    </row>
    <row r="172" spans="4:12">
      <c r="D172" s="1442"/>
      <c r="E172" s="1443"/>
      <c r="F172" s="1443"/>
      <c r="G172" s="1444"/>
      <c r="H172" s="1443"/>
      <c r="I172" s="1443"/>
      <c r="J172" s="1443"/>
      <c r="K172" s="1443"/>
      <c r="L172" s="1443"/>
    </row>
    <row r="173" spans="4:12">
      <c r="D173" s="1442"/>
      <c r="E173" s="1443"/>
      <c r="F173" s="1443"/>
      <c r="G173" s="1444"/>
      <c r="H173" s="1443"/>
      <c r="I173" s="1443"/>
      <c r="J173" s="1443"/>
      <c r="K173" s="1443"/>
      <c r="L173" s="1443"/>
    </row>
    <row r="174" spans="4:12">
      <c r="D174" s="1442"/>
      <c r="E174" s="1443"/>
      <c r="F174" s="1443"/>
      <c r="G174" s="1444"/>
      <c r="H174" s="1443"/>
      <c r="I174" s="1443"/>
      <c r="J174" s="1443"/>
      <c r="K174" s="1443"/>
      <c r="L174" s="1443"/>
    </row>
    <row r="175" spans="4:12">
      <c r="D175" s="1442"/>
      <c r="E175" s="1443"/>
      <c r="F175" s="1443"/>
      <c r="G175" s="1444"/>
      <c r="H175" s="1443"/>
      <c r="I175" s="1443"/>
      <c r="J175" s="1443"/>
      <c r="K175" s="1443"/>
      <c r="L175" s="1443"/>
    </row>
    <row r="176" spans="4:12">
      <c r="D176" s="1442"/>
      <c r="E176" s="1443"/>
      <c r="F176" s="1443"/>
      <c r="G176" s="1444"/>
      <c r="H176" s="1443"/>
      <c r="I176" s="1443"/>
      <c r="J176" s="1443"/>
      <c r="K176" s="1443"/>
      <c r="L176" s="1443"/>
    </row>
    <row r="177" spans="4:12">
      <c r="D177" s="1442"/>
      <c r="E177" s="1443"/>
      <c r="F177" s="1443"/>
      <c r="G177" s="1444"/>
      <c r="H177" s="1443"/>
      <c r="I177" s="1443"/>
      <c r="J177" s="1443"/>
      <c r="K177" s="1443"/>
      <c r="L177" s="1443"/>
    </row>
    <row r="178" spans="4:12">
      <c r="D178" s="1442"/>
      <c r="E178" s="1443"/>
      <c r="F178" s="1443"/>
      <c r="G178" s="1444"/>
      <c r="H178" s="1443"/>
      <c r="I178" s="1443"/>
      <c r="J178" s="1443"/>
      <c r="K178" s="1443"/>
      <c r="L178" s="1443"/>
    </row>
    <row r="179" spans="4:12">
      <c r="D179" s="1442"/>
      <c r="E179" s="1443"/>
      <c r="F179" s="1443"/>
      <c r="G179" s="1444"/>
      <c r="H179" s="1443"/>
      <c r="I179" s="1443"/>
      <c r="J179" s="1443"/>
      <c r="K179" s="1443"/>
      <c r="L179" s="1443"/>
    </row>
    <row r="180" spans="4:12">
      <c r="D180" s="1442"/>
      <c r="E180" s="1443"/>
      <c r="F180" s="1443"/>
      <c r="G180" s="1444"/>
      <c r="H180" s="1443"/>
      <c r="I180" s="1443"/>
      <c r="J180" s="1443"/>
      <c r="K180" s="1443"/>
      <c r="L180" s="1443"/>
    </row>
    <row r="181" spans="4:12">
      <c r="D181" s="1442"/>
      <c r="E181" s="1443"/>
      <c r="F181" s="1443"/>
      <c r="G181" s="1444"/>
      <c r="H181" s="1443"/>
      <c r="I181" s="1443"/>
      <c r="J181" s="1443"/>
      <c r="K181" s="1443"/>
      <c r="L181" s="1443"/>
    </row>
    <row r="182" spans="4:12">
      <c r="D182" s="1442"/>
      <c r="E182" s="1443"/>
      <c r="F182" s="1443"/>
      <c r="G182" s="1444"/>
      <c r="H182" s="1443"/>
      <c r="I182" s="1443"/>
      <c r="J182" s="1443"/>
      <c r="K182" s="1443"/>
      <c r="L182" s="1443"/>
    </row>
    <row r="183" spans="4:12">
      <c r="D183" s="1442"/>
      <c r="E183" s="1443"/>
      <c r="F183" s="1443"/>
      <c r="G183" s="1444"/>
      <c r="H183" s="1443"/>
      <c r="I183" s="1443"/>
      <c r="J183" s="1443"/>
      <c r="K183" s="1443"/>
      <c r="L183" s="1443"/>
    </row>
    <row r="184" spans="4:12">
      <c r="D184" s="1442"/>
      <c r="E184" s="1443"/>
      <c r="F184" s="1443"/>
      <c r="G184" s="1444"/>
      <c r="H184" s="1443"/>
      <c r="I184" s="1443"/>
      <c r="J184" s="1443"/>
      <c r="K184" s="1443"/>
      <c r="L184" s="1443"/>
    </row>
    <row r="185" spans="4:12">
      <c r="D185" s="1442"/>
      <c r="E185" s="1443"/>
      <c r="F185" s="1443"/>
      <c r="G185" s="1444"/>
      <c r="H185" s="1443"/>
      <c r="I185" s="1443"/>
      <c r="J185" s="1443"/>
      <c r="K185" s="1443"/>
      <c r="L185" s="1443"/>
    </row>
    <row r="186" spans="4:12">
      <c r="D186" s="1442"/>
      <c r="E186" s="1443"/>
      <c r="F186" s="1443"/>
      <c r="G186" s="1444"/>
      <c r="H186" s="1443"/>
      <c r="I186" s="1443"/>
      <c r="J186" s="1443"/>
      <c r="K186" s="1443"/>
      <c r="L186" s="1443"/>
    </row>
    <row r="187" spans="4:12">
      <c r="D187" s="1442"/>
      <c r="E187" s="1443"/>
      <c r="F187" s="1443"/>
      <c r="G187" s="1444"/>
      <c r="H187" s="1443"/>
      <c r="I187" s="1443"/>
      <c r="J187" s="1443"/>
      <c r="K187" s="1443"/>
      <c r="L187" s="1443"/>
    </row>
    <row r="188" spans="4:12">
      <c r="D188" s="1442"/>
      <c r="E188" s="1443"/>
      <c r="F188" s="1443"/>
      <c r="G188" s="1444"/>
      <c r="H188" s="1443"/>
      <c r="I188" s="1443"/>
      <c r="J188" s="1443"/>
      <c r="K188" s="1443"/>
      <c r="L188" s="1443"/>
    </row>
    <row r="189" spans="4:12">
      <c r="D189" s="1442"/>
      <c r="E189" s="1443"/>
      <c r="F189" s="1443"/>
      <c r="G189" s="1444"/>
      <c r="H189" s="1443"/>
      <c r="I189" s="1443"/>
      <c r="J189" s="1443"/>
      <c r="K189" s="1443"/>
      <c r="L189" s="1443"/>
    </row>
    <row r="190" spans="4:12">
      <c r="D190" s="1442"/>
      <c r="E190" s="1443"/>
      <c r="F190" s="1443"/>
      <c r="G190" s="1444"/>
      <c r="H190" s="1443"/>
      <c r="I190" s="1443"/>
      <c r="J190" s="1443"/>
      <c r="K190" s="1443"/>
      <c r="L190" s="1443"/>
    </row>
    <row r="191" spans="4:12">
      <c r="D191" s="1442"/>
      <c r="E191" s="1443"/>
      <c r="F191" s="1443"/>
      <c r="G191" s="1444"/>
      <c r="H191" s="1443"/>
      <c r="I191" s="1443"/>
      <c r="J191" s="1443"/>
      <c r="K191" s="1443"/>
      <c r="L191" s="1443"/>
    </row>
    <row r="192" spans="4:12">
      <c r="D192" s="1442"/>
      <c r="E192" s="1443"/>
      <c r="F192" s="1443"/>
      <c r="G192" s="1444"/>
      <c r="H192" s="1443"/>
      <c r="I192" s="1443"/>
      <c r="J192" s="1443"/>
      <c r="K192" s="1443"/>
      <c r="L192" s="1443"/>
    </row>
    <row r="193" spans="4:12">
      <c r="D193" s="1442"/>
      <c r="E193" s="1443"/>
      <c r="F193" s="1443"/>
      <c r="G193" s="1444"/>
      <c r="H193" s="1443"/>
      <c r="I193" s="1443"/>
      <c r="J193" s="1443"/>
      <c r="K193" s="1443"/>
      <c r="L193" s="1443"/>
    </row>
    <row r="194" spans="4:12">
      <c r="D194" s="1442"/>
      <c r="E194" s="1443"/>
      <c r="F194" s="1443"/>
      <c r="G194" s="1444"/>
      <c r="H194" s="1443"/>
      <c r="I194" s="1443"/>
      <c r="J194" s="1443"/>
      <c r="K194" s="1443"/>
      <c r="L194" s="1443"/>
    </row>
    <row r="195" spans="4:12">
      <c r="D195" s="1442"/>
      <c r="E195" s="1443"/>
      <c r="F195" s="1443"/>
      <c r="G195" s="1444"/>
      <c r="H195" s="1443"/>
      <c r="I195" s="1443"/>
      <c r="J195" s="1443"/>
      <c r="K195" s="1443"/>
      <c r="L195" s="1443"/>
    </row>
    <row r="196" spans="4:12">
      <c r="D196" s="1442"/>
      <c r="E196" s="1443"/>
      <c r="F196" s="1443"/>
      <c r="G196" s="1444"/>
      <c r="H196" s="1443"/>
      <c r="I196" s="1443"/>
      <c r="J196" s="1443"/>
      <c r="K196" s="1443"/>
      <c r="L196" s="1443"/>
    </row>
    <row r="197" spans="4:12">
      <c r="D197" s="1442"/>
      <c r="E197" s="1443"/>
      <c r="F197" s="1443"/>
      <c r="G197" s="1444"/>
      <c r="H197" s="1443"/>
      <c r="I197" s="1443"/>
      <c r="J197" s="1443"/>
      <c r="K197" s="1443"/>
      <c r="L197" s="1443"/>
    </row>
    <row r="198" spans="4:12">
      <c r="D198" s="1442"/>
      <c r="E198" s="1443"/>
      <c r="F198" s="1443"/>
      <c r="G198" s="1444"/>
      <c r="H198" s="1443"/>
      <c r="I198" s="1443"/>
      <c r="J198" s="1443"/>
      <c r="K198" s="1443"/>
      <c r="L198" s="1443"/>
    </row>
    <row r="199" spans="4:12">
      <c r="D199" s="1442"/>
      <c r="E199" s="1443"/>
      <c r="F199" s="1443"/>
      <c r="G199" s="1444"/>
      <c r="H199" s="1443"/>
      <c r="I199" s="1443"/>
      <c r="J199" s="1443"/>
      <c r="K199" s="1443"/>
      <c r="L199" s="1443"/>
    </row>
    <row r="200" spans="4:12">
      <c r="D200" s="1442"/>
      <c r="E200" s="1443"/>
      <c r="F200" s="1443"/>
      <c r="G200" s="1444"/>
      <c r="H200" s="1443"/>
      <c r="I200" s="1443"/>
      <c r="J200" s="1443"/>
      <c r="K200" s="1443"/>
      <c r="L200" s="1443"/>
    </row>
    <row r="201" spans="4:12">
      <c r="D201" s="1442"/>
      <c r="E201" s="1443"/>
      <c r="F201" s="1443"/>
      <c r="G201" s="1444"/>
      <c r="H201" s="1443"/>
      <c r="I201" s="1443"/>
      <c r="J201" s="1443"/>
      <c r="K201" s="1443"/>
      <c r="L201" s="1443"/>
    </row>
    <row r="202" spans="4:12">
      <c r="D202" s="1442"/>
      <c r="E202" s="1443"/>
      <c r="F202" s="1443"/>
      <c r="G202" s="1444"/>
      <c r="H202" s="1443"/>
      <c r="I202" s="1443"/>
      <c r="J202" s="1443"/>
      <c r="K202" s="1443"/>
      <c r="L202" s="1443"/>
    </row>
    <row r="203" spans="4:12">
      <c r="D203" s="1442"/>
      <c r="E203" s="1443"/>
      <c r="F203" s="1443"/>
      <c r="G203" s="1444"/>
      <c r="H203" s="1443"/>
      <c r="I203" s="1443"/>
      <c r="J203" s="1443"/>
      <c r="K203" s="1443"/>
      <c r="L203" s="1443"/>
    </row>
  </sheetData>
  <autoFilter ref="A2:L83"/>
  <mergeCells count="62">
    <mergeCell ref="D77:E77"/>
    <mergeCell ref="B78:B83"/>
    <mergeCell ref="K65:K70"/>
    <mergeCell ref="J71:J74"/>
    <mergeCell ref="K71:K74"/>
    <mergeCell ref="J65:J70"/>
    <mergeCell ref="J56:J59"/>
    <mergeCell ref="K56:K59"/>
    <mergeCell ref="G60:G64"/>
    <mergeCell ref="C65:C74"/>
    <mergeCell ref="G65:G74"/>
    <mergeCell ref="J49:J53"/>
    <mergeCell ref="K49:K53"/>
    <mergeCell ref="E54:E55"/>
    <mergeCell ref="J54:J55"/>
    <mergeCell ref="K54:K55"/>
    <mergeCell ref="J38:J44"/>
    <mergeCell ref="K38:K44"/>
    <mergeCell ref="E45:E47"/>
    <mergeCell ref="J45:J48"/>
    <mergeCell ref="K45:K48"/>
    <mergeCell ref="E34:E36"/>
    <mergeCell ref="J34:J36"/>
    <mergeCell ref="K34:K36"/>
    <mergeCell ref="J31:J33"/>
    <mergeCell ref="K31:K33"/>
    <mergeCell ref="E26:E28"/>
    <mergeCell ref="J26:J28"/>
    <mergeCell ref="K26:K28"/>
    <mergeCell ref="L26:L27"/>
    <mergeCell ref="E29:E30"/>
    <mergeCell ref="B22:B23"/>
    <mergeCell ref="C23:D23"/>
    <mergeCell ref="B24:B25"/>
    <mergeCell ref="B26:B77"/>
    <mergeCell ref="C26:C64"/>
    <mergeCell ref="D26:D59"/>
    <mergeCell ref="D60:E64"/>
    <mergeCell ref="C75:C77"/>
    <mergeCell ref="D65:E70"/>
    <mergeCell ref="D71:E74"/>
    <mergeCell ref="D76:E76"/>
    <mergeCell ref="E31:E33"/>
    <mergeCell ref="E38:E44"/>
    <mergeCell ref="E49:E53"/>
    <mergeCell ref="E56:E59"/>
    <mergeCell ref="D75:E75"/>
    <mergeCell ref="A1:L1"/>
    <mergeCell ref="B4:B21"/>
    <mergeCell ref="C4:C19"/>
    <mergeCell ref="D4:D12"/>
    <mergeCell ref="E4:E5"/>
    <mergeCell ref="G4:G5"/>
    <mergeCell ref="H4:H5"/>
    <mergeCell ref="E6:E12"/>
    <mergeCell ref="G6:G12"/>
    <mergeCell ref="L6:L12"/>
    <mergeCell ref="D14:D15"/>
    <mergeCell ref="E14:E15"/>
    <mergeCell ref="K14:K15"/>
    <mergeCell ref="D18:D19"/>
    <mergeCell ref="C20:C21"/>
  </mergeCells>
  <phoneticPr fontId="2" type="noConversion"/>
  <printOptions horizontalCentered="1"/>
  <pageMargins left="0.39370078740157483" right="0.39370078740157483" top="0.19685039370078741" bottom="0.19685039370078741" header="0" footer="0"/>
  <pageSetup paperSize="8" scale="75" fitToHeight="0" orientation="portrait" r:id="rId1"/>
  <rowBreaks count="1" manualBreakCount="1">
    <brk id="59" max="16383" man="1"/>
  </rowBreaks>
</worksheet>
</file>

<file path=xl/worksheets/sheet10.xml><?xml version="1.0" encoding="utf-8"?>
<worksheet xmlns="http://schemas.openxmlformats.org/spreadsheetml/2006/main" xmlns:r="http://schemas.openxmlformats.org/officeDocument/2006/relationships">
  <sheetPr codeName="Sheet14">
    <outlinePr summaryRight="0"/>
    <pageSetUpPr fitToPage="1"/>
  </sheetPr>
  <dimension ref="A1:W86"/>
  <sheetViews>
    <sheetView workbookViewId="0">
      <selection activeCell="E8" sqref="E8"/>
    </sheetView>
  </sheetViews>
  <sheetFormatPr defaultRowHeight="15.95" customHeight="1" outlineLevelCol="1"/>
  <cols>
    <col min="1" max="1" width="8.125" style="2" customWidth="1"/>
    <col min="2" max="2" width="44.625" style="9" customWidth="1"/>
    <col min="3" max="3" width="8.25" style="2" customWidth="1"/>
    <col min="4" max="4" width="13.125" style="596" customWidth="1"/>
    <col min="5" max="7" width="13.125" style="596" customWidth="1" outlineLevel="1"/>
    <col min="8" max="8" width="13.125" style="596" customWidth="1"/>
    <col min="9" max="11" width="13.125" style="596" customWidth="1" outlineLevel="1"/>
    <col min="12" max="12" width="13.125" style="596" customWidth="1"/>
    <col min="13" max="15" width="13.125" style="596" customWidth="1" outlineLevel="1"/>
    <col min="16" max="16" width="13.125" style="596" customWidth="1"/>
    <col min="17" max="19" width="13.125" style="596" customWidth="1" outlineLevel="1"/>
    <col min="20" max="20" width="13.125" style="596" customWidth="1"/>
    <col min="21" max="22" width="12.375" style="596" customWidth="1"/>
    <col min="23" max="23" width="12.375" style="2" customWidth="1"/>
    <col min="24" max="16384" width="9" style="2"/>
  </cols>
  <sheetData>
    <row r="1" spans="1:23" ht="15.95" customHeight="1">
      <c r="A1" s="6" t="s">
        <v>200</v>
      </c>
      <c r="B1" s="477" t="s">
        <v>1095</v>
      </c>
      <c r="C1" s="6"/>
      <c r="D1" s="578"/>
      <c r="E1" s="578"/>
      <c r="F1" s="578"/>
      <c r="G1" s="578"/>
      <c r="H1" s="578"/>
      <c r="I1" s="578"/>
      <c r="J1" s="578"/>
      <c r="K1" s="578"/>
      <c r="L1" s="578"/>
      <c r="M1" s="578"/>
      <c r="N1" s="578"/>
      <c r="O1" s="578"/>
      <c r="P1" s="578"/>
      <c r="Q1" s="578"/>
      <c r="R1" s="578"/>
      <c r="S1" s="578"/>
      <c r="T1" s="578"/>
      <c r="U1" s="578"/>
      <c r="V1" s="578"/>
    </row>
    <row r="2" spans="1:23" ht="24.75" customHeight="1">
      <c r="A2" s="1535" t="s">
        <v>201</v>
      </c>
      <c r="B2" s="1535"/>
      <c r="C2" s="1535"/>
      <c r="D2" s="1535"/>
      <c r="E2" s="1535"/>
      <c r="F2" s="1535"/>
      <c r="G2" s="1535"/>
      <c r="H2" s="1535"/>
      <c r="I2" s="1535"/>
      <c r="J2" s="1535"/>
      <c r="K2" s="1535"/>
      <c r="L2" s="1535"/>
      <c r="M2" s="1535"/>
      <c r="N2" s="1535"/>
      <c r="O2" s="1535"/>
      <c r="P2" s="1535"/>
      <c r="Q2" s="1535"/>
      <c r="R2" s="1535"/>
      <c r="S2" s="1535"/>
      <c r="T2" s="1535"/>
      <c r="U2" s="1535"/>
      <c r="V2" s="1535"/>
    </row>
    <row r="3" spans="1:23" ht="19.5" customHeight="1">
      <c r="C3" s="160"/>
      <c r="D3" s="579"/>
      <c r="E3" s="579"/>
      <c r="F3" s="579"/>
      <c r="G3" s="579"/>
      <c r="H3" s="579"/>
      <c r="I3" s="579"/>
      <c r="J3" s="579"/>
      <c r="K3" s="579"/>
      <c r="L3" s="579"/>
      <c r="M3" s="579"/>
      <c r="N3" s="579"/>
      <c r="O3" s="579"/>
      <c r="P3" s="579"/>
      <c r="Q3" s="579"/>
      <c r="R3" s="579"/>
      <c r="S3" s="579"/>
      <c r="T3" s="579"/>
      <c r="U3" s="579"/>
      <c r="V3" s="579"/>
      <c r="W3" s="160"/>
    </row>
    <row r="4" spans="1:23" s="1" customFormat="1" ht="15.95" customHeight="1">
      <c r="A4" s="463" t="str">
        <f>表格索引!B4</f>
        <v>编制单位：广东******有限公司</v>
      </c>
      <c r="C4" s="13"/>
      <c r="D4" s="580"/>
      <c r="E4" s="581"/>
      <c r="F4" s="581"/>
      <c r="G4" s="581"/>
      <c r="H4" s="580"/>
      <c r="I4" s="580"/>
      <c r="J4" s="581" t="str">
        <f>表格索引!C4</f>
        <v>预算年度：2013年</v>
      </c>
      <c r="K4" s="580"/>
      <c r="L4" s="581"/>
      <c r="M4" s="581"/>
      <c r="N4" s="581"/>
      <c r="O4" s="581"/>
      <c r="P4" s="581"/>
      <c r="Q4" s="581"/>
      <c r="R4" s="581"/>
      <c r="S4" s="581"/>
      <c r="T4" s="581"/>
      <c r="U4" s="581"/>
      <c r="V4" s="581"/>
      <c r="W4" s="13"/>
    </row>
    <row r="5" spans="1:23" s="10" customFormat="1" ht="22.5" customHeight="1">
      <c r="A5" s="1539" t="s">
        <v>203</v>
      </c>
      <c r="B5" s="1536" t="s">
        <v>202</v>
      </c>
      <c r="C5" s="1538" t="s">
        <v>5</v>
      </c>
      <c r="D5" s="582" t="s">
        <v>1207</v>
      </c>
      <c r="E5" s="582" t="s">
        <v>368</v>
      </c>
      <c r="F5" s="582" t="s">
        <v>369</v>
      </c>
      <c r="G5" s="582" t="s">
        <v>370</v>
      </c>
      <c r="H5" s="582" t="s">
        <v>1208</v>
      </c>
      <c r="I5" s="582" t="s">
        <v>371</v>
      </c>
      <c r="J5" s="582" t="s">
        <v>372</v>
      </c>
      <c r="K5" s="582" t="s">
        <v>373</v>
      </c>
      <c r="L5" s="582" t="s">
        <v>1191</v>
      </c>
      <c r="M5" s="582" t="s">
        <v>374</v>
      </c>
      <c r="N5" s="582" t="s">
        <v>375</v>
      </c>
      <c r="O5" s="582" t="s">
        <v>376</v>
      </c>
      <c r="P5" s="582" t="s">
        <v>1192</v>
      </c>
      <c r="Q5" s="582" t="s">
        <v>377</v>
      </c>
      <c r="R5" s="582" t="s">
        <v>378</v>
      </c>
      <c r="S5" s="582" t="s">
        <v>379</v>
      </c>
      <c r="T5" s="583" t="s">
        <v>1115</v>
      </c>
      <c r="U5" s="583" t="s">
        <v>1150</v>
      </c>
      <c r="V5" s="583" t="s">
        <v>89</v>
      </c>
      <c r="W5" s="7" t="s">
        <v>1151</v>
      </c>
    </row>
    <row r="6" spans="1:23" s="14" customFormat="1" ht="22.5" customHeight="1">
      <c r="A6" s="1539"/>
      <c r="B6" s="1537"/>
      <c r="C6" s="1538"/>
      <c r="D6" s="584" t="s">
        <v>101</v>
      </c>
      <c r="E6" s="584"/>
      <c r="F6" s="584"/>
      <c r="G6" s="584"/>
      <c r="H6" s="584" t="s">
        <v>102</v>
      </c>
      <c r="I6" s="584"/>
      <c r="J6" s="584"/>
      <c r="K6" s="584"/>
      <c r="L6" s="584" t="s">
        <v>103</v>
      </c>
      <c r="M6" s="584"/>
      <c r="N6" s="584"/>
      <c r="O6" s="584"/>
      <c r="P6" s="584" t="s">
        <v>104</v>
      </c>
      <c r="Q6" s="584"/>
      <c r="R6" s="584"/>
      <c r="S6" s="584"/>
      <c r="T6" s="585" t="s">
        <v>80</v>
      </c>
      <c r="U6" s="584" t="s">
        <v>105</v>
      </c>
      <c r="V6" s="584" t="s">
        <v>90</v>
      </c>
      <c r="W6" s="15" t="s">
        <v>262</v>
      </c>
    </row>
    <row r="7" spans="1:23" ht="15.95" customHeight="1">
      <c r="A7" s="1530" t="s">
        <v>204</v>
      </c>
      <c r="B7" s="472" t="s">
        <v>207</v>
      </c>
      <c r="C7" s="3"/>
      <c r="D7" s="586"/>
      <c r="E7" s="586"/>
      <c r="F7" s="586"/>
      <c r="G7" s="586"/>
      <c r="H7" s="586"/>
      <c r="I7" s="586"/>
      <c r="J7" s="586"/>
      <c r="K7" s="586"/>
      <c r="L7" s="586"/>
      <c r="M7" s="586"/>
      <c r="N7" s="586"/>
      <c r="O7" s="586"/>
      <c r="P7" s="586"/>
      <c r="Q7" s="586"/>
      <c r="R7" s="586"/>
      <c r="S7" s="586"/>
      <c r="T7" s="597"/>
      <c r="U7" s="597"/>
      <c r="V7" s="597"/>
      <c r="W7" s="598"/>
    </row>
    <row r="8" spans="1:23" ht="15.95" customHeight="1">
      <c r="A8" s="1530"/>
      <c r="B8" s="468" t="s">
        <v>356</v>
      </c>
      <c r="C8" s="3" t="s">
        <v>4</v>
      </c>
      <c r="D8" s="588">
        <f t="shared" ref="D8:D15" si="0">SUM(E8:G8)</f>
        <v>0</v>
      </c>
      <c r="E8" s="586">
        <f>二、损益表!D$6</f>
        <v>0</v>
      </c>
      <c r="F8" s="586">
        <f>二、损益表!E$6</f>
        <v>0</v>
      </c>
      <c r="G8" s="586">
        <f>二、损益表!F$6</f>
        <v>0</v>
      </c>
      <c r="H8" s="588">
        <f>SUM(I8:K8)</f>
        <v>0</v>
      </c>
      <c r="I8" s="586">
        <f>二、损益表!H$6</f>
        <v>0</v>
      </c>
      <c r="J8" s="586">
        <f>二、损益表!I$6</f>
        <v>0</v>
      </c>
      <c r="K8" s="586">
        <f>二、损益表!J$6</f>
        <v>0</v>
      </c>
      <c r="L8" s="588">
        <f>SUM(M8:O8)</f>
        <v>0</v>
      </c>
      <c r="M8" s="586">
        <f>二、损益表!L$6</f>
        <v>0</v>
      </c>
      <c r="N8" s="586">
        <f>二、损益表!M$6</f>
        <v>0</v>
      </c>
      <c r="O8" s="586">
        <f>二、损益表!N$6</f>
        <v>0</v>
      </c>
      <c r="P8" s="588">
        <f>SUM(Q8:S8)</f>
        <v>0</v>
      </c>
      <c r="Q8" s="586">
        <f>二、损益表!P$6</f>
        <v>0</v>
      </c>
      <c r="R8" s="586">
        <f>二、损益表!Q$6</f>
        <v>0</v>
      </c>
      <c r="S8" s="586">
        <f>二、损益表!R$6</f>
        <v>0</v>
      </c>
      <c r="T8" s="599">
        <f>P8+L8+H8+D8</f>
        <v>0</v>
      </c>
      <c r="U8" s="597"/>
      <c r="V8" s="597">
        <f>T8-U8</f>
        <v>0</v>
      </c>
      <c r="W8" s="598" t="e">
        <f>V8/U8</f>
        <v>#DIV/0!</v>
      </c>
    </row>
    <row r="9" spans="1:23" ht="15.95" customHeight="1">
      <c r="A9" s="1530"/>
      <c r="B9" s="602" t="s">
        <v>1227</v>
      </c>
      <c r="C9" s="3"/>
      <c r="D9" s="588">
        <f t="shared" si="0"/>
        <v>-4536687.26</v>
      </c>
      <c r="E9" s="586">
        <f>二、损益表!D9-二、损益表!D8</f>
        <v>0</v>
      </c>
      <c r="F9" s="586">
        <f>二、损益表!E9-二、损益表!E8</f>
        <v>-4536687.26</v>
      </c>
      <c r="G9" s="586">
        <f>二、损益表!F9-二、损益表!F8</f>
        <v>0</v>
      </c>
      <c r="H9" s="588">
        <f>SUM(I9:K9)</f>
        <v>0</v>
      </c>
      <c r="I9" s="586">
        <f>二、损益表!H9-二、损益表!H8</f>
        <v>0</v>
      </c>
      <c r="J9" s="586">
        <f>二、损益表!I9-二、损益表!I8</f>
        <v>0</v>
      </c>
      <c r="K9" s="586">
        <f>二、损益表!J9-二、损益表!J8</f>
        <v>0</v>
      </c>
      <c r="L9" s="588">
        <f>SUM(M9:O9)</f>
        <v>0</v>
      </c>
      <c r="M9" s="586">
        <f>二、损益表!L9-二、损益表!L8</f>
        <v>0</v>
      </c>
      <c r="N9" s="586">
        <f>二、损益表!M9-二、损益表!M8</f>
        <v>0</v>
      </c>
      <c r="O9" s="586">
        <f>二、损益表!N9-二、损益表!N8</f>
        <v>0</v>
      </c>
      <c r="P9" s="588">
        <f>SUM(Q9:S9)</f>
        <v>0</v>
      </c>
      <c r="Q9" s="586">
        <f>二、损益表!P9-二、损益表!P8</f>
        <v>0</v>
      </c>
      <c r="R9" s="586">
        <f>二、损益表!Q9-二、损益表!Q8</f>
        <v>0</v>
      </c>
      <c r="S9" s="586">
        <f>二、损益表!R9-二、损益表!R8</f>
        <v>0</v>
      </c>
      <c r="T9" s="599">
        <f>P9+L9+H9+D9</f>
        <v>-4536687.26</v>
      </c>
      <c r="U9" s="597"/>
      <c r="V9" s="597">
        <f>T9-U9</f>
        <v>-4536687.26</v>
      </c>
      <c r="W9" s="598"/>
    </row>
    <row r="10" spans="1:23" ht="15.95" customHeight="1">
      <c r="A10" s="1530"/>
      <c r="B10" s="468" t="s">
        <v>357</v>
      </c>
      <c r="C10" s="3" t="s">
        <v>4</v>
      </c>
      <c r="D10" s="588">
        <f t="shared" ca="1" si="0"/>
        <v>-6942947.7799999993</v>
      </c>
      <c r="E10" s="586">
        <f ca="1">二、损益表!D$18</f>
        <v>-781728.66999999993</v>
      </c>
      <c r="F10" s="586">
        <f ca="1">二、损益表!E$18</f>
        <v>-4913153.6399999997</v>
      </c>
      <c r="G10" s="586">
        <f ca="1">二、损益表!F$18</f>
        <v>-1248065.47</v>
      </c>
      <c r="H10" s="588">
        <f ca="1">SUM(I10:K10)</f>
        <v>-10584600</v>
      </c>
      <c r="I10" s="586">
        <f ca="1">二、损益表!H$18</f>
        <v>-3351200</v>
      </c>
      <c r="J10" s="586">
        <f ca="1">二、损益表!I$18</f>
        <v>-3491700</v>
      </c>
      <c r="K10" s="586">
        <f ca="1">二、损益表!J$18</f>
        <v>-3741700</v>
      </c>
      <c r="L10" s="588">
        <f ca="1">SUM(M10:O10)</f>
        <v>-5885100</v>
      </c>
      <c r="M10" s="586">
        <f ca="1">二、损益表!L$18</f>
        <v>-1961700</v>
      </c>
      <c r="N10" s="586">
        <f ca="1">二、损益表!M$18</f>
        <v>-1961700</v>
      </c>
      <c r="O10" s="586">
        <f ca="1">二、损益表!N$18</f>
        <v>-1961700</v>
      </c>
      <c r="P10" s="588">
        <f ca="1">SUM(Q10:S10)</f>
        <v>-5537200</v>
      </c>
      <c r="Q10" s="586">
        <f ca="1">二、损益表!P$18</f>
        <v>-1825400</v>
      </c>
      <c r="R10" s="586">
        <f ca="1">二、损益表!Q$18</f>
        <v>-1886400</v>
      </c>
      <c r="S10" s="586">
        <f ca="1">二、损益表!R$18</f>
        <v>-1825400</v>
      </c>
      <c r="T10" s="599">
        <f ca="1">P10+L10+H10+D10</f>
        <v>-28949847.780000001</v>
      </c>
      <c r="U10" s="597"/>
      <c r="V10" s="597">
        <f ca="1">T10-U10</f>
        <v>-28949847.780000001</v>
      </c>
      <c r="W10" s="598" t="e">
        <f ca="1">V10/U10</f>
        <v>#DIV/0!</v>
      </c>
    </row>
    <row r="11" spans="1:23" ht="15.95" customHeight="1">
      <c r="A11" s="1530"/>
      <c r="B11" s="468" t="s">
        <v>197</v>
      </c>
      <c r="C11" s="3" t="s">
        <v>4</v>
      </c>
      <c r="D11" s="588">
        <f t="shared" ca="1" si="0"/>
        <v>-6942947.7799999993</v>
      </c>
      <c r="E11" s="586">
        <f ca="1">二、损益表!D$20</f>
        <v>-781728.66999999993</v>
      </c>
      <c r="F11" s="586">
        <f ca="1">二、损益表!E$20</f>
        <v>-4913153.6399999997</v>
      </c>
      <c r="G11" s="586">
        <f ca="1">二、损益表!F$20</f>
        <v>-1248065.47</v>
      </c>
      <c r="H11" s="588">
        <f ca="1">SUM(I11:K11)</f>
        <v>-10584600</v>
      </c>
      <c r="I11" s="586">
        <f ca="1">二、损益表!H$20</f>
        <v>-3351200</v>
      </c>
      <c r="J11" s="586">
        <f ca="1">二、损益表!I$20</f>
        <v>-3491700</v>
      </c>
      <c r="K11" s="586">
        <f ca="1">二、损益表!J$20</f>
        <v>-3741700</v>
      </c>
      <c r="L11" s="588">
        <f ca="1">SUM(M11:O11)</f>
        <v>-5885100</v>
      </c>
      <c r="M11" s="586">
        <f ca="1">二、损益表!L$20</f>
        <v>-1961700</v>
      </c>
      <c r="N11" s="586">
        <f ca="1">二、损益表!M$20</f>
        <v>-1961700</v>
      </c>
      <c r="O11" s="586">
        <f ca="1">二、损益表!N$20</f>
        <v>-1961700</v>
      </c>
      <c r="P11" s="588">
        <f ca="1">SUM(Q11:S11)</f>
        <v>-5537200</v>
      </c>
      <c r="Q11" s="586">
        <f ca="1">二、损益表!P$20</f>
        <v>-1825400</v>
      </c>
      <c r="R11" s="586">
        <f ca="1">二、损益表!Q$20</f>
        <v>-1886400</v>
      </c>
      <c r="S11" s="586">
        <f ca="1">二、损益表!R$20</f>
        <v>-1825400</v>
      </c>
      <c r="T11" s="599">
        <f ca="1">P11+L11+H11+D11</f>
        <v>-28949847.780000001</v>
      </c>
      <c r="U11" s="597"/>
      <c r="V11" s="597">
        <f t="shared" ref="V11:V13" ca="1" si="1">T11-U11</f>
        <v>-28949847.780000001</v>
      </c>
      <c r="W11" s="598"/>
    </row>
    <row r="12" spans="1:23" ht="15.95" customHeight="1">
      <c r="A12" s="1530"/>
      <c r="B12" s="469" t="s">
        <v>198</v>
      </c>
      <c r="C12" s="3" t="s">
        <v>4</v>
      </c>
      <c r="D12" s="588">
        <f ca="1">G12</f>
        <v>523431803.17999995</v>
      </c>
      <c r="E12" s="586">
        <f ca="1">资产负债表!E77</f>
        <v>529593022.28999996</v>
      </c>
      <c r="F12" s="586">
        <f ca="1">资产负债表!F77</f>
        <v>524679868.64999998</v>
      </c>
      <c r="G12" s="586">
        <f ca="1">资产负债表!G77</f>
        <v>523431803.17999995</v>
      </c>
      <c r="H12" s="588">
        <f ca="1">K12</f>
        <v>512847203.17999995</v>
      </c>
      <c r="I12" s="586">
        <f ca="1">资产负债表!I77</f>
        <v>520080603.17999995</v>
      </c>
      <c r="J12" s="586">
        <f ca="1">资产负债表!J77</f>
        <v>516588903.17999995</v>
      </c>
      <c r="K12" s="586">
        <f ca="1">资产负债表!K77</f>
        <v>512847203.17999995</v>
      </c>
      <c r="L12" s="588">
        <f ca="1">O12</f>
        <v>506962103.17999995</v>
      </c>
      <c r="M12" s="586">
        <f ca="1">资产负债表!M77</f>
        <v>510885503.17999995</v>
      </c>
      <c r="N12" s="586">
        <f ca="1">资产负债表!N77</f>
        <v>508923803.17999995</v>
      </c>
      <c r="O12" s="586">
        <f ca="1">资产负债表!O77</f>
        <v>506962103.17999995</v>
      </c>
      <c r="P12" s="588">
        <f ca="1">S12</f>
        <v>501424903.17999995</v>
      </c>
      <c r="Q12" s="586">
        <f ca="1">资产负债表!Q77</f>
        <v>505136703.17999995</v>
      </c>
      <c r="R12" s="586">
        <f ca="1">资产负债表!R77</f>
        <v>503250303.17999995</v>
      </c>
      <c r="S12" s="586">
        <f ca="1">资产负债表!S77</f>
        <v>501424903.17999995</v>
      </c>
      <c r="T12" s="599">
        <f ca="1">S12</f>
        <v>501424903.17999995</v>
      </c>
      <c r="U12" s="597"/>
      <c r="V12" s="597">
        <f t="shared" ca="1" si="1"/>
        <v>501424903.17999995</v>
      </c>
      <c r="W12" s="598"/>
    </row>
    <row r="13" spans="1:23" ht="15.95" customHeight="1">
      <c r="A13" s="1530"/>
      <c r="B13" s="469" t="s">
        <v>199</v>
      </c>
      <c r="C13" s="3" t="s">
        <v>4</v>
      </c>
      <c r="D13" s="588" t="e">
        <f ca="1">G13</f>
        <v>#VALUE!</v>
      </c>
      <c r="E13" s="586" t="e">
        <f ca="1">资产负债表!E80</f>
        <v>#VALUE!</v>
      </c>
      <c r="F13" s="586" t="e">
        <f ca="1">资产负债表!F80</f>
        <v>#VALUE!</v>
      </c>
      <c r="G13" s="586" t="e">
        <f ca="1">资产负债表!G80</f>
        <v>#VALUE!</v>
      </c>
      <c r="H13" s="588" t="e">
        <f ca="1">K13</f>
        <v>#VALUE!</v>
      </c>
      <c r="I13" s="586" t="e">
        <f ca="1">资产负债表!I80</f>
        <v>#VALUE!</v>
      </c>
      <c r="J13" s="586" t="e">
        <f ca="1">资产负债表!J80</f>
        <v>#VALUE!</v>
      </c>
      <c r="K13" s="586" t="e">
        <f ca="1">资产负债表!K80</f>
        <v>#VALUE!</v>
      </c>
      <c r="L13" s="588" t="e">
        <f ca="1">O13</f>
        <v>#VALUE!</v>
      </c>
      <c r="M13" s="586" t="e">
        <f ca="1">资产负债表!M80</f>
        <v>#VALUE!</v>
      </c>
      <c r="N13" s="586" t="e">
        <f ca="1">资产负债表!N80</f>
        <v>#VALUE!</v>
      </c>
      <c r="O13" s="586" t="e">
        <f ca="1">资产负债表!O80</f>
        <v>#VALUE!</v>
      </c>
      <c r="P13" s="588" t="e">
        <f ca="1">S13</f>
        <v>#VALUE!</v>
      </c>
      <c r="Q13" s="586" t="e">
        <f ca="1">资产负债表!Q80</f>
        <v>#VALUE!</v>
      </c>
      <c r="R13" s="586" t="e">
        <f ca="1">资产负债表!R80</f>
        <v>#VALUE!</v>
      </c>
      <c r="S13" s="586" t="e">
        <f ca="1">资产负债表!S80</f>
        <v>#VALUE!</v>
      </c>
      <c r="T13" s="599" t="e">
        <f ca="1">S13</f>
        <v>#VALUE!</v>
      </c>
      <c r="U13" s="597"/>
      <c r="V13" s="597" t="e">
        <f t="shared" ca="1" si="1"/>
        <v>#VALUE!</v>
      </c>
      <c r="W13" s="598"/>
    </row>
    <row r="14" spans="1:23" ht="15.95" customHeight="1">
      <c r="A14" s="1530"/>
      <c r="B14" s="468" t="s">
        <v>206</v>
      </c>
      <c r="C14" s="3" t="s">
        <v>4</v>
      </c>
      <c r="D14" s="588">
        <f t="shared" si="0"/>
        <v>1147603.5900000001</v>
      </c>
      <c r="E14" s="586">
        <f>现金流量表!F15</f>
        <v>382534.53</v>
      </c>
      <c r="F14" s="586">
        <f>现金流量表!G15</f>
        <v>382534.53</v>
      </c>
      <c r="G14" s="586">
        <f>现金流量表!H15</f>
        <v>382534.53</v>
      </c>
      <c r="H14" s="588">
        <f>SUM(I14:K14)</f>
        <v>0</v>
      </c>
      <c r="I14" s="586">
        <f>现金流量表!J15</f>
        <v>0</v>
      </c>
      <c r="J14" s="586">
        <f>现金流量表!K15</f>
        <v>0</v>
      </c>
      <c r="K14" s="586">
        <f>现金流量表!L15</f>
        <v>0</v>
      </c>
      <c r="L14" s="588">
        <f>SUM(M14:O14)</f>
        <v>0</v>
      </c>
      <c r="M14" s="586">
        <f>现金流量表!N15</f>
        <v>0</v>
      </c>
      <c r="N14" s="586">
        <f>现金流量表!O15</f>
        <v>0</v>
      </c>
      <c r="O14" s="586">
        <f>现金流量表!P15</f>
        <v>0</v>
      </c>
      <c r="P14" s="588">
        <f>SUM(Q14:S14)</f>
        <v>0</v>
      </c>
      <c r="Q14" s="586">
        <f>现金流量表!R15</f>
        <v>0</v>
      </c>
      <c r="R14" s="586">
        <f>现金流量表!S15</f>
        <v>0</v>
      </c>
      <c r="S14" s="586">
        <f>现金流量表!T15</f>
        <v>0</v>
      </c>
      <c r="T14" s="599">
        <f>P14+L14+H14+D14</f>
        <v>1147603.5900000001</v>
      </c>
      <c r="U14" s="597"/>
      <c r="V14" s="597">
        <f>T14-U14</f>
        <v>1147603.5900000001</v>
      </c>
      <c r="W14" s="598" t="e">
        <f>V14/U14</f>
        <v>#DIV/0!</v>
      </c>
    </row>
    <row r="15" spans="1:23" ht="15.95" customHeight="1">
      <c r="A15" s="1530"/>
      <c r="B15" s="468" t="s">
        <v>205</v>
      </c>
      <c r="C15" s="3" t="s">
        <v>4</v>
      </c>
      <c r="D15" s="588">
        <f t="shared" si="0"/>
        <v>0</v>
      </c>
      <c r="E15" s="586"/>
      <c r="F15" s="586"/>
      <c r="G15" s="586"/>
      <c r="H15" s="588">
        <f>SUM(I15:K15)</f>
        <v>0</v>
      </c>
      <c r="I15" s="586"/>
      <c r="J15" s="586"/>
      <c r="K15" s="586"/>
      <c r="L15" s="588">
        <f>SUM(M15:O15)</f>
        <v>0</v>
      </c>
      <c r="M15" s="586"/>
      <c r="N15" s="586"/>
      <c r="O15" s="586"/>
      <c r="P15" s="588">
        <f>SUM(Q15:S15)</f>
        <v>0</v>
      </c>
      <c r="Q15" s="586"/>
      <c r="R15" s="586"/>
      <c r="S15" s="586"/>
      <c r="T15" s="599"/>
      <c r="U15" s="597"/>
      <c r="V15" s="597">
        <f>T15-U15</f>
        <v>0</v>
      </c>
      <c r="W15" s="598" t="e">
        <f>V15/U15</f>
        <v>#DIV/0!</v>
      </c>
    </row>
    <row r="16" spans="1:23" s="455" customFormat="1" ht="22.5" customHeight="1">
      <c r="A16" s="1530"/>
      <c r="B16" s="470" t="s">
        <v>163</v>
      </c>
      <c r="C16" s="471"/>
      <c r="D16" s="589"/>
      <c r="E16" s="679"/>
      <c r="F16" s="679"/>
      <c r="G16" s="680"/>
      <c r="H16" s="591"/>
      <c r="I16" s="680"/>
      <c r="J16" s="680"/>
      <c r="K16" s="680"/>
      <c r="L16" s="591"/>
      <c r="M16" s="680"/>
      <c r="N16" s="680"/>
      <c r="O16" s="680"/>
      <c r="P16" s="591"/>
      <c r="Q16" s="680"/>
      <c r="R16" s="680"/>
      <c r="S16" s="680"/>
      <c r="T16" s="686"/>
      <c r="U16" s="600"/>
      <c r="V16" s="600"/>
      <c r="W16" s="601"/>
    </row>
    <row r="17" spans="1:23" s="455" customFormat="1" ht="18" customHeight="1">
      <c r="A17" s="1530"/>
      <c r="B17" s="456" t="s">
        <v>164</v>
      </c>
      <c r="C17" s="454"/>
      <c r="D17" s="677">
        <f t="shared" ref="D17:S17" si="2">IF(ISNUMBER(D9/D8),D9/D8,0)</f>
        <v>0</v>
      </c>
      <c r="E17" s="677">
        <f t="shared" si="2"/>
        <v>0</v>
      </c>
      <c r="F17" s="677">
        <f t="shared" si="2"/>
        <v>0</v>
      </c>
      <c r="G17" s="677">
        <f t="shared" si="2"/>
        <v>0</v>
      </c>
      <c r="H17" s="677">
        <f t="shared" si="2"/>
        <v>0</v>
      </c>
      <c r="I17" s="677">
        <f t="shared" si="2"/>
        <v>0</v>
      </c>
      <c r="J17" s="677">
        <f t="shared" si="2"/>
        <v>0</v>
      </c>
      <c r="K17" s="677">
        <f t="shared" si="2"/>
        <v>0</v>
      </c>
      <c r="L17" s="677">
        <f t="shared" si="2"/>
        <v>0</v>
      </c>
      <c r="M17" s="677">
        <f t="shared" si="2"/>
        <v>0</v>
      </c>
      <c r="N17" s="677">
        <f t="shared" si="2"/>
        <v>0</v>
      </c>
      <c r="O17" s="677">
        <f t="shared" si="2"/>
        <v>0</v>
      </c>
      <c r="P17" s="677">
        <f t="shared" si="2"/>
        <v>0</v>
      </c>
      <c r="Q17" s="677">
        <f t="shared" si="2"/>
        <v>0</v>
      </c>
      <c r="R17" s="677">
        <f t="shared" si="2"/>
        <v>0</v>
      </c>
      <c r="S17" s="677">
        <f t="shared" si="2"/>
        <v>0</v>
      </c>
      <c r="T17" s="677" t="e">
        <f t="shared" ref="T17" si="3">T9/T8</f>
        <v>#DIV/0!</v>
      </c>
      <c r="U17" s="600"/>
      <c r="V17" s="600"/>
      <c r="W17" s="601"/>
    </row>
    <row r="18" spans="1:23" s="455" customFormat="1" ht="18" customHeight="1">
      <c r="A18" s="1530"/>
      <c r="B18" s="456" t="s">
        <v>165</v>
      </c>
      <c r="C18" s="454"/>
      <c r="D18" s="677">
        <f t="shared" ref="D18:S18" ca="1" si="4">IF(ISNUMBER(D11/D8),D11/D8,0)</f>
        <v>0</v>
      </c>
      <c r="E18" s="677">
        <f t="shared" ca="1" si="4"/>
        <v>0</v>
      </c>
      <c r="F18" s="677">
        <f t="shared" ca="1" si="4"/>
        <v>0</v>
      </c>
      <c r="G18" s="677">
        <f t="shared" ca="1" si="4"/>
        <v>0</v>
      </c>
      <c r="H18" s="677">
        <f t="shared" ca="1" si="4"/>
        <v>0</v>
      </c>
      <c r="I18" s="677">
        <f t="shared" ca="1" si="4"/>
        <v>0</v>
      </c>
      <c r="J18" s="677">
        <f t="shared" ca="1" si="4"/>
        <v>0</v>
      </c>
      <c r="K18" s="677">
        <f t="shared" ca="1" si="4"/>
        <v>0</v>
      </c>
      <c r="L18" s="677">
        <f t="shared" ca="1" si="4"/>
        <v>0</v>
      </c>
      <c r="M18" s="677">
        <f t="shared" ca="1" si="4"/>
        <v>0</v>
      </c>
      <c r="N18" s="677">
        <f t="shared" ca="1" si="4"/>
        <v>0</v>
      </c>
      <c r="O18" s="677">
        <f t="shared" ca="1" si="4"/>
        <v>0</v>
      </c>
      <c r="P18" s="677">
        <f t="shared" ca="1" si="4"/>
        <v>0</v>
      </c>
      <c r="Q18" s="677">
        <f t="shared" ca="1" si="4"/>
        <v>0</v>
      </c>
      <c r="R18" s="677">
        <f t="shared" ca="1" si="4"/>
        <v>0</v>
      </c>
      <c r="S18" s="677">
        <f t="shared" ca="1" si="4"/>
        <v>0</v>
      </c>
      <c r="T18" s="677" t="e">
        <f t="shared" ref="T18" ca="1" si="5">T11/T8</f>
        <v>#DIV/0!</v>
      </c>
      <c r="U18" s="600"/>
      <c r="V18" s="600"/>
      <c r="W18" s="601"/>
    </row>
    <row r="19" spans="1:23" s="455" customFormat="1" ht="18" customHeight="1">
      <c r="A19" s="1530"/>
      <c r="B19" s="456" t="s">
        <v>166</v>
      </c>
      <c r="C19" s="454"/>
      <c r="D19" s="677">
        <f t="shared" ref="D19:S19" ca="1" si="6">IF(ISNUMBER(D11/D13),D11/D13,0)</f>
        <v>0</v>
      </c>
      <c r="E19" s="677">
        <f t="shared" ca="1" si="6"/>
        <v>0</v>
      </c>
      <c r="F19" s="677">
        <f t="shared" ca="1" si="6"/>
        <v>0</v>
      </c>
      <c r="G19" s="677">
        <f t="shared" ca="1" si="6"/>
        <v>0</v>
      </c>
      <c r="H19" s="677">
        <f t="shared" ca="1" si="6"/>
        <v>0</v>
      </c>
      <c r="I19" s="677">
        <f t="shared" ca="1" si="6"/>
        <v>0</v>
      </c>
      <c r="J19" s="677">
        <f t="shared" ca="1" si="6"/>
        <v>0</v>
      </c>
      <c r="K19" s="677">
        <f t="shared" ca="1" si="6"/>
        <v>0</v>
      </c>
      <c r="L19" s="677">
        <f t="shared" ca="1" si="6"/>
        <v>0</v>
      </c>
      <c r="M19" s="677">
        <f t="shared" ca="1" si="6"/>
        <v>0</v>
      </c>
      <c r="N19" s="677">
        <f t="shared" ca="1" si="6"/>
        <v>0</v>
      </c>
      <c r="O19" s="677">
        <f t="shared" ca="1" si="6"/>
        <v>0</v>
      </c>
      <c r="P19" s="677">
        <f t="shared" ca="1" si="6"/>
        <v>0</v>
      </c>
      <c r="Q19" s="677">
        <f t="shared" ca="1" si="6"/>
        <v>0</v>
      </c>
      <c r="R19" s="677">
        <f t="shared" ca="1" si="6"/>
        <v>0</v>
      </c>
      <c r="S19" s="677">
        <f t="shared" ca="1" si="6"/>
        <v>0</v>
      </c>
      <c r="T19" s="677" t="e">
        <f t="shared" ref="T19" ca="1" si="7">T11/T13</f>
        <v>#VALUE!</v>
      </c>
      <c r="U19" s="600"/>
      <c r="V19" s="600"/>
      <c r="W19" s="601"/>
    </row>
    <row r="20" spans="1:23" s="455" customFormat="1" ht="18" customHeight="1">
      <c r="A20" s="1530"/>
      <c r="B20" s="456" t="s">
        <v>167</v>
      </c>
      <c r="C20" s="454"/>
      <c r="D20" s="677">
        <f t="shared" ref="D20:S20" ca="1" si="8">IF(ISNUMBER(D11/D12),D11/D12,0)</f>
        <v>-1.3264283403911606E-2</v>
      </c>
      <c r="E20" s="677">
        <f t="shared" ca="1" si="8"/>
        <v>-1.4760932208278473E-3</v>
      </c>
      <c r="F20" s="677">
        <f t="shared" ca="1" si="8"/>
        <v>-9.3640978691283353E-3</v>
      </c>
      <c r="G20" s="677">
        <f t="shared" ca="1" si="8"/>
        <v>-2.3843898334370214E-3</v>
      </c>
      <c r="H20" s="677">
        <f t="shared" ca="1" si="8"/>
        <v>-2.0638895823879535E-2</v>
      </c>
      <c r="I20" s="677">
        <f t="shared" ca="1" si="8"/>
        <v>-6.4436165846395721E-3</v>
      </c>
      <c r="J20" s="677">
        <f t="shared" ca="1" si="8"/>
        <v>-6.7591463512009552E-3</v>
      </c>
      <c r="K20" s="677">
        <f t="shared" ca="1" si="8"/>
        <v>-7.2959352742862325E-3</v>
      </c>
      <c r="L20" s="677">
        <f t="shared" ca="1" si="8"/>
        <v>-1.1608560014811324E-2</v>
      </c>
      <c r="M20" s="677">
        <f t="shared" ca="1" si="8"/>
        <v>-3.8398036111602792E-3</v>
      </c>
      <c r="N20" s="677">
        <f t="shared" ca="1" si="8"/>
        <v>-3.8546045355755767E-3</v>
      </c>
      <c r="O20" s="677">
        <f t="shared" ca="1" si="8"/>
        <v>-3.869520004937108E-3</v>
      </c>
      <c r="P20" s="677">
        <f t="shared" ca="1" si="8"/>
        <v>-1.1042929788455827E-2</v>
      </c>
      <c r="Q20" s="677">
        <f t="shared" ca="1" si="8"/>
        <v>-3.613675245747365E-3</v>
      </c>
      <c r="R20" s="677">
        <f t="shared" ca="1" si="8"/>
        <v>-3.7484329131646488E-3</v>
      </c>
      <c r="S20" s="677">
        <f t="shared" ca="1" si="8"/>
        <v>-3.6404254922789976E-3</v>
      </c>
      <c r="T20" s="677">
        <f t="shared" ref="T20" ca="1" si="9">T11/T12</f>
        <v>-5.7735161529477677E-2</v>
      </c>
      <c r="U20" s="600"/>
      <c r="V20" s="600"/>
      <c r="W20" s="601"/>
    </row>
    <row r="21" spans="1:23" s="455" customFormat="1" ht="18" customHeight="1">
      <c r="A21" s="1530"/>
      <c r="B21" s="470" t="s">
        <v>168</v>
      </c>
      <c r="C21" s="454"/>
      <c r="D21" s="589"/>
      <c r="E21" s="678"/>
      <c r="F21" s="679"/>
      <c r="G21" s="680"/>
      <c r="H21" s="591"/>
      <c r="I21" s="680"/>
      <c r="J21" s="680"/>
      <c r="K21" s="680"/>
      <c r="L21" s="591"/>
      <c r="M21" s="680"/>
      <c r="N21" s="680"/>
      <c r="O21" s="680"/>
      <c r="P21" s="591"/>
      <c r="Q21" s="680"/>
      <c r="R21" s="680"/>
      <c r="S21" s="680"/>
      <c r="T21" s="686"/>
      <c r="U21" s="600"/>
      <c r="V21" s="600"/>
      <c r="W21" s="601"/>
    </row>
    <row r="22" spans="1:23" s="455" customFormat="1" ht="18" customHeight="1">
      <c r="A22" s="1530"/>
      <c r="B22" s="457" t="s">
        <v>169</v>
      </c>
      <c r="C22" s="458"/>
      <c r="D22" s="676" t="e">
        <f>资产负债表!D19/资产负债表!D61</f>
        <v>#VALUE!</v>
      </c>
      <c r="E22" s="681" t="e">
        <f>资产负债表!E19/资产负债表!E61</f>
        <v>#VALUE!</v>
      </c>
      <c r="F22" s="681" t="e">
        <f>资产负债表!F19/资产负债表!F61</f>
        <v>#VALUE!</v>
      </c>
      <c r="G22" s="681" t="e">
        <f>资产负债表!G19/资产负债表!G61</f>
        <v>#VALUE!</v>
      </c>
      <c r="H22" s="676" t="e">
        <f>资产负债表!H19/资产负债表!H61</f>
        <v>#VALUE!</v>
      </c>
      <c r="I22" s="681" t="e">
        <f>资产负债表!I19/资产负债表!I61</f>
        <v>#VALUE!</v>
      </c>
      <c r="J22" s="681" t="e">
        <f>资产负债表!J19/资产负债表!J61</f>
        <v>#VALUE!</v>
      </c>
      <c r="K22" s="681" t="e">
        <f>资产负债表!K19/资产负债表!K61</f>
        <v>#VALUE!</v>
      </c>
      <c r="L22" s="676" t="e">
        <f>资产负债表!L19/资产负债表!L61</f>
        <v>#VALUE!</v>
      </c>
      <c r="M22" s="681" t="e">
        <f>资产负债表!M19/资产负债表!M61</f>
        <v>#VALUE!</v>
      </c>
      <c r="N22" s="681" t="e">
        <f>资产负债表!N19/资产负债表!N61</f>
        <v>#VALUE!</v>
      </c>
      <c r="O22" s="681" t="e">
        <f>资产负债表!O19/资产负债表!O61</f>
        <v>#VALUE!</v>
      </c>
      <c r="P22" s="676" t="e">
        <f>资产负债表!P19/资产负债表!P61</f>
        <v>#VALUE!</v>
      </c>
      <c r="Q22" s="681" t="e">
        <f>资产负债表!Q19/资产负债表!Q61</f>
        <v>#VALUE!</v>
      </c>
      <c r="R22" s="681" t="e">
        <f>资产负债表!R19/资产负债表!R61</f>
        <v>#VALUE!</v>
      </c>
      <c r="S22" s="681" t="e">
        <f>资产负债表!S19/资产负债表!S61</f>
        <v>#VALUE!</v>
      </c>
      <c r="T22" s="681" t="e">
        <f>资产负债表!T19/资产负债表!T61</f>
        <v>#VALUE!</v>
      </c>
      <c r="U22" s="600"/>
      <c r="V22" s="600"/>
      <c r="W22" s="601"/>
    </row>
    <row r="23" spans="1:23" s="455" customFormat="1" ht="18" customHeight="1">
      <c r="A23" s="1530"/>
      <c r="B23" s="456" t="s">
        <v>170</v>
      </c>
      <c r="C23" s="458"/>
      <c r="D23" s="610" t="e">
        <f>(资产负债表!D19-资产负债表!D18-资产负债表!D17-资产负债表!D16-资产负债表!D15-资产负债表!D14)/资产负债表!D61</f>
        <v>#VALUE!</v>
      </c>
      <c r="E23" s="682" t="e">
        <f>(资产负债表!E19-资产负债表!E18-资产负债表!E17-资产负债表!E16-资产负债表!E15-资产负债表!E14)/资产负债表!E61</f>
        <v>#VALUE!</v>
      </c>
      <c r="F23" s="682" t="e">
        <f>(资产负债表!F19-资产负债表!F18-资产负债表!F17-资产负债表!F16-资产负债表!F15-资产负债表!F14)/资产负债表!F61</f>
        <v>#VALUE!</v>
      </c>
      <c r="G23" s="682" t="e">
        <f>(资产负债表!G19-资产负债表!G18-资产负债表!G17-资产负债表!G16-资产负债表!G15-资产负债表!G14)/资产负债表!G61</f>
        <v>#VALUE!</v>
      </c>
      <c r="H23" s="610" t="e">
        <f>(资产负债表!H19-资产负债表!H18-资产负债表!H17-资产负债表!H16-资产负债表!H15-资产负债表!H14)/资产负债表!H61</f>
        <v>#VALUE!</v>
      </c>
      <c r="I23" s="682" t="e">
        <f>(资产负债表!I19-资产负债表!I18-资产负债表!I17-资产负债表!I16-资产负债表!I15-资产负债表!I14)/资产负债表!I61</f>
        <v>#VALUE!</v>
      </c>
      <c r="J23" s="682" t="e">
        <f>(资产负债表!J19-资产负债表!J18-资产负债表!J17-资产负债表!J16-资产负债表!J15-资产负债表!J14)/资产负债表!J61</f>
        <v>#VALUE!</v>
      </c>
      <c r="K23" s="682" t="e">
        <f>(资产负债表!K19-资产负债表!K18-资产负债表!K17-资产负债表!K16-资产负债表!K15-资产负债表!K14)/资产负债表!K61</f>
        <v>#VALUE!</v>
      </c>
      <c r="L23" s="610" t="e">
        <f>(资产负债表!L19-资产负债表!L18-资产负债表!L17-资产负债表!L16-资产负债表!L15-资产负债表!L14)/资产负债表!L61</f>
        <v>#VALUE!</v>
      </c>
      <c r="M23" s="682" t="e">
        <f>(资产负债表!M19-资产负债表!M18-资产负债表!M17-资产负债表!M16-资产负债表!M15-资产负债表!M14)/资产负债表!M61</f>
        <v>#VALUE!</v>
      </c>
      <c r="N23" s="682" t="e">
        <f>(资产负债表!N19-资产负债表!N18-资产负债表!N17-资产负债表!N16-资产负债表!N15-资产负债表!N14)/资产负债表!N61</f>
        <v>#VALUE!</v>
      </c>
      <c r="O23" s="682" t="e">
        <f>(资产负债表!O19-资产负债表!O18-资产负债表!O17-资产负债表!O16-资产负债表!O15-资产负债表!O14)/资产负债表!O61</f>
        <v>#VALUE!</v>
      </c>
      <c r="P23" s="610" t="e">
        <f>(资产负债表!P19-资产负债表!P18-资产负债表!P17-资产负债表!P16-资产负债表!P15-资产负债表!P14)/资产负债表!P61</f>
        <v>#VALUE!</v>
      </c>
      <c r="Q23" s="682" t="e">
        <f>(资产负债表!Q19-资产负债表!Q18-资产负债表!Q17-资产负债表!Q16-资产负债表!Q15-资产负债表!Q14)/资产负债表!Q61</f>
        <v>#VALUE!</v>
      </c>
      <c r="R23" s="682" t="e">
        <f>(资产负债表!R19-资产负债表!R18-资产负债表!R17-资产负债表!R16-资产负债表!R15-资产负债表!R14)/资产负债表!R61</f>
        <v>#VALUE!</v>
      </c>
      <c r="S23" s="682" t="e">
        <f>(资产负债表!S19-资产负债表!S18-资产负债表!S17-资产负债表!S16-资产负债表!S15-资产负债表!S14)/资产负债表!S61</f>
        <v>#VALUE!</v>
      </c>
      <c r="T23" s="682" t="e">
        <f>(资产负债表!T19-资产负债表!T18-资产负债表!T17-资产负债表!T16-资产负债表!T15-资产负债表!T14)/资产负债表!T61</f>
        <v>#VALUE!</v>
      </c>
      <c r="U23" s="591"/>
      <c r="V23" s="591"/>
      <c r="W23" s="460"/>
    </row>
    <row r="24" spans="1:23" s="455" customFormat="1" ht="18" customHeight="1">
      <c r="A24" s="1530"/>
      <c r="B24" s="456" t="s">
        <v>171</v>
      </c>
      <c r="C24" s="458"/>
      <c r="D24" s="610" t="e">
        <f>一、资金流量预算表!C25/资产负债表!D61</f>
        <v>#VALUE!</v>
      </c>
      <c r="E24" s="682" t="e">
        <f>一、资金流量预算表!D25/资产负债表!E61</f>
        <v>#VALUE!</v>
      </c>
      <c r="F24" s="682" t="e">
        <f>一、资金流量预算表!E25/资产负债表!F61</f>
        <v>#VALUE!</v>
      </c>
      <c r="G24" s="682" t="e">
        <f>一、资金流量预算表!F25/资产负债表!G61</f>
        <v>#VALUE!</v>
      </c>
      <c r="H24" s="610" t="e">
        <f>一、资金流量预算表!G25/资产负债表!H61</f>
        <v>#VALUE!</v>
      </c>
      <c r="I24" s="682" t="e">
        <f>一、资金流量预算表!H25/资产负债表!I61</f>
        <v>#VALUE!</v>
      </c>
      <c r="J24" s="682" t="e">
        <f>一、资金流量预算表!I25/资产负债表!J61</f>
        <v>#VALUE!</v>
      </c>
      <c r="K24" s="682" t="e">
        <f>一、资金流量预算表!J25/资产负债表!K61</f>
        <v>#VALUE!</v>
      </c>
      <c r="L24" s="610" t="e">
        <f>一、资金流量预算表!K25/资产负债表!L61</f>
        <v>#VALUE!</v>
      </c>
      <c r="M24" s="682" t="e">
        <f>一、资金流量预算表!L25/资产负债表!M61</f>
        <v>#VALUE!</v>
      </c>
      <c r="N24" s="682" t="e">
        <f>一、资金流量预算表!M25/资产负债表!N61</f>
        <v>#VALUE!</v>
      </c>
      <c r="O24" s="682" t="e">
        <f>一、资金流量预算表!N25/资产负债表!O61</f>
        <v>#VALUE!</v>
      </c>
      <c r="P24" s="610" t="e">
        <f>一、资金流量预算表!O25/资产负债表!P61</f>
        <v>#VALUE!</v>
      </c>
      <c r="Q24" s="682" t="e">
        <f>一、资金流量预算表!P25/资产负债表!Q61</f>
        <v>#VALUE!</v>
      </c>
      <c r="R24" s="682" t="e">
        <f>一、资金流量预算表!Q25/资产负债表!R61</f>
        <v>#VALUE!</v>
      </c>
      <c r="S24" s="682" t="e">
        <f>一、资金流量预算表!R25/资产负债表!S61</f>
        <v>#VALUE!</v>
      </c>
      <c r="T24" s="682" t="e">
        <f>一、资金流量预算表!S25/资产负债表!T61</f>
        <v>#VALUE!</v>
      </c>
      <c r="U24" s="591"/>
      <c r="V24" s="591"/>
      <c r="W24" s="460"/>
    </row>
    <row r="25" spans="1:23" s="455" customFormat="1" ht="18" customHeight="1">
      <c r="A25" s="1530"/>
      <c r="B25" s="470" t="s">
        <v>172</v>
      </c>
      <c r="C25" s="454"/>
      <c r="D25" s="589"/>
      <c r="E25" s="678"/>
      <c r="F25" s="679"/>
      <c r="G25" s="680"/>
      <c r="H25" s="591"/>
      <c r="I25" s="680"/>
      <c r="J25" s="680"/>
      <c r="K25" s="680"/>
      <c r="L25" s="591"/>
      <c r="M25" s="680"/>
      <c r="N25" s="680"/>
      <c r="O25" s="680"/>
      <c r="P25" s="591"/>
      <c r="Q25" s="680"/>
      <c r="R25" s="680"/>
      <c r="S25" s="680"/>
      <c r="T25" s="680"/>
      <c r="U25" s="591"/>
      <c r="V25" s="591"/>
      <c r="W25" s="460"/>
    </row>
    <row r="26" spans="1:23" s="455" customFormat="1" ht="18" customHeight="1">
      <c r="A26" s="1530"/>
      <c r="B26" s="457" t="s">
        <v>173</v>
      </c>
      <c r="C26" s="454"/>
      <c r="D26" s="603" t="e">
        <f ca="1">资产负债表!D70/资产负债表!D80</f>
        <v>#VALUE!</v>
      </c>
      <c r="E26" s="677" t="e">
        <f ca="1">资产负债表!E70/资产负债表!E80</f>
        <v>#VALUE!</v>
      </c>
      <c r="F26" s="677" t="e">
        <f ca="1">资产负债表!F70/资产负债表!F80</f>
        <v>#VALUE!</v>
      </c>
      <c r="G26" s="677" t="e">
        <f ca="1">资产负债表!G70/资产负债表!G80</f>
        <v>#VALUE!</v>
      </c>
      <c r="H26" s="603" t="e">
        <f ca="1">资产负债表!H70/资产负债表!H80</f>
        <v>#VALUE!</v>
      </c>
      <c r="I26" s="677" t="e">
        <f ca="1">资产负债表!I70/资产负债表!I80</f>
        <v>#VALUE!</v>
      </c>
      <c r="J26" s="677" t="e">
        <f ca="1">资产负债表!J70/资产负债表!J80</f>
        <v>#VALUE!</v>
      </c>
      <c r="K26" s="677" t="e">
        <f ca="1">资产负债表!K70/资产负债表!K80</f>
        <v>#VALUE!</v>
      </c>
      <c r="L26" s="603" t="e">
        <f ca="1">资产负债表!L70/资产负债表!L80</f>
        <v>#VALUE!</v>
      </c>
      <c r="M26" s="677" t="e">
        <f ca="1">资产负债表!M70/资产负债表!M80</f>
        <v>#VALUE!</v>
      </c>
      <c r="N26" s="677" t="e">
        <f ca="1">资产负债表!N70/资产负债表!N80</f>
        <v>#VALUE!</v>
      </c>
      <c r="O26" s="677" t="e">
        <f ca="1">资产负债表!O70/资产负债表!O80</f>
        <v>#VALUE!</v>
      </c>
      <c r="P26" s="603" t="e">
        <f ca="1">资产负债表!P70/资产负债表!P80</f>
        <v>#VALUE!</v>
      </c>
      <c r="Q26" s="677" t="e">
        <f ca="1">资产负债表!Q70/资产负债表!Q80</f>
        <v>#VALUE!</v>
      </c>
      <c r="R26" s="677" t="e">
        <f ca="1">资产负债表!R70/资产负债表!R80</f>
        <v>#VALUE!</v>
      </c>
      <c r="S26" s="677" t="e">
        <f ca="1">资产负债表!S70/资产负债表!S80</f>
        <v>#VALUE!</v>
      </c>
      <c r="T26" s="677" t="e">
        <f ca="1">资产负债表!T70/资产负债表!T80</f>
        <v>#VALUE!</v>
      </c>
      <c r="U26" s="591"/>
      <c r="V26" s="591"/>
      <c r="W26" s="460"/>
    </row>
    <row r="27" spans="1:23" s="455" customFormat="1" ht="18" customHeight="1">
      <c r="A27" s="1530"/>
      <c r="B27" s="457" t="s">
        <v>174</v>
      </c>
      <c r="C27" s="458"/>
      <c r="D27" s="676">
        <f ca="1">(二、损益表!C18-二、损益表!C13)/二、损益表!C13</f>
        <v>-2.2387265057818775</v>
      </c>
      <c r="E27" s="681">
        <f ca="1">(二、损益表!D18-二、损益表!D13)/二、损益表!D13</f>
        <v>-1.7158273165875382</v>
      </c>
      <c r="F27" s="681">
        <f ca="1">(二、损益表!E18-二、损益表!E13)/二、损益表!E13</f>
        <v>-2.6627452217841552</v>
      </c>
      <c r="G27" s="681">
        <f ca="1">(二、损益表!F18-二、损益表!F13)/二、损益表!F13</f>
        <v>-1.801068979460847</v>
      </c>
      <c r="H27" s="676">
        <f ca="1">(二、损益表!G18-二、损益表!G13)/二、损益表!G13</f>
        <v>-2.0212852180625243</v>
      </c>
      <c r="I27" s="681">
        <f ca="1">(二、损益表!H18-二、损益表!H13)/二、损益表!H13</f>
        <v>-2.0223306894447832</v>
      </c>
      <c r="J27" s="681">
        <f ca="1">(二、损益表!I18-二、损益表!I13)/二、损益表!I13</f>
        <v>-2.0215623171445292</v>
      </c>
      <c r="K27" s="681">
        <f ca="1">(二、损益表!J18-二、损益表!J13)/二、损益表!J13</f>
        <v>-2.0200926935659762</v>
      </c>
      <c r="L27" s="676">
        <f ca="1">(二、损益表!K18-二、损益表!K13)/二、损益表!K13</f>
        <v>-2.0390360169491526</v>
      </c>
      <c r="M27" s="681">
        <f ca="1">(二、损益表!L18-二、损益表!L13)/二、损益表!L13</f>
        <v>-2.0390360169491526</v>
      </c>
      <c r="N27" s="681">
        <f ca="1">(二、损益表!M18-二、损益表!M13)/二、损益表!M13</f>
        <v>-2.0390360169491526</v>
      </c>
      <c r="O27" s="681">
        <f ca="1">(二、损益表!N18-二、损益表!N13)/二、损益表!N13</f>
        <v>-2.0390360169491526</v>
      </c>
      <c r="P27" s="676">
        <f ca="1">(二、损益表!O18-二、损益表!O13)/二、损益表!O13</f>
        <v>-2.0379006560449859</v>
      </c>
      <c r="Q27" s="681">
        <f ca="1">(二、损益表!P18-二、损益表!P13)/二、损益表!P13</f>
        <v>-2.0383390216154722</v>
      </c>
      <c r="R27" s="681">
        <f ca="1">(二、损益表!Q18-二、损益表!Q13)/二、损益表!Q13</f>
        <v>-2.0370533260032984</v>
      </c>
      <c r="S27" s="681">
        <f ca="1">(二、损益表!R18-二、损益表!R13)/二、损益表!R13</f>
        <v>-2.0383390216154722</v>
      </c>
      <c r="T27" s="681">
        <f ca="1">(二、损益表!S18-二、损益表!S13)/二、损益表!S13</f>
        <v>-2.0734925400631026</v>
      </c>
      <c r="U27" s="591"/>
      <c r="V27" s="591"/>
      <c r="W27" s="460"/>
    </row>
    <row r="28" spans="1:23" s="455" customFormat="1" ht="18" customHeight="1">
      <c r="A28" s="1530"/>
      <c r="B28" s="457" t="s">
        <v>175</v>
      </c>
      <c r="C28" s="454"/>
      <c r="D28" s="610" t="e">
        <f>一、资金流量预算表!C25/资产负债表!D70</f>
        <v>#VALUE!</v>
      </c>
      <c r="E28" s="682" t="e">
        <f>一、资金流量预算表!D25/资产负债表!E70</f>
        <v>#VALUE!</v>
      </c>
      <c r="F28" s="682" t="e">
        <f>一、资金流量预算表!E25/资产负债表!F70</f>
        <v>#VALUE!</v>
      </c>
      <c r="G28" s="682" t="e">
        <f>一、资金流量预算表!F25/资产负债表!G70</f>
        <v>#VALUE!</v>
      </c>
      <c r="H28" s="610" t="e">
        <f>一、资金流量预算表!G25/资产负债表!H70</f>
        <v>#VALUE!</v>
      </c>
      <c r="I28" s="682" t="e">
        <f>一、资金流量预算表!H25/资产负债表!I70</f>
        <v>#VALUE!</v>
      </c>
      <c r="J28" s="682" t="e">
        <f>一、资金流量预算表!I25/资产负债表!J70</f>
        <v>#VALUE!</v>
      </c>
      <c r="K28" s="682" t="e">
        <f>一、资金流量预算表!J25/资产负债表!K70</f>
        <v>#VALUE!</v>
      </c>
      <c r="L28" s="610" t="e">
        <f>一、资金流量预算表!K25/资产负债表!L70</f>
        <v>#VALUE!</v>
      </c>
      <c r="M28" s="682" t="e">
        <f>一、资金流量预算表!L25/资产负债表!M70</f>
        <v>#VALUE!</v>
      </c>
      <c r="N28" s="682" t="e">
        <f>一、资金流量预算表!M25/资产负债表!N70</f>
        <v>#VALUE!</v>
      </c>
      <c r="O28" s="682" t="e">
        <f>一、资金流量预算表!N25/资产负债表!O70</f>
        <v>#VALUE!</v>
      </c>
      <c r="P28" s="610" t="e">
        <f>一、资金流量预算表!O25/资产负债表!P70</f>
        <v>#VALUE!</v>
      </c>
      <c r="Q28" s="682" t="e">
        <f>一、资金流量预算表!P25/资产负债表!Q70</f>
        <v>#VALUE!</v>
      </c>
      <c r="R28" s="682" t="e">
        <f>一、资金流量预算表!Q25/资产负债表!R70</f>
        <v>#VALUE!</v>
      </c>
      <c r="S28" s="682" t="e">
        <f>一、资金流量预算表!R25/资产负债表!S70</f>
        <v>#VALUE!</v>
      </c>
      <c r="T28" s="682" t="e">
        <f>一、资金流量预算表!S25/资产负债表!T70</f>
        <v>#VALUE!</v>
      </c>
      <c r="U28" s="591"/>
      <c r="V28" s="591"/>
      <c r="W28" s="460"/>
    </row>
    <row r="29" spans="1:23" s="455" customFormat="1" ht="18" customHeight="1">
      <c r="A29" s="1530"/>
      <c r="B29" s="470" t="s">
        <v>1301</v>
      </c>
      <c r="C29" s="454"/>
      <c r="D29" s="589"/>
      <c r="E29" s="678"/>
      <c r="F29" s="679"/>
      <c r="G29" s="680"/>
      <c r="H29" s="591"/>
      <c r="I29" s="680"/>
      <c r="J29" s="680"/>
      <c r="K29" s="680"/>
      <c r="L29" s="591"/>
      <c r="M29" s="680"/>
      <c r="N29" s="680"/>
      <c r="O29" s="680"/>
      <c r="P29" s="591"/>
      <c r="Q29" s="680"/>
      <c r="R29" s="680"/>
      <c r="S29" s="680"/>
      <c r="T29" s="680"/>
      <c r="U29" s="591"/>
      <c r="V29" s="591"/>
      <c r="W29" s="460"/>
    </row>
    <row r="30" spans="1:23" s="455" customFormat="1" ht="18" customHeight="1">
      <c r="A30" s="1530"/>
      <c r="B30" s="456" t="s">
        <v>212</v>
      </c>
      <c r="C30" s="458"/>
      <c r="D30" s="610" t="e">
        <f ca="1">D8/D13</f>
        <v>#VALUE!</v>
      </c>
      <c r="E30" s="682" t="e">
        <f t="shared" ref="E30:T30" ca="1" si="10">E8/E13</f>
        <v>#VALUE!</v>
      </c>
      <c r="F30" s="682" t="e">
        <f t="shared" ca="1" si="10"/>
        <v>#VALUE!</v>
      </c>
      <c r="G30" s="682" t="e">
        <f t="shared" ca="1" si="10"/>
        <v>#VALUE!</v>
      </c>
      <c r="H30" s="610" t="e">
        <f t="shared" ca="1" si="10"/>
        <v>#VALUE!</v>
      </c>
      <c r="I30" s="682" t="e">
        <f t="shared" ca="1" si="10"/>
        <v>#VALUE!</v>
      </c>
      <c r="J30" s="682" t="e">
        <f t="shared" ca="1" si="10"/>
        <v>#VALUE!</v>
      </c>
      <c r="K30" s="682" t="e">
        <f t="shared" ca="1" si="10"/>
        <v>#VALUE!</v>
      </c>
      <c r="L30" s="610" t="e">
        <f t="shared" ca="1" si="10"/>
        <v>#VALUE!</v>
      </c>
      <c r="M30" s="682" t="e">
        <f t="shared" ca="1" si="10"/>
        <v>#VALUE!</v>
      </c>
      <c r="N30" s="682" t="e">
        <f t="shared" ca="1" si="10"/>
        <v>#VALUE!</v>
      </c>
      <c r="O30" s="682" t="e">
        <f t="shared" ca="1" si="10"/>
        <v>#VALUE!</v>
      </c>
      <c r="P30" s="610" t="e">
        <f t="shared" ca="1" si="10"/>
        <v>#VALUE!</v>
      </c>
      <c r="Q30" s="682" t="e">
        <f t="shared" ca="1" si="10"/>
        <v>#VALUE!</v>
      </c>
      <c r="R30" s="682" t="e">
        <f t="shared" ca="1" si="10"/>
        <v>#VALUE!</v>
      </c>
      <c r="S30" s="682" t="e">
        <f t="shared" ca="1" si="10"/>
        <v>#VALUE!</v>
      </c>
      <c r="T30" s="682" t="e">
        <f t="shared" ca="1" si="10"/>
        <v>#VALUE!</v>
      </c>
      <c r="U30" s="591"/>
      <c r="V30" s="591"/>
      <c r="W30" s="460"/>
    </row>
    <row r="31" spans="1:23" s="455" customFormat="1" ht="18" customHeight="1">
      <c r="A31" s="1530"/>
      <c r="B31" s="456" t="s">
        <v>209</v>
      </c>
      <c r="C31" s="458"/>
      <c r="D31" s="610">
        <f>D8/资产负债表!D19</f>
        <v>0</v>
      </c>
      <c r="E31" s="682">
        <f>E8/资产负债表!E19</f>
        <v>0</v>
      </c>
      <c r="F31" s="682">
        <f>F8/资产负债表!F19</f>
        <v>0</v>
      </c>
      <c r="G31" s="682">
        <f>G8/资产负债表!G19</f>
        <v>0</v>
      </c>
      <c r="H31" s="610">
        <f>H8/资产负债表!H19</f>
        <v>0</v>
      </c>
      <c r="I31" s="682">
        <f>I8/资产负债表!I19</f>
        <v>0</v>
      </c>
      <c r="J31" s="682">
        <f>J8/资产负债表!J19</f>
        <v>0</v>
      </c>
      <c r="K31" s="682">
        <f>K8/资产负债表!K19</f>
        <v>0</v>
      </c>
      <c r="L31" s="610">
        <f>L8/资产负债表!L19</f>
        <v>0</v>
      </c>
      <c r="M31" s="682">
        <f>M8/资产负债表!M19</f>
        <v>0</v>
      </c>
      <c r="N31" s="682">
        <f>N8/资产负债表!N19</f>
        <v>0</v>
      </c>
      <c r="O31" s="682">
        <f>O8/资产负债表!O19</f>
        <v>0</v>
      </c>
      <c r="P31" s="610">
        <f>P8/资产负债表!P19</f>
        <v>0</v>
      </c>
      <c r="Q31" s="682">
        <f>Q8/资产负债表!Q19</f>
        <v>0</v>
      </c>
      <c r="R31" s="682">
        <f>R8/资产负债表!R19</f>
        <v>0</v>
      </c>
      <c r="S31" s="682">
        <f>S8/资产负债表!S19</f>
        <v>0</v>
      </c>
      <c r="T31" s="682">
        <f>T8/资产负债表!T19</f>
        <v>0</v>
      </c>
      <c r="U31" s="591"/>
      <c r="V31" s="591"/>
      <c r="W31" s="460"/>
    </row>
    <row r="32" spans="1:23" s="455" customFormat="1" ht="18" customHeight="1">
      <c r="A32" s="1530"/>
      <c r="B32" s="457" t="s">
        <v>210</v>
      </c>
      <c r="C32" s="458"/>
      <c r="D32" s="603"/>
      <c r="E32" s="677"/>
      <c r="F32" s="677"/>
      <c r="G32" s="677"/>
      <c r="H32" s="603"/>
      <c r="I32" s="677"/>
      <c r="J32" s="677"/>
      <c r="K32" s="677"/>
      <c r="L32" s="603"/>
      <c r="M32" s="677"/>
      <c r="N32" s="677"/>
      <c r="O32" s="677"/>
      <c r="P32" s="603"/>
      <c r="Q32" s="677"/>
      <c r="R32" s="677"/>
      <c r="S32" s="677"/>
      <c r="T32" s="677"/>
      <c r="U32" s="591"/>
      <c r="V32" s="591"/>
      <c r="W32" s="460"/>
    </row>
    <row r="33" spans="1:23" s="455" customFormat="1" ht="18" customHeight="1">
      <c r="A33" s="1530"/>
      <c r="B33" s="457" t="s">
        <v>211</v>
      </c>
      <c r="C33" s="458"/>
      <c r="D33" s="610">
        <f>(D8-D9)/资产负债表!D14</f>
        <v>4.0820568419632679E-3</v>
      </c>
      <c r="E33" s="682">
        <f>(E8-E9)/资产负债表!E14</f>
        <v>0</v>
      </c>
      <c r="F33" s="682">
        <f>(F8-F9)/资产负债表!F14</f>
        <v>4.0820568419632679E-3</v>
      </c>
      <c r="G33" s="682">
        <f>(G8-G9)/资产负债表!G14</f>
        <v>0</v>
      </c>
      <c r="H33" s="610">
        <f>(H8-H9)/资产负债表!H14</f>
        <v>0</v>
      </c>
      <c r="I33" s="682">
        <f>(I8-I9)/资产负债表!I14</f>
        <v>0</v>
      </c>
      <c r="J33" s="682">
        <f>(J8-J9)/资产负债表!J14</f>
        <v>0</v>
      </c>
      <c r="K33" s="682">
        <f>(K8-K9)/资产负债表!K14</f>
        <v>0</v>
      </c>
      <c r="L33" s="610">
        <f>(L8-L9)/资产负债表!L14</f>
        <v>0</v>
      </c>
      <c r="M33" s="682">
        <f>(M8-M9)/资产负债表!M14</f>
        <v>0</v>
      </c>
      <c r="N33" s="682">
        <f>(N8-N9)/资产负债表!N14</f>
        <v>0</v>
      </c>
      <c r="O33" s="682">
        <f>(O8-O9)/资产负债表!O14</f>
        <v>0</v>
      </c>
      <c r="P33" s="610">
        <f>(P8-P9)/资产负债表!P14</f>
        <v>0</v>
      </c>
      <c r="Q33" s="682">
        <f>(Q8-Q9)/资产负债表!Q14</f>
        <v>0</v>
      </c>
      <c r="R33" s="682">
        <f>(R8-R9)/资产负债表!R14</f>
        <v>0</v>
      </c>
      <c r="S33" s="682">
        <f>(S8-S9)/资产负债表!S14</f>
        <v>0</v>
      </c>
      <c r="T33" s="682">
        <f>(T8-T9)/资产负债表!T14</f>
        <v>4.0820568419632679E-3</v>
      </c>
      <c r="U33" s="591"/>
      <c r="V33" s="591"/>
      <c r="W33" s="460"/>
    </row>
    <row r="34" spans="1:23" s="455" customFormat="1" ht="18" customHeight="1">
      <c r="A34" s="1530"/>
      <c r="B34" s="470" t="s">
        <v>176</v>
      </c>
      <c r="C34" s="459"/>
      <c r="D34" s="589"/>
      <c r="E34" s="683"/>
      <c r="F34" s="679"/>
      <c r="G34" s="680"/>
      <c r="H34" s="591"/>
      <c r="I34" s="680"/>
      <c r="J34" s="680"/>
      <c r="K34" s="680"/>
      <c r="L34" s="591"/>
      <c r="M34" s="680"/>
      <c r="N34" s="680"/>
      <c r="O34" s="680"/>
      <c r="P34" s="591"/>
      <c r="Q34" s="680"/>
      <c r="R34" s="680"/>
      <c r="S34" s="680"/>
      <c r="T34" s="680"/>
      <c r="U34" s="591"/>
      <c r="V34" s="591"/>
      <c r="W34" s="460"/>
    </row>
    <row r="35" spans="1:23" s="455" customFormat="1" ht="18" customHeight="1">
      <c r="A35" s="1530"/>
      <c r="B35" s="456" t="s">
        <v>177</v>
      </c>
      <c r="C35" s="454"/>
      <c r="D35" s="603">
        <f ca="1">D18</f>
        <v>0</v>
      </c>
      <c r="E35" s="677">
        <f t="shared" ref="E35:T35" ca="1" si="11">E18</f>
        <v>0</v>
      </c>
      <c r="F35" s="677">
        <f t="shared" ca="1" si="11"/>
        <v>0</v>
      </c>
      <c r="G35" s="677">
        <f t="shared" ca="1" si="11"/>
        <v>0</v>
      </c>
      <c r="H35" s="603">
        <f ca="1">H18</f>
        <v>0</v>
      </c>
      <c r="I35" s="677">
        <f t="shared" ca="1" si="11"/>
        <v>0</v>
      </c>
      <c r="J35" s="677">
        <f t="shared" ca="1" si="11"/>
        <v>0</v>
      </c>
      <c r="K35" s="677">
        <f t="shared" ca="1" si="11"/>
        <v>0</v>
      </c>
      <c r="L35" s="603">
        <f t="shared" ca="1" si="11"/>
        <v>0</v>
      </c>
      <c r="M35" s="677">
        <f t="shared" ca="1" si="11"/>
        <v>0</v>
      </c>
      <c r="N35" s="677">
        <f t="shared" ca="1" si="11"/>
        <v>0</v>
      </c>
      <c r="O35" s="677">
        <f t="shared" ca="1" si="11"/>
        <v>0</v>
      </c>
      <c r="P35" s="603">
        <f t="shared" ca="1" si="11"/>
        <v>0</v>
      </c>
      <c r="Q35" s="677">
        <f t="shared" ca="1" si="11"/>
        <v>0</v>
      </c>
      <c r="R35" s="677">
        <f t="shared" ca="1" si="11"/>
        <v>0</v>
      </c>
      <c r="S35" s="677">
        <f t="shared" ca="1" si="11"/>
        <v>0</v>
      </c>
      <c r="T35" s="677" t="e">
        <f t="shared" ca="1" si="11"/>
        <v>#DIV/0!</v>
      </c>
      <c r="U35" s="591"/>
      <c r="V35" s="591"/>
      <c r="W35" s="460"/>
    </row>
    <row r="36" spans="1:23" s="455" customFormat="1" ht="18" customHeight="1">
      <c r="A36" s="1530"/>
      <c r="B36" s="457" t="s">
        <v>213</v>
      </c>
      <c r="C36" s="458"/>
      <c r="D36" s="610" t="e">
        <f ca="1">D30</f>
        <v>#VALUE!</v>
      </c>
      <c r="E36" s="682" t="e">
        <f t="shared" ref="E36:T36" ca="1" si="12">E30</f>
        <v>#VALUE!</v>
      </c>
      <c r="F36" s="682" t="e">
        <f t="shared" ca="1" si="12"/>
        <v>#VALUE!</v>
      </c>
      <c r="G36" s="682" t="e">
        <f t="shared" ca="1" si="12"/>
        <v>#VALUE!</v>
      </c>
      <c r="H36" s="610" t="e">
        <f t="shared" ca="1" si="12"/>
        <v>#VALUE!</v>
      </c>
      <c r="I36" s="682" t="e">
        <f t="shared" ca="1" si="12"/>
        <v>#VALUE!</v>
      </c>
      <c r="J36" s="682" t="e">
        <f t="shared" ca="1" si="12"/>
        <v>#VALUE!</v>
      </c>
      <c r="K36" s="682" t="e">
        <f t="shared" ca="1" si="12"/>
        <v>#VALUE!</v>
      </c>
      <c r="L36" s="610" t="e">
        <f t="shared" ca="1" si="12"/>
        <v>#VALUE!</v>
      </c>
      <c r="M36" s="682" t="e">
        <f t="shared" ca="1" si="12"/>
        <v>#VALUE!</v>
      </c>
      <c r="N36" s="682" t="e">
        <f t="shared" ca="1" si="12"/>
        <v>#VALUE!</v>
      </c>
      <c r="O36" s="682" t="e">
        <f t="shared" ca="1" si="12"/>
        <v>#VALUE!</v>
      </c>
      <c r="P36" s="610" t="e">
        <f t="shared" ca="1" si="12"/>
        <v>#VALUE!</v>
      </c>
      <c r="Q36" s="682" t="e">
        <f t="shared" ca="1" si="12"/>
        <v>#VALUE!</v>
      </c>
      <c r="R36" s="682" t="e">
        <f t="shared" ca="1" si="12"/>
        <v>#VALUE!</v>
      </c>
      <c r="S36" s="682" t="e">
        <f t="shared" ca="1" si="12"/>
        <v>#VALUE!</v>
      </c>
      <c r="T36" s="682" t="e">
        <f t="shared" ca="1" si="12"/>
        <v>#VALUE!</v>
      </c>
      <c r="U36" s="591"/>
      <c r="V36" s="591"/>
      <c r="W36" s="460"/>
    </row>
    <row r="37" spans="1:23" s="455" customFormat="1" ht="18" customHeight="1">
      <c r="A37" s="1530"/>
      <c r="B37" s="456" t="s">
        <v>178</v>
      </c>
      <c r="C37" s="458"/>
      <c r="D37" s="588" t="e">
        <f ca="1">D13/D12</f>
        <v>#VALUE!</v>
      </c>
      <c r="E37" s="684" t="e">
        <f t="shared" ref="E37:T37" ca="1" si="13">E13/E12</f>
        <v>#VALUE!</v>
      </c>
      <c r="F37" s="684" t="e">
        <f t="shared" ca="1" si="13"/>
        <v>#VALUE!</v>
      </c>
      <c r="G37" s="684" t="e">
        <f t="shared" ca="1" si="13"/>
        <v>#VALUE!</v>
      </c>
      <c r="H37" s="588" t="e">
        <f t="shared" ca="1" si="13"/>
        <v>#VALUE!</v>
      </c>
      <c r="I37" s="684" t="e">
        <f t="shared" ca="1" si="13"/>
        <v>#VALUE!</v>
      </c>
      <c r="J37" s="684" t="e">
        <f t="shared" ca="1" si="13"/>
        <v>#VALUE!</v>
      </c>
      <c r="K37" s="684" t="e">
        <f t="shared" ca="1" si="13"/>
        <v>#VALUE!</v>
      </c>
      <c r="L37" s="588" t="e">
        <f t="shared" ca="1" si="13"/>
        <v>#VALUE!</v>
      </c>
      <c r="M37" s="684" t="e">
        <f t="shared" ca="1" si="13"/>
        <v>#VALUE!</v>
      </c>
      <c r="N37" s="684" t="e">
        <f t="shared" ca="1" si="13"/>
        <v>#VALUE!</v>
      </c>
      <c r="O37" s="684" t="e">
        <f t="shared" ca="1" si="13"/>
        <v>#VALUE!</v>
      </c>
      <c r="P37" s="588" t="e">
        <f t="shared" ca="1" si="13"/>
        <v>#VALUE!</v>
      </c>
      <c r="Q37" s="684" t="e">
        <f t="shared" ca="1" si="13"/>
        <v>#VALUE!</v>
      </c>
      <c r="R37" s="684" t="e">
        <f t="shared" ca="1" si="13"/>
        <v>#VALUE!</v>
      </c>
      <c r="S37" s="684" t="e">
        <f t="shared" ca="1" si="13"/>
        <v>#VALUE!</v>
      </c>
      <c r="T37" s="684" t="e">
        <f t="shared" ca="1" si="13"/>
        <v>#VALUE!</v>
      </c>
      <c r="U37" s="591"/>
      <c r="V37" s="591"/>
      <c r="W37" s="460"/>
    </row>
    <row r="38" spans="1:23" s="455" customFormat="1" ht="18" customHeight="1">
      <c r="A38" s="1530"/>
      <c r="B38" s="456" t="s">
        <v>179</v>
      </c>
      <c r="C38" s="454"/>
      <c r="D38" s="603" t="e">
        <f ca="1">D35*D36*D37</f>
        <v>#VALUE!</v>
      </c>
      <c r="E38" s="677" t="e">
        <f t="shared" ref="E38:T38" ca="1" si="14">E35*E36*E37</f>
        <v>#VALUE!</v>
      </c>
      <c r="F38" s="677" t="e">
        <f t="shared" ca="1" si="14"/>
        <v>#VALUE!</v>
      </c>
      <c r="G38" s="677" t="e">
        <f t="shared" ca="1" si="14"/>
        <v>#VALUE!</v>
      </c>
      <c r="H38" s="603" t="e">
        <f t="shared" ca="1" si="14"/>
        <v>#VALUE!</v>
      </c>
      <c r="I38" s="677" t="e">
        <f t="shared" ca="1" si="14"/>
        <v>#VALUE!</v>
      </c>
      <c r="J38" s="677" t="e">
        <f t="shared" ca="1" si="14"/>
        <v>#VALUE!</v>
      </c>
      <c r="K38" s="677" t="e">
        <f t="shared" ca="1" si="14"/>
        <v>#VALUE!</v>
      </c>
      <c r="L38" s="603" t="e">
        <f t="shared" ca="1" si="14"/>
        <v>#VALUE!</v>
      </c>
      <c r="M38" s="677" t="e">
        <f t="shared" ca="1" si="14"/>
        <v>#VALUE!</v>
      </c>
      <c r="N38" s="677" t="e">
        <f t="shared" ca="1" si="14"/>
        <v>#VALUE!</v>
      </c>
      <c r="O38" s="677" t="e">
        <f t="shared" ca="1" si="14"/>
        <v>#VALUE!</v>
      </c>
      <c r="P38" s="603" t="e">
        <f t="shared" ca="1" si="14"/>
        <v>#VALUE!</v>
      </c>
      <c r="Q38" s="677" t="e">
        <f t="shared" ca="1" si="14"/>
        <v>#VALUE!</v>
      </c>
      <c r="R38" s="677" t="e">
        <f t="shared" ca="1" si="14"/>
        <v>#VALUE!</v>
      </c>
      <c r="S38" s="677" t="e">
        <f t="shared" ca="1" si="14"/>
        <v>#VALUE!</v>
      </c>
      <c r="T38" s="677" t="e">
        <f t="shared" ca="1" si="14"/>
        <v>#DIV/0!</v>
      </c>
      <c r="U38" s="591"/>
      <c r="V38" s="591"/>
      <c r="W38" s="460"/>
    </row>
    <row r="39" spans="1:23" s="455" customFormat="1" ht="18" customHeight="1">
      <c r="A39" s="1530"/>
      <c r="B39" s="470" t="s">
        <v>180</v>
      </c>
      <c r="C39" s="454"/>
      <c r="D39" s="589"/>
      <c r="E39" s="678"/>
      <c r="F39" s="679"/>
      <c r="G39" s="680"/>
      <c r="H39" s="591"/>
      <c r="I39" s="680"/>
      <c r="J39" s="680"/>
      <c r="K39" s="680"/>
      <c r="L39" s="591"/>
      <c r="M39" s="680"/>
      <c r="N39" s="680"/>
      <c r="O39" s="680"/>
      <c r="P39" s="591"/>
      <c r="Q39" s="680"/>
      <c r="R39" s="680"/>
      <c r="S39" s="680"/>
      <c r="T39" s="680"/>
      <c r="U39" s="591"/>
      <c r="V39" s="591"/>
      <c r="W39" s="460"/>
    </row>
    <row r="40" spans="1:23" s="455" customFormat="1" ht="18" customHeight="1">
      <c r="A40" s="1530"/>
      <c r="B40" s="456" t="s">
        <v>196</v>
      </c>
      <c r="C40" s="454"/>
      <c r="D40" s="603" t="e">
        <f>二、损益表!C7/二、损益表!C6</f>
        <v>#DIV/0!</v>
      </c>
      <c r="E40" s="677" t="e">
        <f>二、损益表!D7/二、损益表!D6</f>
        <v>#DIV/0!</v>
      </c>
      <c r="F40" s="677" t="e">
        <f>二、损益表!E7/二、损益表!E6</f>
        <v>#DIV/0!</v>
      </c>
      <c r="G40" s="677" t="e">
        <f>二、损益表!F7/二、损益表!F6</f>
        <v>#DIV/0!</v>
      </c>
      <c r="H40" s="603" t="e">
        <f>二、损益表!G7/二、损益表!G6</f>
        <v>#DIV/0!</v>
      </c>
      <c r="I40" s="677" t="e">
        <f>二、损益表!H7/二、损益表!H6</f>
        <v>#DIV/0!</v>
      </c>
      <c r="J40" s="677" t="e">
        <f>二、损益表!I7/二、损益表!I6</f>
        <v>#DIV/0!</v>
      </c>
      <c r="K40" s="677" t="e">
        <f>二、损益表!J7/二、损益表!J6</f>
        <v>#DIV/0!</v>
      </c>
      <c r="L40" s="603" t="e">
        <f>二、损益表!K7/二、损益表!K6</f>
        <v>#DIV/0!</v>
      </c>
      <c r="M40" s="677" t="e">
        <f>二、损益表!L7/二、损益表!L6</f>
        <v>#DIV/0!</v>
      </c>
      <c r="N40" s="677" t="e">
        <f>二、损益表!M7/二、损益表!M6</f>
        <v>#DIV/0!</v>
      </c>
      <c r="O40" s="677" t="e">
        <f>二、损益表!N7/二、损益表!N6</f>
        <v>#DIV/0!</v>
      </c>
      <c r="P40" s="603" t="e">
        <f>二、损益表!O7/二、损益表!O6</f>
        <v>#DIV/0!</v>
      </c>
      <c r="Q40" s="677" t="e">
        <f>二、损益表!P7/二、损益表!P6</f>
        <v>#DIV/0!</v>
      </c>
      <c r="R40" s="677" t="e">
        <f>二、损益表!Q7/二、损益表!Q6</f>
        <v>#DIV/0!</v>
      </c>
      <c r="S40" s="677" t="e">
        <f>二、损益表!R7/二、损益表!R6</f>
        <v>#DIV/0!</v>
      </c>
      <c r="T40" s="677" t="e">
        <f>二、损益表!S7/二、损益表!S6</f>
        <v>#DIV/0!</v>
      </c>
      <c r="U40" s="591"/>
      <c r="V40" s="591"/>
      <c r="W40" s="460"/>
    </row>
    <row r="41" spans="1:23" s="455" customFormat="1" ht="18" customHeight="1">
      <c r="A41" s="1530"/>
      <c r="B41" s="456" t="s">
        <v>181</v>
      </c>
      <c r="C41" s="454"/>
      <c r="D41" s="603" t="e">
        <f>二、损益表!C11/二、损益表!C6</f>
        <v>#DIV/0!</v>
      </c>
      <c r="E41" s="677" t="e">
        <f>二、损益表!D11/二、损益表!D6</f>
        <v>#DIV/0!</v>
      </c>
      <c r="F41" s="677" t="e">
        <f>二、损益表!E11/二、损益表!E6</f>
        <v>#DIV/0!</v>
      </c>
      <c r="G41" s="677" t="e">
        <f>二、损益表!F11/二、损益表!F6</f>
        <v>#DIV/0!</v>
      </c>
      <c r="H41" s="603" t="e">
        <f>二、损益表!G11/二、损益表!G6</f>
        <v>#DIV/0!</v>
      </c>
      <c r="I41" s="677" t="e">
        <f>二、损益表!H11/二、损益表!H6</f>
        <v>#DIV/0!</v>
      </c>
      <c r="J41" s="677" t="e">
        <f>二、损益表!I11/二、损益表!I6</f>
        <v>#DIV/0!</v>
      </c>
      <c r="K41" s="677" t="e">
        <f>二、损益表!J11/二、损益表!J6</f>
        <v>#DIV/0!</v>
      </c>
      <c r="L41" s="603" t="e">
        <f>二、损益表!K11/二、损益表!K6</f>
        <v>#DIV/0!</v>
      </c>
      <c r="M41" s="677" t="e">
        <f>二、损益表!L11/二、损益表!L6</f>
        <v>#DIV/0!</v>
      </c>
      <c r="N41" s="677" t="e">
        <f>二、损益表!M11/二、损益表!M6</f>
        <v>#DIV/0!</v>
      </c>
      <c r="O41" s="677" t="e">
        <f>二、损益表!N11/二、损益表!N6</f>
        <v>#DIV/0!</v>
      </c>
      <c r="P41" s="603" t="e">
        <f>二、损益表!O11/二、损益表!O6</f>
        <v>#DIV/0!</v>
      </c>
      <c r="Q41" s="677" t="e">
        <f>二、损益表!P11/二、损益表!P6</f>
        <v>#DIV/0!</v>
      </c>
      <c r="R41" s="677" t="e">
        <f>二、损益表!Q11/二、损益表!Q6</f>
        <v>#DIV/0!</v>
      </c>
      <c r="S41" s="677" t="e">
        <f>二、损益表!R11/二、损益表!R6</f>
        <v>#DIV/0!</v>
      </c>
      <c r="T41" s="677" t="e">
        <f>二、损益表!S11/二、损益表!S6</f>
        <v>#DIV/0!</v>
      </c>
      <c r="U41" s="591"/>
      <c r="V41" s="591"/>
      <c r="W41" s="460"/>
    </row>
    <row r="42" spans="1:23" s="455" customFormat="1" ht="18" customHeight="1">
      <c r="A42" s="1530"/>
      <c r="B42" s="456" t="s">
        <v>182</v>
      </c>
      <c r="C42" s="454"/>
      <c r="D42" s="603" t="e">
        <f>二、损益表!C12/二、损益表!C6</f>
        <v>#DIV/0!</v>
      </c>
      <c r="E42" s="677" t="e">
        <f>二、损益表!D12/二、损益表!D6</f>
        <v>#DIV/0!</v>
      </c>
      <c r="F42" s="677" t="e">
        <f>二、损益表!E12/二、损益表!E6</f>
        <v>#DIV/0!</v>
      </c>
      <c r="G42" s="677" t="e">
        <f>二、损益表!F12/二、损益表!F6</f>
        <v>#DIV/0!</v>
      </c>
      <c r="H42" s="603" t="e">
        <f>二、损益表!G12/二、损益表!G6</f>
        <v>#DIV/0!</v>
      </c>
      <c r="I42" s="677" t="e">
        <f>二、损益表!H12/二、损益表!H6</f>
        <v>#DIV/0!</v>
      </c>
      <c r="J42" s="677" t="e">
        <f>二、损益表!I12/二、损益表!I6</f>
        <v>#DIV/0!</v>
      </c>
      <c r="K42" s="677" t="e">
        <f>二、损益表!J12/二、损益表!J6</f>
        <v>#DIV/0!</v>
      </c>
      <c r="L42" s="603" t="e">
        <f>二、损益表!K12/二、损益表!K6</f>
        <v>#DIV/0!</v>
      </c>
      <c r="M42" s="677" t="e">
        <f>二、损益表!L12/二、损益表!L6</f>
        <v>#DIV/0!</v>
      </c>
      <c r="N42" s="677" t="e">
        <f>二、损益表!M12/二、损益表!M6</f>
        <v>#DIV/0!</v>
      </c>
      <c r="O42" s="677" t="e">
        <f>二、损益表!N12/二、损益表!N6</f>
        <v>#DIV/0!</v>
      </c>
      <c r="P42" s="603" t="e">
        <f>二、损益表!O12/二、损益表!O6</f>
        <v>#DIV/0!</v>
      </c>
      <c r="Q42" s="677" t="e">
        <f>二、损益表!P12/二、损益表!P6</f>
        <v>#DIV/0!</v>
      </c>
      <c r="R42" s="677" t="e">
        <f>二、损益表!Q12/二、损益表!Q6</f>
        <v>#DIV/0!</v>
      </c>
      <c r="S42" s="677" t="e">
        <f>二、损益表!R12/二、损益表!R6</f>
        <v>#DIV/0!</v>
      </c>
      <c r="T42" s="677" t="e">
        <f>二、损益表!S12/二、损益表!S6</f>
        <v>#DIV/0!</v>
      </c>
      <c r="U42" s="591"/>
      <c r="V42" s="591"/>
      <c r="W42" s="460"/>
    </row>
    <row r="43" spans="1:23" s="455" customFormat="1" ht="18" customHeight="1">
      <c r="A43" s="1530"/>
      <c r="B43" s="456" t="s">
        <v>183</v>
      </c>
      <c r="C43" s="454"/>
      <c r="D43" s="603" t="e">
        <f>二、损益表!C13/二、损益表!C6</f>
        <v>#DIV/0!</v>
      </c>
      <c r="E43" s="677" t="e">
        <f>二、损益表!D13/二、损益表!D6</f>
        <v>#DIV/0!</v>
      </c>
      <c r="F43" s="677" t="e">
        <f>二、损益表!E13/二、损益表!E6</f>
        <v>#DIV/0!</v>
      </c>
      <c r="G43" s="677" t="e">
        <f>二、损益表!F13/二、损益表!F6</f>
        <v>#DIV/0!</v>
      </c>
      <c r="H43" s="603" t="e">
        <f>二、损益表!G13/二、损益表!G6</f>
        <v>#DIV/0!</v>
      </c>
      <c r="I43" s="677" t="e">
        <f>二、损益表!H13/二、损益表!H6</f>
        <v>#DIV/0!</v>
      </c>
      <c r="J43" s="677" t="e">
        <f>二、损益表!I13/二、损益表!I6</f>
        <v>#DIV/0!</v>
      </c>
      <c r="K43" s="677" t="e">
        <f>二、损益表!J13/二、损益表!J6</f>
        <v>#DIV/0!</v>
      </c>
      <c r="L43" s="603" t="e">
        <f>二、损益表!K13/二、损益表!K6</f>
        <v>#DIV/0!</v>
      </c>
      <c r="M43" s="677" t="e">
        <f>二、损益表!L13/二、损益表!L6</f>
        <v>#DIV/0!</v>
      </c>
      <c r="N43" s="677" t="e">
        <f>二、损益表!M13/二、损益表!M6</f>
        <v>#DIV/0!</v>
      </c>
      <c r="O43" s="677" t="e">
        <f>二、损益表!N13/二、损益表!N6</f>
        <v>#DIV/0!</v>
      </c>
      <c r="P43" s="603" t="e">
        <f>二、损益表!O13/二、损益表!O6</f>
        <v>#DIV/0!</v>
      </c>
      <c r="Q43" s="677" t="e">
        <f>二、损益表!P13/二、损益表!P6</f>
        <v>#DIV/0!</v>
      </c>
      <c r="R43" s="677" t="e">
        <f>二、损益表!Q13/二、损益表!Q6</f>
        <v>#DIV/0!</v>
      </c>
      <c r="S43" s="677" t="e">
        <f>二、损益表!R13/二、损益表!R6</f>
        <v>#DIV/0!</v>
      </c>
      <c r="T43" s="677" t="e">
        <f>二、损益表!S13/二、损益表!S6</f>
        <v>#DIV/0!</v>
      </c>
      <c r="U43" s="591"/>
      <c r="V43" s="591"/>
      <c r="W43" s="460"/>
    </row>
    <row r="44" spans="1:23" s="455" customFormat="1" ht="18" customHeight="1">
      <c r="A44" s="1530"/>
      <c r="B44" s="456" t="s">
        <v>184</v>
      </c>
      <c r="C44" s="458"/>
      <c r="D44" s="588"/>
      <c r="E44" s="678"/>
      <c r="F44" s="679"/>
      <c r="G44" s="680"/>
      <c r="H44" s="592"/>
      <c r="I44" s="680"/>
      <c r="J44" s="680"/>
      <c r="K44" s="680"/>
      <c r="L44" s="591"/>
      <c r="M44" s="680"/>
      <c r="N44" s="680"/>
      <c r="O44" s="680"/>
      <c r="P44" s="591"/>
      <c r="Q44" s="680"/>
      <c r="R44" s="680"/>
      <c r="S44" s="680"/>
      <c r="T44" s="680"/>
      <c r="U44" s="591"/>
      <c r="V44" s="591"/>
      <c r="W44" s="460"/>
    </row>
    <row r="45" spans="1:23" s="455" customFormat="1" ht="18" customHeight="1">
      <c r="A45" s="1530"/>
      <c r="B45" s="456" t="s">
        <v>185</v>
      </c>
      <c r="C45" s="458"/>
      <c r="D45" s="588"/>
      <c r="E45" s="678"/>
      <c r="F45" s="679"/>
      <c r="G45" s="680"/>
      <c r="H45" s="592"/>
      <c r="I45" s="680"/>
      <c r="J45" s="680"/>
      <c r="K45" s="680"/>
      <c r="L45" s="591"/>
      <c r="M45" s="680"/>
      <c r="N45" s="680"/>
      <c r="O45" s="680"/>
      <c r="P45" s="591"/>
      <c r="Q45" s="680"/>
      <c r="R45" s="680"/>
      <c r="S45" s="680"/>
      <c r="T45" s="680"/>
      <c r="U45" s="591"/>
      <c r="V45" s="591"/>
      <c r="W45" s="460"/>
    </row>
    <row r="46" spans="1:23" s="455" customFormat="1" ht="18" customHeight="1">
      <c r="A46" s="1530"/>
      <c r="B46" s="688" t="s">
        <v>186</v>
      </c>
      <c r="C46" s="454"/>
      <c r="D46" s="589"/>
      <c r="E46" s="680"/>
      <c r="F46" s="680"/>
      <c r="G46" s="680"/>
      <c r="H46" s="591"/>
      <c r="I46" s="680"/>
      <c r="J46" s="680"/>
      <c r="K46" s="680"/>
      <c r="L46" s="591"/>
      <c r="M46" s="680"/>
      <c r="N46" s="680"/>
      <c r="O46" s="680"/>
      <c r="P46" s="591"/>
      <c r="Q46" s="680"/>
      <c r="R46" s="680"/>
      <c r="S46" s="680"/>
      <c r="T46" s="680"/>
      <c r="U46" s="591"/>
      <c r="V46" s="591"/>
      <c r="W46" s="460"/>
    </row>
    <row r="47" spans="1:23" s="455" customFormat="1" ht="18" customHeight="1">
      <c r="A47" s="1530"/>
      <c r="B47" s="456" t="s">
        <v>187</v>
      </c>
      <c r="C47" s="454"/>
      <c r="D47" s="603"/>
      <c r="E47" s="592"/>
      <c r="F47" s="590"/>
      <c r="G47" s="591"/>
      <c r="H47" s="591"/>
      <c r="I47" s="680"/>
      <c r="J47" s="680"/>
      <c r="K47" s="680"/>
      <c r="L47" s="591"/>
      <c r="M47" s="680"/>
      <c r="N47" s="680"/>
      <c r="O47" s="680"/>
      <c r="P47" s="591"/>
      <c r="Q47" s="680"/>
      <c r="R47" s="680"/>
      <c r="S47" s="680"/>
      <c r="T47" s="680"/>
      <c r="U47" s="591"/>
      <c r="V47" s="591"/>
      <c r="W47" s="460"/>
    </row>
    <row r="48" spans="1:23" s="455" customFormat="1" ht="18" customHeight="1">
      <c r="A48" s="1530"/>
      <c r="B48" s="461" t="s">
        <v>188</v>
      </c>
      <c r="C48" s="454"/>
      <c r="D48" s="603"/>
      <c r="E48" s="592"/>
      <c r="F48" s="590"/>
      <c r="G48" s="591"/>
      <c r="H48" s="591"/>
      <c r="I48" s="680"/>
      <c r="J48" s="680"/>
      <c r="K48" s="680"/>
      <c r="L48" s="591"/>
      <c r="M48" s="680"/>
      <c r="N48" s="680"/>
      <c r="O48" s="680"/>
      <c r="P48" s="591"/>
      <c r="Q48" s="680"/>
      <c r="R48" s="680"/>
      <c r="S48" s="680"/>
      <c r="T48" s="680"/>
      <c r="U48" s="591"/>
      <c r="V48" s="591"/>
      <c r="W48" s="460"/>
    </row>
    <row r="49" spans="1:23" s="455" customFormat="1" ht="18" customHeight="1">
      <c r="A49" s="1530"/>
      <c r="B49" s="688" t="s">
        <v>1302</v>
      </c>
      <c r="C49" s="454"/>
      <c r="D49" s="589"/>
      <c r="E49" s="591"/>
      <c r="F49" s="591"/>
      <c r="G49" s="591"/>
      <c r="H49" s="591"/>
      <c r="I49" s="680"/>
      <c r="J49" s="680"/>
      <c r="K49" s="680"/>
      <c r="L49" s="591"/>
      <c r="M49" s="680"/>
      <c r="N49" s="680"/>
      <c r="O49" s="680"/>
      <c r="P49" s="591"/>
      <c r="Q49" s="680"/>
      <c r="R49" s="680"/>
      <c r="S49" s="680"/>
      <c r="T49" s="680"/>
      <c r="U49" s="591"/>
      <c r="V49" s="591"/>
      <c r="W49" s="460"/>
    </row>
    <row r="50" spans="1:23" s="455" customFormat="1" ht="18" customHeight="1">
      <c r="A50" s="1530"/>
      <c r="B50" s="456" t="s">
        <v>189</v>
      </c>
      <c r="C50" s="454"/>
      <c r="D50" s="603"/>
      <c r="E50" s="592"/>
      <c r="F50" s="590"/>
      <c r="G50" s="591"/>
      <c r="H50" s="591"/>
      <c r="I50" s="680"/>
      <c r="J50" s="680"/>
      <c r="K50" s="680"/>
      <c r="L50" s="591"/>
      <c r="M50" s="680"/>
      <c r="N50" s="680"/>
      <c r="O50" s="680"/>
      <c r="P50" s="591"/>
      <c r="Q50" s="680"/>
      <c r="R50" s="680"/>
      <c r="S50" s="680"/>
      <c r="T50" s="680"/>
      <c r="U50" s="591"/>
      <c r="V50" s="591"/>
      <c r="W50" s="460"/>
    </row>
    <row r="51" spans="1:23" s="455" customFormat="1" ht="18" customHeight="1">
      <c r="A51" s="1530"/>
      <c r="B51" s="456" t="s">
        <v>190</v>
      </c>
      <c r="C51" s="454"/>
      <c r="D51" s="603"/>
      <c r="E51" s="592"/>
      <c r="F51" s="590"/>
      <c r="G51" s="591"/>
      <c r="H51" s="591"/>
      <c r="I51" s="680"/>
      <c r="J51" s="680"/>
      <c r="K51" s="680"/>
      <c r="L51" s="591"/>
      <c r="M51" s="680"/>
      <c r="N51" s="680"/>
      <c r="O51" s="680"/>
      <c r="P51" s="591"/>
      <c r="Q51" s="680"/>
      <c r="R51" s="680"/>
      <c r="S51" s="680"/>
      <c r="T51" s="680"/>
      <c r="U51" s="591"/>
      <c r="V51" s="591"/>
      <c r="W51" s="460"/>
    </row>
    <row r="52" spans="1:23" s="455" customFormat="1" ht="18" customHeight="1">
      <c r="A52" s="1530"/>
      <c r="B52" s="456" t="s">
        <v>191</v>
      </c>
      <c r="C52" s="454"/>
      <c r="D52" s="603"/>
      <c r="E52" s="592"/>
      <c r="F52" s="590"/>
      <c r="G52" s="591"/>
      <c r="H52" s="591"/>
      <c r="I52" s="680"/>
      <c r="J52" s="680"/>
      <c r="K52" s="680"/>
      <c r="L52" s="591"/>
      <c r="M52" s="680"/>
      <c r="N52" s="680"/>
      <c r="O52" s="680"/>
      <c r="P52" s="591"/>
      <c r="Q52" s="680"/>
      <c r="R52" s="680"/>
      <c r="S52" s="680"/>
      <c r="T52" s="680"/>
      <c r="U52" s="591"/>
      <c r="V52" s="591"/>
      <c r="W52" s="460"/>
    </row>
    <row r="53" spans="1:23" s="455" customFormat="1" ht="18" customHeight="1">
      <c r="A53" s="1530"/>
      <c r="B53" s="456" t="s">
        <v>192</v>
      </c>
      <c r="C53" s="462"/>
      <c r="D53" s="603"/>
      <c r="E53" s="592"/>
      <c r="F53" s="590"/>
      <c r="G53" s="591"/>
      <c r="H53" s="591"/>
      <c r="I53" s="680"/>
      <c r="J53" s="680"/>
      <c r="K53" s="680"/>
      <c r="L53" s="591"/>
      <c r="M53" s="680"/>
      <c r="N53" s="680"/>
      <c r="O53" s="680"/>
      <c r="P53" s="591"/>
      <c r="Q53" s="680"/>
      <c r="R53" s="680"/>
      <c r="S53" s="680"/>
      <c r="T53" s="680"/>
      <c r="U53" s="591"/>
      <c r="V53" s="591"/>
      <c r="W53" s="460"/>
    </row>
    <row r="54" spans="1:23" s="455" customFormat="1" ht="18" customHeight="1">
      <c r="A54" s="1530"/>
      <c r="B54" s="456" t="s">
        <v>193</v>
      </c>
      <c r="C54" s="454"/>
      <c r="D54" s="603"/>
      <c r="E54" s="592"/>
      <c r="F54" s="590"/>
      <c r="G54" s="591"/>
      <c r="H54" s="591"/>
      <c r="I54" s="680"/>
      <c r="J54" s="680"/>
      <c r="K54" s="680"/>
      <c r="L54" s="591"/>
      <c r="M54" s="680"/>
      <c r="N54" s="680"/>
      <c r="O54" s="680"/>
      <c r="P54" s="591"/>
      <c r="Q54" s="680"/>
      <c r="R54" s="680"/>
      <c r="S54" s="680"/>
      <c r="T54" s="680"/>
      <c r="U54" s="591"/>
      <c r="V54" s="591"/>
      <c r="W54" s="460"/>
    </row>
    <row r="55" spans="1:23" s="455" customFormat="1" ht="18" customHeight="1">
      <c r="A55" s="1530"/>
      <c r="B55" s="456" t="s">
        <v>194</v>
      </c>
      <c r="C55" s="454"/>
      <c r="D55" s="603"/>
      <c r="E55" s="592"/>
      <c r="F55" s="590"/>
      <c r="G55" s="591"/>
      <c r="H55" s="591"/>
      <c r="I55" s="680"/>
      <c r="J55" s="680"/>
      <c r="K55" s="680"/>
      <c r="L55" s="591"/>
      <c r="M55" s="680"/>
      <c r="N55" s="680"/>
      <c r="O55" s="680"/>
      <c r="P55" s="591"/>
      <c r="Q55" s="680"/>
      <c r="R55" s="680"/>
      <c r="S55" s="680"/>
      <c r="T55" s="680"/>
      <c r="U55" s="591"/>
      <c r="V55" s="591"/>
      <c r="W55" s="460"/>
    </row>
    <row r="56" spans="1:23" s="455" customFormat="1" ht="18" customHeight="1">
      <c r="A56" s="1530"/>
      <c r="B56" s="456" t="s">
        <v>195</v>
      </c>
      <c r="C56" s="454"/>
      <c r="D56" s="603"/>
      <c r="E56" s="592"/>
      <c r="F56" s="590"/>
      <c r="G56" s="591"/>
      <c r="H56" s="591"/>
      <c r="I56" s="680"/>
      <c r="J56" s="680"/>
      <c r="K56" s="680"/>
      <c r="L56" s="591"/>
      <c r="M56" s="591"/>
      <c r="N56" s="591"/>
      <c r="O56" s="591"/>
      <c r="P56" s="591"/>
      <c r="Q56" s="680"/>
      <c r="R56" s="680"/>
      <c r="S56" s="680"/>
      <c r="T56" s="680"/>
      <c r="U56" s="591"/>
      <c r="V56" s="591"/>
      <c r="W56" s="460"/>
    </row>
    <row r="57" spans="1:23" ht="15.95" customHeight="1">
      <c r="A57" s="1531" t="s">
        <v>467</v>
      </c>
      <c r="B57" s="467" t="s">
        <v>468</v>
      </c>
      <c r="C57" s="4"/>
      <c r="D57" s="588"/>
      <c r="E57" s="593"/>
      <c r="F57" s="594"/>
      <c r="G57" s="595"/>
      <c r="H57" s="595"/>
      <c r="I57" s="685"/>
      <c r="J57" s="685"/>
      <c r="K57" s="685"/>
      <c r="L57" s="595"/>
      <c r="M57" s="595"/>
      <c r="N57" s="595"/>
      <c r="O57" s="595"/>
      <c r="P57" s="595"/>
      <c r="Q57" s="685"/>
      <c r="R57" s="685"/>
      <c r="S57" s="685"/>
      <c r="T57" s="685"/>
      <c r="U57" s="595"/>
      <c r="V57" s="595"/>
      <c r="W57" s="4"/>
    </row>
    <row r="58" spans="1:23" ht="15.95" customHeight="1">
      <c r="A58" s="1532"/>
      <c r="B58" s="467" t="s">
        <v>469</v>
      </c>
      <c r="C58" s="4"/>
      <c r="D58" s="588"/>
      <c r="E58" s="593"/>
      <c r="F58" s="594"/>
      <c r="G58" s="595"/>
      <c r="H58" s="595"/>
      <c r="I58" s="685"/>
      <c r="J58" s="685"/>
      <c r="K58" s="685"/>
      <c r="L58" s="595"/>
      <c r="M58" s="595"/>
      <c r="N58" s="595"/>
      <c r="O58" s="595"/>
      <c r="P58" s="595"/>
      <c r="Q58" s="685"/>
      <c r="R58" s="685"/>
      <c r="S58" s="685"/>
      <c r="T58" s="685"/>
      <c r="U58" s="595"/>
      <c r="V58" s="595"/>
      <c r="W58" s="4"/>
    </row>
    <row r="59" spans="1:23" ht="15.95" customHeight="1">
      <c r="A59" s="1532"/>
      <c r="B59" s="467" t="s">
        <v>470</v>
      </c>
      <c r="C59" s="4"/>
      <c r="D59" s="588"/>
      <c r="E59" s="593"/>
      <c r="F59" s="594"/>
      <c r="G59" s="595"/>
      <c r="H59" s="595"/>
      <c r="I59" s="685"/>
      <c r="J59" s="685"/>
      <c r="K59" s="685"/>
      <c r="L59" s="595"/>
      <c r="M59" s="595"/>
      <c r="N59" s="595"/>
      <c r="O59" s="595"/>
      <c r="P59" s="595"/>
      <c r="Q59" s="685"/>
      <c r="R59" s="685"/>
      <c r="S59" s="685"/>
      <c r="T59" s="685"/>
      <c r="U59" s="595"/>
      <c r="V59" s="595"/>
      <c r="W59" s="4"/>
    </row>
    <row r="60" spans="1:23" ht="15.95" customHeight="1">
      <c r="A60" s="1532"/>
      <c r="B60" s="467" t="s">
        <v>471</v>
      </c>
      <c r="C60" s="4"/>
      <c r="D60" s="603"/>
      <c r="E60" s="593"/>
      <c r="F60" s="594"/>
      <c r="G60" s="595"/>
      <c r="H60" s="595"/>
      <c r="I60" s="685"/>
      <c r="J60" s="685"/>
      <c r="K60" s="685"/>
      <c r="L60" s="595"/>
      <c r="M60" s="595"/>
      <c r="N60" s="595"/>
      <c r="O60" s="595"/>
      <c r="P60" s="595"/>
      <c r="Q60" s="685"/>
      <c r="R60" s="685"/>
      <c r="S60" s="685"/>
      <c r="T60" s="685"/>
      <c r="U60" s="595"/>
      <c r="V60" s="595"/>
      <c r="W60" s="4"/>
    </row>
    <row r="61" spans="1:23" ht="15.95" customHeight="1">
      <c r="A61" s="1532"/>
      <c r="B61" s="467" t="s">
        <v>472</v>
      </c>
      <c r="C61" s="4"/>
      <c r="D61" s="603"/>
      <c r="E61" s="593"/>
      <c r="F61" s="594"/>
      <c r="G61" s="595"/>
      <c r="H61" s="595"/>
      <c r="I61" s="685"/>
      <c r="J61" s="685"/>
      <c r="K61" s="685"/>
      <c r="L61" s="595"/>
      <c r="M61" s="595"/>
      <c r="N61" s="595"/>
      <c r="O61" s="595"/>
      <c r="P61" s="595"/>
      <c r="Q61" s="685"/>
      <c r="R61" s="685"/>
      <c r="S61" s="685"/>
      <c r="T61" s="685"/>
      <c r="U61" s="595"/>
      <c r="V61" s="595"/>
      <c r="W61" s="4"/>
    </row>
    <row r="62" spans="1:23" ht="15.95" customHeight="1">
      <c r="A62" s="1532"/>
      <c r="B62" s="467" t="s">
        <v>473</v>
      </c>
      <c r="C62" s="4"/>
      <c r="D62" s="603"/>
      <c r="E62" s="593"/>
      <c r="F62" s="594"/>
      <c r="G62" s="595"/>
      <c r="H62" s="595"/>
      <c r="I62" s="685"/>
      <c r="J62" s="685"/>
      <c r="K62" s="685"/>
      <c r="L62" s="595"/>
      <c r="M62" s="595"/>
      <c r="N62" s="595"/>
      <c r="O62" s="595"/>
      <c r="P62" s="595"/>
      <c r="Q62" s="685"/>
      <c r="R62" s="685"/>
      <c r="S62" s="685"/>
      <c r="T62" s="685"/>
      <c r="U62" s="595"/>
      <c r="V62" s="595"/>
      <c r="W62" s="4"/>
    </row>
    <row r="63" spans="1:23" ht="15.95" customHeight="1">
      <c r="A63" s="1532"/>
      <c r="B63" s="467" t="s">
        <v>474</v>
      </c>
      <c r="C63" s="4"/>
      <c r="D63" s="603"/>
      <c r="E63" s="593"/>
      <c r="F63" s="594"/>
      <c r="G63" s="595"/>
      <c r="H63" s="595"/>
      <c r="I63" s="595"/>
      <c r="J63" s="595"/>
      <c r="K63" s="595"/>
      <c r="L63" s="595"/>
      <c r="M63" s="595"/>
      <c r="N63" s="595"/>
      <c r="O63" s="595"/>
      <c r="P63" s="595"/>
      <c r="Q63" s="685"/>
      <c r="R63" s="685"/>
      <c r="S63" s="685"/>
      <c r="T63" s="685"/>
      <c r="U63" s="595"/>
      <c r="V63" s="595"/>
      <c r="W63" s="4"/>
    </row>
    <row r="64" spans="1:23" ht="15.95" customHeight="1">
      <c r="A64" s="1532"/>
      <c r="B64" s="467" t="s">
        <v>475</v>
      </c>
      <c r="C64" s="4"/>
      <c r="D64" s="588"/>
      <c r="E64" s="593"/>
      <c r="F64" s="594"/>
      <c r="G64" s="595"/>
      <c r="H64" s="595"/>
      <c r="I64" s="595"/>
      <c r="J64" s="595"/>
      <c r="K64" s="595"/>
      <c r="L64" s="595"/>
      <c r="M64" s="595"/>
      <c r="N64" s="595"/>
      <c r="O64" s="595"/>
      <c r="P64" s="595"/>
      <c r="Q64" s="685"/>
      <c r="R64" s="685"/>
      <c r="S64" s="685"/>
      <c r="T64" s="685"/>
      <c r="U64" s="595"/>
      <c r="V64" s="595"/>
      <c r="W64" s="4"/>
    </row>
    <row r="65" spans="1:23" ht="15.95" customHeight="1">
      <c r="A65" s="1532"/>
      <c r="B65" s="467" t="s">
        <v>476</v>
      </c>
      <c r="C65" s="4"/>
      <c r="D65" s="588"/>
      <c r="E65" s="593"/>
      <c r="F65" s="594"/>
      <c r="G65" s="595"/>
      <c r="H65" s="595"/>
      <c r="I65" s="595"/>
      <c r="J65" s="595"/>
      <c r="K65" s="595"/>
      <c r="L65" s="595"/>
      <c r="M65" s="595"/>
      <c r="N65" s="595"/>
      <c r="O65" s="595"/>
      <c r="P65" s="595"/>
      <c r="Q65" s="685"/>
      <c r="R65" s="685"/>
      <c r="S65" s="685"/>
      <c r="T65" s="685"/>
      <c r="U65" s="595"/>
      <c r="V65" s="595"/>
      <c r="W65" s="4"/>
    </row>
    <row r="66" spans="1:23" ht="15.95" customHeight="1">
      <c r="A66" s="1532"/>
      <c r="B66" s="467" t="s">
        <v>477</v>
      </c>
      <c r="C66" s="4"/>
      <c r="D66" s="588"/>
      <c r="E66" s="593"/>
      <c r="F66" s="594"/>
      <c r="G66" s="595"/>
      <c r="H66" s="595"/>
      <c r="I66" s="595"/>
      <c r="J66" s="595"/>
      <c r="K66" s="595"/>
      <c r="L66" s="595"/>
      <c r="M66" s="595"/>
      <c r="N66" s="595"/>
      <c r="O66" s="595"/>
      <c r="P66" s="595"/>
      <c r="Q66" s="685"/>
      <c r="R66" s="685"/>
      <c r="S66" s="685"/>
      <c r="T66" s="685"/>
      <c r="U66" s="595"/>
      <c r="V66" s="595"/>
      <c r="W66" s="4"/>
    </row>
    <row r="67" spans="1:23" ht="15.95" customHeight="1">
      <c r="A67" s="1532"/>
      <c r="B67" s="467" t="s">
        <v>478</v>
      </c>
      <c r="C67" s="4"/>
      <c r="D67" s="588"/>
      <c r="E67" s="593"/>
      <c r="F67" s="594"/>
      <c r="G67" s="595"/>
      <c r="H67" s="595"/>
      <c r="I67" s="595"/>
      <c r="J67" s="595"/>
      <c r="K67" s="595"/>
      <c r="L67" s="595"/>
      <c r="M67" s="595"/>
      <c r="N67" s="595"/>
      <c r="O67" s="595"/>
      <c r="P67" s="595"/>
      <c r="Q67" s="685"/>
      <c r="R67" s="685"/>
      <c r="S67" s="685"/>
      <c r="T67" s="685"/>
      <c r="U67" s="595"/>
      <c r="V67" s="595"/>
      <c r="W67" s="4"/>
    </row>
    <row r="68" spans="1:23" ht="15.95" customHeight="1">
      <c r="A68" s="1532"/>
      <c r="B68" s="467" t="s">
        <v>479</v>
      </c>
      <c r="C68" s="4"/>
      <c r="D68" s="603"/>
      <c r="E68" s="593"/>
      <c r="F68" s="594"/>
      <c r="G68" s="595"/>
      <c r="H68" s="595"/>
      <c r="I68" s="595"/>
      <c r="J68" s="595"/>
      <c r="K68" s="595"/>
      <c r="L68" s="595"/>
      <c r="M68" s="595"/>
      <c r="N68" s="595"/>
      <c r="O68" s="595"/>
      <c r="P68" s="595"/>
      <c r="Q68" s="685"/>
      <c r="R68" s="685"/>
      <c r="S68" s="685"/>
      <c r="T68" s="685"/>
      <c r="U68" s="595"/>
      <c r="V68" s="595"/>
      <c r="W68" s="4"/>
    </row>
    <row r="69" spans="1:23" ht="15.95" customHeight="1">
      <c r="A69" s="1532"/>
      <c r="B69" s="467" t="s">
        <v>480</v>
      </c>
      <c r="C69" s="4"/>
      <c r="D69" s="603"/>
      <c r="E69" s="593"/>
      <c r="F69" s="594"/>
      <c r="G69" s="595"/>
      <c r="H69" s="595"/>
      <c r="I69" s="595"/>
      <c r="J69" s="595"/>
      <c r="K69" s="595"/>
      <c r="L69" s="595"/>
      <c r="M69" s="595"/>
      <c r="N69" s="595"/>
      <c r="O69" s="595"/>
      <c r="P69" s="595"/>
      <c r="Q69" s="685"/>
      <c r="R69" s="685"/>
      <c r="S69" s="685"/>
      <c r="T69" s="685"/>
      <c r="U69" s="595"/>
      <c r="V69" s="595"/>
      <c r="W69" s="4"/>
    </row>
    <row r="70" spans="1:23" ht="15.95" customHeight="1">
      <c r="A70" s="1532"/>
      <c r="B70" s="467" t="s">
        <v>481</v>
      </c>
      <c r="C70" s="4"/>
      <c r="D70" s="588"/>
      <c r="E70" s="593"/>
      <c r="F70" s="594"/>
      <c r="G70" s="595"/>
      <c r="H70" s="595"/>
      <c r="I70" s="595"/>
      <c r="J70" s="595"/>
      <c r="K70" s="595"/>
      <c r="L70" s="595"/>
      <c r="M70" s="595"/>
      <c r="N70" s="595"/>
      <c r="O70" s="595"/>
      <c r="P70" s="595"/>
      <c r="Q70" s="685"/>
      <c r="R70" s="685"/>
      <c r="S70" s="685"/>
      <c r="T70" s="685"/>
      <c r="U70" s="595"/>
      <c r="V70" s="595"/>
      <c r="W70" s="4"/>
    </row>
    <row r="71" spans="1:23" ht="17.25" customHeight="1">
      <c r="A71" s="1532"/>
      <c r="B71" s="467" t="s">
        <v>482</v>
      </c>
      <c r="C71" s="4"/>
      <c r="D71" s="588"/>
      <c r="E71" s="593"/>
      <c r="F71" s="594"/>
      <c r="G71" s="595"/>
      <c r="H71" s="595"/>
      <c r="I71" s="595"/>
      <c r="J71" s="595"/>
      <c r="K71" s="595"/>
      <c r="L71" s="595"/>
      <c r="M71" s="595"/>
      <c r="N71" s="595"/>
      <c r="O71" s="595"/>
      <c r="P71" s="595"/>
      <c r="Q71" s="595"/>
      <c r="R71" s="595"/>
      <c r="S71" s="595"/>
      <c r="T71" s="595"/>
      <c r="U71" s="595"/>
      <c r="V71" s="595"/>
      <c r="W71" s="4"/>
    </row>
    <row r="72" spans="1:23" ht="18" customHeight="1">
      <c r="A72" s="1532"/>
      <c r="B72" s="467" t="s">
        <v>483</v>
      </c>
      <c r="C72" s="4"/>
      <c r="D72" s="603"/>
      <c r="E72" s="593"/>
      <c r="F72" s="594"/>
      <c r="G72" s="595"/>
      <c r="H72" s="595"/>
      <c r="I72" s="595"/>
      <c r="J72" s="595"/>
      <c r="K72" s="595"/>
      <c r="L72" s="595"/>
      <c r="M72" s="595"/>
      <c r="N72" s="595"/>
      <c r="O72" s="595"/>
      <c r="P72" s="595"/>
      <c r="Q72" s="595"/>
      <c r="R72" s="595"/>
      <c r="S72" s="595"/>
      <c r="T72" s="595"/>
      <c r="U72" s="595"/>
      <c r="V72" s="595"/>
      <c r="W72" s="4"/>
    </row>
    <row r="73" spans="1:23" ht="27" customHeight="1">
      <c r="A73" s="689" t="s">
        <v>484</v>
      </c>
      <c r="B73" s="467" t="s">
        <v>485</v>
      </c>
      <c r="C73" s="4"/>
      <c r="D73" s="603"/>
      <c r="E73" s="593"/>
      <c r="F73" s="594"/>
      <c r="G73" s="595"/>
      <c r="H73" s="595"/>
      <c r="I73" s="595"/>
      <c r="J73" s="595"/>
      <c r="K73" s="595"/>
      <c r="L73" s="595"/>
      <c r="M73" s="595"/>
      <c r="N73" s="595"/>
      <c r="O73" s="595"/>
      <c r="P73" s="595"/>
      <c r="Q73" s="595"/>
      <c r="R73" s="595"/>
      <c r="S73" s="595"/>
      <c r="T73" s="595"/>
      <c r="U73" s="595"/>
      <c r="V73" s="595"/>
      <c r="W73" s="4"/>
    </row>
    <row r="74" spans="1:23" ht="15.95" customHeight="1">
      <c r="A74" s="1533" t="s">
        <v>486</v>
      </c>
      <c r="B74" s="467" t="s">
        <v>487</v>
      </c>
      <c r="C74" s="4"/>
      <c r="D74" s="588"/>
      <c r="E74" s="594"/>
      <c r="F74" s="594"/>
      <c r="G74" s="595"/>
      <c r="H74" s="595"/>
      <c r="I74" s="595"/>
      <c r="J74" s="595"/>
      <c r="K74" s="595"/>
      <c r="L74" s="595"/>
      <c r="M74" s="595"/>
      <c r="N74" s="595"/>
      <c r="O74" s="595"/>
      <c r="P74" s="595"/>
      <c r="Q74" s="595"/>
      <c r="R74" s="595"/>
      <c r="S74" s="595"/>
      <c r="T74" s="595"/>
      <c r="U74" s="595"/>
      <c r="V74" s="595"/>
      <c r="W74" s="4"/>
    </row>
    <row r="75" spans="1:23" ht="15.95" customHeight="1">
      <c r="A75" s="1534"/>
      <c r="B75" s="467" t="s">
        <v>488</v>
      </c>
      <c r="C75" s="4"/>
      <c r="D75" s="588"/>
      <c r="E75" s="594"/>
      <c r="F75" s="594"/>
      <c r="G75" s="595"/>
      <c r="H75" s="595"/>
      <c r="I75" s="595"/>
      <c r="J75" s="595"/>
      <c r="K75" s="595"/>
      <c r="L75" s="595"/>
      <c r="M75" s="595"/>
      <c r="N75" s="595"/>
      <c r="O75" s="595"/>
      <c r="P75" s="595"/>
      <c r="Q75" s="595"/>
      <c r="R75" s="595"/>
      <c r="S75" s="595"/>
      <c r="T75" s="595"/>
      <c r="U75" s="595"/>
      <c r="V75" s="595"/>
      <c r="W75" s="4"/>
    </row>
    <row r="76" spans="1:23" ht="15.95" customHeight="1">
      <c r="A76" s="1534"/>
      <c r="B76" s="1363" t="s">
        <v>1720</v>
      </c>
      <c r="C76" s="4"/>
      <c r="D76" s="588"/>
      <c r="E76" s="594"/>
      <c r="F76" s="594"/>
      <c r="G76" s="595"/>
      <c r="H76" s="595"/>
      <c r="I76" s="595"/>
      <c r="J76" s="595"/>
      <c r="K76" s="595"/>
      <c r="L76" s="595"/>
      <c r="M76" s="595"/>
      <c r="N76" s="595"/>
      <c r="O76" s="595"/>
      <c r="P76" s="595"/>
      <c r="Q76" s="595"/>
      <c r="R76" s="595"/>
      <c r="S76" s="595"/>
      <c r="T76" s="595"/>
      <c r="U76" s="595"/>
      <c r="V76" s="595"/>
      <c r="W76" s="4"/>
    </row>
    <row r="77" spans="1:23" ht="15.95" customHeight="1">
      <c r="A77" s="1534"/>
      <c r="B77" s="1363" t="s">
        <v>1721</v>
      </c>
      <c r="C77" s="4"/>
      <c r="D77" s="588"/>
      <c r="E77" s="594"/>
      <c r="F77" s="594"/>
      <c r="G77" s="595"/>
      <c r="H77" s="595"/>
      <c r="I77" s="595"/>
      <c r="J77" s="595"/>
      <c r="K77" s="595"/>
      <c r="L77" s="595"/>
      <c r="M77" s="595"/>
      <c r="N77" s="595"/>
      <c r="O77" s="595"/>
      <c r="P77" s="595"/>
      <c r="Q77" s="595"/>
      <c r="R77" s="595"/>
      <c r="S77" s="595"/>
      <c r="T77" s="595"/>
      <c r="U77" s="595"/>
      <c r="V77" s="595"/>
      <c r="W77" s="4"/>
    </row>
    <row r="78" spans="1:23" ht="15.95" customHeight="1">
      <c r="A78" s="1534"/>
      <c r="B78" s="466" t="s">
        <v>489</v>
      </c>
      <c r="C78" s="4"/>
      <c r="D78" s="588"/>
      <c r="E78" s="594"/>
      <c r="F78" s="594"/>
      <c r="G78" s="595"/>
      <c r="H78" s="595"/>
      <c r="I78" s="595"/>
      <c r="J78" s="595"/>
      <c r="K78" s="595"/>
      <c r="L78" s="595"/>
      <c r="M78" s="595"/>
      <c r="N78" s="595"/>
      <c r="O78" s="595"/>
      <c r="P78" s="595"/>
      <c r="Q78" s="595"/>
      <c r="R78" s="595"/>
      <c r="S78" s="595"/>
      <c r="T78" s="595"/>
      <c r="U78" s="595"/>
      <c r="V78" s="595"/>
      <c r="W78" s="4"/>
    </row>
    <row r="79" spans="1:23" ht="15.95" customHeight="1">
      <c r="A79" s="4"/>
      <c r="B79" s="465"/>
      <c r="C79" s="4"/>
      <c r="D79" s="588"/>
      <c r="E79" s="595"/>
      <c r="F79" s="595"/>
      <c r="G79" s="595"/>
      <c r="H79" s="595"/>
      <c r="I79" s="595"/>
      <c r="J79" s="595"/>
      <c r="K79" s="595"/>
      <c r="L79" s="595"/>
      <c r="M79" s="595"/>
      <c r="N79" s="595"/>
      <c r="O79" s="595"/>
      <c r="P79" s="595"/>
      <c r="Q79" s="595"/>
      <c r="R79" s="595"/>
      <c r="S79" s="595"/>
      <c r="T79" s="595"/>
      <c r="U79" s="595"/>
      <c r="V79" s="595"/>
      <c r="W79" s="4"/>
    </row>
    <row r="80" spans="1:23" ht="15.95" customHeight="1">
      <c r="A80" s="4"/>
      <c r="B80" s="464" t="s">
        <v>208</v>
      </c>
      <c r="C80" s="5"/>
      <c r="D80" s="588"/>
      <c r="E80" s="587"/>
      <c r="F80" s="587"/>
      <c r="G80" s="587"/>
      <c r="H80" s="587"/>
      <c r="I80" s="587"/>
      <c r="J80" s="587"/>
      <c r="K80" s="587"/>
      <c r="L80" s="587"/>
      <c r="M80" s="587"/>
      <c r="N80" s="587"/>
      <c r="O80" s="587"/>
      <c r="P80" s="595"/>
      <c r="Q80" s="595"/>
      <c r="R80" s="595"/>
      <c r="S80" s="595"/>
      <c r="T80" s="595"/>
      <c r="U80" s="595"/>
      <c r="V80" s="595"/>
      <c r="W80" s="4"/>
    </row>
    <row r="81" spans="1:23" ht="15.95" hidden="1" customHeight="1">
      <c r="A81" s="4"/>
      <c r="B81" s="464"/>
      <c r="C81" s="5"/>
      <c r="D81" s="588"/>
      <c r="E81" s="587"/>
      <c r="F81" s="587"/>
      <c r="G81" s="587"/>
      <c r="H81" s="587"/>
      <c r="I81" s="587"/>
      <c r="J81" s="587"/>
      <c r="K81" s="587"/>
      <c r="L81" s="587"/>
      <c r="M81" s="587"/>
      <c r="N81" s="587"/>
      <c r="O81" s="587"/>
      <c r="P81" s="595"/>
      <c r="Q81" s="595"/>
      <c r="R81" s="595"/>
      <c r="S81" s="595"/>
      <c r="T81" s="595"/>
      <c r="U81" s="595"/>
      <c r="V81" s="595"/>
      <c r="W81" s="4"/>
    </row>
    <row r="82" spans="1:23" ht="15.95" customHeight="1">
      <c r="A82" s="4"/>
      <c r="B82" s="464"/>
      <c r="C82" s="5"/>
      <c r="D82" s="588"/>
      <c r="E82" s="587"/>
      <c r="F82" s="587"/>
      <c r="G82" s="587"/>
      <c r="H82" s="587"/>
      <c r="I82" s="587"/>
      <c r="J82" s="587"/>
      <c r="K82" s="587"/>
      <c r="L82" s="587"/>
      <c r="M82" s="587"/>
      <c r="N82" s="587"/>
      <c r="O82" s="587"/>
      <c r="P82" s="595"/>
      <c r="Q82" s="595"/>
      <c r="R82" s="595"/>
      <c r="S82" s="595"/>
      <c r="T82" s="595"/>
      <c r="U82" s="595"/>
      <c r="V82" s="595"/>
      <c r="W82" s="4"/>
    </row>
    <row r="83" spans="1:23" ht="15.95" customHeight="1">
      <c r="B83" s="690" t="s">
        <v>1296</v>
      </c>
      <c r="D83" s="580"/>
      <c r="E83" s="580"/>
      <c r="F83" s="580"/>
      <c r="G83" s="580" t="s">
        <v>1305</v>
      </c>
      <c r="H83" s="687"/>
      <c r="K83" s="687"/>
      <c r="P83" s="687" t="s">
        <v>1304</v>
      </c>
      <c r="U83" s="580" t="s">
        <v>1303</v>
      </c>
      <c r="V83" s="580"/>
    </row>
    <row r="84" spans="1:23" s="691" customFormat="1" ht="15.95" customHeight="1">
      <c r="A84" s="691" t="s">
        <v>1297</v>
      </c>
      <c r="B84" s="692" t="s">
        <v>1298</v>
      </c>
      <c r="D84" s="693"/>
      <c r="E84" s="693"/>
      <c r="F84" s="693"/>
      <c r="G84" s="693"/>
      <c r="H84" s="693"/>
      <c r="I84" s="693"/>
      <c r="J84" s="693"/>
      <c r="K84" s="693"/>
      <c r="L84" s="693"/>
      <c r="M84" s="693"/>
      <c r="N84" s="693"/>
      <c r="O84" s="693"/>
      <c r="P84" s="693"/>
      <c r="Q84" s="693"/>
      <c r="R84" s="693"/>
      <c r="S84" s="693"/>
      <c r="T84" s="693"/>
      <c r="U84" s="693"/>
      <c r="V84" s="693"/>
    </row>
    <row r="85" spans="1:23" s="691" customFormat="1" ht="15.95" customHeight="1">
      <c r="B85" s="692" t="s">
        <v>1299</v>
      </c>
      <c r="D85" s="693"/>
      <c r="E85" s="693"/>
      <c r="F85" s="693"/>
      <c r="G85" s="693"/>
      <c r="H85" s="693"/>
      <c r="I85" s="693"/>
      <c r="J85" s="693"/>
      <c r="K85" s="693"/>
      <c r="L85" s="693"/>
      <c r="M85" s="693"/>
      <c r="N85" s="693"/>
      <c r="O85" s="693"/>
      <c r="P85" s="693"/>
      <c r="Q85" s="693"/>
      <c r="R85" s="693"/>
      <c r="S85" s="693"/>
      <c r="T85" s="693"/>
      <c r="U85" s="693"/>
      <c r="V85" s="693"/>
    </row>
    <row r="86" spans="1:23" s="691" customFormat="1" ht="15.95" customHeight="1">
      <c r="B86" s="692" t="s">
        <v>1300</v>
      </c>
      <c r="D86" s="693"/>
      <c r="E86" s="693"/>
      <c r="F86" s="693"/>
      <c r="G86" s="693"/>
      <c r="H86" s="693"/>
      <c r="I86" s="693"/>
      <c r="J86" s="693"/>
      <c r="K86" s="693"/>
      <c r="L86" s="693"/>
      <c r="M86" s="693"/>
      <c r="N86" s="693"/>
      <c r="O86" s="693"/>
      <c r="P86" s="693"/>
      <c r="Q86" s="693"/>
      <c r="R86" s="693"/>
      <c r="S86" s="693"/>
      <c r="T86" s="693"/>
      <c r="U86" s="693"/>
      <c r="V86" s="693"/>
    </row>
  </sheetData>
  <mergeCells count="7">
    <mergeCell ref="A7:A56"/>
    <mergeCell ref="A57:A72"/>
    <mergeCell ref="A74:A78"/>
    <mergeCell ref="A2:V2"/>
    <mergeCell ref="B5:B6"/>
    <mergeCell ref="C5:C6"/>
    <mergeCell ref="A5:A6"/>
  </mergeCells>
  <phoneticPr fontId="2" type="noConversion"/>
  <hyperlinks>
    <hyperlink ref="B1" location="表格索引!A1" display="    返回索引                      "/>
  </hyperlinks>
  <printOptions horizontalCentered="1"/>
  <pageMargins left="0.55118110236220474" right="0.27559055118110237" top="0.27559055118110237" bottom="0.43307086614173229" header="0.31496062992125984" footer="0.51181102362204722"/>
  <pageSetup paperSize="8" scale="36" orientation="landscape" r:id="rId1"/>
  <headerFooter alignWithMargins="0"/>
</worksheet>
</file>

<file path=xl/worksheets/sheet11.xml><?xml version="1.0" encoding="utf-8"?>
<worksheet xmlns="http://schemas.openxmlformats.org/spreadsheetml/2006/main" xmlns:r="http://schemas.openxmlformats.org/officeDocument/2006/relationships">
  <sheetPr codeName="Sheet15">
    <outlinePr summaryRight="0"/>
  </sheetPr>
  <dimension ref="A1:T78"/>
  <sheetViews>
    <sheetView workbookViewId="0">
      <pane xSplit="3" ySplit="4" topLeftCell="F5" activePane="bottomRight" state="frozen"/>
      <selection pane="topRight" activeCell="D1" sqref="D1"/>
      <selection pane="bottomLeft" activeCell="A5" sqref="A5"/>
      <selection pane="bottomRight" activeCell="G18" sqref="G18"/>
    </sheetView>
  </sheetViews>
  <sheetFormatPr defaultColWidth="34.75" defaultRowHeight="14.25" outlineLevelCol="1"/>
  <cols>
    <col min="1" max="1" width="42.625" style="1241" customWidth="1"/>
    <col min="2" max="2" width="5.375" style="1198" customWidth="1"/>
    <col min="3" max="4" width="15.625" style="1201" customWidth="1"/>
    <col min="5" max="5" width="18.375" style="1197" bestFit="1" customWidth="1"/>
    <col min="6" max="6" width="17.125" style="1197" customWidth="1" outlineLevel="1"/>
    <col min="7" max="7" width="17.25" style="1197" bestFit="1" customWidth="1" outlineLevel="1"/>
    <col min="8" max="8" width="18.375" style="1197" bestFit="1" customWidth="1" outlineLevel="1"/>
    <col min="9" max="9" width="18.375" style="1197" bestFit="1" customWidth="1"/>
    <col min="10" max="10" width="17.25" style="1197" bestFit="1" customWidth="1" outlineLevel="1"/>
    <col min="11" max="12" width="18.375" style="1197" bestFit="1" customWidth="1" outlineLevel="1"/>
    <col min="13" max="13" width="17.25" style="1197" customWidth="1"/>
    <col min="14" max="14" width="18.375" style="1197" bestFit="1" customWidth="1" outlineLevel="1"/>
    <col min="15" max="16" width="17.25" style="1197" bestFit="1" customWidth="1" outlineLevel="1"/>
    <col min="17" max="17" width="18.375" style="1197" bestFit="1" customWidth="1"/>
    <col min="18" max="18" width="18.375" style="1197" customWidth="1" outlineLevel="1"/>
    <col min="19" max="20" width="17.25" style="1197" customWidth="1" outlineLevel="1"/>
    <col min="21" max="16384" width="34.75" style="1198"/>
  </cols>
  <sheetData>
    <row r="1" spans="1:20" ht="22.5">
      <c r="A1" s="1540" t="s">
        <v>800</v>
      </c>
      <c r="B1" s="1540"/>
      <c r="C1" s="1540"/>
      <c r="D1" s="1540"/>
    </row>
    <row r="2" spans="1:20" s="1174" customFormat="1" ht="18.75">
      <c r="A2" s="1199" t="str">
        <f>表格索引!C4</f>
        <v>预算年度：2013年</v>
      </c>
      <c r="C2" s="1200"/>
      <c r="D2" s="1201" t="s">
        <v>801</v>
      </c>
      <c r="E2" s="1202"/>
      <c r="F2" s="1202"/>
      <c r="G2" s="1202"/>
      <c r="H2" s="1202"/>
      <c r="I2" s="1202"/>
      <c r="J2" s="1202"/>
      <c r="K2" s="1202"/>
      <c r="L2" s="1202"/>
      <c r="M2" s="1202"/>
      <c r="N2" s="1202"/>
      <c r="O2" s="1202"/>
      <c r="P2" s="1202"/>
      <c r="Q2" s="1202"/>
      <c r="R2" s="1202"/>
      <c r="S2" s="1202"/>
      <c r="T2" s="1202"/>
    </row>
    <row r="3" spans="1:20" s="1174" customFormat="1" ht="19.5" thickBot="1">
      <c r="A3" s="1203" t="str">
        <f>表格索引!B4</f>
        <v>编制单位：广东******有限公司</v>
      </c>
      <c r="C3" s="1200"/>
      <c r="D3" s="1201" t="s">
        <v>802</v>
      </c>
      <c r="E3" s="1202"/>
      <c r="F3" s="1202"/>
      <c r="G3" s="1202"/>
      <c r="H3" s="1202"/>
      <c r="I3" s="1202"/>
      <c r="J3" s="1202"/>
      <c r="K3" s="1202"/>
      <c r="L3" s="1202"/>
      <c r="M3" s="1202"/>
      <c r="N3" s="1202"/>
      <c r="O3" s="1202"/>
      <c r="P3" s="1202"/>
      <c r="Q3" s="1202"/>
      <c r="R3" s="1202"/>
      <c r="S3" s="1202"/>
      <c r="T3" s="1202"/>
    </row>
    <row r="4" spans="1:20" s="1205" customFormat="1" ht="22.5" customHeight="1">
      <c r="A4" s="671" t="s">
        <v>679</v>
      </c>
      <c r="B4" s="491" t="s">
        <v>803</v>
      </c>
      <c r="C4" s="492" t="s">
        <v>804</v>
      </c>
      <c r="D4" s="1191" t="s">
        <v>678</v>
      </c>
      <c r="E4" s="1192" t="s">
        <v>297</v>
      </c>
      <c r="F4" s="1204" t="s">
        <v>298</v>
      </c>
      <c r="G4" s="1204" t="s">
        <v>299</v>
      </c>
      <c r="H4" s="1204" t="s">
        <v>300</v>
      </c>
      <c r="I4" s="1192" t="s">
        <v>301</v>
      </c>
      <c r="J4" s="1204" t="s">
        <v>302</v>
      </c>
      <c r="K4" s="1204" t="s">
        <v>303</v>
      </c>
      <c r="L4" s="1204" t="s">
        <v>304</v>
      </c>
      <c r="M4" s="1192" t="s">
        <v>305</v>
      </c>
      <c r="N4" s="1204" t="s">
        <v>306</v>
      </c>
      <c r="O4" s="1204" t="s">
        <v>307</v>
      </c>
      <c r="P4" s="1204" t="s">
        <v>308</v>
      </c>
      <c r="Q4" s="1192" t="s">
        <v>309</v>
      </c>
      <c r="R4" s="1204" t="s">
        <v>310</v>
      </c>
      <c r="S4" s="1204" t="s">
        <v>311</v>
      </c>
      <c r="T4" s="1204" t="s">
        <v>312</v>
      </c>
    </row>
    <row r="5" spans="1:20" ht="15" customHeight="1">
      <c r="A5" s="672" t="s">
        <v>680</v>
      </c>
      <c r="B5" s="490">
        <v>1</v>
      </c>
      <c r="C5" s="1194"/>
      <c r="D5" s="1195"/>
      <c r="E5" s="1206"/>
      <c r="F5" s="1207"/>
      <c r="G5" s="1207"/>
      <c r="H5" s="1207"/>
      <c r="I5" s="1206"/>
      <c r="J5" s="1207"/>
      <c r="K5" s="1207"/>
      <c r="L5" s="1207"/>
      <c r="M5" s="1193"/>
      <c r="N5" s="1207"/>
      <c r="O5" s="1207"/>
      <c r="P5" s="1207"/>
      <c r="Q5" s="1206"/>
      <c r="R5" s="1207"/>
      <c r="S5" s="1207"/>
      <c r="T5" s="1207"/>
    </row>
    <row r="6" spans="1:20" ht="15" customHeight="1">
      <c r="A6" s="672" t="s">
        <v>681</v>
      </c>
      <c r="B6" s="490">
        <v>2</v>
      </c>
      <c r="C6" s="1208">
        <f>E6+I6+M6+Q6</f>
        <v>1217100</v>
      </c>
      <c r="D6" s="1209">
        <v>887392116.16999996</v>
      </c>
      <c r="E6" s="1210">
        <f>SUM(F6:H6)</f>
        <v>1217100</v>
      </c>
      <c r="F6" s="1208">
        <f>一、资金流量预算表!D8+一、资金流量预算表!D10</f>
        <v>405700</v>
      </c>
      <c r="G6" s="1208">
        <f>一、资金流量预算表!E8+一、资金流量预算表!E10</f>
        <v>405700</v>
      </c>
      <c r="H6" s="1208">
        <f>一、资金流量预算表!F8+一、资金流量预算表!F10</f>
        <v>405700</v>
      </c>
      <c r="I6" s="1210">
        <f>SUM(J6:L6)</f>
        <v>0</v>
      </c>
      <c r="J6" s="1208">
        <f>一、资金流量预算表!H8+一、资金流量预算表!H10</f>
        <v>0</v>
      </c>
      <c r="K6" s="1208">
        <f>一、资金流量预算表!I8+一、资金流量预算表!I10</f>
        <v>0</v>
      </c>
      <c r="L6" s="1208">
        <f>一、资金流量预算表!J8+一、资金流量预算表!J10</f>
        <v>0</v>
      </c>
      <c r="M6" s="1210">
        <f>SUM(N6:P6)</f>
        <v>0</v>
      </c>
      <c r="N6" s="1208">
        <f>一、资金流量预算表!L8+一、资金流量预算表!L10</f>
        <v>0</v>
      </c>
      <c r="O6" s="1208">
        <f>一、资金流量预算表!M8+一、资金流量预算表!M10</f>
        <v>0</v>
      </c>
      <c r="P6" s="1208">
        <f>一、资金流量预算表!N8+一、资金流量预算表!N10</f>
        <v>0</v>
      </c>
      <c r="Q6" s="1210">
        <f>SUM(R6:T6)</f>
        <v>0</v>
      </c>
      <c r="R6" s="1208">
        <f>一、资金流量预算表!P8+一、资金流量预算表!P10</f>
        <v>0</v>
      </c>
      <c r="S6" s="1208">
        <f>一、资金流量预算表!Q8+一、资金流量预算表!Q10</f>
        <v>0</v>
      </c>
      <c r="T6" s="1208">
        <f>一、资金流量预算表!R8+一、资金流量预算表!R10</f>
        <v>0</v>
      </c>
    </row>
    <row r="7" spans="1:20" ht="15" customHeight="1">
      <c r="A7" s="672" t="s">
        <v>682</v>
      </c>
      <c r="B7" s="490">
        <v>3</v>
      </c>
      <c r="C7" s="1208">
        <f>E7+I7+M7+Q7</f>
        <v>0</v>
      </c>
      <c r="D7" s="1209"/>
      <c r="E7" s="1210">
        <f>SUM(F7:H7)</f>
        <v>0</v>
      </c>
      <c r="F7" s="1208">
        <f>一、资金流量预算表!D11</f>
        <v>0</v>
      </c>
      <c r="G7" s="1208">
        <f>一、资金流量预算表!E11</f>
        <v>0</v>
      </c>
      <c r="H7" s="1208">
        <f>一、资金流量预算表!F11</f>
        <v>0</v>
      </c>
      <c r="I7" s="1210">
        <f>SUM(J7:L7)</f>
        <v>0</v>
      </c>
      <c r="J7" s="1208">
        <f>一、资金流量预算表!H11</f>
        <v>0</v>
      </c>
      <c r="K7" s="1208">
        <f>一、资金流量预算表!I11</f>
        <v>0</v>
      </c>
      <c r="L7" s="1208">
        <f>一、资金流量预算表!J11</f>
        <v>0</v>
      </c>
      <c r="M7" s="1210">
        <f>SUM(N7:P7)</f>
        <v>0</v>
      </c>
      <c r="N7" s="1208">
        <f>一、资金流量预算表!L11</f>
        <v>0</v>
      </c>
      <c r="O7" s="1208">
        <f>一、资金流量预算表!M11</f>
        <v>0</v>
      </c>
      <c r="P7" s="1208">
        <f>一、资金流量预算表!N11</f>
        <v>0</v>
      </c>
      <c r="Q7" s="1210">
        <f>SUM(R7:T7)</f>
        <v>0</v>
      </c>
      <c r="R7" s="1208">
        <f>一、资金流量预算表!P11</f>
        <v>0</v>
      </c>
      <c r="S7" s="1208">
        <f>一、资金流量预算表!Q11</f>
        <v>0</v>
      </c>
      <c r="T7" s="1208">
        <f>一、资金流量预算表!R11</f>
        <v>0</v>
      </c>
    </row>
    <row r="8" spans="1:20" ht="15" customHeight="1">
      <c r="A8" s="672" t="s">
        <v>683</v>
      </c>
      <c r="B8" s="490">
        <v>4</v>
      </c>
      <c r="C8" s="1208">
        <f>E8+I8+M8+Q8</f>
        <v>0</v>
      </c>
      <c r="D8" s="1209">
        <v>160376983.38999999</v>
      </c>
      <c r="E8" s="1210">
        <f>SUM(F8:H8)</f>
        <v>0</v>
      </c>
      <c r="F8" s="1208">
        <f>一、资金流量预算表!D12</f>
        <v>0</v>
      </c>
      <c r="G8" s="1208">
        <f>一、资金流量预算表!E12</f>
        <v>0</v>
      </c>
      <c r="H8" s="1208">
        <f>一、资金流量预算表!F12</f>
        <v>0</v>
      </c>
      <c r="I8" s="1210">
        <f>SUM(J8:L8)</f>
        <v>0</v>
      </c>
      <c r="J8" s="1208">
        <f>一、资金流量预算表!H12</f>
        <v>0</v>
      </c>
      <c r="K8" s="1208">
        <f>一、资金流量预算表!I12</f>
        <v>0</v>
      </c>
      <c r="L8" s="1208">
        <f>一、资金流量预算表!J12</f>
        <v>0</v>
      </c>
      <c r="M8" s="1210">
        <f>SUM(N8:P8)</f>
        <v>0</v>
      </c>
      <c r="N8" s="1208">
        <f>一、资金流量预算表!L12</f>
        <v>0</v>
      </c>
      <c r="O8" s="1208">
        <f>一、资金流量预算表!M12</f>
        <v>0</v>
      </c>
      <c r="P8" s="1208">
        <f>一、资金流量预算表!N12</f>
        <v>0</v>
      </c>
      <c r="Q8" s="1210">
        <f>SUM(R8:T8)</f>
        <v>0</v>
      </c>
      <c r="R8" s="1208">
        <f>一、资金流量预算表!P12</f>
        <v>0</v>
      </c>
      <c r="S8" s="1208">
        <f>一、资金流量预算表!Q12</f>
        <v>0</v>
      </c>
      <c r="T8" s="1208">
        <f>一、资金流量预算表!R12</f>
        <v>0</v>
      </c>
    </row>
    <row r="9" spans="1:20" ht="15" customHeight="1">
      <c r="A9" s="1211" t="s">
        <v>684</v>
      </c>
      <c r="B9" s="1212">
        <v>5</v>
      </c>
      <c r="C9" s="1213">
        <f>SUM(C6:C8)</f>
        <v>1217100</v>
      </c>
      <c r="D9" s="1214">
        <f>SUM(D6:D8)</f>
        <v>1047769099.5599999</v>
      </c>
      <c r="E9" s="1210">
        <f>SUM(E6:E8)</f>
        <v>1217100</v>
      </c>
      <c r="F9" s="1213">
        <f>SUM(F6:F8)</f>
        <v>405700</v>
      </c>
      <c r="G9" s="1213">
        <f t="shared" ref="G9:H9" si="0">SUM(G6:G8)</f>
        <v>405700</v>
      </c>
      <c r="H9" s="1213">
        <f t="shared" si="0"/>
        <v>405700</v>
      </c>
      <c r="I9" s="1210">
        <f>SUM(I6:I8)</f>
        <v>0</v>
      </c>
      <c r="J9" s="1213">
        <f>SUM(J6:J8)</f>
        <v>0</v>
      </c>
      <c r="K9" s="1213">
        <f t="shared" ref="K9:L9" si="1">SUM(K6:K8)</f>
        <v>0</v>
      </c>
      <c r="L9" s="1213">
        <f t="shared" si="1"/>
        <v>0</v>
      </c>
      <c r="M9" s="1210">
        <f>SUM(M6:M8)</f>
        <v>0</v>
      </c>
      <c r="N9" s="1213">
        <f>SUM(N6:N8)</f>
        <v>0</v>
      </c>
      <c r="O9" s="1213">
        <f t="shared" ref="O9:P9" si="2">SUM(O6:O8)</f>
        <v>0</v>
      </c>
      <c r="P9" s="1213">
        <f t="shared" si="2"/>
        <v>0</v>
      </c>
      <c r="Q9" s="1210">
        <f>SUM(Q6:Q8)</f>
        <v>0</v>
      </c>
      <c r="R9" s="1213">
        <f>SUM(R6:R8)</f>
        <v>0</v>
      </c>
      <c r="S9" s="1213">
        <f t="shared" ref="S9:T9" si="3">SUM(S6:S8)</f>
        <v>0</v>
      </c>
      <c r="T9" s="1213">
        <f t="shared" si="3"/>
        <v>0</v>
      </c>
    </row>
    <row r="10" spans="1:20" ht="15" customHeight="1">
      <c r="A10" s="672" t="s">
        <v>685</v>
      </c>
      <c r="B10" s="490">
        <v>6</v>
      </c>
      <c r="C10" s="1208">
        <f>E10+I10+M10+Q10</f>
        <v>69496.409999999989</v>
      </c>
      <c r="D10" s="1209">
        <v>231541052.28999999</v>
      </c>
      <c r="E10" s="1210">
        <f>SUM(F10:H10)</f>
        <v>69496.409999999989</v>
      </c>
      <c r="F10" s="1208">
        <f>一、资金流量预算表!D18+一、资金流量预算表!D21-F11</f>
        <v>23165.469999999998</v>
      </c>
      <c r="G10" s="1208">
        <f>一、资金流量预算表!E18+一、资金流量预算表!E21-G11</f>
        <v>23165.469999999998</v>
      </c>
      <c r="H10" s="1208">
        <f>一、资金流量预算表!F18+一、资金流量预算表!F21-H11</f>
        <v>23165.469999999998</v>
      </c>
      <c r="I10" s="1210">
        <f>SUM(J10:L10)</f>
        <v>0</v>
      </c>
      <c r="J10" s="1208">
        <f>一、资金流量预算表!H18+一、资金流量预算表!H21-J11</f>
        <v>0</v>
      </c>
      <c r="K10" s="1208">
        <f>一、资金流量预算表!I18+一、资金流量预算表!I21-K11</f>
        <v>0</v>
      </c>
      <c r="L10" s="1208">
        <f>一、资金流量预算表!J18+一、资金流量预算表!J21-L11</f>
        <v>0</v>
      </c>
      <c r="M10" s="1210">
        <f>SUM(N10:P10)</f>
        <v>0</v>
      </c>
      <c r="N10" s="1208">
        <f>一、资金流量预算表!L18+一、资金流量预算表!L21-N11</f>
        <v>0</v>
      </c>
      <c r="O10" s="1208">
        <f>一、资金流量预算表!M18+一、资金流量预算表!M21-O11</f>
        <v>0</v>
      </c>
      <c r="P10" s="1208">
        <f>一、资金流量预算表!N18+一、资金流量预算表!N21-P11</f>
        <v>0</v>
      </c>
      <c r="Q10" s="1210">
        <f>SUM(R10:T10)</f>
        <v>0</v>
      </c>
      <c r="R10" s="1208">
        <f>一、资金流量预算表!P18+一、资金流量预算表!P21-R11</f>
        <v>0</v>
      </c>
      <c r="S10" s="1208">
        <f>一、资金流量预算表!Q18+一、资金流量预算表!Q21-S11</f>
        <v>0</v>
      </c>
      <c r="T10" s="1208">
        <f>一、资金流量预算表!R18+一、资金流量预算表!R21-T11</f>
        <v>0</v>
      </c>
    </row>
    <row r="11" spans="1:20" ht="15" customHeight="1">
      <c r="A11" s="672" t="s">
        <v>686</v>
      </c>
      <c r="B11" s="490">
        <v>7</v>
      </c>
      <c r="C11" s="1208">
        <f>E11+I11+M11+Q11</f>
        <v>0</v>
      </c>
      <c r="D11" s="1209">
        <v>24775550.300000001</v>
      </c>
      <c r="E11" s="1210">
        <f>SUM(F11:H11)</f>
        <v>0</v>
      </c>
      <c r="F11" s="1208">
        <f>'14员工收入预算表'!D21</f>
        <v>0</v>
      </c>
      <c r="G11" s="1208">
        <f>'14员工收入预算表'!E21</f>
        <v>0</v>
      </c>
      <c r="H11" s="1208">
        <f>'14员工收入预算表'!F21</f>
        <v>0</v>
      </c>
      <c r="I11" s="1210">
        <f>SUM(J11:L11)</f>
        <v>0</v>
      </c>
      <c r="J11" s="1208">
        <f>'14员工收入预算表'!H21</f>
        <v>0</v>
      </c>
      <c r="K11" s="1208">
        <f>'14员工收入预算表'!I21</f>
        <v>0</v>
      </c>
      <c r="L11" s="1208">
        <f>'14员工收入预算表'!J21</f>
        <v>0</v>
      </c>
      <c r="M11" s="1210">
        <f>SUM(N11:P11)</f>
        <v>0</v>
      </c>
      <c r="N11" s="1208">
        <f>'14员工收入预算表'!L21</f>
        <v>0</v>
      </c>
      <c r="O11" s="1208">
        <f>'14员工收入预算表'!M21</f>
        <v>0</v>
      </c>
      <c r="P11" s="1208">
        <f>'14员工收入预算表'!N21</f>
        <v>0</v>
      </c>
      <c r="Q11" s="1210">
        <f>SUM(R11:T11)</f>
        <v>0</v>
      </c>
      <c r="R11" s="1208">
        <f>'14员工收入预算表'!P21</f>
        <v>0</v>
      </c>
      <c r="S11" s="1208">
        <f>'14员工收入预算表'!Q21</f>
        <v>0</v>
      </c>
      <c r="T11" s="1208">
        <f>'14员工收入预算表'!R21</f>
        <v>0</v>
      </c>
    </row>
    <row r="12" spans="1:20" ht="15" customHeight="1">
      <c r="A12" s="672" t="s">
        <v>687</v>
      </c>
      <c r="B12" s="490">
        <v>8</v>
      </c>
      <c r="C12" s="1208">
        <f>E12+I12+M12+Q12</f>
        <v>0</v>
      </c>
      <c r="D12" s="1209">
        <v>115382092.09999999</v>
      </c>
      <c r="E12" s="1210">
        <f>SUM(F12:H12)</f>
        <v>0</v>
      </c>
      <c r="F12" s="1208">
        <f>一、资金流量预算表!D22</f>
        <v>0</v>
      </c>
      <c r="G12" s="1208">
        <f>一、资金流量预算表!E22</f>
        <v>0</v>
      </c>
      <c r="H12" s="1208">
        <f>一、资金流量预算表!F22</f>
        <v>0</v>
      </c>
      <c r="I12" s="1210">
        <f>SUM(J12:L12)</f>
        <v>0</v>
      </c>
      <c r="J12" s="1208">
        <f>一、资金流量预算表!H22</f>
        <v>0</v>
      </c>
      <c r="K12" s="1208">
        <f>一、资金流量预算表!I22</f>
        <v>0</v>
      </c>
      <c r="L12" s="1208">
        <f>一、资金流量预算表!J22</f>
        <v>0</v>
      </c>
      <c r="M12" s="1210">
        <f>SUM(N12:P12)</f>
        <v>0</v>
      </c>
      <c r="N12" s="1208">
        <f>一、资金流量预算表!L22</f>
        <v>0</v>
      </c>
      <c r="O12" s="1208">
        <f>一、资金流量预算表!M22</f>
        <v>0</v>
      </c>
      <c r="P12" s="1208">
        <f>一、资金流量预算表!N22</f>
        <v>0</v>
      </c>
      <c r="Q12" s="1210">
        <f>SUM(R12:T12)</f>
        <v>0</v>
      </c>
      <c r="R12" s="1208">
        <f>一、资金流量预算表!P22</f>
        <v>0</v>
      </c>
      <c r="S12" s="1208">
        <f>一、资金流量预算表!Q22</f>
        <v>0</v>
      </c>
      <c r="T12" s="1208">
        <f>一、资金流量预算表!R22</f>
        <v>0</v>
      </c>
    </row>
    <row r="13" spans="1:20" ht="15" customHeight="1">
      <c r="A13" s="672" t="s">
        <v>688</v>
      </c>
      <c r="B13" s="490">
        <v>9</v>
      </c>
      <c r="C13" s="1208">
        <f>E13+I13+M13+Q13</f>
        <v>0</v>
      </c>
      <c r="D13" s="1209">
        <v>20856058.02</v>
      </c>
      <c r="E13" s="1210">
        <f>SUM(F13:H13)</f>
        <v>0</v>
      </c>
      <c r="F13" s="1208">
        <f>一、资金流量预算表!D23</f>
        <v>0</v>
      </c>
      <c r="G13" s="1208">
        <f>一、资金流量预算表!E23</f>
        <v>0</v>
      </c>
      <c r="H13" s="1208">
        <f>一、资金流量预算表!F23</f>
        <v>0</v>
      </c>
      <c r="I13" s="1210">
        <f>SUM(J13:L13)</f>
        <v>0</v>
      </c>
      <c r="J13" s="1208">
        <f>一、资金流量预算表!H23</f>
        <v>0</v>
      </c>
      <c r="K13" s="1208">
        <f>一、资金流量预算表!I23</f>
        <v>0</v>
      </c>
      <c r="L13" s="1208">
        <f>一、资金流量预算表!J23</f>
        <v>0</v>
      </c>
      <c r="M13" s="1210">
        <f>SUM(N13:P13)</f>
        <v>0</v>
      </c>
      <c r="N13" s="1208">
        <f>一、资金流量预算表!L23</f>
        <v>0</v>
      </c>
      <c r="O13" s="1208">
        <f>一、资金流量预算表!M23</f>
        <v>0</v>
      </c>
      <c r="P13" s="1208">
        <f>一、资金流量预算表!N23</f>
        <v>0</v>
      </c>
      <c r="Q13" s="1210">
        <f>SUM(R13:T13)</f>
        <v>0</v>
      </c>
      <c r="R13" s="1208">
        <f>一、资金流量预算表!P23</f>
        <v>0</v>
      </c>
      <c r="S13" s="1208">
        <f>一、资金流量预算表!Q23</f>
        <v>0</v>
      </c>
      <c r="T13" s="1208">
        <f>一、资金流量预算表!R23</f>
        <v>0</v>
      </c>
    </row>
    <row r="14" spans="1:20" ht="15" customHeight="1">
      <c r="A14" s="1211" t="s">
        <v>689</v>
      </c>
      <c r="B14" s="1212">
        <v>10</v>
      </c>
      <c r="C14" s="1213">
        <f>SUM(C10:C13)</f>
        <v>69496.409999999989</v>
      </c>
      <c r="D14" s="1214">
        <f>SUM(D10:D13)</f>
        <v>392554752.70999998</v>
      </c>
      <c r="E14" s="1210">
        <f>SUM(E10:E13)</f>
        <v>69496.409999999989</v>
      </c>
      <c r="F14" s="1213">
        <f>SUM(F10:F13)</f>
        <v>23165.469999999998</v>
      </c>
      <c r="G14" s="1213">
        <f t="shared" ref="G14:H14" si="4">SUM(G10:G13)</f>
        <v>23165.469999999998</v>
      </c>
      <c r="H14" s="1213">
        <f t="shared" si="4"/>
        <v>23165.469999999998</v>
      </c>
      <c r="I14" s="1210">
        <f>SUM(I10:I13)</f>
        <v>0</v>
      </c>
      <c r="J14" s="1213">
        <f>SUM(J10:J13)</f>
        <v>0</v>
      </c>
      <c r="K14" s="1213">
        <f t="shared" ref="K14:L14" si="5">SUM(K10:K13)</f>
        <v>0</v>
      </c>
      <c r="L14" s="1213">
        <f t="shared" si="5"/>
        <v>0</v>
      </c>
      <c r="M14" s="1210">
        <f>SUM(M10:M13)</f>
        <v>0</v>
      </c>
      <c r="N14" s="1213">
        <f>SUM(N10:N13)</f>
        <v>0</v>
      </c>
      <c r="O14" s="1213">
        <f t="shared" ref="O14:P14" si="6">SUM(O10:O13)</f>
        <v>0</v>
      </c>
      <c r="P14" s="1213">
        <f t="shared" si="6"/>
        <v>0</v>
      </c>
      <c r="Q14" s="1210">
        <f>SUM(Q10:Q13)</f>
        <v>0</v>
      </c>
      <c r="R14" s="1213">
        <f>SUM(R10:R13)</f>
        <v>0</v>
      </c>
      <c r="S14" s="1213">
        <f t="shared" ref="S14:T14" si="7">SUM(S10:S13)</f>
        <v>0</v>
      </c>
      <c r="T14" s="1213">
        <f t="shared" si="7"/>
        <v>0</v>
      </c>
    </row>
    <row r="15" spans="1:20" s="1219" customFormat="1" ht="15" customHeight="1">
      <c r="A15" s="1215" t="s">
        <v>690</v>
      </c>
      <c r="B15" s="1216">
        <v>11</v>
      </c>
      <c r="C15" s="1217">
        <f>C9-C14</f>
        <v>1147603.5900000001</v>
      </c>
      <c r="D15" s="1218">
        <f>D9-D14</f>
        <v>655214346.8499999</v>
      </c>
      <c r="E15" s="1210">
        <f>E9-E14</f>
        <v>1147603.5900000001</v>
      </c>
      <c r="F15" s="1217">
        <f t="shared" ref="F15:H15" si="8">F9-F14</f>
        <v>382534.53</v>
      </c>
      <c r="G15" s="1217">
        <f t="shared" si="8"/>
        <v>382534.53</v>
      </c>
      <c r="H15" s="1217">
        <f t="shared" si="8"/>
        <v>382534.53</v>
      </c>
      <c r="I15" s="1210">
        <f>I9-I14</f>
        <v>0</v>
      </c>
      <c r="J15" s="1217">
        <f t="shared" ref="J15:L15" si="9">J9-J14</f>
        <v>0</v>
      </c>
      <c r="K15" s="1217">
        <f t="shared" si="9"/>
        <v>0</v>
      </c>
      <c r="L15" s="1217">
        <f t="shared" si="9"/>
        <v>0</v>
      </c>
      <c r="M15" s="1210">
        <f>M9-M14</f>
        <v>0</v>
      </c>
      <c r="N15" s="1217">
        <f t="shared" ref="N15:P15" si="10">N9-N14</f>
        <v>0</v>
      </c>
      <c r="O15" s="1217">
        <f t="shared" si="10"/>
        <v>0</v>
      </c>
      <c r="P15" s="1217">
        <f t="shared" si="10"/>
        <v>0</v>
      </c>
      <c r="Q15" s="1210">
        <f>Q9-Q14</f>
        <v>0</v>
      </c>
      <c r="R15" s="1217">
        <f t="shared" ref="R15:T15" si="11">R9-R14</f>
        <v>0</v>
      </c>
      <c r="S15" s="1217">
        <f t="shared" si="11"/>
        <v>0</v>
      </c>
      <c r="T15" s="1217">
        <f t="shared" si="11"/>
        <v>0</v>
      </c>
    </row>
    <row r="16" spans="1:20" ht="15" customHeight="1">
      <c r="A16" s="672" t="s">
        <v>691</v>
      </c>
      <c r="B16" s="490">
        <v>12</v>
      </c>
      <c r="C16" s="1208"/>
      <c r="D16" s="1209"/>
      <c r="E16" s="1210"/>
      <c r="F16" s="1208"/>
      <c r="G16" s="1208"/>
      <c r="H16" s="1208"/>
      <c r="I16" s="1210"/>
      <c r="J16" s="1208"/>
      <c r="K16" s="1208"/>
      <c r="L16" s="1208"/>
      <c r="M16" s="1210"/>
      <c r="N16" s="1208"/>
      <c r="O16" s="1208"/>
      <c r="P16" s="1208"/>
      <c r="Q16" s="1210"/>
      <c r="R16" s="1208"/>
      <c r="S16" s="1208"/>
      <c r="T16" s="1208"/>
    </row>
    <row r="17" spans="1:20" ht="15" customHeight="1">
      <c r="A17" s="672" t="s">
        <v>692</v>
      </c>
      <c r="B17" s="490">
        <v>13</v>
      </c>
      <c r="C17" s="1208">
        <f>E17+I17+M17+Q17</f>
        <v>0</v>
      </c>
      <c r="D17" s="1209"/>
      <c r="E17" s="1210">
        <f>SUM(F17:H17)</f>
        <v>0</v>
      </c>
      <c r="F17" s="1208">
        <f>一、资金流量预算表!D28</f>
        <v>0</v>
      </c>
      <c r="G17" s="1208">
        <f>一、资金流量预算表!E28</f>
        <v>0</v>
      </c>
      <c r="H17" s="1208">
        <f>一、资金流量预算表!F28</f>
        <v>0</v>
      </c>
      <c r="I17" s="1210">
        <f>SUM(J17:L17)</f>
        <v>0</v>
      </c>
      <c r="J17" s="1208">
        <f>一、资金流量预算表!H28</f>
        <v>0</v>
      </c>
      <c r="K17" s="1208">
        <f>一、资金流量预算表!I28</f>
        <v>0</v>
      </c>
      <c r="L17" s="1208">
        <f>一、资金流量预算表!J28</f>
        <v>0</v>
      </c>
      <c r="M17" s="1210">
        <f>SUM(N17:P17)</f>
        <v>0</v>
      </c>
      <c r="N17" s="1208">
        <f>一、资金流量预算表!L28</f>
        <v>0</v>
      </c>
      <c r="O17" s="1208">
        <f>一、资金流量预算表!M28</f>
        <v>0</v>
      </c>
      <c r="P17" s="1208">
        <f>一、资金流量预算表!N28</f>
        <v>0</v>
      </c>
      <c r="Q17" s="1210">
        <f>SUM(R17:T17)</f>
        <v>0</v>
      </c>
      <c r="R17" s="1208">
        <f>一、资金流量预算表!P28</f>
        <v>0</v>
      </c>
      <c r="S17" s="1208">
        <f>一、资金流量预算表!Q28</f>
        <v>0</v>
      </c>
      <c r="T17" s="1208">
        <f>一、资金流量预算表!R28</f>
        <v>0</v>
      </c>
    </row>
    <row r="18" spans="1:20" ht="15" customHeight="1">
      <c r="A18" s="672" t="s">
        <v>693</v>
      </c>
      <c r="B18" s="490">
        <v>14</v>
      </c>
      <c r="C18" s="1208">
        <f>E18+I18+M18+Q18</f>
        <v>0</v>
      </c>
      <c r="D18" s="1209"/>
      <c r="E18" s="1210">
        <f>SUM(F18:H18)</f>
        <v>0</v>
      </c>
      <c r="F18" s="1208">
        <f>一、资金流量预算表!D29</f>
        <v>0</v>
      </c>
      <c r="G18" s="1208">
        <f>一、资金流量预算表!E29</f>
        <v>0</v>
      </c>
      <c r="H18" s="1208">
        <f>一、资金流量预算表!F29</f>
        <v>0</v>
      </c>
      <c r="I18" s="1210">
        <f>SUM(J18:L18)</f>
        <v>0</v>
      </c>
      <c r="J18" s="1208">
        <f>一、资金流量预算表!H29</f>
        <v>0</v>
      </c>
      <c r="K18" s="1208">
        <f>一、资金流量预算表!I29</f>
        <v>0</v>
      </c>
      <c r="L18" s="1208">
        <f>一、资金流量预算表!J29</f>
        <v>0</v>
      </c>
      <c r="M18" s="1210">
        <f>SUM(N18:P18)</f>
        <v>0</v>
      </c>
      <c r="N18" s="1208">
        <f>一、资金流量预算表!L29</f>
        <v>0</v>
      </c>
      <c r="O18" s="1208">
        <f>一、资金流量预算表!M29</f>
        <v>0</v>
      </c>
      <c r="P18" s="1208">
        <f>一、资金流量预算表!N29</f>
        <v>0</v>
      </c>
      <c r="Q18" s="1210">
        <f>SUM(R18:T18)</f>
        <v>0</v>
      </c>
      <c r="R18" s="1208">
        <f>一、资金流量预算表!P29</f>
        <v>0</v>
      </c>
      <c r="S18" s="1208">
        <f>一、资金流量预算表!Q29</f>
        <v>0</v>
      </c>
      <c r="T18" s="1208">
        <f>一、资金流量预算表!R29</f>
        <v>0</v>
      </c>
    </row>
    <row r="19" spans="1:20" ht="21" customHeight="1">
      <c r="A19" s="1220" t="s">
        <v>1290</v>
      </c>
      <c r="B19" s="490">
        <v>15</v>
      </c>
      <c r="C19" s="1208">
        <f>E19+I19+M19+Q19</f>
        <v>0</v>
      </c>
      <c r="D19" s="1209"/>
      <c r="E19" s="1210">
        <f>SUM(F19:H19)</f>
        <v>0</v>
      </c>
      <c r="F19" s="1208">
        <f>一、资金流量预算表!D30</f>
        <v>0</v>
      </c>
      <c r="G19" s="1208">
        <f>一、资金流量预算表!E30</f>
        <v>0</v>
      </c>
      <c r="H19" s="1208">
        <f>一、资金流量预算表!F30</f>
        <v>0</v>
      </c>
      <c r="I19" s="1210">
        <f>SUM(J19:L19)</f>
        <v>0</v>
      </c>
      <c r="J19" s="1208">
        <f>一、资金流量预算表!H30</f>
        <v>0</v>
      </c>
      <c r="K19" s="1208">
        <f>一、资金流量预算表!I30</f>
        <v>0</v>
      </c>
      <c r="L19" s="1208">
        <f>一、资金流量预算表!J30</f>
        <v>0</v>
      </c>
      <c r="M19" s="1210">
        <f>SUM(N19:P19)</f>
        <v>0</v>
      </c>
      <c r="N19" s="1208">
        <f>一、资金流量预算表!L30</f>
        <v>0</v>
      </c>
      <c r="O19" s="1208">
        <f>一、资金流量预算表!M30</f>
        <v>0</v>
      </c>
      <c r="P19" s="1208">
        <f>一、资金流量预算表!N30</f>
        <v>0</v>
      </c>
      <c r="Q19" s="1210">
        <f>SUM(R19:T19)</f>
        <v>0</v>
      </c>
      <c r="R19" s="1208">
        <f>一、资金流量预算表!P30</f>
        <v>0</v>
      </c>
      <c r="S19" s="1208">
        <f>一、资金流量预算表!Q30</f>
        <v>0</v>
      </c>
      <c r="T19" s="1208">
        <f>一、资金流量预算表!R30</f>
        <v>0</v>
      </c>
    </row>
    <row r="20" spans="1:20" ht="15" customHeight="1">
      <c r="A20" s="672" t="s">
        <v>694</v>
      </c>
      <c r="B20" s="490">
        <v>16</v>
      </c>
      <c r="C20" s="1208">
        <f>E20+I20+M20+Q20</f>
        <v>0</v>
      </c>
      <c r="D20" s="1209"/>
      <c r="E20" s="1210">
        <f>SUM(F20:H20)</f>
        <v>0</v>
      </c>
      <c r="F20" s="1208">
        <f>一、资金流量预算表!D31</f>
        <v>0</v>
      </c>
      <c r="G20" s="1208">
        <f>一、资金流量预算表!E31</f>
        <v>0</v>
      </c>
      <c r="H20" s="1208">
        <f>一、资金流量预算表!F31</f>
        <v>0</v>
      </c>
      <c r="I20" s="1210">
        <f>SUM(J20:L20)</f>
        <v>0</v>
      </c>
      <c r="J20" s="1208">
        <f>一、资金流量预算表!H31</f>
        <v>0</v>
      </c>
      <c r="K20" s="1208">
        <f>一、资金流量预算表!I31</f>
        <v>0</v>
      </c>
      <c r="L20" s="1208">
        <f>一、资金流量预算表!J31</f>
        <v>0</v>
      </c>
      <c r="M20" s="1210">
        <f>SUM(N20:P20)</f>
        <v>0</v>
      </c>
      <c r="N20" s="1208">
        <f>一、资金流量预算表!L31</f>
        <v>0</v>
      </c>
      <c r="O20" s="1208">
        <f>一、资金流量预算表!M31</f>
        <v>0</v>
      </c>
      <c r="P20" s="1208">
        <f>一、资金流量预算表!N31</f>
        <v>0</v>
      </c>
      <c r="Q20" s="1210">
        <f>SUM(R20:T20)</f>
        <v>0</v>
      </c>
      <c r="R20" s="1208">
        <f>一、资金流量预算表!P31</f>
        <v>0</v>
      </c>
      <c r="S20" s="1208">
        <f>一、资金流量预算表!Q31</f>
        <v>0</v>
      </c>
      <c r="T20" s="1208">
        <f>一、资金流量预算表!R31</f>
        <v>0</v>
      </c>
    </row>
    <row r="21" spans="1:20" ht="15" customHeight="1">
      <c r="A21" s="672" t="s">
        <v>695</v>
      </c>
      <c r="B21" s="490">
        <v>17</v>
      </c>
      <c r="C21" s="1208">
        <f>E21+I21+M21+Q21</f>
        <v>0</v>
      </c>
      <c r="D21" s="1209"/>
      <c r="E21" s="1210">
        <f>SUM(F21:H21)</f>
        <v>0</v>
      </c>
      <c r="F21" s="1208">
        <f>一、资金流量预算表!D32</f>
        <v>0</v>
      </c>
      <c r="G21" s="1208">
        <f>一、资金流量预算表!E32</f>
        <v>0</v>
      </c>
      <c r="H21" s="1208">
        <f>一、资金流量预算表!F32</f>
        <v>0</v>
      </c>
      <c r="I21" s="1210">
        <f>SUM(J21:L21)</f>
        <v>0</v>
      </c>
      <c r="J21" s="1208">
        <f>一、资金流量预算表!H32</f>
        <v>0</v>
      </c>
      <c r="K21" s="1208">
        <f>一、资金流量预算表!I32</f>
        <v>0</v>
      </c>
      <c r="L21" s="1208">
        <f>一、资金流量预算表!J32</f>
        <v>0</v>
      </c>
      <c r="M21" s="1210">
        <f>SUM(N21:P21)</f>
        <v>0</v>
      </c>
      <c r="N21" s="1208">
        <f>一、资金流量预算表!L32</f>
        <v>0</v>
      </c>
      <c r="O21" s="1208">
        <f>一、资金流量预算表!M32</f>
        <v>0</v>
      </c>
      <c r="P21" s="1208">
        <f>一、资金流量预算表!N32</f>
        <v>0</v>
      </c>
      <c r="Q21" s="1210">
        <f>SUM(R21:T21)</f>
        <v>0</v>
      </c>
      <c r="R21" s="1208">
        <f>一、资金流量预算表!P32</f>
        <v>0</v>
      </c>
      <c r="S21" s="1208">
        <f>一、资金流量预算表!Q32</f>
        <v>0</v>
      </c>
      <c r="T21" s="1208">
        <f>一、资金流量预算表!R32</f>
        <v>0</v>
      </c>
    </row>
    <row r="22" spans="1:20" ht="15" customHeight="1">
      <c r="A22" s="1211" t="s">
        <v>696</v>
      </c>
      <c r="B22" s="1212">
        <v>18</v>
      </c>
      <c r="C22" s="1213">
        <f>SUM(C17:C21)</f>
        <v>0</v>
      </c>
      <c r="D22" s="1214">
        <f>SUM(D17:D21)</f>
        <v>0</v>
      </c>
      <c r="E22" s="1210">
        <f>SUM(E17:E21)</f>
        <v>0</v>
      </c>
      <c r="F22" s="1213">
        <f>SUM(F17:F21)</f>
        <v>0</v>
      </c>
      <c r="G22" s="1213">
        <f t="shared" ref="G22:H22" si="12">SUM(G17:G21)</f>
        <v>0</v>
      </c>
      <c r="H22" s="1213">
        <f t="shared" si="12"/>
        <v>0</v>
      </c>
      <c r="I22" s="1210">
        <f>SUM(I17:I21)</f>
        <v>0</v>
      </c>
      <c r="J22" s="1213">
        <f>SUM(J17:J21)</f>
        <v>0</v>
      </c>
      <c r="K22" s="1213">
        <f t="shared" ref="K22:L22" si="13">SUM(K17:K21)</f>
        <v>0</v>
      </c>
      <c r="L22" s="1213">
        <f t="shared" si="13"/>
        <v>0</v>
      </c>
      <c r="M22" s="1210">
        <f>SUM(M17:M21)</f>
        <v>0</v>
      </c>
      <c r="N22" s="1213">
        <f>SUM(N17:N21)</f>
        <v>0</v>
      </c>
      <c r="O22" s="1213">
        <f t="shared" ref="O22:P22" si="14">SUM(O17:O21)</f>
        <v>0</v>
      </c>
      <c r="P22" s="1213">
        <f t="shared" si="14"/>
        <v>0</v>
      </c>
      <c r="Q22" s="1210">
        <f>SUM(Q17:Q21)</f>
        <v>0</v>
      </c>
      <c r="R22" s="1213">
        <f>SUM(R17:R21)</f>
        <v>0</v>
      </c>
      <c r="S22" s="1213">
        <f t="shared" ref="S22:T22" si="15">SUM(S17:S21)</f>
        <v>0</v>
      </c>
      <c r="T22" s="1213">
        <f t="shared" si="15"/>
        <v>0</v>
      </c>
    </row>
    <row r="23" spans="1:20" ht="21.75" customHeight="1">
      <c r="A23" s="1220" t="s">
        <v>1289</v>
      </c>
      <c r="B23" s="490">
        <v>19</v>
      </c>
      <c r="C23" s="1208">
        <f>E23+I23+M23+Q23</f>
        <v>4230000</v>
      </c>
      <c r="D23" s="1209">
        <v>17637471.449999999</v>
      </c>
      <c r="E23" s="1210">
        <f>SUM(F23:H23)</f>
        <v>230000</v>
      </c>
      <c r="F23" s="1208">
        <f>'一-13、购置非流动资产支出'!G25</f>
        <v>50000</v>
      </c>
      <c r="G23" s="1208">
        <f>'一-13、购置非流动资产支出'!H25</f>
        <v>90000</v>
      </c>
      <c r="H23" s="1208">
        <f>'一-13、购置非流动资产支出'!I25</f>
        <v>90000</v>
      </c>
      <c r="I23" s="1210">
        <f>SUM(J23:L23)</f>
        <v>270000</v>
      </c>
      <c r="J23" s="1208">
        <f>'一-13、购置非流动资产支出'!K25</f>
        <v>90000</v>
      </c>
      <c r="K23" s="1208">
        <f>'一-13、购置非流动资产支出'!L25</f>
        <v>90000</v>
      </c>
      <c r="L23" s="1208">
        <f>'一-13、购置非流动资产支出'!M25</f>
        <v>90000</v>
      </c>
      <c r="M23" s="1210">
        <f>SUM(N23:P23)</f>
        <v>1610000</v>
      </c>
      <c r="N23" s="1208">
        <f>'一-13、购置非流动资产支出'!O25</f>
        <v>1170000</v>
      </c>
      <c r="O23" s="1208">
        <f>'一-13、购置非流动资产支出'!P25</f>
        <v>320000</v>
      </c>
      <c r="P23" s="1208">
        <f>'一-13、购置非流动资产支出'!Q25</f>
        <v>120000</v>
      </c>
      <c r="Q23" s="1210">
        <f>SUM(R23:T23)</f>
        <v>2120000</v>
      </c>
      <c r="R23" s="1208">
        <f>'一-13、购置非流动资产支出'!S25</f>
        <v>480000</v>
      </c>
      <c r="S23" s="1208">
        <f>'一-13、购置非流动资产支出'!T25</f>
        <v>1020000</v>
      </c>
      <c r="T23" s="1208">
        <f>'一-13、购置非流动资产支出'!U25</f>
        <v>620000</v>
      </c>
    </row>
    <row r="24" spans="1:20" ht="15" customHeight="1">
      <c r="A24" s="672" t="s">
        <v>697</v>
      </c>
      <c r="B24" s="490">
        <v>20</v>
      </c>
      <c r="C24" s="1208">
        <f>E24+I24+M24+Q24</f>
        <v>0</v>
      </c>
      <c r="D24" s="1209"/>
      <c r="E24" s="1210">
        <f>SUM(F24:H24)</f>
        <v>0</v>
      </c>
      <c r="F24" s="1208">
        <f>一、资金流量预算表!D37+一、资金流量预算表!D38</f>
        <v>0</v>
      </c>
      <c r="G24" s="1208">
        <f>一、资金流量预算表!E37+一、资金流量预算表!E38</f>
        <v>0</v>
      </c>
      <c r="H24" s="1208">
        <f>一、资金流量预算表!F37+一、资金流量预算表!F38</f>
        <v>0</v>
      </c>
      <c r="I24" s="1210">
        <f>SUM(J24:L24)</f>
        <v>0</v>
      </c>
      <c r="J24" s="1208">
        <f>一、资金流量预算表!H37+一、资金流量预算表!H38</f>
        <v>0</v>
      </c>
      <c r="K24" s="1208">
        <f>一、资金流量预算表!I37+一、资金流量预算表!I38</f>
        <v>0</v>
      </c>
      <c r="L24" s="1208">
        <f>一、资金流量预算表!J37+一、资金流量预算表!J38</f>
        <v>0</v>
      </c>
      <c r="M24" s="1210">
        <f>SUM(N24:P24)</f>
        <v>0</v>
      </c>
      <c r="N24" s="1208">
        <f>一、资金流量预算表!L37+一、资金流量预算表!L38</f>
        <v>0</v>
      </c>
      <c r="O24" s="1208">
        <f>一、资金流量预算表!M37+一、资金流量预算表!M38</f>
        <v>0</v>
      </c>
      <c r="P24" s="1208">
        <f>一、资金流量预算表!N37+一、资金流量预算表!N38</f>
        <v>0</v>
      </c>
      <c r="Q24" s="1210">
        <f>SUM(R24:T24)</f>
        <v>0</v>
      </c>
      <c r="R24" s="1208">
        <f>一、资金流量预算表!P37+一、资金流量预算表!P38</f>
        <v>0</v>
      </c>
      <c r="S24" s="1208">
        <f>一、资金流量预算表!Q37+一、资金流量预算表!Q38</f>
        <v>0</v>
      </c>
      <c r="T24" s="1208">
        <f>一、资金流量预算表!R37+一、资金流量预算表!R38</f>
        <v>0</v>
      </c>
    </row>
    <row r="25" spans="1:20" ht="15" customHeight="1">
      <c r="A25" s="672" t="s">
        <v>698</v>
      </c>
      <c r="B25" s="490">
        <v>21</v>
      </c>
      <c r="C25" s="1208">
        <f>E25+I25+M25+Q25</f>
        <v>0</v>
      </c>
      <c r="D25" s="1209"/>
      <c r="E25" s="1210">
        <f>SUM(F25:H25)</f>
        <v>0</v>
      </c>
      <c r="F25" s="1208">
        <f>一、资金流量预算表!D36</f>
        <v>0</v>
      </c>
      <c r="G25" s="1208">
        <f>一、资金流量预算表!E36</f>
        <v>0</v>
      </c>
      <c r="H25" s="1208">
        <f>一、资金流量预算表!F36</f>
        <v>0</v>
      </c>
      <c r="I25" s="1210">
        <f>SUM(J25:L25)</f>
        <v>0</v>
      </c>
      <c r="J25" s="1208">
        <f>一、资金流量预算表!H36</f>
        <v>0</v>
      </c>
      <c r="K25" s="1208">
        <f>一、资金流量预算表!I36</f>
        <v>0</v>
      </c>
      <c r="L25" s="1208">
        <f>一、资金流量预算表!J36</f>
        <v>0</v>
      </c>
      <c r="M25" s="1210">
        <f>SUM(N25:P25)</f>
        <v>0</v>
      </c>
      <c r="N25" s="1208">
        <f>一、资金流量预算表!L36</f>
        <v>0</v>
      </c>
      <c r="O25" s="1208">
        <f>一、资金流量预算表!M36</f>
        <v>0</v>
      </c>
      <c r="P25" s="1208">
        <f>一、资金流量预算表!N36</f>
        <v>0</v>
      </c>
      <c r="Q25" s="1210">
        <f>SUM(R25:T25)</f>
        <v>0</v>
      </c>
      <c r="R25" s="1208">
        <f>一、资金流量预算表!P36</f>
        <v>0</v>
      </c>
      <c r="S25" s="1208">
        <f>一、资金流量预算表!Q36</f>
        <v>0</v>
      </c>
      <c r="T25" s="1208">
        <f>一、资金流量预算表!R36</f>
        <v>0</v>
      </c>
    </row>
    <row r="26" spans="1:20" ht="15" customHeight="1">
      <c r="A26" s="672" t="s">
        <v>699</v>
      </c>
      <c r="B26" s="490">
        <v>22</v>
      </c>
      <c r="C26" s="1208">
        <f>E26+I26+M26+Q26</f>
        <v>0</v>
      </c>
      <c r="D26" s="1209"/>
      <c r="E26" s="1210">
        <f>SUM(F26:H26)</f>
        <v>0</v>
      </c>
      <c r="F26" s="1208">
        <f>一、资金流量预算表!D39</f>
        <v>0</v>
      </c>
      <c r="G26" s="1208">
        <f>一、资金流量预算表!E39</f>
        <v>0</v>
      </c>
      <c r="H26" s="1208">
        <f>一、资金流量预算表!F39</f>
        <v>0</v>
      </c>
      <c r="I26" s="1210">
        <f>SUM(J26:L26)</f>
        <v>0</v>
      </c>
      <c r="J26" s="1208">
        <f>一、资金流量预算表!H39</f>
        <v>0</v>
      </c>
      <c r="K26" s="1208">
        <f>一、资金流量预算表!I39</f>
        <v>0</v>
      </c>
      <c r="L26" s="1208">
        <f>一、资金流量预算表!J39</f>
        <v>0</v>
      </c>
      <c r="M26" s="1210">
        <f>SUM(N26:P26)</f>
        <v>0</v>
      </c>
      <c r="N26" s="1208">
        <f>一、资金流量预算表!L39</f>
        <v>0</v>
      </c>
      <c r="O26" s="1208">
        <f>一、资金流量预算表!M39</f>
        <v>0</v>
      </c>
      <c r="P26" s="1208">
        <f>一、资金流量预算表!N39</f>
        <v>0</v>
      </c>
      <c r="Q26" s="1210">
        <f>SUM(R26:T26)</f>
        <v>0</v>
      </c>
      <c r="R26" s="1208">
        <f>一、资金流量预算表!P39</f>
        <v>0</v>
      </c>
      <c r="S26" s="1208">
        <f>一、资金流量预算表!Q39</f>
        <v>0</v>
      </c>
      <c r="T26" s="1208">
        <f>一、资金流量预算表!R39</f>
        <v>0</v>
      </c>
    </row>
    <row r="27" spans="1:20" ht="15" customHeight="1">
      <c r="A27" s="1211" t="s">
        <v>700</v>
      </c>
      <c r="B27" s="1212">
        <v>23</v>
      </c>
      <c r="C27" s="1213">
        <f>SUM(C23:C26)</f>
        <v>4230000</v>
      </c>
      <c r="D27" s="1214">
        <f>SUM(D23:D26)</f>
        <v>17637471.449999999</v>
      </c>
      <c r="E27" s="1210">
        <f>SUM(E23:E26)</f>
        <v>230000</v>
      </c>
      <c r="F27" s="1213">
        <f t="shared" ref="F27:H27" si="16">SUM(F23:F26)</f>
        <v>50000</v>
      </c>
      <c r="G27" s="1213">
        <f t="shared" si="16"/>
        <v>90000</v>
      </c>
      <c r="H27" s="1213">
        <f t="shared" si="16"/>
        <v>90000</v>
      </c>
      <c r="I27" s="1210">
        <f>SUM(I23:I26)</f>
        <v>270000</v>
      </c>
      <c r="J27" s="1213">
        <f t="shared" ref="J27:L27" si="17">SUM(J23:J26)</f>
        <v>90000</v>
      </c>
      <c r="K27" s="1213">
        <f t="shared" si="17"/>
        <v>90000</v>
      </c>
      <c r="L27" s="1213">
        <f t="shared" si="17"/>
        <v>90000</v>
      </c>
      <c r="M27" s="1210">
        <f>SUM(M23:M26)</f>
        <v>1610000</v>
      </c>
      <c r="N27" s="1213">
        <f t="shared" ref="N27:P27" si="18">SUM(N23:N26)</f>
        <v>1170000</v>
      </c>
      <c r="O27" s="1213">
        <f t="shared" si="18"/>
        <v>320000</v>
      </c>
      <c r="P27" s="1213">
        <f t="shared" si="18"/>
        <v>120000</v>
      </c>
      <c r="Q27" s="1210">
        <f>SUM(Q23:Q26)</f>
        <v>2120000</v>
      </c>
      <c r="R27" s="1213">
        <f t="shared" ref="R27:T27" si="19">SUM(R23:R26)</f>
        <v>480000</v>
      </c>
      <c r="S27" s="1213">
        <f t="shared" si="19"/>
        <v>1020000</v>
      </c>
      <c r="T27" s="1213">
        <f t="shared" si="19"/>
        <v>620000</v>
      </c>
    </row>
    <row r="28" spans="1:20" s="1219" customFormat="1" ht="15" customHeight="1">
      <c r="A28" s="1215" t="s">
        <v>701</v>
      </c>
      <c r="B28" s="1216">
        <v>24</v>
      </c>
      <c r="C28" s="1217">
        <f>C22-C27</f>
        <v>-4230000</v>
      </c>
      <c r="D28" s="1218">
        <f>D22-D27</f>
        <v>-17637471.449999999</v>
      </c>
      <c r="E28" s="1210">
        <f>E22-E27</f>
        <v>-230000</v>
      </c>
      <c r="F28" s="1217">
        <f t="shared" ref="F28:H28" si="20">F22-F27</f>
        <v>-50000</v>
      </c>
      <c r="G28" s="1217">
        <f t="shared" si="20"/>
        <v>-90000</v>
      </c>
      <c r="H28" s="1217">
        <f t="shared" si="20"/>
        <v>-90000</v>
      </c>
      <c r="I28" s="1210">
        <f>I22-I27</f>
        <v>-270000</v>
      </c>
      <c r="J28" s="1217">
        <f t="shared" ref="J28:L28" si="21">J22-J27</f>
        <v>-90000</v>
      </c>
      <c r="K28" s="1217">
        <f t="shared" si="21"/>
        <v>-90000</v>
      </c>
      <c r="L28" s="1217">
        <f t="shared" si="21"/>
        <v>-90000</v>
      </c>
      <c r="M28" s="1210">
        <f>M22-M27</f>
        <v>-1610000</v>
      </c>
      <c r="N28" s="1217">
        <f t="shared" ref="N28:P28" si="22">N22-N27</f>
        <v>-1170000</v>
      </c>
      <c r="O28" s="1217">
        <f t="shared" si="22"/>
        <v>-320000</v>
      </c>
      <c r="P28" s="1217">
        <f t="shared" si="22"/>
        <v>-120000</v>
      </c>
      <c r="Q28" s="1210">
        <f>Q22-Q27</f>
        <v>-2120000</v>
      </c>
      <c r="R28" s="1217">
        <f t="shared" ref="R28:T28" si="23">R22-R27</f>
        <v>-480000</v>
      </c>
      <c r="S28" s="1217">
        <f t="shared" si="23"/>
        <v>-1020000</v>
      </c>
      <c r="T28" s="1217">
        <f t="shared" si="23"/>
        <v>-620000</v>
      </c>
    </row>
    <row r="29" spans="1:20" ht="15" customHeight="1">
      <c r="A29" s="672" t="s">
        <v>702</v>
      </c>
      <c r="B29" s="490">
        <v>25</v>
      </c>
      <c r="C29" s="1208"/>
      <c r="D29" s="1209"/>
      <c r="E29" s="1210"/>
      <c r="F29" s="1208"/>
      <c r="G29" s="1208"/>
      <c r="H29" s="1208"/>
      <c r="I29" s="1210"/>
      <c r="J29" s="1208"/>
      <c r="K29" s="1208"/>
      <c r="L29" s="1208"/>
      <c r="M29" s="1210"/>
      <c r="N29" s="1208"/>
      <c r="O29" s="1208"/>
      <c r="P29" s="1208"/>
      <c r="Q29" s="1210"/>
      <c r="R29" s="1208"/>
      <c r="S29" s="1208"/>
      <c r="T29" s="1208"/>
    </row>
    <row r="30" spans="1:20" ht="15" customHeight="1">
      <c r="A30" s="672" t="s">
        <v>703</v>
      </c>
      <c r="B30" s="490">
        <v>26</v>
      </c>
      <c r="C30" s="1208">
        <f>E30+I30+M30+Q30</f>
        <v>0</v>
      </c>
      <c r="D30" s="1209"/>
      <c r="E30" s="1210">
        <f>SUM(F30:H30)</f>
        <v>0</v>
      </c>
      <c r="F30" s="1208">
        <f>一、资金流量预算表!D43</f>
        <v>0</v>
      </c>
      <c r="G30" s="1208">
        <f>一、资金流量预算表!E43</f>
        <v>0</v>
      </c>
      <c r="H30" s="1208">
        <f>一、资金流量预算表!F43</f>
        <v>0</v>
      </c>
      <c r="I30" s="1210">
        <f>SUM(J30:L30)</f>
        <v>0</v>
      </c>
      <c r="J30" s="1208">
        <f>一、资金流量预算表!H43</f>
        <v>0</v>
      </c>
      <c r="K30" s="1208">
        <f>一、资金流量预算表!I43</f>
        <v>0</v>
      </c>
      <c r="L30" s="1208">
        <f>一、资金流量预算表!J43</f>
        <v>0</v>
      </c>
      <c r="M30" s="1210">
        <f>SUM(N30:P30)</f>
        <v>0</v>
      </c>
      <c r="N30" s="1208">
        <f>一、资金流量预算表!L43</f>
        <v>0</v>
      </c>
      <c r="O30" s="1208">
        <f>一、资金流量预算表!M43</f>
        <v>0</v>
      </c>
      <c r="P30" s="1208">
        <f>一、资金流量预算表!N43</f>
        <v>0</v>
      </c>
      <c r="Q30" s="1210">
        <f>SUM(R30:T30)</f>
        <v>0</v>
      </c>
      <c r="R30" s="1208">
        <f>一、资金流量预算表!P43</f>
        <v>0</v>
      </c>
      <c r="S30" s="1208">
        <f>一、资金流量预算表!Q43</f>
        <v>0</v>
      </c>
      <c r="T30" s="1208">
        <f>一、资金流量预算表!R43</f>
        <v>0</v>
      </c>
    </row>
    <row r="31" spans="1:20" ht="15" customHeight="1">
      <c r="A31" s="672" t="s">
        <v>704</v>
      </c>
      <c r="B31" s="490">
        <v>27</v>
      </c>
      <c r="C31" s="1208">
        <f>E31+I31+M31+Q31</f>
        <v>150000000</v>
      </c>
      <c r="D31" s="1209"/>
      <c r="E31" s="1210">
        <f>SUM(F31:H31)</f>
        <v>60000000</v>
      </c>
      <c r="F31" s="1208">
        <f>一、资金流量预算表!D44</f>
        <v>0</v>
      </c>
      <c r="G31" s="1208">
        <f>一、资金流量预算表!E44</f>
        <v>50000000</v>
      </c>
      <c r="H31" s="1208">
        <f>一、资金流量预算表!F44</f>
        <v>10000000</v>
      </c>
      <c r="I31" s="1210">
        <f>SUM(J31:L31)</f>
        <v>90000000</v>
      </c>
      <c r="J31" s="1208">
        <f>一、资金流量预算表!H44</f>
        <v>30000000</v>
      </c>
      <c r="K31" s="1208">
        <f>一、资金流量预算表!I44</f>
        <v>30000000</v>
      </c>
      <c r="L31" s="1208">
        <f>一、资金流量预算表!J44</f>
        <v>30000000</v>
      </c>
      <c r="M31" s="1210">
        <f>SUM(N31:P31)</f>
        <v>0</v>
      </c>
      <c r="N31" s="1208">
        <f>一、资金流量预算表!L44</f>
        <v>0</v>
      </c>
      <c r="O31" s="1208">
        <f>一、资金流量预算表!M44</f>
        <v>0</v>
      </c>
      <c r="P31" s="1208">
        <f>一、资金流量预算表!N44</f>
        <v>0</v>
      </c>
      <c r="Q31" s="1210">
        <f>SUM(R31:T31)</f>
        <v>0</v>
      </c>
      <c r="R31" s="1208">
        <f>一、资金流量预算表!P44</f>
        <v>0</v>
      </c>
      <c r="S31" s="1208">
        <f>一、资金流量预算表!Q44</f>
        <v>0</v>
      </c>
      <c r="T31" s="1208">
        <f>一、资金流量预算表!R44</f>
        <v>0</v>
      </c>
    </row>
    <row r="32" spans="1:20" ht="15" customHeight="1">
      <c r="A32" s="672" t="s">
        <v>705</v>
      </c>
      <c r="B32" s="490">
        <v>28</v>
      </c>
      <c r="C32" s="1208">
        <f>E32+I32+M32+Q32</f>
        <v>0</v>
      </c>
      <c r="D32" s="1209"/>
      <c r="E32" s="1210">
        <f>SUM(F32:H32)</f>
        <v>0</v>
      </c>
      <c r="F32" s="1208">
        <f>一、资金流量预算表!D45</f>
        <v>0</v>
      </c>
      <c r="G32" s="1208">
        <f>一、资金流量预算表!E45</f>
        <v>0</v>
      </c>
      <c r="H32" s="1208">
        <f>一、资金流量预算表!F45</f>
        <v>0</v>
      </c>
      <c r="I32" s="1210">
        <f>SUM(J32:L32)</f>
        <v>0</v>
      </c>
      <c r="J32" s="1208">
        <f>一、资金流量预算表!H45</f>
        <v>0</v>
      </c>
      <c r="K32" s="1208">
        <f>一、资金流量预算表!I45</f>
        <v>0</v>
      </c>
      <c r="L32" s="1208">
        <f>一、资金流量预算表!J45</f>
        <v>0</v>
      </c>
      <c r="M32" s="1210">
        <f>SUM(N32:P32)</f>
        <v>0</v>
      </c>
      <c r="N32" s="1208">
        <f>一、资金流量预算表!L45</f>
        <v>0</v>
      </c>
      <c r="O32" s="1208">
        <f>一、资金流量预算表!M45</f>
        <v>0</v>
      </c>
      <c r="P32" s="1208">
        <f>一、资金流量预算表!N45</f>
        <v>0</v>
      </c>
      <c r="Q32" s="1210">
        <f>SUM(R32:T32)</f>
        <v>0</v>
      </c>
      <c r="R32" s="1208">
        <f>一、资金流量预算表!P45</f>
        <v>0</v>
      </c>
      <c r="S32" s="1208">
        <f>一、资金流量预算表!Q45</f>
        <v>0</v>
      </c>
      <c r="T32" s="1208">
        <f>一、资金流量预算表!R45</f>
        <v>0</v>
      </c>
    </row>
    <row r="33" spans="1:20" ht="15" customHeight="1">
      <c r="A33" s="1211" t="s">
        <v>706</v>
      </c>
      <c r="B33" s="1212">
        <v>29</v>
      </c>
      <c r="C33" s="1213">
        <f>SUM(C30:C32)</f>
        <v>150000000</v>
      </c>
      <c r="D33" s="1214">
        <f>SUM(D30:D32)</f>
        <v>0</v>
      </c>
      <c r="E33" s="1210">
        <f>SUM(E30:E32)</f>
        <v>60000000</v>
      </c>
      <c r="F33" s="1213">
        <f t="shared" ref="F33:H33" si="24">SUM(F30:F32)</f>
        <v>0</v>
      </c>
      <c r="G33" s="1213">
        <f t="shared" si="24"/>
        <v>50000000</v>
      </c>
      <c r="H33" s="1213">
        <f t="shared" si="24"/>
        <v>10000000</v>
      </c>
      <c r="I33" s="1210">
        <f>SUM(I30:I32)</f>
        <v>90000000</v>
      </c>
      <c r="J33" s="1213">
        <f t="shared" ref="J33:L33" si="25">SUM(J30:J32)</f>
        <v>30000000</v>
      </c>
      <c r="K33" s="1213">
        <f t="shared" si="25"/>
        <v>30000000</v>
      </c>
      <c r="L33" s="1213">
        <f t="shared" si="25"/>
        <v>30000000</v>
      </c>
      <c r="M33" s="1210">
        <f>SUM(M30:M32)</f>
        <v>0</v>
      </c>
      <c r="N33" s="1213">
        <f t="shared" ref="N33:P33" si="26">SUM(N30:N32)</f>
        <v>0</v>
      </c>
      <c r="O33" s="1213">
        <f t="shared" si="26"/>
        <v>0</v>
      </c>
      <c r="P33" s="1213">
        <f t="shared" si="26"/>
        <v>0</v>
      </c>
      <c r="Q33" s="1210">
        <f>SUM(Q30:Q32)</f>
        <v>0</v>
      </c>
      <c r="R33" s="1213">
        <f t="shared" ref="R33:T33" si="27">SUM(R30:R32)</f>
        <v>0</v>
      </c>
      <c r="S33" s="1213">
        <f t="shared" si="27"/>
        <v>0</v>
      </c>
      <c r="T33" s="1213">
        <f t="shared" si="27"/>
        <v>0</v>
      </c>
    </row>
    <row r="34" spans="1:20" ht="15" customHeight="1">
      <c r="A34" s="672" t="s">
        <v>707</v>
      </c>
      <c r="B34" s="490">
        <v>30</v>
      </c>
      <c r="C34" s="1208">
        <f>E34+I34+M34+Q34</f>
        <v>63000000</v>
      </c>
      <c r="D34" s="1209">
        <v>624550000</v>
      </c>
      <c r="E34" s="1210">
        <f>SUM(F34:H34)</f>
        <v>23000000</v>
      </c>
      <c r="F34" s="1208">
        <f>一、资金流量预算表!D47</f>
        <v>23000000</v>
      </c>
      <c r="G34" s="1208">
        <f>一、资金流量预算表!E47</f>
        <v>0</v>
      </c>
      <c r="H34" s="1208">
        <f>一、资金流量预算表!F47</f>
        <v>0</v>
      </c>
      <c r="I34" s="1210">
        <f>SUM(J34:L34)</f>
        <v>10000000</v>
      </c>
      <c r="J34" s="1208">
        <f>一、资金流量预算表!H47</f>
        <v>10000000</v>
      </c>
      <c r="K34" s="1208">
        <f>一、资金流量预算表!I47</f>
        <v>0</v>
      </c>
      <c r="L34" s="1208">
        <f>一、资金流量预算表!J47</f>
        <v>0</v>
      </c>
      <c r="M34" s="1210">
        <f>SUM(N34:P34)</f>
        <v>15000000</v>
      </c>
      <c r="N34" s="1208">
        <f>一、资金流量预算表!L47</f>
        <v>15000000</v>
      </c>
      <c r="O34" s="1208">
        <f>一、资金流量预算表!M47</f>
        <v>0</v>
      </c>
      <c r="P34" s="1208">
        <f>一、资金流量预算表!N47</f>
        <v>0</v>
      </c>
      <c r="Q34" s="1210">
        <f>SUM(R34:T34)</f>
        <v>15000000</v>
      </c>
      <c r="R34" s="1208">
        <f>一、资金流量预算表!P47</f>
        <v>15000000</v>
      </c>
      <c r="S34" s="1208">
        <f>一、资金流量预算表!Q47</f>
        <v>0</v>
      </c>
      <c r="T34" s="1208">
        <f>一、资金流量预算表!R47</f>
        <v>0</v>
      </c>
    </row>
    <row r="35" spans="1:20" ht="15" customHeight="1">
      <c r="A35" s="672" t="s">
        <v>708</v>
      </c>
      <c r="B35" s="490">
        <v>31</v>
      </c>
      <c r="C35" s="1208">
        <f>E35+I35+M35+Q35</f>
        <v>26967907.740000002</v>
      </c>
      <c r="D35" s="1209">
        <v>39849651.229999997</v>
      </c>
      <c r="E35" s="1210">
        <f>SUM(F35:H35)</f>
        <v>5604907.7400000002</v>
      </c>
      <c r="F35" s="1208">
        <f>一、资金流量预算表!D48+一、资金流量预算表!D49</f>
        <v>1092063.2</v>
      </c>
      <c r="G35" s="1208">
        <f>一、资金流量预算表!E48+一、资金流量预算表!E49</f>
        <v>2954844.54</v>
      </c>
      <c r="H35" s="1208">
        <f>一、资金流量预算表!F48+一、资金流量预算表!F49</f>
        <v>1558000</v>
      </c>
      <c r="I35" s="1210">
        <f>SUM(J35:L35)</f>
        <v>10364000</v>
      </c>
      <c r="J35" s="1208">
        <f>一、资金流量预算表!H48+一、资金流量预算表!H49</f>
        <v>3278000</v>
      </c>
      <c r="K35" s="1208">
        <f>一、资金流量预算表!I48+一、资金流量预算表!I49</f>
        <v>3418000</v>
      </c>
      <c r="L35" s="1208">
        <f>一、资金流量预算表!J48+一、资金流量预算表!J49</f>
        <v>3668000</v>
      </c>
      <c r="M35" s="1210">
        <f>SUM(N35:P35)</f>
        <v>5664000</v>
      </c>
      <c r="N35" s="1208">
        <f>一、资金流量预算表!L48+一、资金流量预算表!L49</f>
        <v>1888000</v>
      </c>
      <c r="O35" s="1208">
        <f>一、资金流量预算表!M48+一、资金流量预算表!M49</f>
        <v>1888000</v>
      </c>
      <c r="P35" s="1208">
        <f>一、资金流量预算表!N48+一、资金流量预算表!N49</f>
        <v>1888000</v>
      </c>
      <c r="Q35" s="1210">
        <f>SUM(R35:T35)</f>
        <v>5335000</v>
      </c>
      <c r="R35" s="1208">
        <f>一、资金流量预算表!P48+一、资金流量预算表!P49</f>
        <v>1758000</v>
      </c>
      <c r="S35" s="1208">
        <f>一、资金流量预算表!Q48+一、资金流量预算表!Q49</f>
        <v>1819000</v>
      </c>
      <c r="T35" s="1208">
        <f>一、资金流量预算表!R48+一、资金流量预算表!R49</f>
        <v>1758000</v>
      </c>
    </row>
    <row r="36" spans="1:20" ht="15" customHeight="1">
      <c r="A36" s="672" t="s">
        <v>709</v>
      </c>
      <c r="B36" s="490">
        <v>32</v>
      </c>
      <c r="C36" s="1208">
        <f>E36+I36+M36+Q36</f>
        <v>0</v>
      </c>
      <c r="D36" s="1209"/>
      <c r="E36" s="1210">
        <f>SUM(F36:H36)</f>
        <v>0</v>
      </c>
      <c r="F36" s="1208">
        <f>一、资金流量预算表!D50</f>
        <v>0</v>
      </c>
      <c r="G36" s="1208">
        <f>一、资金流量预算表!E50</f>
        <v>0</v>
      </c>
      <c r="H36" s="1208">
        <f>一、资金流量预算表!F50</f>
        <v>0</v>
      </c>
      <c r="I36" s="1210">
        <f>SUM(J36:L36)</f>
        <v>0</v>
      </c>
      <c r="J36" s="1208">
        <f>一、资金流量预算表!H50</f>
        <v>0</v>
      </c>
      <c r="K36" s="1208">
        <f>一、资金流量预算表!I50</f>
        <v>0</v>
      </c>
      <c r="L36" s="1208">
        <f>一、资金流量预算表!J50</f>
        <v>0</v>
      </c>
      <c r="M36" s="1210">
        <f>SUM(N36:P36)</f>
        <v>0</v>
      </c>
      <c r="N36" s="1208">
        <f>一、资金流量预算表!L50</f>
        <v>0</v>
      </c>
      <c r="O36" s="1208">
        <f>一、资金流量预算表!M50</f>
        <v>0</v>
      </c>
      <c r="P36" s="1208">
        <f>一、资金流量预算表!N50</f>
        <v>0</v>
      </c>
      <c r="Q36" s="1210">
        <f>SUM(R36:T36)</f>
        <v>0</v>
      </c>
      <c r="R36" s="1208">
        <f>一、资金流量预算表!P50</f>
        <v>0</v>
      </c>
      <c r="S36" s="1208">
        <f>一、资金流量预算表!Q50</f>
        <v>0</v>
      </c>
      <c r="T36" s="1208">
        <f>一、资金流量预算表!R50</f>
        <v>0</v>
      </c>
    </row>
    <row r="37" spans="1:20" ht="15" customHeight="1">
      <c r="A37" s="1211" t="s">
        <v>710</v>
      </c>
      <c r="B37" s="1212">
        <v>33</v>
      </c>
      <c r="C37" s="1213">
        <f>SUM(C34:C36)</f>
        <v>89967907.74000001</v>
      </c>
      <c r="D37" s="1214">
        <f>SUM(D34:D36)</f>
        <v>664399651.23000002</v>
      </c>
      <c r="E37" s="1210">
        <f>SUM(E34:E36)</f>
        <v>28604907.740000002</v>
      </c>
      <c r="F37" s="1213">
        <f t="shared" ref="F37:H37" si="28">SUM(F34:F36)</f>
        <v>24092063.199999999</v>
      </c>
      <c r="G37" s="1213">
        <f t="shared" si="28"/>
        <v>2954844.54</v>
      </c>
      <c r="H37" s="1213">
        <f t="shared" si="28"/>
        <v>1558000</v>
      </c>
      <c r="I37" s="1210">
        <f>SUM(I34:I36)</f>
        <v>20364000</v>
      </c>
      <c r="J37" s="1213">
        <f t="shared" ref="J37:L37" si="29">SUM(J34:J36)</f>
        <v>13278000</v>
      </c>
      <c r="K37" s="1213">
        <f t="shared" si="29"/>
        <v>3418000</v>
      </c>
      <c r="L37" s="1213">
        <f t="shared" si="29"/>
        <v>3668000</v>
      </c>
      <c r="M37" s="1210">
        <f>SUM(M34:M36)</f>
        <v>20664000</v>
      </c>
      <c r="N37" s="1213">
        <f t="shared" ref="N37:P37" si="30">SUM(N34:N36)</f>
        <v>16888000</v>
      </c>
      <c r="O37" s="1213">
        <f t="shared" si="30"/>
        <v>1888000</v>
      </c>
      <c r="P37" s="1213">
        <f t="shared" si="30"/>
        <v>1888000</v>
      </c>
      <c r="Q37" s="1210">
        <f>SUM(Q34:Q36)</f>
        <v>20335000</v>
      </c>
      <c r="R37" s="1213">
        <f t="shared" ref="R37:T37" si="31">SUM(R34:R36)</f>
        <v>16758000</v>
      </c>
      <c r="S37" s="1213">
        <f t="shared" si="31"/>
        <v>1819000</v>
      </c>
      <c r="T37" s="1213">
        <f t="shared" si="31"/>
        <v>1758000</v>
      </c>
    </row>
    <row r="38" spans="1:20" s="1219" customFormat="1" ht="15" customHeight="1">
      <c r="A38" s="1215" t="s">
        <v>711</v>
      </c>
      <c r="B38" s="1216">
        <v>34</v>
      </c>
      <c r="C38" s="1221">
        <f>C33-C37</f>
        <v>60032092.25999999</v>
      </c>
      <c r="D38" s="1218">
        <f>D33-D37</f>
        <v>-664399651.23000002</v>
      </c>
      <c r="E38" s="1210">
        <f>E33-E37</f>
        <v>31395092.259999998</v>
      </c>
      <c r="F38" s="1210">
        <f t="shared" ref="F38:H38" si="32">F33-F37</f>
        <v>-24092063.199999999</v>
      </c>
      <c r="G38" s="1210">
        <f t="shared" si="32"/>
        <v>47045155.460000001</v>
      </c>
      <c r="H38" s="1210">
        <f t="shared" si="32"/>
        <v>8442000</v>
      </c>
      <c r="I38" s="1210">
        <f>I33-I37</f>
        <v>69636000</v>
      </c>
      <c r="J38" s="1210">
        <f t="shared" ref="J38:L38" si="33">J33-J37</f>
        <v>16722000</v>
      </c>
      <c r="K38" s="1210">
        <f t="shared" si="33"/>
        <v>26582000</v>
      </c>
      <c r="L38" s="1210">
        <f t="shared" si="33"/>
        <v>26332000</v>
      </c>
      <c r="M38" s="1210">
        <f>M33-M37</f>
        <v>-20664000</v>
      </c>
      <c r="N38" s="1210">
        <f t="shared" ref="N38:P38" si="34">N33-N37</f>
        <v>-16888000</v>
      </c>
      <c r="O38" s="1210">
        <f t="shared" si="34"/>
        <v>-1888000</v>
      </c>
      <c r="P38" s="1210">
        <f t="shared" si="34"/>
        <v>-1888000</v>
      </c>
      <c r="Q38" s="1210">
        <f>Q33-Q37</f>
        <v>-20335000</v>
      </c>
      <c r="R38" s="1210">
        <f t="shared" ref="R38:T38" si="35">R33-R37</f>
        <v>-16758000</v>
      </c>
      <c r="S38" s="1210">
        <f t="shared" si="35"/>
        <v>-1819000</v>
      </c>
      <c r="T38" s="1210">
        <f t="shared" si="35"/>
        <v>-1758000</v>
      </c>
    </row>
    <row r="39" spans="1:20" ht="15" customHeight="1">
      <c r="A39" s="672" t="s">
        <v>712</v>
      </c>
      <c r="B39" s="490">
        <v>35</v>
      </c>
      <c r="C39" s="1208"/>
      <c r="D39" s="1209"/>
      <c r="E39" s="1210"/>
      <c r="F39" s="1208"/>
      <c r="G39" s="1208"/>
      <c r="H39" s="1208"/>
      <c r="I39" s="1210"/>
      <c r="J39" s="1208"/>
      <c r="K39" s="1208"/>
      <c r="L39" s="1208"/>
      <c r="M39" s="1210"/>
      <c r="N39" s="1208"/>
      <c r="O39" s="1208"/>
      <c r="P39" s="1208"/>
      <c r="Q39" s="1210"/>
      <c r="R39" s="1208"/>
      <c r="S39" s="1208"/>
      <c r="T39" s="1208"/>
    </row>
    <row r="40" spans="1:20" s="1219" customFormat="1" ht="15" customHeight="1">
      <c r="A40" s="1215" t="s">
        <v>713</v>
      </c>
      <c r="B40" s="1216">
        <v>36</v>
      </c>
      <c r="C40" s="1221">
        <f>C15+C28+C38</f>
        <v>56949695.849999994</v>
      </c>
      <c r="D40" s="1218">
        <f>D15+D28+D38</f>
        <v>-26822775.830000162</v>
      </c>
      <c r="E40" s="1217">
        <f t="shared" ref="E40:H40" si="36">E15+E28+E38</f>
        <v>32312695.849999998</v>
      </c>
      <c r="F40" s="1217">
        <f>F15+F28+F38</f>
        <v>-23759528.669999998</v>
      </c>
      <c r="G40" s="1217">
        <f t="shared" si="36"/>
        <v>47337689.990000002</v>
      </c>
      <c r="H40" s="1217">
        <f t="shared" si="36"/>
        <v>8734534.5299999993</v>
      </c>
      <c r="I40" s="1217">
        <f t="shared" ref="I40" si="37">I15+I28+I38</f>
        <v>69366000</v>
      </c>
      <c r="J40" s="1217">
        <f>J15+J28+J38</f>
        <v>16632000</v>
      </c>
      <c r="K40" s="1217">
        <f t="shared" ref="K40:L40" si="38">K15+K28+K38</f>
        <v>26492000</v>
      </c>
      <c r="L40" s="1217">
        <f t="shared" si="38"/>
        <v>26242000</v>
      </c>
      <c r="M40" s="1217">
        <f t="shared" ref="M40" si="39">M15+M28+M38</f>
        <v>-22274000</v>
      </c>
      <c r="N40" s="1217">
        <f>N15+N28+N38</f>
        <v>-18058000</v>
      </c>
      <c r="O40" s="1217">
        <f t="shared" ref="O40:P40" si="40">O15+O28+O38</f>
        <v>-2208000</v>
      </c>
      <c r="P40" s="1217">
        <f t="shared" si="40"/>
        <v>-2008000</v>
      </c>
      <c r="Q40" s="1217">
        <f t="shared" ref="Q40" si="41">Q15+Q28+Q38</f>
        <v>-22455000</v>
      </c>
      <c r="R40" s="1217">
        <f>R15+R28+R38</f>
        <v>-17238000</v>
      </c>
      <c r="S40" s="1217">
        <f t="shared" ref="S40" si="42">S15+S28+S38</f>
        <v>-2839000</v>
      </c>
      <c r="T40" s="1217">
        <f>T15+T28+T38</f>
        <v>-2378000</v>
      </c>
    </row>
    <row r="41" spans="1:20" s="1219" customFormat="1" ht="15" customHeight="1">
      <c r="A41" s="1222" t="s">
        <v>1292</v>
      </c>
      <c r="B41" s="1223">
        <v>37</v>
      </c>
      <c r="C41" s="1224">
        <f>E41</f>
        <v>67610514.810000002</v>
      </c>
      <c r="D41" s="1225">
        <v>94433290.640000001</v>
      </c>
      <c r="E41" s="1210">
        <f>F41</f>
        <v>67610514.810000002</v>
      </c>
      <c r="F41" s="977">
        <v>67610514.810000002</v>
      </c>
      <c r="G41" s="1224">
        <f>F42</f>
        <v>43850986.140000001</v>
      </c>
      <c r="H41" s="1224">
        <f>G42</f>
        <v>91188676.129999995</v>
      </c>
      <c r="I41" s="1210">
        <f>J41</f>
        <v>99923210.659999996</v>
      </c>
      <c r="J41" s="977">
        <f>H42</f>
        <v>99923210.659999996</v>
      </c>
      <c r="K41" s="1224">
        <f>J42</f>
        <v>116555210.66</v>
      </c>
      <c r="L41" s="1224">
        <f>K42</f>
        <v>143047210.66</v>
      </c>
      <c r="M41" s="1210">
        <f>N41</f>
        <v>169289210.66</v>
      </c>
      <c r="N41" s="977">
        <f>L42</f>
        <v>169289210.66</v>
      </c>
      <c r="O41" s="1224">
        <f>N42</f>
        <v>151231210.66</v>
      </c>
      <c r="P41" s="1224">
        <f>O42</f>
        <v>149023210.66</v>
      </c>
      <c r="Q41" s="1210">
        <f>R41</f>
        <v>147015210.66</v>
      </c>
      <c r="R41" s="977">
        <f>P42</f>
        <v>147015210.66</v>
      </c>
      <c r="S41" s="1224">
        <f>R42</f>
        <v>129777210.66</v>
      </c>
      <c r="T41" s="1224">
        <f>S42</f>
        <v>126938210.66</v>
      </c>
    </row>
    <row r="42" spans="1:20" s="1219" customFormat="1" ht="15" customHeight="1" thickBot="1">
      <c r="A42" s="1226" t="s">
        <v>714</v>
      </c>
      <c r="B42" s="1227">
        <v>38</v>
      </c>
      <c r="C42" s="1228">
        <f>C40+C41</f>
        <v>124560210.66</v>
      </c>
      <c r="D42" s="1229">
        <f>D40+D41</f>
        <v>67610514.809999838</v>
      </c>
      <c r="E42" s="1230">
        <f t="shared" ref="E42:H42" si="43">E40+E41</f>
        <v>99923210.659999996</v>
      </c>
      <c r="F42" s="1230">
        <f t="shared" si="43"/>
        <v>43850986.140000001</v>
      </c>
      <c r="G42" s="1230">
        <f>G40+G41</f>
        <v>91188676.129999995</v>
      </c>
      <c r="H42" s="1230">
        <f t="shared" si="43"/>
        <v>99923210.659999996</v>
      </c>
      <c r="I42" s="1230">
        <f t="shared" ref="I42:R42" si="44">I40+I41</f>
        <v>169289210.66</v>
      </c>
      <c r="J42" s="1230">
        <f t="shared" si="44"/>
        <v>116555210.66</v>
      </c>
      <c r="K42" s="1230">
        <f>K40+K41</f>
        <v>143047210.66</v>
      </c>
      <c r="L42" s="1230">
        <f t="shared" ref="L42" si="45">L40+L41</f>
        <v>169289210.66</v>
      </c>
      <c r="M42" s="1230">
        <f t="shared" si="44"/>
        <v>147015210.66</v>
      </c>
      <c r="N42" s="1230">
        <f t="shared" si="44"/>
        <v>151231210.66</v>
      </c>
      <c r="O42" s="1230">
        <f>O40+O41</f>
        <v>149023210.66</v>
      </c>
      <c r="P42" s="1230">
        <f t="shared" ref="P42" si="46">P40+P41</f>
        <v>147015210.66</v>
      </c>
      <c r="Q42" s="1230">
        <f t="shared" si="44"/>
        <v>124560210.66</v>
      </c>
      <c r="R42" s="1230">
        <f t="shared" si="44"/>
        <v>129777210.66</v>
      </c>
      <c r="S42" s="1230">
        <f>S40+S41</f>
        <v>126938210.66</v>
      </c>
      <c r="T42" s="1230">
        <f t="shared" ref="T42" si="47">T40+T41</f>
        <v>124560210.66</v>
      </c>
    </row>
    <row r="43" spans="1:20" ht="15" thickBot="1">
      <c r="A43" s="1231"/>
      <c r="B43" s="1232"/>
      <c r="C43" s="1233"/>
      <c r="D43" s="1234"/>
      <c r="E43" s="1235"/>
      <c r="I43" s="1235"/>
      <c r="M43" s="1235"/>
      <c r="Q43" s="1235"/>
    </row>
    <row r="44" spans="1:20" ht="25.5" customHeight="1">
      <c r="A44" s="671" t="s">
        <v>715</v>
      </c>
      <c r="B44" s="491" t="s">
        <v>716</v>
      </c>
      <c r="C44" s="1196" t="s">
        <v>677</v>
      </c>
      <c r="D44" s="1317" t="s">
        <v>678</v>
      </c>
      <c r="E44" s="1192" t="s">
        <v>297</v>
      </c>
      <c r="F44" s="1204" t="s">
        <v>298</v>
      </c>
      <c r="G44" s="1204" t="s">
        <v>299</v>
      </c>
      <c r="H44" s="1204" t="s">
        <v>300</v>
      </c>
      <c r="I44" s="1192" t="s">
        <v>301</v>
      </c>
      <c r="J44" s="1204" t="s">
        <v>302</v>
      </c>
      <c r="K44" s="1204" t="s">
        <v>303</v>
      </c>
      <c r="L44" s="1204" t="s">
        <v>304</v>
      </c>
      <c r="M44" s="1192" t="s">
        <v>305</v>
      </c>
      <c r="N44" s="1204" t="s">
        <v>306</v>
      </c>
      <c r="O44" s="1204" t="s">
        <v>307</v>
      </c>
      <c r="P44" s="1204" t="s">
        <v>308</v>
      </c>
      <c r="Q44" s="1192" t="s">
        <v>309</v>
      </c>
      <c r="R44" s="1204" t="s">
        <v>310</v>
      </c>
      <c r="S44" s="1204" t="s">
        <v>311</v>
      </c>
      <c r="T44" s="1204" t="s">
        <v>312</v>
      </c>
    </row>
    <row r="45" spans="1:20" ht="15" customHeight="1">
      <c r="A45" s="672" t="s">
        <v>717</v>
      </c>
      <c r="B45" s="490">
        <v>39</v>
      </c>
      <c r="C45" s="1194"/>
      <c r="D45" s="1195"/>
      <c r="E45" s="1206"/>
      <c r="F45" s="1207"/>
      <c r="G45" s="1207"/>
      <c r="H45" s="1207"/>
      <c r="I45" s="1206"/>
      <c r="J45" s="1207"/>
      <c r="K45" s="1207"/>
      <c r="L45" s="1207"/>
      <c r="M45" s="1237"/>
      <c r="N45" s="1207"/>
      <c r="O45" s="1207"/>
      <c r="P45" s="1207"/>
      <c r="Q45" s="1237"/>
      <c r="R45" s="1207"/>
      <c r="S45" s="1207"/>
      <c r="T45" s="1207"/>
    </row>
    <row r="46" spans="1:20" ht="15" customHeight="1">
      <c r="A46" s="672" t="s">
        <v>718</v>
      </c>
      <c r="B46" s="490">
        <v>40</v>
      </c>
      <c r="C46" s="1194">
        <f ca="1">E46+I46+M46+Q46</f>
        <v>-28949847.780000001</v>
      </c>
      <c r="D46" s="1195">
        <v>179864656.52000001</v>
      </c>
      <c r="E46" s="1206">
        <f t="shared" ref="E46:E63" ca="1" si="48">SUM(F46:H46)</f>
        <v>-6942947.7799999993</v>
      </c>
      <c r="F46" s="1238">
        <f ca="1">二、损益表!D20</f>
        <v>-781728.66999999993</v>
      </c>
      <c r="G46" s="1238">
        <f ca="1">二、损益表!E20</f>
        <v>-4913153.6399999997</v>
      </c>
      <c r="H46" s="1238">
        <f ca="1">二、损益表!F20</f>
        <v>-1248065.47</v>
      </c>
      <c r="I46" s="1206">
        <f t="shared" ref="I46:I63" ca="1" si="49">SUM(J46:L46)</f>
        <v>-10584600</v>
      </c>
      <c r="J46" s="1238">
        <f ca="1">二、损益表!H20</f>
        <v>-3351200</v>
      </c>
      <c r="K46" s="1238">
        <f ca="1">二、损益表!I20</f>
        <v>-3491700</v>
      </c>
      <c r="L46" s="1238">
        <f ca="1">二、损益表!J20</f>
        <v>-3741700</v>
      </c>
      <c r="M46" s="1206">
        <f t="shared" ref="M46:M63" ca="1" si="50">SUM(N46:P46)</f>
        <v>-5885100</v>
      </c>
      <c r="N46" s="1238">
        <f ca="1">二、损益表!L20</f>
        <v>-1961700</v>
      </c>
      <c r="O46" s="1238">
        <f ca="1">二、损益表!M20</f>
        <v>-1961700</v>
      </c>
      <c r="P46" s="1238">
        <f ca="1">二、损益表!N20</f>
        <v>-1961700</v>
      </c>
      <c r="Q46" s="1206">
        <f t="shared" ref="Q46:Q63" ca="1" si="51">SUM(R46:T46)</f>
        <v>-5537200</v>
      </c>
      <c r="R46" s="1238">
        <f ca="1">二、损益表!P20</f>
        <v>-1825400</v>
      </c>
      <c r="S46" s="1238">
        <f ca="1">二、损益表!Q20</f>
        <v>-1886400</v>
      </c>
      <c r="T46" s="1238">
        <f ca="1">二、损益表!R20</f>
        <v>-1825400</v>
      </c>
    </row>
    <row r="47" spans="1:20" ht="15" customHeight="1">
      <c r="A47" s="672" t="s">
        <v>719</v>
      </c>
      <c r="B47" s="490">
        <v>41</v>
      </c>
      <c r="C47" s="1194">
        <f>E47+I47+M47+Q47</f>
        <v>0</v>
      </c>
      <c r="D47" s="1195"/>
      <c r="E47" s="1206">
        <f t="shared" si="48"/>
        <v>0</v>
      </c>
      <c r="F47" s="1242">
        <f>'一-6管理费用'!F87</f>
        <v>0</v>
      </c>
      <c r="G47" s="1242">
        <f>'一-6管理费用'!G87</f>
        <v>0</v>
      </c>
      <c r="H47" s="1242">
        <f>'一-6管理费用'!H87</f>
        <v>0</v>
      </c>
      <c r="I47" s="1206">
        <f t="shared" si="49"/>
        <v>0</v>
      </c>
      <c r="J47" s="1242">
        <f>'一-6管理费用'!J87</f>
        <v>0</v>
      </c>
      <c r="K47" s="1242">
        <f>'一-6管理费用'!K87</f>
        <v>0</v>
      </c>
      <c r="L47" s="1242">
        <f>'一-6管理费用'!L87</f>
        <v>0</v>
      </c>
      <c r="M47" s="1206">
        <f t="shared" si="50"/>
        <v>0</v>
      </c>
      <c r="N47" s="1242">
        <f>'一-6管理费用'!N87</f>
        <v>0</v>
      </c>
      <c r="O47" s="1242">
        <f>'一-6管理费用'!O87</f>
        <v>0</v>
      </c>
      <c r="P47" s="1242">
        <f>'一-6管理费用'!P87</f>
        <v>0</v>
      </c>
      <c r="Q47" s="1206">
        <f t="shared" si="51"/>
        <v>0</v>
      </c>
      <c r="R47" s="1242">
        <f>'一-6管理费用'!R87</f>
        <v>0</v>
      </c>
      <c r="S47" s="1242">
        <f>'一-6管理费用'!S87</f>
        <v>0</v>
      </c>
      <c r="T47" s="1242">
        <f>'一-6管理费用'!T87</f>
        <v>0</v>
      </c>
    </row>
    <row r="48" spans="1:20" ht="30" customHeight="1">
      <c r="A48" s="1220" t="s">
        <v>720</v>
      </c>
      <c r="B48" s="490">
        <v>42</v>
      </c>
      <c r="C48" s="1194">
        <f t="shared" ref="C48:C63" si="52">E48+I48+M48+Q48</f>
        <v>722000</v>
      </c>
      <c r="D48" s="1195">
        <v>800083.15</v>
      </c>
      <c r="E48" s="1206">
        <f t="shared" si="48"/>
        <v>182500</v>
      </c>
      <c r="F48" s="1242">
        <f>'一-6管理费用'!F83</f>
        <v>60600</v>
      </c>
      <c r="G48" s="1242">
        <f>'一-6管理费用'!G83</f>
        <v>60900</v>
      </c>
      <c r="H48" s="1242">
        <f>'一-6管理费用'!H83</f>
        <v>61000</v>
      </c>
      <c r="I48" s="1206">
        <f t="shared" si="49"/>
        <v>185800</v>
      </c>
      <c r="J48" s="1242">
        <f>'一-6管理费用'!J83</f>
        <v>61600</v>
      </c>
      <c r="K48" s="1242">
        <f>'一-6管理费用'!K83</f>
        <v>62100</v>
      </c>
      <c r="L48" s="1242">
        <f>'一-6管理费用'!L83</f>
        <v>62100</v>
      </c>
      <c r="M48" s="1206">
        <f t="shared" si="50"/>
        <v>186300</v>
      </c>
      <c r="N48" s="1242">
        <f>'一-6管理费用'!N83</f>
        <v>62100</v>
      </c>
      <c r="O48" s="1242">
        <f>'一-6管理费用'!O83</f>
        <v>62100</v>
      </c>
      <c r="P48" s="1242">
        <f>'一-6管理费用'!P83</f>
        <v>62100</v>
      </c>
      <c r="Q48" s="1206">
        <f t="shared" si="51"/>
        <v>167400</v>
      </c>
      <c r="R48" s="1242">
        <f>'一-6管理费用'!R83</f>
        <v>55800</v>
      </c>
      <c r="S48" s="1242">
        <f>'一-6管理费用'!S83</f>
        <v>55800</v>
      </c>
      <c r="T48" s="1242">
        <f>'一-6管理费用'!T83</f>
        <v>55800</v>
      </c>
    </row>
    <row r="49" spans="1:20" ht="15" customHeight="1">
      <c r="A49" s="672" t="s">
        <v>355</v>
      </c>
      <c r="B49" s="490">
        <v>43</v>
      </c>
      <c r="C49" s="1194">
        <f t="shared" si="52"/>
        <v>139200</v>
      </c>
      <c r="D49" s="1195">
        <v>1188340.29</v>
      </c>
      <c r="E49" s="1206">
        <f t="shared" si="48"/>
        <v>34800</v>
      </c>
      <c r="F49" s="1242">
        <f>'一-6管理费用'!F84</f>
        <v>11600</v>
      </c>
      <c r="G49" s="1242">
        <f>'一-6管理费用'!G84</f>
        <v>11600</v>
      </c>
      <c r="H49" s="1242">
        <f>'一-6管理费用'!H84</f>
        <v>11600</v>
      </c>
      <c r="I49" s="1206">
        <f t="shared" si="49"/>
        <v>34800</v>
      </c>
      <c r="J49" s="1242">
        <f>'一-6管理费用'!J84</f>
        <v>11600</v>
      </c>
      <c r="K49" s="1242">
        <f>'一-6管理费用'!K84</f>
        <v>11600</v>
      </c>
      <c r="L49" s="1242">
        <f>'一-6管理费用'!L84</f>
        <v>11600</v>
      </c>
      <c r="M49" s="1206">
        <f t="shared" si="50"/>
        <v>34800</v>
      </c>
      <c r="N49" s="1242">
        <f>'一-6管理费用'!N84</f>
        <v>11600</v>
      </c>
      <c r="O49" s="1242">
        <f>'一-6管理费用'!O84</f>
        <v>11600</v>
      </c>
      <c r="P49" s="1242">
        <f>'一-6管理费用'!P84</f>
        <v>11600</v>
      </c>
      <c r="Q49" s="1206">
        <f t="shared" si="51"/>
        <v>34800</v>
      </c>
      <c r="R49" s="1242">
        <f>'一-6管理费用'!R84</f>
        <v>11600</v>
      </c>
      <c r="S49" s="1242">
        <f>'一-6管理费用'!S84</f>
        <v>11600</v>
      </c>
      <c r="T49" s="1242">
        <f>'一-6管理费用'!T84</f>
        <v>11600</v>
      </c>
    </row>
    <row r="50" spans="1:20" ht="15" customHeight="1">
      <c r="A50" s="672" t="s">
        <v>1293</v>
      </c>
      <c r="B50" s="490">
        <v>44</v>
      </c>
      <c r="C50" s="1194">
        <f t="shared" si="52"/>
        <v>0</v>
      </c>
      <c r="D50" s="1195"/>
      <c r="E50" s="1206">
        <f t="shared" si="48"/>
        <v>0</v>
      </c>
      <c r="F50" s="1242">
        <f>'一-6管理费用'!F85</f>
        <v>0</v>
      </c>
      <c r="G50" s="1242">
        <f>'一-6管理费用'!G85</f>
        <v>0</v>
      </c>
      <c r="H50" s="1242">
        <f>'一-6管理费用'!H85</f>
        <v>0</v>
      </c>
      <c r="I50" s="1206">
        <f t="shared" si="49"/>
        <v>0</v>
      </c>
      <c r="J50" s="1242">
        <f>'一-6管理费用'!J85</f>
        <v>0</v>
      </c>
      <c r="K50" s="1242">
        <f>'一-6管理费用'!K85</f>
        <v>0</v>
      </c>
      <c r="L50" s="1242">
        <f>'一-6管理费用'!L85</f>
        <v>0</v>
      </c>
      <c r="M50" s="1206">
        <f t="shared" si="50"/>
        <v>0</v>
      </c>
      <c r="N50" s="1242">
        <f>'一-6管理费用'!N85</f>
        <v>0</v>
      </c>
      <c r="O50" s="1242">
        <f>'一-6管理费用'!O85</f>
        <v>0</v>
      </c>
      <c r="P50" s="1242">
        <f>'一-6管理费用'!P85</f>
        <v>0</v>
      </c>
      <c r="Q50" s="1206">
        <f t="shared" si="51"/>
        <v>0</v>
      </c>
      <c r="R50" s="1242">
        <f>'一-6管理费用'!R85</f>
        <v>0</v>
      </c>
      <c r="S50" s="1242">
        <f>'一-6管理费用'!S85</f>
        <v>0</v>
      </c>
      <c r="T50" s="1242">
        <f>'一-6管理费用'!T85</f>
        <v>0</v>
      </c>
    </row>
    <row r="51" spans="1:20" ht="15" customHeight="1">
      <c r="A51" s="672" t="s">
        <v>721</v>
      </c>
      <c r="B51" s="490">
        <v>45</v>
      </c>
      <c r="C51" s="1194">
        <f t="shared" si="52"/>
        <v>0</v>
      </c>
      <c r="D51" s="1195">
        <v>1186511.23</v>
      </c>
      <c r="E51" s="1206">
        <f t="shared" si="48"/>
        <v>0</v>
      </c>
      <c r="F51" s="1242">
        <f>'一-6管理费用'!F86</f>
        <v>0</v>
      </c>
      <c r="G51" s="1242">
        <f>'一-6管理费用'!G86</f>
        <v>0</v>
      </c>
      <c r="H51" s="1242">
        <f>'一-6管理费用'!H86</f>
        <v>0</v>
      </c>
      <c r="I51" s="1206">
        <f t="shared" si="49"/>
        <v>0</v>
      </c>
      <c r="J51" s="1242">
        <f>'一-6管理费用'!J86</f>
        <v>0</v>
      </c>
      <c r="K51" s="1242">
        <f>'一-6管理费用'!K86</f>
        <v>0</v>
      </c>
      <c r="L51" s="1242">
        <f>'一-6管理费用'!L86</f>
        <v>0</v>
      </c>
      <c r="M51" s="1206">
        <f t="shared" si="50"/>
        <v>0</v>
      </c>
      <c r="N51" s="1242">
        <f>'一-6管理费用'!N86</f>
        <v>0</v>
      </c>
      <c r="O51" s="1242">
        <f>'一-6管理费用'!O86</f>
        <v>0</v>
      </c>
      <c r="P51" s="1242">
        <f>'一-6管理费用'!P86</f>
        <v>0</v>
      </c>
      <c r="Q51" s="1206">
        <f t="shared" si="51"/>
        <v>0</v>
      </c>
      <c r="R51" s="1242">
        <f>'一-6管理费用'!R86</f>
        <v>0</v>
      </c>
      <c r="S51" s="1242">
        <f>'一-6管理费用'!S86</f>
        <v>0</v>
      </c>
      <c r="T51" s="1242">
        <f>'一-6管理费用'!T86</f>
        <v>0</v>
      </c>
    </row>
    <row r="52" spans="1:20" ht="15" customHeight="1">
      <c r="A52" s="672" t="s">
        <v>722</v>
      </c>
      <c r="B52" s="490">
        <v>46</v>
      </c>
      <c r="C52" s="1194">
        <f t="shared" si="52"/>
        <v>0</v>
      </c>
      <c r="D52" s="1195"/>
      <c r="E52" s="1206">
        <f t="shared" si="48"/>
        <v>0</v>
      </c>
      <c r="F52" s="1207"/>
      <c r="G52" s="1207"/>
      <c r="H52" s="1207"/>
      <c r="I52" s="1206">
        <f t="shared" si="49"/>
        <v>0</v>
      </c>
      <c r="J52" s="1207"/>
      <c r="K52" s="1207"/>
      <c r="L52" s="1207"/>
      <c r="M52" s="1206">
        <f t="shared" si="50"/>
        <v>0</v>
      </c>
      <c r="N52" s="1207"/>
      <c r="O52" s="1207"/>
      <c r="P52" s="1207"/>
      <c r="Q52" s="1206">
        <f t="shared" si="51"/>
        <v>0</v>
      </c>
      <c r="R52" s="1207"/>
      <c r="S52" s="1207"/>
      <c r="T52" s="1207"/>
    </row>
    <row r="53" spans="1:20" ht="36" customHeight="1">
      <c r="A53" s="1220" t="s">
        <v>805</v>
      </c>
      <c r="B53" s="490">
        <v>47</v>
      </c>
      <c r="C53" s="1194">
        <f t="shared" si="52"/>
        <v>0</v>
      </c>
      <c r="D53" s="1195"/>
      <c r="E53" s="1206">
        <f t="shared" si="48"/>
        <v>0</v>
      </c>
      <c r="F53" s="1207"/>
      <c r="G53" s="1207"/>
      <c r="H53" s="1207"/>
      <c r="I53" s="1206">
        <f t="shared" si="49"/>
        <v>0</v>
      </c>
      <c r="J53" s="1207"/>
      <c r="K53" s="1207"/>
      <c r="L53" s="1207"/>
      <c r="M53" s="1206">
        <f t="shared" si="50"/>
        <v>0</v>
      </c>
      <c r="N53" s="1207"/>
      <c r="O53" s="1207"/>
      <c r="P53" s="1207"/>
      <c r="Q53" s="1206">
        <f t="shared" si="51"/>
        <v>0</v>
      </c>
      <c r="R53" s="1207"/>
      <c r="S53" s="1207"/>
      <c r="T53" s="1207"/>
    </row>
    <row r="54" spans="1:20" ht="15" customHeight="1">
      <c r="A54" s="672" t="s">
        <v>806</v>
      </c>
      <c r="B54" s="490">
        <v>48</v>
      </c>
      <c r="C54" s="1194">
        <f t="shared" si="52"/>
        <v>0</v>
      </c>
      <c r="D54" s="1195"/>
      <c r="E54" s="1206">
        <f t="shared" si="48"/>
        <v>0</v>
      </c>
      <c r="F54" s="1207"/>
      <c r="G54" s="1207"/>
      <c r="H54" s="1207"/>
      <c r="I54" s="1206">
        <f t="shared" si="49"/>
        <v>0</v>
      </c>
      <c r="J54" s="1207"/>
      <c r="K54" s="1207"/>
      <c r="L54" s="1207"/>
      <c r="M54" s="1206">
        <f t="shared" si="50"/>
        <v>0</v>
      </c>
      <c r="N54" s="1207"/>
      <c r="O54" s="1207"/>
      <c r="P54" s="1207"/>
      <c r="Q54" s="1206">
        <f t="shared" si="51"/>
        <v>0</v>
      </c>
      <c r="R54" s="1207"/>
      <c r="S54" s="1207"/>
      <c r="T54" s="1207"/>
    </row>
    <row r="55" spans="1:20" ht="15" customHeight="1">
      <c r="A55" s="672" t="s">
        <v>723</v>
      </c>
      <c r="B55" s="490">
        <v>49</v>
      </c>
      <c r="C55" s="1194">
        <f t="shared" si="52"/>
        <v>0</v>
      </c>
      <c r="D55" s="1195"/>
      <c r="E55" s="1206">
        <f t="shared" si="48"/>
        <v>0</v>
      </c>
      <c r="F55" s="1207"/>
      <c r="G55" s="1207"/>
      <c r="H55" s="1207"/>
      <c r="I55" s="1206">
        <f t="shared" si="49"/>
        <v>0</v>
      </c>
      <c r="J55" s="1207"/>
      <c r="K55" s="1207"/>
      <c r="L55" s="1207"/>
      <c r="M55" s="1206">
        <f t="shared" si="50"/>
        <v>0</v>
      </c>
      <c r="N55" s="1207"/>
      <c r="O55" s="1207"/>
      <c r="P55" s="1207"/>
      <c r="Q55" s="1206">
        <f t="shared" si="51"/>
        <v>0</v>
      </c>
      <c r="R55" s="1207"/>
      <c r="S55" s="1207"/>
      <c r="T55" s="1207"/>
    </row>
    <row r="56" spans="1:20" ht="15" customHeight="1">
      <c r="A56" s="672" t="s">
        <v>724</v>
      </c>
      <c r="B56" s="490">
        <v>50</v>
      </c>
      <c r="C56" s="1194">
        <f t="shared" si="52"/>
        <v>26967907.740000002</v>
      </c>
      <c r="D56" s="1195">
        <v>29849651.23</v>
      </c>
      <c r="E56" s="1206">
        <f t="shared" si="48"/>
        <v>5604907.7400000002</v>
      </c>
      <c r="F56" s="1238">
        <f>一、资金流量预算表!D48</f>
        <v>1092063.2</v>
      </c>
      <c r="G56" s="1238">
        <f>一、资金流量预算表!E48</f>
        <v>2954844.54</v>
      </c>
      <c r="H56" s="1238">
        <f>一、资金流量预算表!F48</f>
        <v>1558000</v>
      </c>
      <c r="I56" s="1206">
        <f t="shared" si="49"/>
        <v>10364000</v>
      </c>
      <c r="J56" s="1238">
        <f>一、资金流量预算表!H48</f>
        <v>3278000</v>
      </c>
      <c r="K56" s="1238">
        <f>一、资金流量预算表!I48</f>
        <v>3418000</v>
      </c>
      <c r="L56" s="1238">
        <f>一、资金流量预算表!J48</f>
        <v>3668000</v>
      </c>
      <c r="M56" s="1206">
        <f t="shared" si="50"/>
        <v>5664000</v>
      </c>
      <c r="N56" s="1238">
        <f>一、资金流量预算表!L48</f>
        <v>1888000</v>
      </c>
      <c r="O56" s="1238">
        <f>一、资金流量预算表!M48</f>
        <v>1888000</v>
      </c>
      <c r="P56" s="1238">
        <f>一、资金流量预算表!N48</f>
        <v>1888000</v>
      </c>
      <c r="Q56" s="1206">
        <f t="shared" si="51"/>
        <v>5335000</v>
      </c>
      <c r="R56" s="1238">
        <f>一、资金流量预算表!P48</f>
        <v>1758000</v>
      </c>
      <c r="S56" s="1238">
        <f>一、资金流量预算表!Q48</f>
        <v>1819000</v>
      </c>
      <c r="T56" s="1238">
        <f>一、资金流量预算表!R48</f>
        <v>1758000</v>
      </c>
    </row>
    <row r="57" spans="1:20" ht="15" customHeight="1">
      <c r="A57" s="672" t="s">
        <v>725</v>
      </c>
      <c r="B57" s="490">
        <v>51</v>
      </c>
      <c r="C57" s="1194">
        <f t="shared" si="52"/>
        <v>0</v>
      </c>
      <c r="D57" s="1195"/>
      <c r="E57" s="1206">
        <f t="shared" si="48"/>
        <v>0</v>
      </c>
      <c r="F57" s="1207"/>
      <c r="G57" s="1207"/>
      <c r="H57" s="1207"/>
      <c r="I57" s="1206">
        <f t="shared" si="49"/>
        <v>0</v>
      </c>
      <c r="J57" s="1207"/>
      <c r="K57" s="1207"/>
      <c r="L57" s="1207"/>
      <c r="M57" s="1206">
        <f t="shared" si="50"/>
        <v>0</v>
      </c>
      <c r="N57" s="1207"/>
      <c r="O57" s="1207"/>
      <c r="P57" s="1207"/>
      <c r="Q57" s="1206">
        <f t="shared" si="51"/>
        <v>0</v>
      </c>
      <c r="R57" s="1207"/>
      <c r="S57" s="1207"/>
      <c r="T57" s="1207"/>
    </row>
    <row r="58" spans="1:20" ht="15" customHeight="1">
      <c r="A58" s="672" t="s">
        <v>726</v>
      </c>
      <c r="B58" s="490">
        <v>52</v>
      </c>
      <c r="C58" s="1194">
        <f t="shared" si="52"/>
        <v>0</v>
      </c>
      <c r="D58" s="1195"/>
      <c r="E58" s="1206">
        <f t="shared" si="48"/>
        <v>0</v>
      </c>
      <c r="F58" s="1207"/>
      <c r="G58" s="1207"/>
      <c r="H58" s="1207"/>
      <c r="I58" s="1206">
        <f t="shared" si="49"/>
        <v>0</v>
      </c>
      <c r="J58" s="1207"/>
      <c r="K58" s="1207"/>
      <c r="L58" s="1207"/>
      <c r="M58" s="1206">
        <f t="shared" si="50"/>
        <v>0</v>
      </c>
      <c r="N58" s="1207"/>
      <c r="O58" s="1207"/>
      <c r="P58" s="1207"/>
      <c r="Q58" s="1206">
        <f t="shared" si="51"/>
        <v>0</v>
      </c>
      <c r="R58" s="1207"/>
      <c r="S58" s="1207"/>
      <c r="T58" s="1207"/>
    </row>
    <row r="59" spans="1:20" ht="15" customHeight="1">
      <c r="A59" s="672" t="s">
        <v>727</v>
      </c>
      <c r="B59" s="490">
        <v>53</v>
      </c>
      <c r="C59" s="1194">
        <f t="shared" si="52"/>
        <v>0</v>
      </c>
      <c r="D59" s="1195"/>
      <c r="E59" s="1206">
        <f t="shared" si="48"/>
        <v>0</v>
      </c>
      <c r="F59" s="1207"/>
      <c r="G59" s="1207"/>
      <c r="H59" s="1207"/>
      <c r="I59" s="1206">
        <f t="shared" si="49"/>
        <v>0</v>
      </c>
      <c r="J59" s="1207"/>
      <c r="K59" s="1207"/>
      <c r="L59" s="1207"/>
      <c r="M59" s="1206">
        <f t="shared" si="50"/>
        <v>0</v>
      </c>
      <c r="N59" s="1207"/>
      <c r="O59" s="1207"/>
      <c r="P59" s="1207"/>
      <c r="Q59" s="1206">
        <f t="shared" si="51"/>
        <v>0</v>
      </c>
      <c r="R59" s="1207"/>
      <c r="S59" s="1207"/>
      <c r="T59" s="1207"/>
    </row>
    <row r="60" spans="1:20" ht="15" customHeight="1">
      <c r="A60" s="672" t="s">
        <v>728</v>
      </c>
      <c r="B60" s="490">
        <v>54</v>
      </c>
      <c r="C60" s="1194">
        <f t="shared" si="52"/>
        <v>0</v>
      </c>
      <c r="D60" s="1195">
        <v>181107916.72999999</v>
      </c>
      <c r="E60" s="1206">
        <f t="shared" si="48"/>
        <v>0</v>
      </c>
      <c r="F60" s="1293">
        <f>资产负债表!C14-资产负债表!E14</f>
        <v>0</v>
      </c>
      <c r="G60" s="1293">
        <f>资产负债表!E14-资产负债表!F14</f>
        <v>0</v>
      </c>
      <c r="H60" s="1293">
        <f>资产负债表!F14-资产负债表!G14</f>
        <v>0</v>
      </c>
      <c r="I60" s="1206">
        <f t="shared" si="49"/>
        <v>0</v>
      </c>
      <c r="J60" s="1293">
        <f>资产负债表!G14-资产负债表!I14</f>
        <v>0</v>
      </c>
      <c r="K60" s="1293">
        <f>资产负债表!I14-资产负债表!J14</f>
        <v>0</v>
      </c>
      <c r="L60" s="1293">
        <f>资产负债表!J14-资产负债表!K14</f>
        <v>0</v>
      </c>
      <c r="M60" s="1206">
        <f t="shared" si="50"/>
        <v>0</v>
      </c>
      <c r="N60" s="1293">
        <f>资产负债表!K14-资产负债表!M14</f>
        <v>0</v>
      </c>
      <c r="O60" s="1293">
        <f>资产负债表!M14-资产负债表!N14</f>
        <v>0</v>
      </c>
      <c r="P60" s="1293">
        <f>资产负债表!N14-资产负债表!O14</f>
        <v>0</v>
      </c>
      <c r="Q60" s="1206">
        <f t="shared" si="51"/>
        <v>0</v>
      </c>
      <c r="R60" s="1293">
        <f>资产负债表!O14-资产负债表!Q14</f>
        <v>0</v>
      </c>
      <c r="S60" s="1293">
        <f>资产负债表!Q14-资产负债表!R14</f>
        <v>0</v>
      </c>
      <c r="T60" s="1293">
        <f>资产负债表!R14-资产负债表!S14</f>
        <v>0</v>
      </c>
    </row>
    <row r="61" spans="1:20" ht="15" customHeight="1">
      <c r="A61" s="672" t="s">
        <v>729</v>
      </c>
      <c r="B61" s="490">
        <v>55</v>
      </c>
      <c r="C61" s="1194">
        <f t="shared" si="52"/>
        <v>0</v>
      </c>
      <c r="D61" s="1195">
        <v>68009993.799999997</v>
      </c>
      <c r="E61" s="1206">
        <f t="shared" si="48"/>
        <v>0</v>
      </c>
      <c r="F61" s="1293">
        <f>资产负债表!C8-资产负债表!E8+资产负债表!C9-资产负债表!E9+资产负债表!C10-资产负债表!E10+资产负债表!C11-资产负债表!E11+资产负债表!C12-资产负债表!E12+资产负债表!C13-资产负债表!E13</f>
        <v>0</v>
      </c>
      <c r="G61" s="1293">
        <f>资产负债表!E8-资产负债表!F8+资产负债表!E9-资产负债表!F9+资产负债表!E10-资产负债表!F10+资产负债表!E11-资产负债表!F11+资产负债表!E12-资产负债表!F12+资产负债表!E13-资产负债表!F13</f>
        <v>0</v>
      </c>
      <c r="H61" s="1293">
        <f>资产负债表!F8-资产负债表!G8+资产负债表!F9-资产负债表!G9+资产负债表!F10-资产负债表!G10+资产负债表!F11-资产负债表!G11+资产负债表!F12-资产负债表!G12+资产负债表!F13-资产负债表!G13</f>
        <v>0</v>
      </c>
      <c r="I61" s="1206">
        <f t="shared" si="49"/>
        <v>0</v>
      </c>
      <c r="J61" s="1293">
        <f>资产负债表!G8-资产负债表!I8+资产负债表!G9-资产负债表!I9+资产负债表!G10-资产负债表!I10+资产负债表!G11-资产负债表!I11+资产负债表!G12-资产负债表!I12+资产负债表!G13-资产负债表!I13</f>
        <v>0</v>
      </c>
      <c r="K61" s="1293">
        <f>资产负债表!I8-资产负债表!J8+资产负债表!I9-资产负债表!J9+资产负债表!I10-资产负债表!J10+资产负债表!I11-资产负债表!J11+资产负债表!I12-资产负债表!J12+资产负债表!I13-资产负债表!J13</f>
        <v>0</v>
      </c>
      <c r="L61" s="1293">
        <f>资产负债表!J8-资产负债表!K8+资产负债表!J9-资产负债表!K9+资产负债表!J10-资产负债表!K10+资产负债表!J11-资产负债表!K11+资产负债表!J12-资产负债表!K12+资产负债表!J13-资产负债表!K13</f>
        <v>0</v>
      </c>
      <c r="M61" s="1206">
        <f t="shared" si="50"/>
        <v>0</v>
      </c>
      <c r="N61" s="1293">
        <f>资产负债表!K8-资产负债表!M8+资产负债表!K9-资产负债表!M9+资产负债表!K10-资产负债表!M10+资产负债表!K11-资产负债表!M11+资产负债表!K12-资产负债表!M12+资产负债表!K13-资产负债表!M13</f>
        <v>0</v>
      </c>
      <c r="O61" s="1293">
        <f>资产负债表!M8-资产负债表!N8+资产负债表!M9-资产负债表!N9+资产负债表!M10-资产负债表!N10+资产负债表!M11-资产负债表!N11+资产负债表!M12-资产负债表!N12+资产负债表!M13-资产负债表!N13</f>
        <v>0</v>
      </c>
      <c r="P61" s="1293">
        <f>资产负债表!N8-资产负债表!O8+资产负债表!N9-资产负债表!O9+资产负债表!N10-资产负债表!O10+资产负债表!N11-资产负债表!O11+资产负债表!N12-资产负债表!O12+资产负债表!N13-资产负债表!O13</f>
        <v>0</v>
      </c>
      <c r="Q61" s="1206">
        <f t="shared" si="51"/>
        <v>0</v>
      </c>
      <c r="R61" s="1293">
        <f>资产负债表!O8-资产负债表!Q8+资产负债表!O9-资产负债表!Q9+资产负债表!O10-资产负债表!Q10+资产负债表!O11-资产负债表!Q11+资产负债表!O12-资产负债表!Q12+资产负债表!O13-资产负债表!Q13</f>
        <v>0</v>
      </c>
      <c r="S61" s="1293">
        <f>资产负债表!Q8-资产负债表!R8+资产负债表!Q9-资产负债表!R9+资产负债表!Q10-资产负债表!R10+资产负债表!Q11-资产负债表!R11+资产负债表!Q12-资产负债表!R12+资产负债表!Q13-资产负债表!R13</f>
        <v>0</v>
      </c>
      <c r="T61" s="1293">
        <f>资产负债表!R8-资产负债表!S8+资产负债表!R9-资产负债表!S9+资产负债表!R10-资产负债表!S10+资产负债表!R11-资产负债表!S11+资产负债表!R12-资产负债表!S12+资产负债表!R13-资产负债表!S13</f>
        <v>0</v>
      </c>
    </row>
    <row r="62" spans="1:20" ht="15" customHeight="1">
      <c r="A62" s="672" t="s">
        <v>730</v>
      </c>
      <c r="B62" s="490">
        <v>56</v>
      </c>
      <c r="C62" s="1194" t="e">
        <f t="shared" ca="1" si="52"/>
        <v>#VALUE!</v>
      </c>
      <c r="D62" s="1195">
        <v>193707072.28</v>
      </c>
      <c r="E62" s="1206" t="e">
        <f t="shared" ca="1" si="48"/>
        <v>#VALUE!</v>
      </c>
      <c r="F62" s="1293" t="e">
        <f ca="1">资产负债表!E49-资产负债表!C49+资产负债表!E50-资产负债表!C50+资产负债表!E51-资产负债表!C51+资产负债表!E52-资产负债表!C52+资产负债表!E53-资产负债表!C53+资产负债表!E54-资产负债表!C54+资产负债表!E55-资产负债表!C55+资产负债表!E56-资产负债表!C56+资产负债表!E57-资产负债表!C57</f>
        <v>#VALUE!</v>
      </c>
      <c r="G62" s="1293" t="e">
        <f ca="1">资产负债表!F49-资产负债表!E49+资产负债表!F50-资产负债表!E50+资产负债表!F51-资产负债表!E51+资产负债表!F52-资产负债表!E52+资产负债表!F53-资产负债表!E53+资产负债表!F54-资产负债表!E54+资产负债表!F55-资产负债表!E55+资产负债表!F56-资产负债表!E56+资产负债表!F57-资产负债表!E57</f>
        <v>#VALUE!</v>
      </c>
      <c r="H62" s="1293" t="e">
        <f ca="1">资产负债表!G49-资产负债表!F49+资产负债表!G50-资产负债表!F50+资产负债表!G51-资产负债表!F51+资产负债表!G52-资产负债表!F52+资产负债表!G53-资产负债表!F53+资产负债表!G54-资产负债表!F54+资产负债表!G55-资产负债表!F55+资产负债表!G56-资产负债表!F56+资产负债表!G57-资产负债表!F57</f>
        <v>#VALUE!</v>
      </c>
      <c r="I62" s="1206" t="e">
        <f t="shared" ca="1" si="49"/>
        <v>#VALUE!</v>
      </c>
      <c r="J62" s="1293" t="e">
        <f ca="1">资产负债表!I49-资产负债表!G49+资产负债表!I50-资产负债表!G50+资产负债表!I51-资产负债表!G51+资产负债表!I52-资产负债表!G52+资产负债表!I53-资产负债表!G53+资产负债表!I54-资产负债表!G54+资产负债表!I55-资产负债表!G55+资产负债表!I56-资产负债表!G56+资产负债表!I57-资产负债表!G57</f>
        <v>#VALUE!</v>
      </c>
      <c r="K62" s="1293" t="e">
        <f ca="1">资产负债表!J49-资产负债表!I49+资产负债表!J50-资产负债表!I50+资产负债表!J51-资产负债表!I51+资产负债表!J52-资产负债表!I52+资产负债表!J53-资产负债表!I53+资产负债表!J54-资产负债表!I54+资产负债表!J55-资产负债表!I55+资产负债表!J56-资产负债表!I56+资产负债表!J57-资产负债表!I57</f>
        <v>#VALUE!</v>
      </c>
      <c r="L62" s="1293" t="e">
        <f ca="1">资产负债表!K49-资产负债表!J49+资产负债表!K50-资产负债表!J50+资产负债表!K51-资产负债表!J51+资产负债表!K52-资产负债表!J52+资产负债表!K53-资产负债表!J53+资产负债表!K54-资产负债表!J54+资产负债表!K55-资产负债表!J55+资产负债表!K56-资产负债表!J56+资产负债表!K57-资产负债表!J57</f>
        <v>#VALUE!</v>
      </c>
      <c r="M62" s="1206" t="e">
        <f t="shared" ca="1" si="50"/>
        <v>#VALUE!</v>
      </c>
      <c r="N62" s="1293" t="e">
        <f ca="1">资产负债表!M49-资产负债表!K49+资产负债表!M50-资产负债表!K50+资产负债表!M51-资产负债表!K51+资产负债表!M52-资产负债表!K52+资产负债表!M53-资产负债表!K53+资产负债表!M54-资产负债表!K54+资产负债表!M55-资产负债表!K55+资产负债表!M56-资产负债表!K56+资产负债表!M57-资产负债表!K57</f>
        <v>#VALUE!</v>
      </c>
      <c r="O62" s="1293" t="e">
        <f ca="1">资产负债表!N49-资产负债表!M49+资产负债表!N50-资产负债表!M50+资产负债表!N51-资产负债表!M51+资产负债表!N52-资产负债表!M52+资产负债表!N53-资产负债表!M53+资产负债表!N54-资产负债表!M54+资产负债表!N55-资产负债表!M55+资产负债表!N56-资产负债表!M56+资产负债表!N57-资产负债表!M57</f>
        <v>#VALUE!</v>
      </c>
      <c r="P62" s="1293" t="e">
        <f ca="1">资产负债表!O49-资产负债表!N49+资产负债表!O50-资产负债表!N50+资产负债表!O51-资产负债表!N51+资产负债表!O52-资产负债表!N52+资产负债表!O53-资产负债表!N53+资产负债表!O54-资产负债表!N54+资产负债表!O55-资产负债表!N55+资产负债表!O56-资产负债表!N56+资产负债表!O57-资产负债表!N57</f>
        <v>#VALUE!</v>
      </c>
      <c r="Q62" s="1206" t="e">
        <f t="shared" ca="1" si="51"/>
        <v>#VALUE!</v>
      </c>
      <c r="R62" s="1293" t="e">
        <f ca="1">资产负债表!Q49-资产负债表!O49+资产负债表!Q50-资产负债表!O50+资产负债表!Q51-资产负债表!O51+资产负债表!Q52-资产负债表!O52+资产负债表!Q53-资产负债表!O53+资产负债表!Q54-资产负债表!O54+资产负债表!Q55-资产负债表!O55+资产负债表!Q56-资产负债表!O56+资产负债表!Q57-资产负债表!O57</f>
        <v>#VALUE!</v>
      </c>
      <c r="S62" s="1293" t="e">
        <f ca="1">资产负债表!R49-资产负债表!Q49+资产负债表!R50-资产负债表!Q50+资产负债表!R51-资产负债表!Q51+资产负债表!R52-资产负债表!Q52+资产负债表!R53-资产负债表!Q53+资产负债表!R54-资产负债表!Q54+资产负债表!R55-资产负债表!Q55+资产负债表!R56-资产负债表!Q56+资产负债表!R57-资产负债表!Q57</f>
        <v>#VALUE!</v>
      </c>
      <c r="T62" s="1293" t="e">
        <f ca="1">资产负债表!S49-资产负债表!R49+资产负债表!S50-资产负债表!R50+资产负债表!S51-资产负债表!R51+资产负债表!S52-资产负债表!R52+资产负债表!S53-资产负债表!R53+资产负债表!S54-资产负债表!R54+资产负债表!S55-资产负债表!R55+资产负债表!S56-资产负债表!R56+资产负债表!S57-资产负债表!R57</f>
        <v>#VALUE!</v>
      </c>
    </row>
    <row r="63" spans="1:20" ht="15" customHeight="1">
      <c r="A63" s="672" t="s">
        <v>346</v>
      </c>
      <c r="B63" s="490">
        <v>57</v>
      </c>
      <c r="C63" s="1194">
        <f t="shared" si="52"/>
        <v>0</v>
      </c>
      <c r="D63" s="1195">
        <v>-499878.38</v>
      </c>
      <c r="E63" s="1206">
        <f t="shared" si="48"/>
        <v>0</v>
      </c>
      <c r="F63" s="1207"/>
      <c r="G63" s="1207"/>
      <c r="H63" s="1207"/>
      <c r="I63" s="1206">
        <f t="shared" si="49"/>
        <v>0</v>
      </c>
      <c r="J63" s="1207"/>
      <c r="K63" s="1207"/>
      <c r="L63" s="1207"/>
      <c r="M63" s="1206">
        <f t="shared" si="50"/>
        <v>0</v>
      </c>
      <c r="N63" s="1207"/>
      <c r="O63" s="1207"/>
      <c r="P63" s="1207"/>
      <c r="Q63" s="1206">
        <f t="shared" si="51"/>
        <v>0</v>
      </c>
      <c r="R63" s="1207"/>
      <c r="S63" s="1207"/>
      <c r="T63" s="1207"/>
    </row>
    <row r="64" spans="1:20" ht="15" customHeight="1">
      <c r="A64" s="672" t="s">
        <v>690</v>
      </c>
      <c r="B64" s="490">
        <v>58</v>
      </c>
      <c r="C64" s="1194" t="e">
        <f ca="1">C46+C47+C48+C49+C50+C51+C52+C53+C54+C55+C56+C57+C58+C59+C60+C61+C62+C63</f>
        <v>#VALUE!</v>
      </c>
      <c r="D64" s="1195">
        <f>D46+D47+D48+D49+D50+D51+D52+D53+D54+D55+D56+D57+D58+D59+D60+D61+D62+D63</f>
        <v>655214346.85000002</v>
      </c>
      <c r="E64" s="1318" t="e">
        <f ca="1">E46+E47+E48+E49+E50+E51+E52+E53+E54+E55+E56+E57+E58+E59+E60+E61+E62+E63</f>
        <v>#VALUE!</v>
      </c>
      <c r="F64" s="1194" t="e">
        <f t="shared" ref="F64" ca="1" si="53">F46+F47+F48+F49+F50+F51+F52+F53+F54+F55+F56+F57+F58+F59+F60+F61+F62+F63</f>
        <v>#VALUE!</v>
      </c>
      <c r="G64" s="1194" t="e">
        <f t="shared" ref="G64:H64" ca="1" si="54">G46+G47+G48+G49+G50+G51+G52+G53+G54+G55+G56+G57+G58+G59+G60+G61+G62+G63</f>
        <v>#VALUE!</v>
      </c>
      <c r="H64" s="1194" t="e">
        <f t="shared" ca="1" si="54"/>
        <v>#VALUE!</v>
      </c>
      <c r="I64" s="1318" t="e">
        <f ca="1">I46+I47+I48+I49+I50+I51+I52+I53+I54+I55+I56+I57+I58+I59+I60+I61+I62+I63</f>
        <v>#VALUE!</v>
      </c>
      <c r="J64" s="1194" t="e">
        <f t="shared" ref="J64:L64" ca="1" si="55">J46+J47+J48+J49+J50+J51+J52+J53+J54+J55+J56+J57+J58+J59+J60+J61+J62+J63</f>
        <v>#VALUE!</v>
      </c>
      <c r="K64" s="1194" t="e">
        <f t="shared" ca="1" si="55"/>
        <v>#VALUE!</v>
      </c>
      <c r="L64" s="1194" t="e">
        <f t="shared" ca="1" si="55"/>
        <v>#VALUE!</v>
      </c>
      <c r="M64" s="1318" t="e">
        <f ca="1">M46+M47+M48+M49+M50+M51+M52+M53+M54+M55+M56+M57+M58+M59+M60+M61+M62+M63</f>
        <v>#VALUE!</v>
      </c>
      <c r="N64" s="1194" t="e">
        <f t="shared" ref="N64:P64" ca="1" si="56">N46+N47+N48+N49+N50+N51+N52+N53+N54+N55+N56+N57+N58+N59+N60+N61+N62+N63</f>
        <v>#VALUE!</v>
      </c>
      <c r="O64" s="1194" t="e">
        <f t="shared" ca="1" si="56"/>
        <v>#VALUE!</v>
      </c>
      <c r="P64" s="1194" t="e">
        <f t="shared" ca="1" si="56"/>
        <v>#VALUE!</v>
      </c>
      <c r="Q64" s="1318" t="e">
        <f ca="1">Q46+Q47+Q48+Q49+Q50+Q51+Q52+Q53+Q54+Q55+Q56+Q57+Q58+Q59+Q60+Q61+Q62+Q63</f>
        <v>#VALUE!</v>
      </c>
      <c r="R64" s="1194" t="e">
        <f t="shared" ref="R64:T64" ca="1" si="57">R46+R47+R48+R49+R50+R51+R52+R53+R54+R55+R56+R57+R58+R59+R60+R61+R62+R63</f>
        <v>#VALUE!</v>
      </c>
      <c r="S64" s="1194" t="e">
        <f t="shared" ca="1" si="57"/>
        <v>#VALUE!</v>
      </c>
      <c r="T64" s="1194" t="e">
        <f t="shared" ca="1" si="57"/>
        <v>#VALUE!</v>
      </c>
    </row>
    <row r="65" spans="1:20" ht="15" customHeight="1">
      <c r="A65" s="672" t="s">
        <v>731</v>
      </c>
      <c r="B65" s="490">
        <v>59</v>
      </c>
      <c r="C65" s="1194"/>
      <c r="D65" s="1195"/>
      <c r="E65" s="1206"/>
      <c r="F65" s="1207"/>
      <c r="G65" s="1207"/>
      <c r="H65" s="1207"/>
      <c r="I65" s="1206"/>
      <c r="J65" s="1207"/>
      <c r="K65" s="1207"/>
      <c r="L65" s="1207"/>
      <c r="M65" s="1206"/>
      <c r="N65" s="1207"/>
      <c r="O65" s="1207"/>
      <c r="P65" s="1207"/>
      <c r="Q65" s="1206"/>
      <c r="R65" s="1207"/>
      <c r="S65" s="1207"/>
      <c r="T65" s="1207"/>
    </row>
    <row r="66" spans="1:20" ht="15" customHeight="1">
      <c r="A66" s="672" t="s">
        <v>732</v>
      </c>
      <c r="B66" s="490">
        <v>60</v>
      </c>
      <c r="C66" s="1194"/>
      <c r="D66" s="1195"/>
      <c r="E66" s="1206"/>
      <c r="F66" s="1207"/>
      <c r="G66" s="1207"/>
      <c r="H66" s="1207"/>
      <c r="I66" s="1206"/>
      <c r="J66" s="1207"/>
      <c r="K66" s="1207"/>
      <c r="L66" s="1207"/>
      <c r="M66" s="1206"/>
      <c r="N66" s="1207"/>
      <c r="O66" s="1207"/>
      <c r="P66" s="1207"/>
      <c r="Q66" s="1206"/>
      <c r="R66" s="1207"/>
      <c r="S66" s="1207"/>
      <c r="T66" s="1207"/>
    </row>
    <row r="67" spans="1:20" ht="15" customHeight="1">
      <c r="A67" s="672" t="s">
        <v>733</v>
      </c>
      <c r="B67" s="490">
        <v>61</v>
      </c>
      <c r="C67" s="1194"/>
      <c r="D67" s="1236"/>
      <c r="E67" s="1237"/>
      <c r="F67" s="1207"/>
      <c r="G67" s="1207"/>
      <c r="H67" s="1207"/>
      <c r="I67" s="1237"/>
      <c r="J67" s="1207"/>
      <c r="K67" s="1207"/>
      <c r="L67" s="1207"/>
      <c r="M67" s="1237"/>
      <c r="N67" s="1207"/>
      <c r="O67" s="1207"/>
      <c r="P67" s="1207"/>
      <c r="Q67" s="1237"/>
      <c r="R67" s="1207"/>
      <c r="S67" s="1207"/>
      <c r="T67" s="1207"/>
    </row>
    <row r="68" spans="1:20" ht="15" customHeight="1">
      <c r="A68" s="672" t="s">
        <v>734</v>
      </c>
      <c r="B68" s="490">
        <v>62</v>
      </c>
      <c r="C68" s="1194"/>
      <c r="D68" s="1236"/>
      <c r="E68" s="1237"/>
      <c r="F68" s="1207"/>
      <c r="G68" s="1207"/>
      <c r="H68" s="1207"/>
      <c r="I68" s="1237"/>
      <c r="J68" s="1207"/>
      <c r="K68" s="1207"/>
      <c r="L68" s="1207"/>
      <c r="M68" s="1237"/>
      <c r="N68" s="1207"/>
      <c r="O68" s="1207"/>
      <c r="P68" s="1207"/>
      <c r="Q68" s="1237"/>
      <c r="R68" s="1207"/>
      <c r="S68" s="1207"/>
      <c r="T68" s="1207"/>
    </row>
    <row r="69" spans="1:20" ht="15" customHeight="1">
      <c r="A69" s="672" t="s">
        <v>735</v>
      </c>
      <c r="B69" s="490">
        <v>63</v>
      </c>
      <c r="C69" s="1194"/>
      <c r="D69" s="1236"/>
      <c r="E69" s="1237"/>
      <c r="F69" s="1207"/>
      <c r="G69" s="1207"/>
      <c r="H69" s="1207"/>
      <c r="I69" s="1237"/>
      <c r="J69" s="1207"/>
      <c r="K69" s="1207"/>
      <c r="L69" s="1207"/>
      <c r="M69" s="1237"/>
      <c r="N69" s="1207"/>
      <c r="O69" s="1207"/>
      <c r="P69" s="1207"/>
      <c r="Q69" s="1237"/>
      <c r="R69" s="1207"/>
      <c r="S69" s="1207"/>
      <c r="T69" s="1207"/>
    </row>
    <row r="70" spans="1:20" s="1219" customFormat="1" ht="15" customHeight="1">
      <c r="A70" s="1215" t="s">
        <v>736</v>
      </c>
      <c r="B70" s="1216">
        <v>64</v>
      </c>
      <c r="C70" s="1239">
        <f>C42</f>
        <v>124560210.66</v>
      </c>
      <c r="D70" s="1239">
        <f>D42</f>
        <v>67610514.809999838</v>
      </c>
      <c r="E70" s="1240">
        <f>E42</f>
        <v>99923210.659999996</v>
      </c>
      <c r="F70" s="1295">
        <f>资产负债表!E6</f>
        <v>43850986.140000001</v>
      </c>
      <c r="G70" s="1295">
        <f>资产负债表!F6</f>
        <v>91188676.129999995</v>
      </c>
      <c r="H70" s="1295">
        <f>资产负债表!G6</f>
        <v>99923210.659999996</v>
      </c>
      <c r="I70" s="1240">
        <f>I42</f>
        <v>169289210.66</v>
      </c>
      <c r="J70" s="1295">
        <f>资产负债表!I6</f>
        <v>116555210.66</v>
      </c>
      <c r="K70" s="1295">
        <f>资产负债表!J6</f>
        <v>143047210.66</v>
      </c>
      <c r="L70" s="1295">
        <f>资产负债表!K6</f>
        <v>169289210.66</v>
      </c>
      <c r="M70" s="1240">
        <f>M42</f>
        <v>147015210.66</v>
      </c>
      <c r="N70" s="1295">
        <f>资产负债表!M6</f>
        <v>151231210.66</v>
      </c>
      <c r="O70" s="1295">
        <f>资产负债表!N6</f>
        <v>149023210.66</v>
      </c>
      <c r="P70" s="1295">
        <f>资产负债表!O6</f>
        <v>147015210.66</v>
      </c>
      <c r="Q70" s="1240">
        <f>Q42</f>
        <v>124560210.66</v>
      </c>
      <c r="R70" s="1295">
        <f>资产负债表!Q6</f>
        <v>129777210.66</v>
      </c>
      <c r="S70" s="1295">
        <f>资产负债表!R6</f>
        <v>126938210.66</v>
      </c>
      <c r="T70" s="1295">
        <f>资产负债表!S6</f>
        <v>124560210.66</v>
      </c>
    </row>
    <row r="71" spans="1:20" ht="15" customHeight="1">
      <c r="A71" s="672" t="s">
        <v>737</v>
      </c>
      <c r="B71" s="490">
        <v>65</v>
      </c>
      <c r="C71" s="1236">
        <f>C41</f>
        <v>67610514.810000002</v>
      </c>
      <c r="D71" s="1236">
        <f>D41</f>
        <v>94433290.640000001</v>
      </c>
      <c r="E71" s="1240">
        <f>E41</f>
        <v>67610514.810000002</v>
      </c>
      <c r="F71" s="1293">
        <f>E71</f>
        <v>67610514.810000002</v>
      </c>
      <c r="G71" s="1293">
        <f>F70</f>
        <v>43850986.140000001</v>
      </c>
      <c r="H71" s="1293">
        <f>G70</f>
        <v>91188676.129999995</v>
      </c>
      <c r="I71" s="1240">
        <f>I41</f>
        <v>99923210.659999996</v>
      </c>
      <c r="J71" s="1293">
        <f>I71</f>
        <v>99923210.659999996</v>
      </c>
      <c r="K71" s="1293">
        <f>J70</f>
        <v>116555210.66</v>
      </c>
      <c r="L71" s="1293">
        <f>K70</f>
        <v>143047210.66</v>
      </c>
      <c r="M71" s="1240">
        <f>M41</f>
        <v>169289210.66</v>
      </c>
      <c r="N71" s="1293">
        <f>M71</f>
        <v>169289210.66</v>
      </c>
      <c r="O71" s="1293">
        <f>N70</f>
        <v>151231210.66</v>
      </c>
      <c r="P71" s="1293">
        <f>O70</f>
        <v>149023210.66</v>
      </c>
      <c r="Q71" s="1240">
        <f>Q41</f>
        <v>147015210.66</v>
      </c>
      <c r="R71" s="1293">
        <f>Q71</f>
        <v>147015210.66</v>
      </c>
      <c r="S71" s="1293">
        <f>R70</f>
        <v>129777210.66</v>
      </c>
      <c r="T71" s="1293">
        <f>S70</f>
        <v>126938210.66</v>
      </c>
    </row>
    <row r="72" spans="1:20" ht="15" customHeight="1">
      <c r="A72" s="672" t="s">
        <v>738</v>
      </c>
      <c r="B72" s="490">
        <v>66</v>
      </c>
      <c r="C72" s="1194"/>
      <c r="D72" s="1236"/>
      <c r="E72" s="1237"/>
      <c r="F72" s="1207"/>
      <c r="G72" s="1207"/>
      <c r="H72" s="1207"/>
      <c r="I72" s="1237"/>
      <c r="J72" s="1207"/>
      <c r="K72" s="1207"/>
      <c r="L72" s="1207"/>
      <c r="M72" s="1237"/>
      <c r="N72" s="1207"/>
      <c r="O72" s="1207"/>
      <c r="P72" s="1207"/>
      <c r="Q72" s="1237"/>
      <c r="R72" s="1207"/>
      <c r="S72" s="1207"/>
      <c r="T72" s="1207"/>
    </row>
    <row r="73" spans="1:20" ht="15" customHeight="1">
      <c r="A73" s="672" t="s">
        <v>739</v>
      </c>
      <c r="B73" s="490">
        <v>67</v>
      </c>
      <c r="C73" s="1194"/>
      <c r="D73" s="1236"/>
      <c r="E73" s="1237"/>
      <c r="F73" s="1207"/>
      <c r="G73" s="1207"/>
      <c r="H73" s="1207"/>
      <c r="I73" s="1237"/>
      <c r="J73" s="1207"/>
      <c r="K73" s="1207"/>
      <c r="L73" s="1207"/>
      <c r="M73" s="1237"/>
      <c r="N73" s="1207"/>
      <c r="O73" s="1207"/>
      <c r="P73" s="1207"/>
      <c r="Q73" s="1237"/>
      <c r="R73" s="1207"/>
      <c r="S73" s="1207"/>
      <c r="T73" s="1207"/>
    </row>
    <row r="74" spans="1:20" s="1219" customFormat="1" ht="15" customHeight="1" thickBot="1">
      <c r="A74" s="1226" t="s">
        <v>740</v>
      </c>
      <c r="B74" s="1227">
        <v>68</v>
      </c>
      <c r="C74" s="1319">
        <f>C70-C71+C72-C73</f>
        <v>56949695.849999994</v>
      </c>
      <c r="D74" s="1320">
        <f>D70-D71+D72-D73</f>
        <v>-26822775.830000162</v>
      </c>
      <c r="E74" s="1321">
        <f>E70-E71+E72-E73</f>
        <v>32312695.849999994</v>
      </c>
      <c r="F74" s="1321">
        <f>F70-F71+F72-F73</f>
        <v>-23759528.670000002</v>
      </c>
      <c r="G74" s="1322">
        <f t="shared" ref="G74" si="58">G70-G71+G72-G73</f>
        <v>47337689.989999995</v>
      </c>
      <c r="H74" s="1322">
        <f t="shared" ref="H74" si="59">H70-H71+H72-H73</f>
        <v>8734534.5300000012</v>
      </c>
      <c r="I74" s="1321">
        <f>I70-I71+I72-I73</f>
        <v>69366000</v>
      </c>
      <c r="J74" s="1321">
        <f>J70-J71+J72-J73</f>
        <v>16632000</v>
      </c>
      <c r="K74" s="1322">
        <f t="shared" ref="K74:L74" si="60">K70-K71+K72-K73</f>
        <v>26492000</v>
      </c>
      <c r="L74" s="1322">
        <f t="shared" si="60"/>
        <v>26242000</v>
      </c>
      <c r="M74" s="1321">
        <f>M70-M71+M72-M73</f>
        <v>-22274000</v>
      </c>
      <c r="N74" s="1321">
        <f>N70-N71+N72-N73</f>
        <v>-18058000</v>
      </c>
      <c r="O74" s="1322">
        <f t="shared" ref="O74:P74" si="61">O70-O71+O72-O73</f>
        <v>-2208000</v>
      </c>
      <c r="P74" s="1322">
        <f t="shared" si="61"/>
        <v>-2008000</v>
      </c>
      <c r="Q74" s="1321">
        <f>Q70-Q71+Q72-Q73</f>
        <v>-22455000</v>
      </c>
      <c r="R74" s="1321">
        <f>R70-R71+R72-R73</f>
        <v>-17238000</v>
      </c>
      <c r="S74" s="1322">
        <f t="shared" ref="S74:T74" si="62">S70-S71+S72-S73</f>
        <v>-2839000</v>
      </c>
      <c r="T74" s="1322">
        <f t="shared" si="62"/>
        <v>-2378000</v>
      </c>
    </row>
    <row r="78" spans="1:20">
      <c r="F78" s="1294" t="e">
        <f ca="1">F64-F15</f>
        <v>#VALUE!</v>
      </c>
      <c r="G78" s="1294" t="e">
        <f ca="1">G64-G15</f>
        <v>#VALUE!</v>
      </c>
      <c r="H78" s="1294" t="e">
        <f t="shared" ref="H78:T78" ca="1" si="63">H64-H15</f>
        <v>#VALUE!</v>
      </c>
      <c r="I78" s="1294" t="e">
        <f t="shared" ca="1" si="63"/>
        <v>#VALUE!</v>
      </c>
      <c r="J78" s="1294" t="e">
        <f t="shared" ca="1" si="63"/>
        <v>#VALUE!</v>
      </c>
      <c r="K78" s="1294" t="e">
        <f t="shared" ca="1" si="63"/>
        <v>#VALUE!</v>
      </c>
      <c r="L78" s="1294" t="e">
        <f t="shared" ca="1" si="63"/>
        <v>#VALUE!</v>
      </c>
      <c r="M78" s="1294" t="e">
        <f t="shared" ca="1" si="63"/>
        <v>#VALUE!</v>
      </c>
      <c r="N78" s="1294" t="e">
        <f t="shared" ca="1" si="63"/>
        <v>#VALUE!</v>
      </c>
      <c r="O78" s="1294" t="e">
        <f t="shared" ca="1" si="63"/>
        <v>#VALUE!</v>
      </c>
      <c r="P78" s="1294" t="e">
        <f t="shared" ca="1" si="63"/>
        <v>#VALUE!</v>
      </c>
      <c r="Q78" s="1294" t="e">
        <f t="shared" ca="1" si="63"/>
        <v>#VALUE!</v>
      </c>
      <c r="R78" s="1294" t="e">
        <f ca="1">R64-R15</f>
        <v>#VALUE!</v>
      </c>
      <c r="S78" s="1294" t="e">
        <f t="shared" ca="1" si="63"/>
        <v>#VALUE!</v>
      </c>
      <c r="T78" s="1294" t="e">
        <f t="shared" ca="1" si="63"/>
        <v>#VALUE!</v>
      </c>
    </row>
  </sheetData>
  <mergeCells count="1">
    <mergeCell ref="A1:D1"/>
  </mergeCells>
  <phoneticPr fontId="79" type="noConversion"/>
  <pageMargins left="0.74803149606299213" right="0.74803149606299213" top="0.78740157480314965" bottom="0.78740157480314965" header="0.51181102362204722" footer="0.51181102362204722"/>
  <pageSetup paperSize="9" orientation="portrait" verticalDpi="1200" r:id="rId1"/>
  <headerFooter alignWithMargins="0"/>
</worksheet>
</file>

<file path=xl/worksheets/sheet12.xml><?xml version="1.0" encoding="utf-8"?>
<worksheet xmlns="http://schemas.openxmlformats.org/spreadsheetml/2006/main" xmlns:r="http://schemas.openxmlformats.org/officeDocument/2006/relationships">
  <sheetPr codeName="Sheet16">
    <outlinePr summaryRight="0"/>
  </sheetPr>
  <dimension ref="A1:W60"/>
  <sheetViews>
    <sheetView zoomScaleNormal="100" workbookViewId="0">
      <pane xSplit="2" ySplit="5" topLeftCell="C6" activePane="bottomRight" state="frozen"/>
      <selection pane="topRight" activeCell="C1" sqref="C1"/>
      <selection pane="bottomLeft" activeCell="A6" sqref="A6"/>
      <selection pane="bottomRight" activeCell="E9" sqref="E9"/>
    </sheetView>
  </sheetViews>
  <sheetFormatPr defaultRowHeight="18.95" customHeight="1" outlineLevelCol="1"/>
  <cols>
    <col min="1" max="1" width="35.375" style="959" customWidth="1"/>
    <col min="2" max="2" width="10.25" style="48" customWidth="1"/>
    <col min="3" max="3" width="12.125" style="962" customWidth="1"/>
    <col min="4" max="6" width="12.125" style="962" customWidth="1" outlineLevel="1"/>
    <col min="7" max="7" width="12.125" style="962" customWidth="1" collapsed="1"/>
    <col min="8" max="10" width="12.125" style="962" hidden="1" customWidth="1" outlineLevel="1"/>
    <col min="11" max="11" width="12.125" style="962" customWidth="1" collapsed="1"/>
    <col min="12" max="14" width="12.125" style="962" hidden="1" customWidth="1" outlineLevel="1"/>
    <col min="15" max="15" width="12.125" style="962" customWidth="1" collapsed="1"/>
    <col min="16" max="18" width="12.125" style="1335" hidden="1" customWidth="1" outlineLevel="1"/>
    <col min="19" max="19" width="12.125" style="962" customWidth="1"/>
    <col min="20" max="20" width="9" style="48"/>
    <col min="21" max="21" width="11.625" style="48" bestFit="1" customWidth="1"/>
    <col min="22" max="16384" width="9" style="48"/>
  </cols>
  <sheetData>
    <row r="1" spans="1:20" ht="18.95" customHeight="1">
      <c r="A1" s="956" t="s">
        <v>1094</v>
      </c>
      <c r="B1" s="957"/>
      <c r="C1" s="958"/>
      <c r="D1" s="958"/>
      <c r="E1" s="958"/>
      <c r="F1" s="958"/>
      <c r="G1" s="958"/>
      <c r="H1" s="958"/>
      <c r="I1" s="958"/>
      <c r="J1" s="958"/>
      <c r="K1" s="958"/>
      <c r="L1" s="958"/>
      <c r="M1" s="958"/>
      <c r="N1" s="958"/>
      <c r="O1" s="958"/>
      <c r="P1" s="1334"/>
      <c r="Q1" s="1334"/>
      <c r="R1" s="1334"/>
      <c r="S1" s="958"/>
    </row>
    <row r="2" spans="1:20" ht="18.95" customHeight="1">
      <c r="A2" s="1541" t="s">
        <v>412</v>
      </c>
      <c r="B2" s="1541"/>
      <c r="C2" s="1541"/>
      <c r="D2" s="1541"/>
      <c r="E2" s="1541"/>
      <c r="F2" s="1541"/>
      <c r="G2" s="1541"/>
      <c r="H2" s="1541"/>
      <c r="I2" s="1541"/>
      <c r="J2" s="1541"/>
      <c r="K2" s="1541"/>
      <c r="L2" s="1541"/>
      <c r="M2" s="1541"/>
      <c r="N2" s="1541"/>
      <c r="O2" s="1541"/>
      <c r="P2" s="1541"/>
      <c r="Q2" s="1541"/>
      <c r="R2" s="1541"/>
      <c r="S2" s="1541"/>
    </row>
    <row r="3" spans="1:20" ht="18.95" customHeight="1">
      <c r="A3" s="1543" t="s">
        <v>288</v>
      </c>
      <c r="B3" s="1544"/>
      <c r="C3" s="1544"/>
      <c r="D3" s="1544"/>
      <c r="E3" s="1544"/>
      <c r="F3" s="1544"/>
      <c r="G3" s="1544"/>
      <c r="H3" s="1544"/>
      <c r="I3" s="1544"/>
      <c r="J3" s="1544"/>
      <c r="K3" s="1544"/>
      <c r="L3" s="1544"/>
      <c r="M3" s="1544"/>
      <c r="N3" s="1544"/>
      <c r="O3" s="1544"/>
      <c r="P3" s="1544"/>
      <c r="Q3" s="1544"/>
      <c r="R3" s="1544"/>
      <c r="S3" s="1544"/>
    </row>
    <row r="4" spans="1:20" ht="18.95" customHeight="1">
      <c r="A4" s="959" t="str">
        <f>表格索引!B4</f>
        <v>编制单位：广东******有限公司</v>
      </c>
      <c r="C4" s="960" t="str">
        <f>表格索引!C4</f>
        <v>预算年度：2013年</v>
      </c>
      <c r="D4" s="961"/>
      <c r="E4" s="961"/>
      <c r="F4" s="961"/>
      <c r="S4" s="963" t="s">
        <v>1550</v>
      </c>
    </row>
    <row r="5" spans="1:20" ht="18.95" customHeight="1">
      <c r="A5" s="964" t="s">
        <v>1164</v>
      </c>
      <c r="B5" s="937" t="s">
        <v>1112</v>
      </c>
      <c r="C5" s="965" t="s">
        <v>1207</v>
      </c>
      <c r="D5" s="965" t="s">
        <v>368</v>
      </c>
      <c r="E5" s="965" t="s">
        <v>369</v>
      </c>
      <c r="F5" s="965" t="s">
        <v>370</v>
      </c>
      <c r="G5" s="965" t="s">
        <v>1208</v>
      </c>
      <c r="H5" s="965" t="s">
        <v>371</v>
      </c>
      <c r="I5" s="965" t="s">
        <v>372</v>
      </c>
      <c r="J5" s="965" t="s">
        <v>373</v>
      </c>
      <c r="K5" s="965" t="s">
        <v>1191</v>
      </c>
      <c r="L5" s="965" t="s">
        <v>374</v>
      </c>
      <c r="M5" s="965" t="s">
        <v>375</v>
      </c>
      <c r="N5" s="965" t="s">
        <v>376</v>
      </c>
      <c r="O5" s="965" t="s">
        <v>1192</v>
      </c>
      <c r="P5" s="1336" t="s">
        <v>377</v>
      </c>
      <c r="Q5" s="1336" t="s">
        <v>378</v>
      </c>
      <c r="R5" s="1336" t="s">
        <v>379</v>
      </c>
      <c r="S5" s="966" t="s">
        <v>1209</v>
      </c>
    </row>
    <row r="6" spans="1:20" s="53" customFormat="1" ht="18.95" customHeight="1">
      <c r="A6" s="967" t="s">
        <v>1280</v>
      </c>
      <c r="B6" s="968"/>
      <c r="C6" s="709"/>
      <c r="D6" s="711"/>
      <c r="E6" s="711"/>
      <c r="F6" s="711"/>
      <c r="G6" s="709"/>
      <c r="H6" s="711"/>
      <c r="I6" s="711"/>
      <c r="J6" s="711"/>
      <c r="K6" s="709"/>
      <c r="L6" s="711"/>
      <c r="M6" s="711"/>
      <c r="N6" s="711"/>
      <c r="O6" s="709"/>
      <c r="P6" s="1337"/>
      <c r="Q6" s="1337"/>
      <c r="R6" s="1337"/>
      <c r="S6" s="711"/>
      <c r="T6" s="969"/>
    </row>
    <row r="7" spans="1:20" s="53" customFormat="1" ht="18.95" customHeight="1">
      <c r="A7" s="967" t="s">
        <v>1281</v>
      </c>
      <c r="B7" s="968"/>
      <c r="C7" s="970"/>
      <c r="D7" s="970"/>
      <c r="E7" s="970"/>
      <c r="F7" s="970"/>
      <c r="G7" s="971"/>
      <c r="H7" s="971"/>
      <c r="I7" s="971"/>
      <c r="J7" s="971"/>
      <c r="K7" s="971"/>
      <c r="L7" s="971"/>
      <c r="M7" s="971"/>
      <c r="N7" s="971"/>
      <c r="O7" s="971"/>
      <c r="P7" s="1338"/>
      <c r="Q7" s="1338"/>
      <c r="R7" s="1338"/>
      <c r="S7" s="970"/>
    </row>
    <row r="8" spans="1:20" s="53" customFormat="1" ht="18.95" customHeight="1">
      <c r="A8" s="972" t="s">
        <v>1167</v>
      </c>
      <c r="B8" s="973" t="s">
        <v>269</v>
      </c>
      <c r="C8" s="974">
        <f>SUM(D8:F8)</f>
        <v>0</v>
      </c>
      <c r="D8" s="974">
        <f>SUM(D9:D9)</f>
        <v>0</v>
      </c>
      <c r="E8" s="974">
        <f>SUM(E9:E9)</f>
        <v>0</v>
      </c>
      <c r="F8" s="974">
        <f>SUM(F9:F9)</f>
        <v>0</v>
      </c>
      <c r="G8" s="974">
        <f>SUM(H8:J8)</f>
        <v>0</v>
      </c>
      <c r="H8" s="974">
        <f>SUM(H9:H9)</f>
        <v>0</v>
      </c>
      <c r="I8" s="974">
        <f>SUM(I9:I9)</f>
        <v>0</v>
      </c>
      <c r="J8" s="974">
        <f>SUM(J9:J9)</f>
        <v>0</v>
      </c>
      <c r="K8" s="974">
        <f>SUM(L8:N8)</f>
        <v>0</v>
      </c>
      <c r="L8" s="974">
        <f>SUM(L9:L9)</f>
        <v>0</v>
      </c>
      <c r="M8" s="974">
        <f>SUM(M9:M9)</f>
        <v>0</v>
      </c>
      <c r="N8" s="974">
        <f>SUM(N9:N9)</f>
        <v>0</v>
      </c>
      <c r="O8" s="974">
        <f>SUM(P8:R8)</f>
        <v>0</v>
      </c>
      <c r="P8" s="1339">
        <f>SUM(P9:P9)</f>
        <v>0</v>
      </c>
      <c r="Q8" s="1339">
        <f>SUM(Q9:Q9)</f>
        <v>0</v>
      </c>
      <c r="R8" s="1339">
        <f>SUM(R9:R9)</f>
        <v>0</v>
      </c>
      <c r="S8" s="974">
        <f>O8+K8+G8+C8</f>
        <v>0</v>
      </c>
    </row>
    <row r="9" spans="1:20" s="53" customFormat="1" ht="18.95" customHeight="1">
      <c r="A9" s="972" t="s">
        <v>315</v>
      </c>
      <c r="B9" s="975" t="s">
        <v>269</v>
      </c>
      <c r="C9" s="974">
        <f>SUM(D9:F9)</f>
        <v>0</v>
      </c>
      <c r="D9" s="974">
        <f>'一-1、主营业务收入现金预算表'!G11</f>
        <v>0</v>
      </c>
      <c r="E9" s="974">
        <f>'一-1、主营业务收入现金预算表'!H11</f>
        <v>0</v>
      </c>
      <c r="F9" s="974">
        <f>'一-1、主营业务收入现金预算表'!I11</f>
        <v>0</v>
      </c>
      <c r="G9" s="974">
        <f>SUM(H9:J9)</f>
        <v>0</v>
      </c>
      <c r="H9" s="974">
        <f>'一-1、主营业务收入现金预算表'!K11</f>
        <v>0</v>
      </c>
      <c r="I9" s="974">
        <f>'一-1、主营业务收入现金预算表'!L11</f>
        <v>0</v>
      </c>
      <c r="J9" s="974">
        <f>'一-1、主营业务收入现金预算表'!M11</f>
        <v>0</v>
      </c>
      <c r="K9" s="974">
        <f>SUM(L9:N9)</f>
        <v>0</v>
      </c>
      <c r="L9" s="974">
        <f>'一-1、主营业务收入现金预算表'!O11</f>
        <v>0</v>
      </c>
      <c r="M9" s="974">
        <f>'一-1、主营业务收入现金预算表'!P11</f>
        <v>0</v>
      </c>
      <c r="N9" s="974">
        <f>'一-1、主营业务收入现金预算表'!Q11</f>
        <v>0</v>
      </c>
      <c r="O9" s="974">
        <f>SUM(P9:R9)</f>
        <v>0</v>
      </c>
      <c r="P9" s="1339">
        <f>'一-1、主营业务收入现金预算表'!S11</f>
        <v>0</v>
      </c>
      <c r="Q9" s="1339">
        <f>'一-1、主营业务收入现金预算表'!T11</f>
        <v>0</v>
      </c>
      <c r="R9" s="1339">
        <f>'一-1、主营业务收入现金预算表'!U11</f>
        <v>0</v>
      </c>
      <c r="S9" s="974">
        <f>O9+K9+G9+C9</f>
        <v>0</v>
      </c>
    </row>
    <row r="10" spans="1:20" s="53" customFormat="1" ht="18.95" customHeight="1">
      <c r="A10" s="972" t="s">
        <v>1168</v>
      </c>
      <c r="B10" s="973" t="s">
        <v>270</v>
      </c>
      <c r="C10" s="974">
        <f>SUM(D10:F10)</f>
        <v>1217100</v>
      </c>
      <c r="D10" s="974">
        <f>'一-2、其他业务现金收入预算表'!H17</f>
        <v>405700</v>
      </c>
      <c r="E10" s="974">
        <f>'一-2、其他业务现金收入预算表'!I17</f>
        <v>405700</v>
      </c>
      <c r="F10" s="974">
        <f>'一-2、其他业务现金收入预算表'!J17</f>
        <v>405700</v>
      </c>
      <c r="G10" s="974">
        <f>SUM(H10:J10)</f>
        <v>0</v>
      </c>
      <c r="H10" s="974">
        <f>'一-2、其他业务现金收入预算表'!L17</f>
        <v>0</v>
      </c>
      <c r="I10" s="974">
        <f>'一-2、其他业务现金收入预算表'!M17</f>
        <v>0</v>
      </c>
      <c r="J10" s="974">
        <f>'一-2、其他业务现金收入预算表'!N17</f>
        <v>0</v>
      </c>
      <c r="K10" s="974">
        <f>SUM(L10:N10)</f>
        <v>0</v>
      </c>
      <c r="L10" s="974">
        <f>'一-2、其他业务现金收入预算表'!P17</f>
        <v>0</v>
      </c>
      <c r="M10" s="974">
        <f>'一-2、其他业务现金收入预算表'!Q17</f>
        <v>0</v>
      </c>
      <c r="N10" s="974">
        <f>'一-2、其他业务现金收入预算表'!R17</f>
        <v>0</v>
      </c>
      <c r="O10" s="974">
        <f>SUM(P10:R10)</f>
        <v>0</v>
      </c>
      <c r="P10" s="1339">
        <f>'一-2、其他业务现金收入预算表'!T17</f>
        <v>0</v>
      </c>
      <c r="Q10" s="1339">
        <f>'一-2、其他业务现金收入预算表'!U17</f>
        <v>0</v>
      </c>
      <c r="R10" s="1339">
        <f>'一-2、其他业务现金收入预算表'!V17</f>
        <v>0</v>
      </c>
      <c r="S10" s="974">
        <f>O10+K10+G10+C10</f>
        <v>1217100</v>
      </c>
    </row>
    <row r="11" spans="1:20" s="53" customFormat="1" ht="18.95" customHeight="1">
      <c r="A11" s="968" t="s">
        <v>1291</v>
      </c>
      <c r="B11" s="976"/>
      <c r="C11" s="977"/>
      <c r="D11" s="978"/>
      <c r="E11" s="978"/>
      <c r="F11" s="978"/>
      <c r="G11" s="977"/>
      <c r="H11" s="978"/>
      <c r="I11" s="978"/>
      <c r="J11" s="978"/>
      <c r="K11" s="977"/>
      <c r="L11" s="978"/>
      <c r="M11" s="978"/>
      <c r="N11" s="978"/>
      <c r="O11" s="977"/>
      <c r="P11" s="1276"/>
      <c r="Q11" s="1276"/>
      <c r="R11" s="1276"/>
      <c r="S11" s="978"/>
    </row>
    <row r="12" spans="1:20" s="53" customFormat="1" ht="18.95" customHeight="1">
      <c r="A12" s="968" t="s">
        <v>1169</v>
      </c>
      <c r="B12" s="979" t="s">
        <v>1585</v>
      </c>
      <c r="C12" s="977">
        <f>SUM(D12:F12)</f>
        <v>0</v>
      </c>
      <c r="D12" s="978">
        <f>'一-3、收到的与其他经营活动有关的现金'!C28</f>
        <v>0</v>
      </c>
      <c r="E12" s="978">
        <f>'一-3、收到的与其他经营活动有关的现金'!D28</f>
        <v>0</v>
      </c>
      <c r="F12" s="978">
        <f>'一-3、收到的与其他经营活动有关的现金'!E28</f>
        <v>0</v>
      </c>
      <c r="G12" s="977">
        <f>SUM(H12:J12)</f>
        <v>0</v>
      </c>
      <c r="H12" s="978">
        <f>'一-3、收到的与其他经营活动有关的现金'!G28</f>
        <v>0</v>
      </c>
      <c r="I12" s="978">
        <f>'一-3、收到的与其他经营活动有关的现金'!H28</f>
        <v>0</v>
      </c>
      <c r="J12" s="978">
        <f>'一-3、收到的与其他经营活动有关的现金'!I28</f>
        <v>0</v>
      </c>
      <c r="K12" s="977">
        <f>SUM(L12:N12)</f>
        <v>0</v>
      </c>
      <c r="L12" s="978">
        <f>'一-3、收到的与其他经营活动有关的现金'!K28</f>
        <v>0</v>
      </c>
      <c r="M12" s="978">
        <f>'一-3、收到的与其他经营活动有关的现金'!L28</f>
        <v>0</v>
      </c>
      <c r="N12" s="978">
        <f>'一-3、收到的与其他经营活动有关的现金'!M28</f>
        <v>0</v>
      </c>
      <c r="O12" s="977">
        <f>SUM(P12:R12)</f>
        <v>0</v>
      </c>
      <c r="P12" s="1276">
        <f>'一-3、收到的与其他经营活动有关的现金'!O28</f>
        <v>0</v>
      </c>
      <c r="Q12" s="1276">
        <f>'一-3、收到的与其他经营活动有关的现金'!P28</f>
        <v>0</v>
      </c>
      <c r="R12" s="1276">
        <f>'一-3、收到的与其他经营活动有关的现金'!Q28</f>
        <v>0</v>
      </c>
      <c r="S12" s="978">
        <f>O12+K12+G12+C12</f>
        <v>0</v>
      </c>
    </row>
    <row r="13" spans="1:20" s="53" customFormat="1" ht="18.95" customHeight="1">
      <c r="A13" s="980" t="s">
        <v>1284</v>
      </c>
      <c r="B13" s="981"/>
      <c r="C13" s="982">
        <f>SUM(D13:F13)</f>
        <v>1217100</v>
      </c>
      <c r="D13" s="982">
        <f>D8+D10+D12</f>
        <v>405700</v>
      </c>
      <c r="E13" s="982">
        <f>E8+E10+E12</f>
        <v>405700</v>
      </c>
      <c r="F13" s="982">
        <f>F8+F10+F12</f>
        <v>405700</v>
      </c>
      <c r="G13" s="982">
        <f>SUM(H13:J13)</f>
        <v>0</v>
      </c>
      <c r="H13" s="982">
        <f>H8+H10+H12</f>
        <v>0</v>
      </c>
      <c r="I13" s="982">
        <f>I8+I10+I12</f>
        <v>0</v>
      </c>
      <c r="J13" s="982">
        <f>J8+J10+J12</f>
        <v>0</v>
      </c>
      <c r="K13" s="982">
        <f>SUM(L13:N13)</f>
        <v>0</v>
      </c>
      <c r="L13" s="982">
        <f>L8+L10+L12</f>
        <v>0</v>
      </c>
      <c r="M13" s="982">
        <f>M8+M10+M12</f>
        <v>0</v>
      </c>
      <c r="N13" s="982">
        <f>N8+N10+N12</f>
        <v>0</v>
      </c>
      <c r="O13" s="982">
        <f>SUM(P13:R13)</f>
        <v>0</v>
      </c>
      <c r="P13" s="1340">
        <f>P8+P10+P12</f>
        <v>0</v>
      </c>
      <c r="Q13" s="1340">
        <f>Q8+Q10+Q12</f>
        <v>0</v>
      </c>
      <c r="R13" s="1340">
        <f>R8+R10+R12</f>
        <v>0</v>
      </c>
      <c r="S13" s="982">
        <f>O13+K13+G13+C13</f>
        <v>1217100</v>
      </c>
    </row>
    <row r="14" spans="1:20" s="53" customFormat="1" ht="18.95" customHeight="1">
      <c r="A14" s="967" t="s">
        <v>1282</v>
      </c>
      <c r="B14" s="968"/>
      <c r="C14" s="970"/>
      <c r="D14" s="970"/>
      <c r="E14" s="970"/>
      <c r="F14" s="970"/>
      <c r="G14" s="971"/>
      <c r="H14" s="970"/>
      <c r="I14" s="970"/>
      <c r="J14" s="970"/>
      <c r="K14" s="971"/>
      <c r="L14" s="970"/>
      <c r="M14" s="970"/>
      <c r="N14" s="970"/>
      <c r="O14" s="971"/>
      <c r="P14" s="1341"/>
      <c r="Q14" s="1341"/>
      <c r="R14" s="1341"/>
      <c r="S14" s="970"/>
    </row>
    <row r="15" spans="1:20" s="53" customFormat="1" ht="17.25" customHeight="1">
      <c r="A15" s="983" t="s">
        <v>1174</v>
      </c>
      <c r="B15" s="984" t="s">
        <v>1581</v>
      </c>
      <c r="C15" s="974">
        <f>SUM(D15:F15)</f>
        <v>0</v>
      </c>
      <c r="D15" s="974">
        <f>'一-4、主营成本'!E36</f>
        <v>0</v>
      </c>
      <c r="E15" s="974">
        <f>'一-4、主营成本'!F36</f>
        <v>0</v>
      </c>
      <c r="F15" s="974">
        <f>'一-4、主营成本'!G36</f>
        <v>0</v>
      </c>
      <c r="G15" s="974">
        <f>SUM(H15:J15)</f>
        <v>0</v>
      </c>
      <c r="H15" s="974">
        <f>'一-4、主营成本'!I36</f>
        <v>0</v>
      </c>
      <c r="I15" s="974">
        <f>'一-4、主营成本'!J36</f>
        <v>0</v>
      </c>
      <c r="J15" s="974">
        <f>'一-4、主营成本'!K36</f>
        <v>0</v>
      </c>
      <c r="K15" s="974">
        <f>SUM(L15:N15)</f>
        <v>0</v>
      </c>
      <c r="L15" s="974">
        <f>'一-4、主营成本'!M36</f>
        <v>0</v>
      </c>
      <c r="M15" s="974">
        <f>'一-4、主营成本'!N36</f>
        <v>0</v>
      </c>
      <c r="N15" s="974">
        <f>'一-4、主营成本'!O36</f>
        <v>0</v>
      </c>
      <c r="O15" s="974">
        <f>SUM(P15:R15)</f>
        <v>0</v>
      </c>
      <c r="P15" s="1339">
        <f>'一-4、主营成本'!Q36</f>
        <v>0</v>
      </c>
      <c r="Q15" s="1339">
        <f>'一-4、主营成本'!R36</f>
        <v>0</v>
      </c>
      <c r="R15" s="1339">
        <f>'一-4、主营成本'!S36-'一-4-2开发间接费用'!S11</f>
        <v>0</v>
      </c>
      <c r="S15" s="974">
        <f t="shared" ref="S15:S25" si="0">O15+K15+G15+C15</f>
        <v>0</v>
      </c>
    </row>
    <row r="16" spans="1:20" s="53" customFormat="1" ht="18.95" customHeight="1">
      <c r="A16" s="983" t="s">
        <v>1325</v>
      </c>
      <c r="B16" s="955" t="s">
        <v>1582</v>
      </c>
      <c r="C16" s="974">
        <f t="shared" ref="C16:C25" ca="1" si="1">SUM(D16:F16)</f>
        <v>0</v>
      </c>
      <c r="D16" s="974">
        <f ca="1">D$15-SUMIF('一-4、主营成本'!$A$10:$A$35,"开发间接费",'一-4、主营成本'!E$10:E$34)</f>
        <v>0</v>
      </c>
      <c r="E16" s="974">
        <f ca="1">E$15-SUMIF('一-4、主营成本'!$A$10:$A$35,"开发间接费",'一-4、主营成本'!F$10:F$34)</f>
        <v>0</v>
      </c>
      <c r="F16" s="974">
        <f ca="1">F$15-SUMIF('一-4、主营成本'!$A$10:$A$35,"开发间接费",'一-4、主营成本'!G$10:G$34)</f>
        <v>0</v>
      </c>
      <c r="G16" s="974">
        <f t="shared" ref="G16" ca="1" si="2">SUM(H16:J16)</f>
        <v>0</v>
      </c>
      <c r="H16" s="974">
        <f ca="1">H$15-SUMIF('一-4、主营成本'!$A$10:$A$35,"开发间接费",'一-4、主营成本'!I$10:I$34)</f>
        <v>0</v>
      </c>
      <c r="I16" s="974">
        <f ca="1">I$15-SUMIF('一-4、主营成本'!$A$10:$A$35,"开发间接费",'一-4、主营成本'!J$10:J$34)</f>
        <v>0</v>
      </c>
      <c r="J16" s="974">
        <f ca="1">J$15-SUMIF('一-4、主营成本'!$A$10:$A$35,"开发间接费",'一-4、主营成本'!K$10:K$34)</f>
        <v>0</v>
      </c>
      <c r="K16" s="974">
        <f t="shared" ref="K16" ca="1" si="3">SUM(L16:N16)</f>
        <v>0</v>
      </c>
      <c r="L16" s="974">
        <f ca="1">L$15-SUMIF('一-4、主营成本'!$A$10:$A$35,"开发间接费",'一-4、主营成本'!M$10:M$34)</f>
        <v>0</v>
      </c>
      <c r="M16" s="974">
        <f ca="1">M$15-SUMIF('一-4、主营成本'!$A$10:$A$35,"开发间接费",'一-4、主营成本'!N$10:N$34)</f>
        <v>0</v>
      </c>
      <c r="N16" s="974">
        <f ca="1">N$15-SUMIF('一-4、主营成本'!$A$10:$A$35,"开发间接费",'一-4、主营成本'!O$10:O$34)</f>
        <v>0</v>
      </c>
      <c r="O16" s="974">
        <f t="shared" ref="O16" ca="1" si="4">SUM(P16:R16)</f>
        <v>0</v>
      </c>
      <c r="P16" s="1339">
        <f ca="1">P$15-SUMIF('一-4、主营成本'!$A$10:$A$35,"开发间接费",'一-4、主营成本'!Q$10:Q$34)</f>
        <v>0</v>
      </c>
      <c r="Q16" s="1339">
        <f ca="1">Q$15-SUMIF('一-4、主营成本'!$A$10:$A$35,"开发间接费",'一-4、主营成本'!R$10:R$34)</f>
        <v>0</v>
      </c>
      <c r="R16" s="1339">
        <f ca="1">R$15-SUMIF('一-4、主营成本'!$A$10:$A$35,"开发间接费",'一-4、主营成本'!S$10:S$34)+'一-4-2开发间接费用'!S11</f>
        <v>0</v>
      </c>
      <c r="S16" s="974">
        <f t="shared" ca="1" si="0"/>
        <v>0</v>
      </c>
    </row>
    <row r="17" spans="1:20" s="53" customFormat="1" ht="18.95" customHeight="1">
      <c r="A17" s="985" t="s">
        <v>0</v>
      </c>
      <c r="B17" s="979" t="s">
        <v>1556</v>
      </c>
      <c r="C17" s="977">
        <f t="shared" si="1"/>
        <v>69496.409999999989</v>
      </c>
      <c r="D17" s="978">
        <f>'一-5其他成本'!D16</f>
        <v>23165.469999999998</v>
      </c>
      <c r="E17" s="978">
        <f>'一-5其他成本'!E16</f>
        <v>23165.469999999998</v>
      </c>
      <c r="F17" s="978">
        <f>'一-5其他成本'!F16</f>
        <v>23165.469999999998</v>
      </c>
      <c r="G17" s="977">
        <f t="shared" ref="G17:G25" si="5">SUM(H17:J17)</f>
        <v>0</v>
      </c>
      <c r="H17" s="978">
        <f>'一-5其他成本'!H16</f>
        <v>0</v>
      </c>
      <c r="I17" s="978">
        <f>'一-5其他成本'!I16</f>
        <v>0</v>
      </c>
      <c r="J17" s="978">
        <f>'一-5其他成本'!J16</f>
        <v>0</v>
      </c>
      <c r="K17" s="977">
        <f t="shared" ref="K17:K25" si="6">SUM(L17:N17)</f>
        <v>0</v>
      </c>
      <c r="L17" s="978">
        <f>'一-5其他成本'!L16</f>
        <v>0</v>
      </c>
      <c r="M17" s="978">
        <f>'一-5其他成本'!M16</f>
        <v>0</v>
      </c>
      <c r="N17" s="978">
        <f>'一-5其他成本'!N16</f>
        <v>0</v>
      </c>
      <c r="O17" s="977">
        <f t="shared" ref="O17:O25" si="7">SUM(P17:R17)</f>
        <v>0</v>
      </c>
      <c r="P17" s="1276">
        <f>'一-5其他成本'!P16</f>
        <v>0</v>
      </c>
      <c r="Q17" s="1276">
        <f>'一-5其他成本'!Q16</f>
        <v>0</v>
      </c>
      <c r="R17" s="1276">
        <f>'一-5其他成本'!R16</f>
        <v>0</v>
      </c>
      <c r="S17" s="978">
        <f t="shared" si="0"/>
        <v>69496.409999999989</v>
      </c>
    </row>
    <row r="18" spans="1:20" s="53" customFormat="1" ht="18.95" customHeight="1">
      <c r="A18" s="986" t="s">
        <v>1134</v>
      </c>
      <c r="B18" s="972"/>
      <c r="C18" s="974">
        <f>SUM(D18:F18)</f>
        <v>69496.409999999989</v>
      </c>
      <c r="D18" s="974">
        <f>D15+D17</f>
        <v>23165.469999999998</v>
      </c>
      <c r="E18" s="974">
        <f>E15+E17</f>
        <v>23165.469999999998</v>
      </c>
      <c r="F18" s="974">
        <f>F15+F17</f>
        <v>23165.469999999998</v>
      </c>
      <c r="G18" s="974">
        <f t="shared" si="5"/>
        <v>0</v>
      </c>
      <c r="H18" s="974">
        <f>H15+H17</f>
        <v>0</v>
      </c>
      <c r="I18" s="974">
        <f>I15+I17</f>
        <v>0</v>
      </c>
      <c r="J18" s="974">
        <f>J15+J17</f>
        <v>0</v>
      </c>
      <c r="K18" s="974">
        <f t="shared" si="6"/>
        <v>0</v>
      </c>
      <c r="L18" s="974">
        <f>L15+L17</f>
        <v>0</v>
      </c>
      <c r="M18" s="974">
        <f>M15+M17</f>
        <v>0</v>
      </c>
      <c r="N18" s="974">
        <f>N15+N17</f>
        <v>0</v>
      </c>
      <c r="O18" s="974">
        <f t="shared" si="7"/>
        <v>0</v>
      </c>
      <c r="P18" s="1339">
        <f>P15+P17</f>
        <v>0</v>
      </c>
      <c r="Q18" s="1339">
        <f>Q15+Q17</f>
        <v>0</v>
      </c>
      <c r="R18" s="1339">
        <f>R15+R17</f>
        <v>0</v>
      </c>
      <c r="S18" s="974">
        <f t="shared" si="0"/>
        <v>69496.409999999989</v>
      </c>
    </row>
    <row r="19" spans="1:20" s="53" customFormat="1" ht="18.95" customHeight="1">
      <c r="A19" s="987" t="s">
        <v>1586</v>
      </c>
      <c r="B19" s="975" t="s">
        <v>1555</v>
      </c>
      <c r="C19" s="974">
        <f t="shared" si="1"/>
        <v>0</v>
      </c>
      <c r="D19" s="974">
        <f>'一-6管理费用'!F81</f>
        <v>0</v>
      </c>
      <c r="E19" s="974">
        <f>'一-6管理费用'!G81</f>
        <v>0</v>
      </c>
      <c r="F19" s="974">
        <f>'一-6管理费用'!H81</f>
        <v>0</v>
      </c>
      <c r="G19" s="974">
        <f t="shared" ref="G19" si="8">SUM(H19:J19)</f>
        <v>0</v>
      </c>
      <c r="H19" s="974">
        <f>'一-6管理费用'!J81</f>
        <v>0</v>
      </c>
      <c r="I19" s="974">
        <f>'一-6管理费用'!K81</f>
        <v>0</v>
      </c>
      <c r="J19" s="974">
        <f>'一-6管理费用'!L81</f>
        <v>0</v>
      </c>
      <c r="K19" s="974">
        <f t="shared" ref="K19" si="9">SUM(L19:N19)</f>
        <v>0</v>
      </c>
      <c r="L19" s="974">
        <f>'一-6管理费用'!N81</f>
        <v>0</v>
      </c>
      <c r="M19" s="974">
        <f>'一-6管理费用'!O81</f>
        <v>0</v>
      </c>
      <c r="N19" s="974">
        <f>'一-6管理费用'!P81</f>
        <v>0</v>
      </c>
      <c r="O19" s="974">
        <f t="shared" ref="O19" si="10">SUM(P19:R19)</f>
        <v>0</v>
      </c>
      <c r="P19" s="1339">
        <f>'一-6管理费用'!R81</f>
        <v>0</v>
      </c>
      <c r="Q19" s="1339">
        <f>'一-6管理费用'!S81</f>
        <v>0</v>
      </c>
      <c r="R19" s="1339">
        <f>'一-6管理费用'!T81</f>
        <v>0</v>
      </c>
      <c r="S19" s="974">
        <f t="shared" si="0"/>
        <v>0</v>
      </c>
    </row>
    <row r="20" spans="1:20" s="53" customFormat="1" ht="18.95" customHeight="1">
      <c r="A20" s="987" t="s">
        <v>1587</v>
      </c>
      <c r="B20" s="975" t="s">
        <v>1558</v>
      </c>
      <c r="C20" s="974">
        <f t="shared" si="1"/>
        <v>0</v>
      </c>
      <c r="D20" s="974">
        <f>'一-7销售费用'!E60</f>
        <v>0</v>
      </c>
      <c r="E20" s="974">
        <f>'一-7销售费用'!F60</f>
        <v>0</v>
      </c>
      <c r="F20" s="974">
        <f>'一-7销售费用'!G60</f>
        <v>0</v>
      </c>
      <c r="G20" s="974">
        <f t="shared" si="5"/>
        <v>0</v>
      </c>
      <c r="H20" s="974">
        <f>'一-7销售费用'!I60</f>
        <v>0</v>
      </c>
      <c r="I20" s="974">
        <f>'一-7销售费用'!J60</f>
        <v>0</v>
      </c>
      <c r="J20" s="974">
        <f>'一-7销售费用'!K60</f>
        <v>0</v>
      </c>
      <c r="K20" s="974">
        <f t="shared" si="6"/>
        <v>0</v>
      </c>
      <c r="L20" s="974">
        <f>'一-7销售费用'!M60</f>
        <v>0</v>
      </c>
      <c r="M20" s="974">
        <f>'一-7销售费用'!N60</f>
        <v>0</v>
      </c>
      <c r="N20" s="974">
        <f>'一-7销售费用'!O60</f>
        <v>0</v>
      </c>
      <c r="O20" s="974">
        <f t="shared" si="7"/>
        <v>0</v>
      </c>
      <c r="P20" s="1339">
        <f>'一-7销售费用'!Q60</f>
        <v>0</v>
      </c>
      <c r="Q20" s="1339">
        <f>'一-7销售费用'!R60</f>
        <v>0</v>
      </c>
      <c r="R20" s="1339">
        <f>'一-7销售费用'!S60-[13]营销人员薪酬!$W$10</f>
        <v>0</v>
      </c>
      <c r="S20" s="974">
        <f t="shared" si="0"/>
        <v>0</v>
      </c>
    </row>
    <row r="21" spans="1:20" s="53" customFormat="1" ht="18.75" customHeight="1">
      <c r="A21" s="986" t="s">
        <v>251</v>
      </c>
      <c r="B21" s="972"/>
      <c r="C21" s="974">
        <f t="shared" si="1"/>
        <v>0</v>
      </c>
      <c r="D21" s="974">
        <f>SUM(D19:D20)</f>
        <v>0</v>
      </c>
      <c r="E21" s="974">
        <f>SUM(E19:E20)</f>
        <v>0</v>
      </c>
      <c r="F21" s="974">
        <f>SUM(F19:F20)</f>
        <v>0</v>
      </c>
      <c r="G21" s="974">
        <f t="shared" si="5"/>
        <v>0</v>
      </c>
      <c r="H21" s="974">
        <f>SUM(H19:H20)</f>
        <v>0</v>
      </c>
      <c r="I21" s="974">
        <f>SUM(I19:I20)</f>
        <v>0</v>
      </c>
      <c r="J21" s="974">
        <f>SUM(J19:J20)</f>
        <v>0</v>
      </c>
      <c r="K21" s="974">
        <f t="shared" si="6"/>
        <v>0</v>
      </c>
      <c r="L21" s="974">
        <f>SUM(L19:L20)</f>
        <v>0</v>
      </c>
      <c r="M21" s="974">
        <f>SUM(M19:M20)</f>
        <v>0</v>
      </c>
      <c r="N21" s="974">
        <f>SUM(N19:N20)</f>
        <v>0</v>
      </c>
      <c r="O21" s="974">
        <f t="shared" si="7"/>
        <v>0</v>
      </c>
      <c r="P21" s="1339">
        <f>SUM(P19:P20)</f>
        <v>0</v>
      </c>
      <c r="Q21" s="1339">
        <f>SUM(Q19:Q20)</f>
        <v>0</v>
      </c>
      <c r="R21" s="1339">
        <f>SUM(R19:R20)</f>
        <v>0</v>
      </c>
      <c r="S21" s="974">
        <f t="shared" si="0"/>
        <v>0</v>
      </c>
    </row>
    <row r="22" spans="1:20" s="53" customFormat="1" ht="18.95" customHeight="1">
      <c r="A22" s="967" t="s">
        <v>1175</v>
      </c>
      <c r="B22" s="979" t="s">
        <v>1560</v>
      </c>
      <c r="C22" s="977">
        <f t="shared" si="1"/>
        <v>0</v>
      </c>
      <c r="D22" s="1276">
        <f>'一-8税费'!E18</f>
        <v>0</v>
      </c>
      <c r="E22" s="978">
        <f>'一-8税费'!F18</f>
        <v>0</v>
      </c>
      <c r="F22" s="978">
        <f>'一-8税费'!G18</f>
        <v>0</v>
      </c>
      <c r="G22" s="977">
        <f t="shared" si="5"/>
        <v>0</v>
      </c>
      <c r="H22" s="1276">
        <f>'一-8税费'!I18</f>
        <v>0</v>
      </c>
      <c r="I22" s="978">
        <f>'一-8税费'!J18</f>
        <v>0</v>
      </c>
      <c r="J22" s="978">
        <f>'一-8税费'!K18</f>
        <v>0</v>
      </c>
      <c r="K22" s="977">
        <f t="shared" si="6"/>
        <v>0</v>
      </c>
      <c r="L22" s="1276">
        <f>'一-8税费'!M18</f>
        <v>0</v>
      </c>
      <c r="M22" s="978">
        <f>'一-8税费'!N18</f>
        <v>0</v>
      </c>
      <c r="N22" s="978">
        <f>'一-8税费'!O18</f>
        <v>0</v>
      </c>
      <c r="O22" s="977">
        <f t="shared" si="7"/>
        <v>0</v>
      </c>
      <c r="P22" s="1276">
        <f>'一-8税费'!Q18</f>
        <v>0</v>
      </c>
      <c r="Q22" s="1276">
        <f>'一-8税费'!R18</f>
        <v>0</v>
      </c>
      <c r="R22" s="1276">
        <f>'一-8税费'!S18</f>
        <v>0</v>
      </c>
      <c r="S22" s="978">
        <f t="shared" si="0"/>
        <v>0</v>
      </c>
    </row>
    <row r="23" spans="1:20" s="53" customFormat="1" ht="18.95" customHeight="1">
      <c r="A23" s="967" t="s">
        <v>1176</v>
      </c>
      <c r="B23" s="979" t="s">
        <v>1562</v>
      </c>
      <c r="C23" s="977">
        <f t="shared" si="1"/>
        <v>0</v>
      </c>
      <c r="D23" s="978">
        <f>'一-9支付的其他与经营活动有关的现金'!C26</f>
        <v>0</v>
      </c>
      <c r="E23" s="978">
        <f>'一-9支付的其他与经营活动有关的现金'!D26</f>
        <v>0</v>
      </c>
      <c r="F23" s="978">
        <f>'一-9支付的其他与经营活动有关的现金'!E26</f>
        <v>0</v>
      </c>
      <c r="G23" s="977">
        <f t="shared" si="5"/>
        <v>0</v>
      </c>
      <c r="H23" s="978">
        <f>'一-9支付的其他与经营活动有关的现金'!G26</f>
        <v>0</v>
      </c>
      <c r="I23" s="978">
        <f>'一-9支付的其他与经营活动有关的现金'!H26</f>
        <v>0</v>
      </c>
      <c r="J23" s="978">
        <f>'一-9支付的其他与经营活动有关的现金'!I26</f>
        <v>0</v>
      </c>
      <c r="K23" s="977">
        <f t="shared" si="6"/>
        <v>0</v>
      </c>
      <c r="L23" s="978">
        <f>'一-9支付的其他与经营活动有关的现金'!K26</f>
        <v>0</v>
      </c>
      <c r="M23" s="978">
        <f>'一-9支付的其他与经营活动有关的现金'!L26</f>
        <v>0</v>
      </c>
      <c r="N23" s="978">
        <f>'一-9支付的其他与经营活动有关的现金'!M26</f>
        <v>0</v>
      </c>
      <c r="O23" s="977">
        <f t="shared" si="7"/>
        <v>0</v>
      </c>
      <c r="P23" s="1276">
        <f>'一-9支付的其他与经营活动有关的现金'!O26</f>
        <v>0</v>
      </c>
      <c r="Q23" s="1276">
        <f>'一-9支付的其他与经营活动有关的现金'!P26</f>
        <v>0</v>
      </c>
      <c r="R23" s="1276">
        <f>'一-9支付的其他与经营活动有关的现金'!Q26</f>
        <v>0</v>
      </c>
      <c r="S23" s="978">
        <f t="shared" si="0"/>
        <v>0</v>
      </c>
    </row>
    <row r="24" spans="1:20" s="53" customFormat="1" ht="18.95" customHeight="1">
      <c r="A24" s="988" t="s">
        <v>1283</v>
      </c>
      <c r="B24" s="981"/>
      <c r="C24" s="982">
        <f t="shared" si="1"/>
        <v>69496.409999999989</v>
      </c>
      <c r="D24" s="982">
        <f>D18+D21+D22+D23</f>
        <v>23165.469999999998</v>
      </c>
      <c r="E24" s="982">
        <f>E18+E21+E22+E23</f>
        <v>23165.469999999998</v>
      </c>
      <c r="F24" s="982">
        <f>F18+F21+F22+F23</f>
        <v>23165.469999999998</v>
      </c>
      <c r="G24" s="982">
        <f t="shared" si="5"/>
        <v>0</v>
      </c>
      <c r="H24" s="982">
        <f>H18+H21+H22+H23</f>
        <v>0</v>
      </c>
      <c r="I24" s="982">
        <f>I18+I21+I22+I23</f>
        <v>0</v>
      </c>
      <c r="J24" s="982">
        <f>J18+J21+J22+J23</f>
        <v>0</v>
      </c>
      <c r="K24" s="982">
        <f t="shared" si="6"/>
        <v>0</v>
      </c>
      <c r="L24" s="982">
        <f>L18+L21+L22+L23</f>
        <v>0</v>
      </c>
      <c r="M24" s="982">
        <f>M18+M21+M22+M23</f>
        <v>0</v>
      </c>
      <c r="N24" s="982">
        <f>N18+N21+N22+N23</f>
        <v>0</v>
      </c>
      <c r="O24" s="982">
        <f t="shared" si="7"/>
        <v>0</v>
      </c>
      <c r="P24" s="1340">
        <f>P18+P21+P22+P23</f>
        <v>0</v>
      </c>
      <c r="Q24" s="1340">
        <f>Q18+Q21+Q22+Q23</f>
        <v>0</v>
      </c>
      <c r="R24" s="1340">
        <f>R18+R21+R22+R23</f>
        <v>0</v>
      </c>
      <c r="S24" s="982">
        <f t="shared" si="0"/>
        <v>69496.409999999989</v>
      </c>
    </row>
    <row r="25" spans="1:20" s="53" customFormat="1" ht="18.95" customHeight="1">
      <c r="A25" s="989" t="s">
        <v>1179</v>
      </c>
      <c r="B25" s="990"/>
      <c r="C25" s="991">
        <f t="shared" si="1"/>
        <v>1147603.5900000001</v>
      </c>
      <c r="D25" s="991">
        <f>D13-D24</f>
        <v>382534.53</v>
      </c>
      <c r="E25" s="991">
        <f>E13-E24</f>
        <v>382534.53</v>
      </c>
      <c r="F25" s="991">
        <f>F13-F24</f>
        <v>382534.53</v>
      </c>
      <c r="G25" s="991">
        <f t="shared" si="5"/>
        <v>0</v>
      </c>
      <c r="H25" s="991">
        <f>H13-H24</f>
        <v>0</v>
      </c>
      <c r="I25" s="991">
        <f>I13-I24</f>
        <v>0</v>
      </c>
      <c r="J25" s="991">
        <f>J13-J24</f>
        <v>0</v>
      </c>
      <c r="K25" s="991">
        <f t="shared" si="6"/>
        <v>0</v>
      </c>
      <c r="L25" s="991">
        <f>L13-L24</f>
        <v>0</v>
      </c>
      <c r="M25" s="991">
        <f>M13-M24</f>
        <v>0</v>
      </c>
      <c r="N25" s="991">
        <f>N13-N24</f>
        <v>0</v>
      </c>
      <c r="O25" s="991">
        <f t="shared" si="7"/>
        <v>0</v>
      </c>
      <c r="P25" s="1342">
        <f>P13-P24</f>
        <v>0</v>
      </c>
      <c r="Q25" s="1342">
        <f>Q13-Q24</f>
        <v>0</v>
      </c>
      <c r="R25" s="1342">
        <f>R13-R24</f>
        <v>0</v>
      </c>
      <c r="S25" s="991">
        <f t="shared" si="0"/>
        <v>1147603.5900000001</v>
      </c>
    </row>
    <row r="26" spans="1:20" s="53" customFormat="1" ht="18.95" customHeight="1">
      <c r="A26" s="967" t="s">
        <v>1285</v>
      </c>
      <c r="B26" s="968"/>
      <c r="C26" s="977"/>
      <c r="D26" s="978"/>
      <c r="E26" s="978"/>
      <c r="F26" s="978"/>
      <c r="G26" s="977"/>
      <c r="H26" s="978"/>
      <c r="I26" s="978"/>
      <c r="J26" s="978"/>
      <c r="K26" s="977"/>
      <c r="L26" s="978"/>
      <c r="M26" s="978"/>
      <c r="N26" s="978"/>
      <c r="O26" s="977"/>
      <c r="P26" s="1276"/>
      <c r="Q26" s="1276"/>
      <c r="R26" s="1276"/>
      <c r="S26" s="978"/>
      <c r="T26" s="969"/>
    </row>
    <row r="27" spans="1:20" s="53" customFormat="1" ht="18.95" customHeight="1">
      <c r="A27" s="967" t="s">
        <v>1286</v>
      </c>
      <c r="B27" s="968"/>
      <c r="C27" s="977"/>
      <c r="D27" s="978"/>
      <c r="E27" s="978"/>
      <c r="F27" s="978"/>
      <c r="G27" s="977"/>
      <c r="H27" s="978"/>
      <c r="I27" s="978"/>
      <c r="J27" s="978"/>
      <c r="K27" s="977"/>
      <c r="L27" s="978"/>
      <c r="M27" s="978"/>
      <c r="N27" s="978"/>
      <c r="O27" s="977"/>
      <c r="P27" s="1276"/>
      <c r="Q27" s="1276"/>
      <c r="R27" s="1276"/>
      <c r="S27" s="978"/>
      <c r="T27" s="969"/>
    </row>
    <row r="28" spans="1:20" s="53" customFormat="1" ht="18.95" customHeight="1">
      <c r="A28" s="968" t="s">
        <v>1170</v>
      </c>
      <c r="B28" s="979" t="s">
        <v>1564</v>
      </c>
      <c r="C28" s="977">
        <f>SUM(D28:F28)</f>
        <v>0</v>
      </c>
      <c r="D28" s="978">
        <f>SUMIF('一-10收回投资本金、收益'!$A$8:$A$23,"本金收回",'一-10收回投资本金、收益'!F$8:F$23)</f>
        <v>0</v>
      </c>
      <c r="E28" s="978">
        <f>SUMIF('一-10收回投资本金、收益'!$A$8:$A$23,"本金收回",'一-10收回投资本金、收益'!G$8:G$23)</f>
        <v>0</v>
      </c>
      <c r="F28" s="978">
        <f>SUMIF('一-10收回投资本金、收益'!$A$8:$A$23,"本金收回",'一-10收回投资本金、收益'!H$8:H$23)</f>
        <v>0</v>
      </c>
      <c r="G28" s="977">
        <f>SUM(H28:J28)</f>
        <v>0</v>
      </c>
      <c r="H28" s="978">
        <f>SUMIF('一-10收回投资本金、收益'!$A$8:$A$23,"本金收回",'一-10收回投资本金、收益'!J$8:J$23)</f>
        <v>0</v>
      </c>
      <c r="I28" s="978">
        <f>SUMIF('一-10收回投资本金、收益'!$A$8:$A$23,"本金收回",'一-10收回投资本金、收益'!K$8:K$23)</f>
        <v>0</v>
      </c>
      <c r="J28" s="978">
        <f>SUMIF('一-10收回投资本金、收益'!$A$8:$A$23,"本金收回",'一-10收回投资本金、收益'!L$8:L$23)</f>
        <v>0</v>
      </c>
      <c r="K28" s="977">
        <f>SUM(L28:N28)</f>
        <v>0</v>
      </c>
      <c r="L28" s="978">
        <f>SUMIF('一-10收回投资本金、收益'!$A$8:$A$23,"本金收回",'一-10收回投资本金、收益'!N$8:N$23)</f>
        <v>0</v>
      </c>
      <c r="M28" s="978">
        <f>SUMIF('一-10收回投资本金、收益'!$A$8:$A$23,"本金收回",'一-10收回投资本金、收益'!O$8:O$23)</f>
        <v>0</v>
      </c>
      <c r="N28" s="978">
        <f>SUMIF('一-10收回投资本金、收益'!$A$8:$A$23,"本金收回",'一-10收回投资本金、收益'!P$8:P$23)</f>
        <v>0</v>
      </c>
      <c r="O28" s="977">
        <f>SUM(P28:R28)</f>
        <v>0</v>
      </c>
      <c r="P28" s="1276">
        <f>SUMIF('一-10收回投资本金、收益'!$A$8:$A$23,"本金收回",'一-10收回投资本金、收益'!R$8:R$23)</f>
        <v>0</v>
      </c>
      <c r="Q28" s="1276">
        <f>SUMIF('一-10收回投资本金、收益'!$A$8:$A$23,"本金收回",'一-10收回投资本金、收益'!S$8:S$23)</f>
        <v>0</v>
      </c>
      <c r="R28" s="1276">
        <f>SUMIF('一-10收回投资本金、收益'!$A$8:$A$23,"本金收回",'一-10收回投资本金、收益'!T$8:T$23)</f>
        <v>0</v>
      </c>
      <c r="S28" s="978">
        <f>O28+K28+G28+C28</f>
        <v>0</v>
      </c>
    </row>
    <row r="29" spans="1:20" s="53" customFormat="1" ht="18.95" customHeight="1">
      <c r="A29" s="968" t="s">
        <v>1171</v>
      </c>
      <c r="B29" s="979" t="s">
        <v>1564</v>
      </c>
      <c r="C29" s="977">
        <f>SUM(D29:F29)</f>
        <v>0</v>
      </c>
      <c r="D29" s="978">
        <f>SUMIF('一-10收回投资本金、收益'!$A$8:$A$23,"投资收益",'一-10收回投资本金、收益'!F$8:F$23)</f>
        <v>0</v>
      </c>
      <c r="E29" s="978">
        <f>SUMIF('一-10收回投资本金、收益'!$A$8:$A$23,"投资收益",'一-10收回投资本金、收益'!G$8:G$23)</f>
        <v>0</v>
      </c>
      <c r="F29" s="978">
        <f>SUMIF('一-10收回投资本金、收益'!$A$8:$A$23,"投资收益",'一-10收回投资本金、收益'!H$8:H$23)</f>
        <v>0</v>
      </c>
      <c r="G29" s="977">
        <f>SUM(H29:J29)</f>
        <v>0</v>
      </c>
      <c r="H29" s="978">
        <f>SUMIF('一-10收回投资本金、收益'!$A$8:$A$23,"投资收益",'一-10收回投资本金、收益'!J$8:J$23)</f>
        <v>0</v>
      </c>
      <c r="I29" s="978">
        <f>SUMIF('一-10收回投资本金、收益'!$A$8:$A$23,"投资收益",'一-10收回投资本金、收益'!K$8:K$23)</f>
        <v>0</v>
      </c>
      <c r="J29" s="978">
        <f>SUMIF('一-10收回投资本金、收益'!$A$8:$A$23,"投资收益",'一-10收回投资本金、收益'!L$8:L$23)</f>
        <v>0</v>
      </c>
      <c r="K29" s="977">
        <f>SUM(L29:N29)</f>
        <v>0</v>
      </c>
      <c r="L29" s="978">
        <f>SUMIF('一-10收回投资本金、收益'!$A$8:$A$23,"投资收益",'一-10收回投资本金、收益'!N$8:N$23)</f>
        <v>0</v>
      </c>
      <c r="M29" s="978">
        <f>SUMIF('一-10收回投资本金、收益'!$A$8:$A$23,"投资收益",'一-10收回投资本金、收益'!O$8:O$23)</f>
        <v>0</v>
      </c>
      <c r="N29" s="978">
        <f>SUMIF('一-10收回投资本金、收益'!$A$8:$A$23,"投资收益",'一-10收回投资本金、收益'!P$8:P$23)</f>
        <v>0</v>
      </c>
      <c r="O29" s="977">
        <f>SUM(P29:R29)</f>
        <v>0</v>
      </c>
      <c r="P29" s="1276">
        <f>SUMIF('一-10收回投资本金、收益'!$A$8:$A$23,"投资收益",'一-10收回投资本金、收益'!R$8:R$23)</f>
        <v>0</v>
      </c>
      <c r="Q29" s="1276">
        <f>SUMIF('一-10收回投资本金、收益'!$A$8:$A$23,"投资收益",'一-10收回投资本金、收益'!S$8:S$23)</f>
        <v>0</v>
      </c>
      <c r="R29" s="1276">
        <f>SUMIF('一-10收回投资本金、收益'!$A$8:$A$23,"投资收益",'一-10收回投资本金、收益'!T$8:T$23)</f>
        <v>0</v>
      </c>
      <c r="S29" s="978">
        <f>O29+K29+G29+C29</f>
        <v>0</v>
      </c>
    </row>
    <row r="30" spans="1:20" s="53" customFormat="1" ht="17.25" customHeight="1">
      <c r="A30" s="968" t="s">
        <v>416</v>
      </c>
      <c r="B30" s="979" t="s">
        <v>1574</v>
      </c>
      <c r="C30" s="977">
        <f>SUM(D30:F30)</f>
        <v>0</v>
      </c>
      <c r="D30" s="978">
        <f>'一-11、处置非流动资产收入现金'!F27</f>
        <v>0</v>
      </c>
      <c r="E30" s="978">
        <f>'一-11、处置非流动资产收入现金'!G27</f>
        <v>0</v>
      </c>
      <c r="F30" s="978">
        <f>'一-11、处置非流动资产收入现金'!H27</f>
        <v>0</v>
      </c>
      <c r="G30" s="977">
        <f>SUM(H30:J30)</f>
        <v>0</v>
      </c>
      <c r="H30" s="978">
        <f>'一-11、处置非流动资产收入现金'!J27</f>
        <v>0</v>
      </c>
      <c r="I30" s="978">
        <f>'一-11、处置非流动资产收入现金'!K27</f>
        <v>0</v>
      </c>
      <c r="J30" s="978">
        <f>'一-11、处置非流动资产收入现金'!L27</f>
        <v>0</v>
      </c>
      <c r="K30" s="977">
        <f>SUM(L30:N30)</f>
        <v>0</v>
      </c>
      <c r="L30" s="978">
        <f>'一-11、处置非流动资产收入现金'!N27</f>
        <v>0</v>
      </c>
      <c r="M30" s="978">
        <f>'一-11、处置非流动资产收入现金'!O27</f>
        <v>0</v>
      </c>
      <c r="N30" s="978">
        <f>'一-11、处置非流动资产收入现金'!P27</f>
        <v>0</v>
      </c>
      <c r="O30" s="977">
        <f>SUM(P30:R30)</f>
        <v>0</v>
      </c>
      <c r="P30" s="1276">
        <f>'一-11、处置非流动资产收入现金'!R27</f>
        <v>0</v>
      </c>
      <c r="Q30" s="1276">
        <f>'一-11、处置非流动资产收入现金'!S27</f>
        <v>0</v>
      </c>
      <c r="R30" s="1276">
        <f>'一-11、处置非流动资产收入现金'!T27</f>
        <v>0</v>
      </c>
      <c r="S30" s="978">
        <f>O30+K30+G30+C30</f>
        <v>0</v>
      </c>
    </row>
    <row r="31" spans="1:20" s="53" customFormat="1" ht="17.25" customHeight="1">
      <c r="A31" s="992" t="s">
        <v>694</v>
      </c>
      <c r="B31" s="979"/>
      <c r="C31" s="977"/>
      <c r="D31" s="978"/>
      <c r="E31" s="978"/>
      <c r="F31" s="978"/>
      <c r="G31" s="977"/>
      <c r="H31" s="978"/>
      <c r="I31" s="978"/>
      <c r="J31" s="978"/>
      <c r="K31" s="977"/>
      <c r="L31" s="978"/>
      <c r="M31" s="978"/>
      <c r="N31" s="978"/>
      <c r="O31" s="977"/>
      <c r="P31" s="1276"/>
      <c r="Q31" s="1276"/>
      <c r="R31" s="1276"/>
      <c r="S31" s="978"/>
    </row>
    <row r="32" spans="1:20" s="53" customFormat="1" ht="18.95" customHeight="1">
      <c r="A32" s="968" t="s">
        <v>1172</v>
      </c>
      <c r="B32" s="979" t="s">
        <v>1313</v>
      </c>
      <c r="C32" s="977">
        <f>SUM(D32:F32)</f>
        <v>0</v>
      </c>
      <c r="D32" s="978">
        <f>'一-12、收到的与其他投资活动有关的现金'!D16</f>
        <v>0</v>
      </c>
      <c r="E32" s="978">
        <f>'一-12、收到的与其他投资活动有关的现金'!E16</f>
        <v>0</v>
      </c>
      <c r="F32" s="978">
        <f>'一-12、收到的与其他投资活动有关的现金'!F16</f>
        <v>0</v>
      </c>
      <c r="G32" s="977">
        <f>SUM(H32:J32)</f>
        <v>0</v>
      </c>
      <c r="H32" s="978">
        <f>'一-12、收到的与其他投资活动有关的现金'!H16</f>
        <v>0</v>
      </c>
      <c r="I32" s="978">
        <f>'一-12、收到的与其他投资活动有关的现金'!I16</f>
        <v>0</v>
      </c>
      <c r="J32" s="978">
        <f>'一-12、收到的与其他投资活动有关的现金'!J16</f>
        <v>0</v>
      </c>
      <c r="K32" s="977">
        <f>SUM(L32:N32)</f>
        <v>0</v>
      </c>
      <c r="L32" s="978">
        <f>'一-12、收到的与其他投资活动有关的现金'!L16</f>
        <v>0</v>
      </c>
      <c r="M32" s="978">
        <f>'一-12、收到的与其他投资活动有关的现金'!M16</f>
        <v>0</v>
      </c>
      <c r="N32" s="978">
        <f>'一-12、收到的与其他投资活动有关的现金'!N16</f>
        <v>0</v>
      </c>
      <c r="O32" s="977">
        <f>SUM(P32:R32)</f>
        <v>0</v>
      </c>
      <c r="P32" s="1276">
        <f>'一-12、收到的与其他投资活动有关的现金'!P16</f>
        <v>0</v>
      </c>
      <c r="Q32" s="1276">
        <f>'一-12、收到的与其他投资活动有关的现金'!Q16</f>
        <v>0</v>
      </c>
      <c r="R32" s="1276">
        <f>'一-12、收到的与其他投资活动有关的现金'!R16</f>
        <v>0</v>
      </c>
      <c r="S32" s="978">
        <f>O32+K32+G32+C32</f>
        <v>0</v>
      </c>
    </row>
    <row r="33" spans="1:23" s="53" customFormat="1" ht="18.95" customHeight="1">
      <c r="A33" s="967" t="s">
        <v>1135</v>
      </c>
      <c r="B33" s="968"/>
      <c r="C33" s="977">
        <f>SUM(D33:F33)</f>
        <v>0</v>
      </c>
      <c r="D33" s="978">
        <f>SUM(D28:D32)</f>
        <v>0</v>
      </c>
      <c r="E33" s="978">
        <f>SUM(E28:E32)</f>
        <v>0</v>
      </c>
      <c r="F33" s="978">
        <f>SUM(F28:F32)</f>
        <v>0</v>
      </c>
      <c r="G33" s="977">
        <f>SUM(H33:J33)</f>
        <v>0</v>
      </c>
      <c r="H33" s="978">
        <f>SUM(H28:H32)</f>
        <v>0</v>
      </c>
      <c r="I33" s="978">
        <f>SUM(I28:I32)</f>
        <v>0</v>
      </c>
      <c r="J33" s="978">
        <f>SUM(J28:J32)</f>
        <v>0</v>
      </c>
      <c r="K33" s="977">
        <f>SUM(L33:N33)</f>
        <v>0</v>
      </c>
      <c r="L33" s="978">
        <f>SUM(L28:L32)</f>
        <v>0</v>
      </c>
      <c r="M33" s="978">
        <f>SUM(M28:M32)</f>
        <v>0</v>
      </c>
      <c r="N33" s="978">
        <f>SUM(N28:N32)</f>
        <v>0</v>
      </c>
      <c r="O33" s="977">
        <f>SUM(P33:R33)</f>
        <v>0</v>
      </c>
      <c r="P33" s="1276">
        <f>SUM(P28:P32)</f>
        <v>0</v>
      </c>
      <c r="Q33" s="1276">
        <f>SUM(Q28:Q32)</f>
        <v>0</v>
      </c>
      <c r="R33" s="1276">
        <f>SUM(R28:R32)</f>
        <v>0</v>
      </c>
      <c r="S33" s="978">
        <f>O33+K33+G33+C33</f>
        <v>0</v>
      </c>
    </row>
    <row r="34" spans="1:23" s="53" customFormat="1" ht="18.95" customHeight="1">
      <c r="A34" s="967" t="s">
        <v>1287</v>
      </c>
      <c r="B34" s="968"/>
      <c r="C34" s="977"/>
      <c r="D34" s="978"/>
      <c r="E34" s="978"/>
      <c r="F34" s="978"/>
      <c r="G34" s="977"/>
      <c r="H34" s="978"/>
      <c r="I34" s="978"/>
      <c r="J34" s="978"/>
      <c r="K34" s="977"/>
      <c r="L34" s="978"/>
      <c r="M34" s="978"/>
      <c r="N34" s="978"/>
      <c r="O34" s="977"/>
      <c r="P34" s="1276"/>
      <c r="Q34" s="1276"/>
      <c r="R34" s="1276"/>
      <c r="S34" s="978"/>
    </row>
    <row r="35" spans="1:23" s="53" customFormat="1" ht="19.5" customHeight="1">
      <c r="A35" s="993" t="s">
        <v>1588</v>
      </c>
      <c r="B35" s="979" t="s">
        <v>1314</v>
      </c>
      <c r="C35" s="977">
        <f t="shared" ref="C35:C41" si="11">SUM(D35:F35)</f>
        <v>230000</v>
      </c>
      <c r="D35" s="978">
        <f>'一-13、购置非流动资产支出'!G25</f>
        <v>50000</v>
      </c>
      <c r="E35" s="978">
        <f>'一-13、购置非流动资产支出'!H25</f>
        <v>90000</v>
      </c>
      <c r="F35" s="978">
        <f>'一-13、购置非流动资产支出'!I25</f>
        <v>90000</v>
      </c>
      <c r="G35" s="977">
        <f t="shared" ref="G35:G41" si="12">SUM(H35:J35)</f>
        <v>270000</v>
      </c>
      <c r="H35" s="978">
        <f>'一-13、购置非流动资产支出'!K25</f>
        <v>90000</v>
      </c>
      <c r="I35" s="978">
        <f>'一-13、购置非流动资产支出'!L25</f>
        <v>90000</v>
      </c>
      <c r="J35" s="978">
        <f>'一-13、购置非流动资产支出'!M25</f>
        <v>90000</v>
      </c>
      <c r="K35" s="977">
        <f t="shared" ref="K35:K41" si="13">SUM(L35:N35)</f>
        <v>1610000</v>
      </c>
      <c r="L35" s="978">
        <f>'一-13、购置非流动资产支出'!O25</f>
        <v>1170000</v>
      </c>
      <c r="M35" s="978">
        <f>'一-13、购置非流动资产支出'!P25</f>
        <v>320000</v>
      </c>
      <c r="N35" s="978">
        <f>'一-13、购置非流动资产支出'!Q25</f>
        <v>120000</v>
      </c>
      <c r="O35" s="977">
        <f t="shared" ref="O35:O41" si="14">SUM(P35:R35)</f>
        <v>2120000</v>
      </c>
      <c r="P35" s="1276">
        <f>'一-13、购置非流动资产支出'!S25</f>
        <v>480000</v>
      </c>
      <c r="Q35" s="1276">
        <f>'一-13、购置非流动资产支出'!T25</f>
        <v>1020000</v>
      </c>
      <c r="R35" s="1276">
        <f>'一-13、购置非流动资产支出'!U25</f>
        <v>620000</v>
      </c>
      <c r="S35" s="978">
        <f t="shared" ref="S35:S41" si="15">O35+K35+G35+C35</f>
        <v>4230000</v>
      </c>
      <c r="T35" s="969"/>
    </row>
    <row r="36" spans="1:23" s="53" customFormat="1" ht="16.5" customHeight="1">
      <c r="A36" s="993" t="s">
        <v>1589</v>
      </c>
      <c r="B36" s="979" t="s">
        <v>1578</v>
      </c>
      <c r="C36" s="977">
        <f t="shared" si="11"/>
        <v>0</v>
      </c>
      <c r="D36" s="978">
        <f>'一-14、投资支出'!E11</f>
        <v>0</v>
      </c>
      <c r="E36" s="978">
        <f>'一-14、投资支出'!F11</f>
        <v>0</v>
      </c>
      <c r="F36" s="978">
        <f>'一-14、投资支出'!G11</f>
        <v>0</v>
      </c>
      <c r="G36" s="977">
        <f t="shared" ref="G36:G39" si="16">SUM(H36:J36)</f>
        <v>0</v>
      </c>
      <c r="H36" s="978">
        <f>'一-14、投资支出'!I11</f>
        <v>0</v>
      </c>
      <c r="I36" s="978">
        <f>'一-14、投资支出'!J11</f>
        <v>0</v>
      </c>
      <c r="J36" s="978">
        <f>'一-14、投资支出'!K11</f>
        <v>0</v>
      </c>
      <c r="K36" s="977">
        <f t="shared" ref="K36:K39" si="17">SUM(L36:N36)</f>
        <v>0</v>
      </c>
      <c r="L36" s="978">
        <f>'一-14、投资支出'!M11</f>
        <v>0</v>
      </c>
      <c r="M36" s="978">
        <f>'一-14、投资支出'!N11</f>
        <v>0</v>
      </c>
      <c r="N36" s="978">
        <f>'一-14、投资支出'!O11</f>
        <v>0</v>
      </c>
      <c r="O36" s="977">
        <f t="shared" ref="O36:O39" si="18">SUM(P36:R36)</f>
        <v>0</v>
      </c>
      <c r="P36" s="1276">
        <f>'一-14、投资支出'!Q11</f>
        <v>0</v>
      </c>
      <c r="Q36" s="1276">
        <f>'一-14、投资支出'!R11</f>
        <v>0</v>
      </c>
      <c r="R36" s="1276">
        <f>'一-14、投资支出'!S11</f>
        <v>0</v>
      </c>
      <c r="S36" s="978">
        <f t="shared" si="15"/>
        <v>0</v>
      </c>
      <c r="T36" s="969"/>
    </row>
    <row r="37" spans="1:23" s="53" customFormat="1" ht="19.5" customHeight="1">
      <c r="A37" s="993" t="s">
        <v>1590</v>
      </c>
      <c r="B37" s="979" t="s">
        <v>1578</v>
      </c>
      <c r="C37" s="977">
        <f t="shared" si="11"/>
        <v>0</v>
      </c>
      <c r="D37" s="978">
        <f>'一-14、投资支出'!E15</f>
        <v>0</v>
      </c>
      <c r="E37" s="978">
        <f>'一-14、投资支出'!F15</f>
        <v>0</v>
      </c>
      <c r="F37" s="978">
        <f>'一-14、投资支出'!G15</f>
        <v>0</v>
      </c>
      <c r="G37" s="977">
        <f t="shared" si="16"/>
        <v>0</v>
      </c>
      <c r="H37" s="978">
        <f>'一-14、投资支出'!I15</f>
        <v>0</v>
      </c>
      <c r="I37" s="978">
        <f>'一-14、投资支出'!J15</f>
        <v>0</v>
      </c>
      <c r="J37" s="978">
        <f>'一-14、投资支出'!K15</f>
        <v>0</v>
      </c>
      <c r="K37" s="977">
        <f t="shared" si="17"/>
        <v>0</v>
      </c>
      <c r="L37" s="978">
        <f>'一-14、投资支出'!M15</f>
        <v>0</v>
      </c>
      <c r="M37" s="978">
        <f>'一-14、投资支出'!N15</f>
        <v>0</v>
      </c>
      <c r="N37" s="978">
        <f>'一-14、投资支出'!O15</f>
        <v>0</v>
      </c>
      <c r="O37" s="977">
        <f t="shared" si="18"/>
        <v>0</v>
      </c>
      <c r="P37" s="1276">
        <f>'一-14、投资支出'!Q15</f>
        <v>0</v>
      </c>
      <c r="Q37" s="1276">
        <f>'一-14、投资支出'!R15</f>
        <v>0</v>
      </c>
      <c r="R37" s="1276">
        <f>'一-14、投资支出'!S15</f>
        <v>0</v>
      </c>
      <c r="S37" s="978">
        <f t="shared" si="15"/>
        <v>0</v>
      </c>
      <c r="T37" s="969"/>
    </row>
    <row r="38" spans="1:23" s="53" customFormat="1" ht="18.95" customHeight="1">
      <c r="A38" s="985" t="s">
        <v>257</v>
      </c>
      <c r="B38" s="979" t="s">
        <v>1578</v>
      </c>
      <c r="C38" s="977">
        <f t="shared" si="11"/>
        <v>0</v>
      </c>
      <c r="D38" s="978">
        <f>'一-14、投资支出'!E19</f>
        <v>0</v>
      </c>
      <c r="E38" s="978">
        <f>'一-14、投资支出'!F19</f>
        <v>0</v>
      </c>
      <c r="F38" s="978">
        <f>'一-14、投资支出'!G19</f>
        <v>0</v>
      </c>
      <c r="G38" s="977">
        <f t="shared" si="16"/>
        <v>0</v>
      </c>
      <c r="H38" s="978">
        <f>'一-14、投资支出'!I19</f>
        <v>0</v>
      </c>
      <c r="I38" s="978">
        <f>'一-14、投资支出'!J19</f>
        <v>0</v>
      </c>
      <c r="J38" s="978">
        <f>'一-14、投资支出'!K19</f>
        <v>0</v>
      </c>
      <c r="K38" s="977">
        <f t="shared" si="17"/>
        <v>0</v>
      </c>
      <c r="L38" s="978">
        <f>'一-14、投资支出'!M19</f>
        <v>0</v>
      </c>
      <c r="M38" s="978">
        <f>'一-14、投资支出'!N19</f>
        <v>0</v>
      </c>
      <c r="N38" s="978">
        <f>'一-14、投资支出'!O19</f>
        <v>0</v>
      </c>
      <c r="O38" s="977">
        <f t="shared" si="18"/>
        <v>0</v>
      </c>
      <c r="P38" s="1276">
        <f>'一-14、投资支出'!Q19</f>
        <v>0</v>
      </c>
      <c r="Q38" s="1276">
        <f>'一-14、投资支出'!R19</f>
        <v>0</v>
      </c>
      <c r="R38" s="1276">
        <f>'一-14、投资支出'!S19</f>
        <v>0</v>
      </c>
      <c r="S38" s="978">
        <f t="shared" si="15"/>
        <v>0</v>
      </c>
    </row>
    <row r="39" spans="1:23" s="53" customFormat="1" ht="18.95" customHeight="1">
      <c r="A39" s="994" t="s">
        <v>1591</v>
      </c>
      <c r="B39" s="979" t="s">
        <v>1578</v>
      </c>
      <c r="C39" s="977">
        <f t="shared" si="11"/>
        <v>0</v>
      </c>
      <c r="D39" s="978">
        <f>'一-14、投资支出'!E23</f>
        <v>0</v>
      </c>
      <c r="E39" s="978">
        <f>'一-14、投资支出'!F23</f>
        <v>0</v>
      </c>
      <c r="F39" s="978">
        <f>'一-14、投资支出'!G23</f>
        <v>0</v>
      </c>
      <c r="G39" s="977">
        <f t="shared" si="16"/>
        <v>0</v>
      </c>
      <c r="H39" s="978">
        <f>'一-14、投资支出'!I23</f>
        <v>0</v>
      </c>
      <c r="I39" s="978">
        <f>'一-14、投资支出'!J23</f>
        <v>0</v>
      </c>
      <c r="J39" s="978">
        <f>'一-14、投资支出'!K23</f>
        <v>0</v>
      </c>
      <c r="K39" s="977">
        <f t="shared" si="17"/>
        <v>0</v>
      </c>
      <c r="L39" s="978">
        <f>'一-14、投资支出'!M23</f>
        <v>0</v>
      </c>
      <c r="M39" s="978">
        <f>'一-14、投资支出'!N23</f>
        <v>0</v>
      </c>
      <c r="N39" s="978">
        <f>'一-14、投资支出'!O23</f>
        <v>0</v>
      </c>
      <c r="O39" s="977">
        <f t="shared" si="18"/>
        <v>0</v>
      </c>
      <c r="P39" s="1276">
        <f>'一-14、投资支出'!Q23</f>
        <v>0</v>
      </c>
      <c r="Q39" s="1276">
        <f>'一-14、投资支出'!R23</f>
        <v>0</v>
      </c>
      <c r="R39" s="1276">
        <f>'一-14、投资支出'!S23</f>
        <v>0</v>
      </c>
      <c r="S39" s="978">
        <f t="shared" si="15"/>
        <v>0</v>
      </c>
    </row>
    <row r="40" spans="1:23" s="53" customFormat="1" ht="18.95" customHeight="1">
      <c r="A40" s="995" t="s">
        <v>1137</v>
      </c>
      <c r="B40" s="968"/>
      <c r="C40" s="977">
        <f t="shared" si="11"/>
        <v>230000</v>
      </c>
      <c r="D40" s="978">
        <f>SUM(D35:D39)</f>
        <v>50000</v>
      </c>
      <c r="E40" s="978">
        <f>SUM(E35:E39)</f>
        <v>90000</v>
      </c>
      <c r="F40" s="978">
        <f>SUM(F35:F39)</f>
        <v>90000</v>
      </c>
      <c r="G40" s="977">
        <f t="shared" si="12"/>
        <v>270000</v>
      </c>
      <c r="H40" s="978">
        <f>SUM(H35:H39)</f>
        <v>90000</v>
      </c>
      <c r="I40" s="978">
        <f>SUM(I35:I39)</f>
        <v>90000</v>
      </c>
      <c r="J40" s="978">
        <f>SUM(J35:J39)</f>
        <v>90000</v>
      </c>
      <c r="K40" s="977">
        <f t="shared" si="13"/>
        <v>1610000</v>
      </c>
      <c r="L40" s="978">
        <f>SUM(L35:L39)</f>
        <v>1170000</v>
      </c>
      <c r="M40" s="978">
        <f>SUM(M35:M39)</f>
        <v>320000</v>
      </c>
      <c r="N40" s="978">
        <f>SUM(N35:N39)</f>
        <v>120000</v>
      </c>
      <c r="O40" s="977">
        <f t="shared" si="14"/>
        <v>2120000</v>
      </c>
      <c r="P40" s="1276">
        <f>SUM(P35:P39)</f>
        <v>480000</v>
      </c>
      <c r="Q40" s="1276">
        <f>SUM(Q35:Q39)</f>
        <v>1020000</v>
      </c>
      <c r="R40" s="1276">
        <f>SUM(R35:R39)</f>
        <v>620000</v>
      </c>
      <c r="S40" s="978">
        <f t="shared" si="15"/>
        <v>4230000</v>
      </c>
    </row>
    <row r="41" spans="1:23" s="53" customFormat="1" ht="18.95" customHeight="1">
      <c r="A41" s="995" t="s">
        <v>1180</v>
      </c>
      <c r="B41" s="968"/>
      <c r="C41" s="977">
        <f t="shared" si="11"/>
        <v>-230000</v>
      </c>
      <c r="D41" s="978">
        <f>D33-D40</f>
        <v>-50000</v>
      </c>
      <c r="E41" s="978">
        <f>E33-E40</f>
        <v>-90000</v>
      </c>
      <c r="F41" s="978">
        <f>F33-F40</f>
        <v>-90000</v>
      </c>
      <c r="G41" s="977">
        <f t="shared" si="12"/>
        <v>-270000</v>
      </c>
      <c r="H41" s="978">
        <f>H33-H40</f>
        <v>-90000</v>
      </c>
      <c r="I41" s="978">
        <f>I33-I40</f>
        <v>-90000</v>
      </c>
      <c r="J41" s="978">
        <f>J33-J40</f>
        <v>-90000</v>
      </c>
      <c r="K41" s="977">
        <f t="shared" si="13"/>
        <v>-1610000</v>
      </c>
      <c r="L41" s="978">
        <f>L33-L40</f>
        <v>-1170000</v>
      </c>
      <c r="M41" s="978">
        <f>M33-M40</f>
        <v>-320000</v>
      </c>
      <c r="N41" s="978">
        <f>N33-N40</f>
        <v>-120000</v>
      </c>
      <c r="O41" s="977">
        <f t="shared" si="14"/>
        <v>-2120000</v>
      </c>
      <c r="P41" s="1276">
        <f>P33-P40</f>
        <v>-480000</v>
      </c>
      <c r="Q41" s="1276">
        <f>Q33-Q40</f>
        <v>-1020000</v>
      </c>
      <c r="R41" s="1276">
        <f>R33-R40</f>
        <v>-620000</v>
      </c>
      <c r="S41" s="978">
        <f t="shared" si="15"/>
        <v>-4230000</v>
      </c>
    </row>
    <row r="42" spans="1:23" s="53" customFormat="1" ht="18.95" customHeight="1">
      <c r="A42" s="967" t="s">
        <v>1288</v>
      </c>
      <c r="B42" s="968"/>
      <c r="C42" s="977"/>
      <c r="D42" s="978"/>
      <c r="E42" s="978"/>
      <c r="F42" s="978"/>
      <c r="G42" s="977"/>
      <c r="H42" s="978"/>
      <c r="I42" s="978"/>
      <c r="J42" s="978"/>
      <c r="K42" s="977"/>
      <c r="L42" s="978"/>
      <c r="M42" s="978"/>
      <c r="N42" s="978"/>
      <c r="O42" s="977"/>
      <c r="P42" s="1276"/>
      <c r="Q42" s="1276"/>
      <c r="R42" s="1276"/>
      <c r="S42" s="978"/>
      <c r="T42" s="969"/>
    </row>
    <row r="43" spans="1:23" s="53" customFormat="1" ht="18.95" customHeight="1">
      <c r="A43" s="968" t="s">
        <v>1165</v>
      </c>
      <c r="B43" s="979" t="s">
        <v>1580</v>
      </c>
      <c r="C43" s="977">
        <f t="shared" ref="C43:C55" si="19">SUM(D43:F43)</f>
        <v>0</v>
      </c>
      <c r="D43" s="978">
        <f>'一-15、吸收投资收到的现金'!D14</f>
        <v>0</v>
      </c>
      <c r="E43" s="978">
        <f>'一-15、吸收投资收到的现金'!E14</f>
        <v>0</v>
      </c>
      <c r="F43" s="978">
        <f>'一-15、吸收投资收到的现金'!F14</f>
        <v>0</v>
      </c>
      <c r="G43" s="977">
        <f t="shared" ref="G43" si="20">SUM(H43:J43)</f>
        <v>0</v>
      </c>
      <c r="H43" s="978">
        <f>'一-15、吸收投资收到的现金'!H14</f>
        <v>0</v>
      </c>
      <c r="I43" s="978">
        <f>'一-15、吸收投资收到的现金'!I14</f>
        <v>0</v>
      </c>
      <c r="J43" s="978">
        <f>'一-15、吸收投资收到的现金'!J14</f>
        <v>0</v>
      </c>
      <c r="K43" s="977">
        <f t="shared" ref="K43" si="21">SUM(L43:N43)</f>
        <v>0</v>
      </c>
      <c r="L43" s="978">
        <f>'一-15、吸收投资收到的现金'!L14</f>
        <v>0</v>
      </c>
      <c r="M43" s="978">
        <f>'一-15、吸收投资收到的现金'!M14</f>
        <v>0</v>
      </c>
      <c r="N43" s="978">
        <f>'一-15、吸收投资收到的现金'!N14</f>
        <v>0</v>
      </c>
      <c r="O43" s="977">
        <f t="shared" ref="O43" si="22">SUM(P43:R43)</f>
        <v>0</v>
      </c>
      <c r="P43" s="1276">
        <f>'一-15、吸收投资收到的现金'!P14</f>
        <v>0</v>
      </c>
      <c r="Q43" s="1276">
        <f>'一-15、吸收投资收到的现金'!Q14</f>
        <v>0</v>
      </c>
      <c r="R43" s="1276">
        <f>'一-15、吸收投资收到的现金'!R14</f>
        <v>0</v>
      </c>
      <c r="S43" s="978">
        <f t="shared" ref="S43:S55" si="23">O43+K43+G43+C43</f>
        <v>0</v>
      </c>
    </row>
    <row r="44" spans="1:23" s="53" customFormat="1" ht="18.95" customHeight="1">
      <c r="A44" s="968" t="s">
        <v>123</v>
      </c>
      <c r="B44" s="979" t="s">
        <v>1315</v>
      </c>
      <c r="C44" s="977">
        <f t="shared" si="19"/>
        <v>60000000</v>
      </c>
      <c r="D44" s="978">
        <f>'一-16、金融机构借款预算表'!E35</f>
        <v>0</v>
      </c>
      <c r="E44" s="978">
        <f>'一-16、金融机构借款预算表'!F35</f>
        <v>50000000</v>
      </c>
      <c r="F44" s="978">
        <f>'一-16、金融机构借款预算表'!G35</f>
        <v>10000000</v>
      </c>
      <c r="G44" s="977">
        <f t="shared" ref="G44:G55" si="24">SUM(H44:J44)</f>
        <v>90000000</v>
      </c>
      <c r="H44" s="978">
        <f>'一-16、金融机构借款预算表'!I35</f>
        <v>30000000</v>
      </c>
      <c r="I44" s="978">
        <f>'一-16、金融机构借款预算表'!J35</f>
        <v>30000000</v>
      </c>
      <c r="J44" s="978">
        <f>'一-16、金融机构借款预算表'!K35</f>
        <v>30000000</v>
      </c>
      <c r="K44" s="977">
        <f t="shared" ref="K44:K55" si="25">SUM(L44:N44)</f>
        <v>0</v>
      </c>
      <c r="L44" s="978">
        <f>'一-16、金融机构借款预算表'!M35</f>
        <v>0</v>
      </c>
      <c r="M44" s="978">
        <f>'一-16、金融机构借款预算表'!N35</f>
        <v>0</v>
      </c>
      <c r="N44" s="978">
        <f>'一-16、金融机构借款预算表'!O35</f>
        <v>0</v>
      </c>
      <c r="O44" s="977">
        <f t="shared" ref="O44:O55" si="26">SUM(P44:R44)</f>
        <v>0</v>
      </c>
      <c r="P44" s="1276">
        <f>'一-16、金融机构借款预算表'!Q35</f>
        <v>0</v>
      </c>
      <c r="Q44" s="1276">
        <f>'一-16、金融机构借款预算表'!R35</f>
        <v>0</v>
      </c>
      <c r="R44" s="1276">
        <f>'一-16、金融机构借款预算表'!S35</f>
        <v>0</v>
      </c>
      <c r="S44" s="978">
        <f t="shared" si="23"/>
        <v>150000000</v>
      </c>
    </row>
    <row r="45" spans="1:23" s="53" customFormat="1" ht="18.95" customHeight="1">
      <c r="A45" s="968" t="s">
        <v>1173</v>
      </c>
      <c r="B45" s="979" t="s">
        <v>1316</v>
      </c>
      <c r="C45" s="977">
        <f t="shared" si="19"/>
        <v>0</v>
      </c>
      <c r="D45" s="978">
        <f>'一-17、收到的与其他筹资活动有关的现金'!D16</f>
        <v>0</v>
      </c>
      <c r="E45" s="978">
        <f>'一-17、收到的与其他筹资活动有关的现金'!E16</f>
        <v>0</v>
      </c>
      <c r="F45" s="978">
        <f>'一-17、收到的与其他筹资活动有关的现金'!F16</f>
        <v>0</v>
      </c>
      <c r="G45" s="977">
        <f t="shared" si="24"/>
        <v>0</v>
      </c>
      <c r="H45" s="978">
        <f>'一-17、收到的与其他筹资活动有关的现金'!H16</f>
        <v>0</v>
      </c>
      <c r="I45" s="978">
        <f>'一-17、收到的与其他筹资活动有关的现金'!I16</f>
        <v>0</v>
      </c>
      <c r="J45" s="978">
        <f>'一-17、收到的与其他筹资活动有关的现金'!J16</f>
        <v>0</v>
      </c>
      <c r="K45" s="977">
        <f t="shared" si="25"/>
        <v>0</v>
      </c>
      <c r="L45" s="978">
        <f>'一-17、收到的与其他筹资活动有关的现金'!L16</f>
        <v>0</v>
      </c>
      <c r="M45" s="978">
        <f>'一-17、收到的与其他筹资活动有关的现金'!M16</f>
        <v>0</v>
      </c>
      <c r="N45" s="978">
        <f>'一-17、收到的与其他筹资活动有关的现金'!N16</f>
        <v>0</v>
      </c>
      <c r="O45" s="977">
        <f t="shared" si="26"/>
        <v>0</v>
      </c>
      <c r="P45" s="1276">
        <f>'一-17、收到的与其他筹资活动有关的现金'!P16</f>
        <v>0</v>
      </c>
      <c r="Q45" s="1276">
        <f>'一-17、收到的与其他筹资活动有关的现金'!Q16</f>
        <v>0</v>
      </c>
      <c r="R45" s="1276">
        <f>'一-17、收到的与其他筹资活动有关的现金'!R16</f>
        <v>0</v>
      </c>
      <c r="S45" s="978">
        <f t="shared" si="23"/>
        <v>0</v>
      </c>
    </row>
    <row r="46" spans="1:23" s="53" customFormat="1" ht="18.95" customHeight="1">
      <c r="A46" s="967" t="s">
        <v>1136</v>
      </c>
      <c r="B46" s="968"/>
      <c r="C46" s="977">
        <f t="shared" si="19"/>
        <v>60000000</v>
      </c>
      <c r="D46" s="978">
        <f>SUM(D43:D45)</f>
        <v>0</v>
      </c>
      <c r="E46" s="978">
        <f>SUM(E43:E45)</f>
        <v>50000000</v>
      </c>
      <c r="F46" s="978">
        <f>SUM(F43:F45)</f>
        <v>10000000</v>
      </c>
      <c r="G46" s="977">
        <f t="shared" si="24"/>
        <v>90000000</v>
      </c>
      <c r="H46" s="978">
        <f>SUM(H43:H45)</f>
        <v>30000000</v>
      </c>
      <c r="I46" s="978">
        <f>SUM(I43:I45)</f>
        <v>30000000</v>
      </c>
      <c r="J46" s="978">
        <f>SUM(J43:J45)</f>
        <v>30000000</v>
      </c>
      <c r="K46" s="977">
        <f t="shared" si="25"/>
        <v>0</v>
      </c>
      <c r="L46" s="978">
        <f>SUM(L43:L45)</f>
        <v>0</v>
      </c>
      <c r="M46" s="978">
        <f>SUM(M43:M45)</f>
        <v>0</v>
      </c>
      <c r="N46" s="978">
        <f>SUM(N43:N45)</f>
        <v>0</v>
      </c>
      <c r="O46" s="977">
        <f t="shared" si="26"/>
        <v>0</v>
      </c>
      <c r="P46" s="1276">
        <f>SUM(P43:P45)</f>
        <v>0</v>
      </c>
      <c r="Q46" s="1276">
        <f>SUM(Q43:Q45)</f>
        <v>0</v>
      </c>
      <c r="R46" s="1276">
        <f>SUM(R43:R45)</f>
        <v>0</v>
      </c>
      <c r="S46" s="978">
        <f t="shared" si="23"/>
        <v>150000000</v>
      </c>
    </row>
    <row r="47" spans="1:23" s="53" customFormat="1" ht="18.95" customHeight="1">
      <c r="A47" s="985" t="s">
        <v>1166</v>
      </c>
      <c r="B47" s="979" t="s">
        <v>1315</v>
      </c>
      <c r="C47" s="977">
        <f t="shared" si="19"/>
        <v>23000000</v>
      </c>
      <c r="D47" s="978">
        <f>'一-16、金融机构借款预算表'!E69</f>
        <v>23000000</v>
      </c>
      <c r="E47" s="978">
        <f>'一-16、金融机构借款预算表'!F69</f>
        <v>0</v>
      </c>
      <c r="F47" s="978">
        <f>'一-16、金融机构借款预算表'!G69</f>
        <v>0</v>
      </c>
      <c r="G47" s="977">
        <f t="shared" si="24"/>
        <v>10000000</v>
      </c>
      <c r="H47" s="978">
        <f>'一-16、金融机构借款预算表'!I69</f>
        <v>10000000</v>
      </c>
      <c r="I47" s="978">
        <f>'一-16、金融机构借款预算表'!J69</f>
        <v>0</v>
      </c>
      <c r="J47" s="978">
        <f>'一-16、金融机构借款预算表'!K69</f>
        <v>0</v>
      </c>
      <c r="K47" s="977">
        <f t="shared" si="25"/>
        <v>15000000</v>
      </c>
      <c r="L47" s="978">
        <f>'一-16、金融机构借款预算表'!M69</f>
        <v>15000000</v>
      </c>
      <c r="M47" s="978">
        <f>'一-16、金融机构借款预算表'!N69</f>
        <v>0</v>
      </c>
      <c r="N47" s="978">
        <f>'一-16、金融机构借款预算表'!O69</f>
        <v>0</v>
      </c>
      <c r="O47" s="977">
        <f t="shared" si="26"/>
        <v>15000000</v>
      </c>
      <c r="P47" s="1276">
        <f>'一-16、金融机构借款预算表'!Q69</f>
        <v>15000000</v>
      </c>
      <c r="Q47" s="1276">
        <f>'一-16、金融机构借款预算表'!R69</f>
        <v>0</v>
      </c>
      <c r="R47" s="1276">
        <f>'一-16、金融机构借款预算表'!S69</f>
        <v>0</v>
      </c>
      <c r="S47" s="978">
        <f t="shared" si="23"/>
        <v>63000000</v>
      </c>
    </row>
    <row r="48" spans="1:23" s="53" customFormat="1" ht="18" customHeight="1">
      <c r="A48" s="996" t="s">
        <v>1592</v>
      </c>
      <c r="B48" s="997" t="s">
        <v>405</v>
      </c>
      <c r="C48" s="977">
        <f t="shared" si="19"/>
        <v>5604907.7400000002</v>
      </c>
      <c r="D48" s="978">
        <f>'一-18、财务费用'!D16</f>
        <v>1092063.2</v>
      </c>
      <c r="E48" s="978">
        <f>'一-18、财务费用'!E16</f>
        <v>2954844.54</v>
      </c>
      <c r="F48" s="978">
        <f>'一-18、财务费用'!F16</f>
        <v>1558000</v>
      </c>
      <c r="G48" s="977">
        <f t="shared" si="24"/>
        <v>10364000</v>
      </c>
      <c r="H48" s="978">
        <f>'一-18、财务费用'!H16</f>
        <v>3278000</v>
      </c>
      <c r="I48" s="978">
        <f>'一-18、财务费用'!I16</f>
        <v>3418000</v>
      </c>
      <c r="J48" s="978">
        <f>'一-18、财务费用'!J16</f>
        <v>3668000</v>
      </c>
      <c r="K48" s="977">
        <f t="shared" si="25"/>
        <v>5664000</v>
      </c>
      <c r="L48" s="978">
        <f>'一-18、财务费用'!L16</f>
        <v>1888000</v>
      </c>
      <c r="M48" s="978">
        <f>'一-18、财务费用'!M16</f>
        <v>1888000</v>
      </c>
      <c r="N48" s="978">
        <f>'一-18、财务费用'!N16</f>
        <v>1888000</v>
      </c>
      <c r="O48" s="977">
        <f t="shared" si="26"/>
        <v>5335000</v>
      </c>
      <c r="P48" s="1276">
        <f>'一-18、财务费用'!P16</f>
        <v>1758000</v>
      </c>
      <c r="Q48" s="1276">
        <f>'一-18、财务费用'!Q16</f>
        <v>1819000</v>
      </c>
      <c r="R48" s="1276">
        <f>'一-18、财务费用'!R16</f>
        <v>1758000</v>
      </c>
      <c r="S48" s="978">
        <f t="shared" si="23"/>
        <v>26967907.740000002</v>
      </c>
      <c r="T48" s="969"/>
      <c r="U48" s="969"/>
      <c r="V48" s="969"/>
      <c r="W48" s="969"/>
    </row>
    <row r="49" spans="1:20" s="53" customFormat="1" ht="18.95" customHeight="1">
      <c r="A49" s="994" t="s">
        <v>1593</v>
      </c>
      <c r="B49" s="979" t="s">
        <v>406</v>
      </c>
      <c r="C49" s="977">
        <f t="shared" si="19"/>
        <v>0</v>
      </c>
      <c r="D49" s="978">
        <f>'一-19、筹资活动产生的现金流出预算表'!C7</f>
        <v>0</v>
      </c>
      <c r="E49" s="978">
        <f>'一-19、筹资活动产生的现金流出预算表'!D7</f>
        <v>0</v>
      </c>
      <c r="F49" s="978">
        <f>'一-19、筹资活动产生的现金流出预算表'!E7</f>
        <v>0</v>
      </c>
      <c r="G49" s="977">
        <f t="shared" si="24"/>
        <v>0</v>
      </c>
      <c r="H49" s="978">
        <f>'一-19、筹资活动产生的现金流出预算表'!G7</f>
        <v>0</v>
      </c>
      <c r="I49" s="978">
        <f>'一-19、筹资活动产生的现金流出预算表'!H7</f>
        <v>0</v>
      </c>
      <c r="J49" s="978">
        <f>'一-19、筹资活动产生的现金流出预算表'!I7</f>
        <v>0</v>
      </c>
      <c r="K49" s="977">
        <f t="shared" si="25"/>
        <v>0</v>
      </c>
      <c r="L49" s="978">
        <f>'一-19、筹资活动产生的现金流出预算表'!K7</f>
        <v>0</v>
      </c>
      <c r="M49" s="978">
        <f>'一-19、筹资活动产生的现金流出预算表'!L7</f>
        <v>0</v>
      </c>
      <c r="N49" s="978">
        <f>'一-19、筹资活动产生的现金流出预算表'!M7</f>
        <v>0</v>
      </c>
      <c r="O49" s="977">
        <f t="shared" si="26"/>
        <v>0</v>
      </c>
      <c r="P49" s="1276">
        <f>'一-19、筹资活动产生的现金流出预算表'!O7</f>
        <v>0</v>
      </c>
      <c r="Q49" s="1276">
        <f>'一-19、筹资活动产生的现金流出预算表'!P7</f>
        <v>0</v>
      </c>
      <c r="R49" s="1276">
        <f>'一-19、筹资活动产生的现金流出预算表'!Q7</f>
        <v>0</v>
      </c>
      <c r="S49" s="978">
        <f t="shared" si="23"/>
        <v>0</v>
      </c>
    </row>
    <row r="50" spans="1:20" s="53" customFormat="1" ht="18.95" customHeight="1">
      <c r="A50" s="985" t="s">
        <v>1533</v>
      </c>
      <c r="B50" s="979" t="s">
        <v>406</v>
      </c>
      <c r="C50" s="977">
        <f t="shared" si="19"/>
        <v>0</v>
      </c>
      <c r="D50" s="978">
        <f>'一-19、筹资活动产生的现金流出预算表'!C8</f>
        <v>0</v>
      </c>
      <c r="E50" s="978">
        <f>'一-19、筹资活动产生的现金流出预算表'!D8</f>
        <v>0</v>
      </c>
      <c r="F50" s="978">
        <f>'一-19、筹资活动产生的现金流出预算表'!E8</f>
        <v>0</v>
      </c>
      <c r="G50" s="977">
        <f t="shared" si="24"/>
        <v>0</v>
      </c>
      <c r="H50" s="978">
        <f>'一-19、筹资活动产生的现金流出预算表'!G8</f>
        <v>0</v>
      </c>
      <c r="I50" s="978">
        <f>'一-19、筹资活动产生的现金流出预算表'!H8</f>
        <v>0</v>
      </c>
      <c r="J50" s="978">
        <f>'一-19、筹资活动产生的现金流出预算表'!I8</f>
        <v>0</v>
      </c>
      <c r="K50" s="977">
        <f t="shared" si="25"/>
        <v>0</v>
      </c>
      <c r="L50" s="978">
        <f>'一-19、筹资活动产生的现金流出预算表'!K8</f>
        <v>0</v>
      </c>
      <c r="M50" s="978">
        <f>'一-19、筹资活动产生的现金流出预算表'!L8</f>
        <v>0</v>
      </c>
      <c r="N50" s="978">
        <f>'一-19、筹资活动产生的现金流出预算表'!M8</f>
        <v>0</v>
      </c>
      <c r="O50" s="977">
        <f t="shared" si="26"/>
        <v>0</v>
      </c>
      <c r="P50" s="1276">
        <f>'一-19、筹资活动产生的现金流出预算表'!O8</f>
        <v>0</v>
      </c>
      <c r="Q50" s="1276">
        <f>'一-19、筹资活动产生的现金流出预算表'!P8</f>
        <v>0</v>
      </c>
      <c r="R50" s="1276">
        <f>'一-19、筹资活动产生的现金流出预算表'!Q8</f>
        <v>0</v>
      </c>
      <c r="S50" s="978">
        <f t="shared" si="23"/>
        <v>0</v>
      </c>
    </row>
    <row r="51" spans="1:20" s="53" customFormat="1" ht="18.95" customHeight="1">
      <c r="A51" s="995" t="s">
        <v>1138</v>
      </c>
      <c r="B51" s="968"/>
      <c r="C51" s="977">
        <f t="shared" si="19"/>
        <v>28604907.739999998</v>
      </c>
      <c r="D51" s="978">
        <f>SUM(D47:D50)</f>
        <v>24092063.199999999</v>
      </c>
      <c r="E51" s="978">
        <f>SUM(E47:E50)</f>
        <v>2954844.54</v>
      </c>
      <c r="F51" s="978">
        <f>SUM(F47:F50)</f>
        <v>1558000</v>
      </c>
      <c r="G51" s="977">
        <f t="shared" si="24"/>
        <v>20364000</v>
      </c>
      <c r="H51" s="978">
        <f>SUM(H47:H50)</f>
        <v>13278000</v>
      </c>
      <c r="I51" s="978">
        <f>SUM(I47:I50)</f>
        <v>3418000</v>
      </c>
      <c r="J51" s="978">
        <f>SUM(J47:J50)</f>
        <v>3668000</v>
      </c>
      <c r="K51" s="977">
        <f t="shared" si="25"/>
        <v>20664000</v>
      </c>
      <c r="L51" s="978">
        <f>SUM(L47:L50)</f>
        <v>16888000</v>
      </c>
      <c r="M51" s="978">
        <f>SUM(M47:M50)</f>
        <v>1888000</v>
      </c>
      <c r="N51" s="978">
        <f>SUM(N47:N50)</f>
        <v>1888000</v>
      </c>
      <c r="O51" s="977">
        <f t="shared" si="26"/>
        <v>20335000</v>
      </c>
      <c r="P51" s="1276">
        <f>SUM(P47:P50)</f>
        <v>16758000</v>
      </c>
      <c r="Q51" s="1276">
        <f>SUM(Q47:Q50)</f>
        <v>1819000</v>
      </c>
      <c r="R51" s="1276">
        <f>SUM(R47:R50)</f>
        <v>1758000</v>
      </c>
      <c r="S51" s="978">
        <f t="shared" si="23"/>
        <v>89967907.739999995</v>
      </c>
    </row>
    <row r="52" spans="1:20" s="53" customFormat="1" ht="18.95" customHeight="1">
      <c r="A52" s="995" t="s">
        <v>1181</v>
      </c>
      <c r="B52" s="968"/>
      <c r="C52" s="977">
        <f t="shared" si="19"/>
        <v>31395092.260000002</v>
      </c>
      <c r="D52" s="978">
        <f>D46-D51</f>
        <v>-24092063.199999999</v>
      </c>
      <c r="E52" s="978">
        <f>E46-E51</f>
        <v>47045155.460000001</v>
      </c>
      <c r="F52" s="978">
        <f>F46-F51</f>
        <v>8442000</v>
      </c>
      <c r="G52" s="977">
        <f t="shared" si="24"/>
        <v>69636000</v>
      </c>
      <c r="H52" s="978">
        <f>H46-H51</f>
        <v>16722000</v>
      </c>
      <c r="I52" s="978">
        <f>I46-I51</f>
        <v>26582000</v>
      </c>
      <c r="J52" s="978">
        <f>J46-J51</f>
        <v>26332000</v>
      </c>
      <c r="K52" s="977">
        <f t="shared" si="25"/>
        <v>-20664000</v>
      </c>
      <c r="L52" s="978">
        <f>L46-L51</f>
        <v>-16888000</v>
      </c>
      <c r="M52" s="978">
        <f>M46-M51</f>
        <v>-1888000</v>
      </c>
      <c r="N52" s="978">
        <f>N46-N51</f>
        <v>-1888000</v>
      </c>
      <c r="O52" s="977">
        <f t="shared" si="26"/>
        <v>-20335000</v>
      </c>
      <c r="P52" s="1276">
        <f>P46-P51</f>
        <v>-16758000</v>
      </c>
      <c r="Q52" s="1276">
        <f>Q46-Q51</f>
        <v>-1819000</v>
      </c>
      <c r="R52" s="1276">
        <f>R46-R51</f>
        <v>-1758000</v>
      </c>
      <c r="S52" s="978">
        <f t="shared" si="23"/>
        <v>60032092.260000005</v>
      </c>
    </row>
    <row r="53" spans="1:20" s="53" customFormat="1" ht="18.95" customHeight="1">
      <c r="A53" s="995" t="s">
        <v>1177</v>
      </c>
      <c r="B53" s="968"/>
      <c r="C53" s="977">
        <f t="shared" si="19"/>
        <v>28904404.149999999</v>
      </c>
      <c r="D53" s="978">
        <f>D24+D40+D51</f>
        <v>24165228.669999998</v>
      </c>
      <c r="E53" s="978">
        <f>E24+E40+E51</f>
        <v>3068010.0100000002</v>
      </c>
      <c r="F53" s="978">
        <f>F24+F40+F51</f>
        <v>1671165.47</v>
      </c>
      <c r="G53" s="977">
        <f t="shared" si="24"/>
        <v>20634000</v>
      </c>
      <c r="H53" s="978">
        <f>H24+H40+H51</f>
        <v>13368000</v>
      </c>
      <c r="I53" s="978">
        <f>I24+I40+I51</f>
        <v>3508000</v>
      </c>
      <c r="J53" s="978">
        <f>J24+J40+J51</f>
        <v>3758000</v>
      </c>
      <c r="K53" s="977">
        <f t="shared" si="25"/>
        <v>22274000</v>
      </c>
      <c r="L53" s="978">
        <f>L24+L40+L51</f>
        <v>18058000</v>
      </c>
      <c r="M53" s="978">
        <f>M24+M40+M51</f>
        <v>2208000</v>
      </c>
      <c r="N53" s="978">
        <f>N24+N40+N51</f>
        <v>2008000</v>
      </c>
      <c r="O53" s="977">
        <f t="shared" si="26"/>
        <v>22455000</v>
      </c>
      <c r="P53" s="1276">
        <f>P24+P40+P51</f>
        <v>17238000</v>
      </c>
      <c r="Q53" s="1276">
        <f>Q24+Q40+Q51</f>
        <v>2839000</v>
      </c>
      <c r="R53" s="1276">
        <f>R24+R40+R51</f>
        <v>2378000</v>
      </c>
      <c r="S53" s="978">
        <f t="shared" si="23"/>
        <v>94267404.150000006</v>
      </c>
    </row>
    <row r="54" spans="1:20" s="53" customFormat="1" ht="18.95" customHeight="1">
      <c r="A54" s="998" t="s">
        <v>1152</v>
      </c>
      <c r="B54" s="968"/>
      <c r="C54" s="977">
        <f t="shared" si="19"/>
        <v>61217100</v>
      </c>
      <c r="D54" s="978">
        <f>D13+D33+D46</f>
        <v>405700</v>
      </c>
      <c r="E54" s="978">
        <f>E13+E33+E46</f>
        <v>50405700</v>
      </c>
      <c r="F54" s="978">
        <f>F13+F33+F46</f>
        <v>10405700</v>
      </c>
      <c r="G54" s="977">
        <f t="shared" si="24"/>
        <v>90000000</v>
      </c>
      <c r="H54" s="978">
        <f>H13+H33+H46</f>
        <v>30000000</v>
      </c>
      <c r="I54" s="978">
        <f>I13+I33+I46</f>
        <v>30000000</v>
      </c>
      <c r="J54" s="978">
        <f>J13+J33+J46</f>
        <v>30000000</v>
      </c>
      <c r="K54" s="977">
        <f t="shared" si="25"/>
        <v>0</v>
      </c>
      <c r="L54" s="978">
        <f>L13+L33+L46</f>
        <v>0</v>
      </c>
      <c r="M54" s="978">
        <f>M13+M33+M46</f>
        <v>0</v>
      </c>
      <c r="N54" s="978">
        <f>N13+N33+N46</f>
        <v>0</v>
      </c>
      <c r="O54" s="977">
        <f t="shared" si="26"/>
        <v>0</v>
      </c>
      <c r="P54" s="1276">
        <f>P13+P33+P46</f>
        <v>0</v>
      </c>
      <c r="Q54" s="1276">
        <f>Q13+Q33+Q46</f>
        <v>0</v>
      </c>
      <c r="R54" s="1276">
        <f>R13+R33+R46</f>
        <v>0</v>
      </c>
      <c r="S54" s="978">
        <f t="shared" si="23"/>
        <v>151217100</v>
      </c>
      <c r="T54" s="969"/>
    </row>
    <row r="55" spans="1:20" s="53" customFormat="1" ht="18.95" customHeight="1">
      <c r="A55" s="999" t="s">
        <v>1178</v>
      </c>
      <c r="B55" s="968" t="s">
        <v>999</v>
      </c>
      <c r="C55" s="977">
        <f t="shared" si="19"/>
        <v>32312695.850000001</v>
      </c>
      <c r="D55" s="978">
        <f>D54-D53</f>
        <v>-23759528.669999998</v>
      </c>
      <c r="E55" s="978">
        <f>E54-E53</f>
        <v>47337689.990000002</v>
      </c>
      <c r="F55" s="978">
        <f>F54-F53</f>
        <v>8734534.5299999993</v>
      </c>
      <c r="G55" s="977">
        <f t="shared" si="24"/>
        <v>69366000</v>
      </c>
      <c r="H55" s="978">
        <f>H54-H53</f>
        <v>16632000</v>
      </c>
      <c r="I55" s="978">
        <f>I54-I53</f>
        <v>26492000</v>
      </c>
      <c r="J55" s="978">
        <f>J54-J53</f>
        <v>26242000</v>
      </c>
      <c r="K55" s="977">
        <f t="shared" si="25"/>
        <v>-22274000</v>
      </c>
      <c r="L55" s="978">
        <f>L54-L53</f>
        <v>-18058000</v>
      </c>
      <c r="M55" s="978">
        <f>M54-M53</f>
        <v>-2208000</v>
      </c>
      <c r="N55" s="978">
        <f>N54-N53</f>
        <v>-2008000</v>
      </c>
      <c r="O55" s="977">
        <f t="shared" si="26"/>
        <v>-22455000</v>
      </c>
      <c r="P55" s="1276">
        <f>P54-P53</f>
        <v>-17238000</v>
      </c>
      <c r="Q55" s="1276">
        <f>Q54-Q53</f>
        <v>-2839000</v>
      </c>
      <c r="R55" s="1276">
        <f>R54-R53</f>
        <v>-2378000</v>
      </c>
      <c r="S55" s="978">
        <f t="shared" si="23"/>
        <v>56949695.850000001</v>
      </c>
    </row>
    <row r="56" spans="1:20" s="53" customFormat="1" ht="18.95" customHeight="1">
      <c r="A56" s="999" t="s">
        <v>1294</v>
      </c>
      <c r="B56" s="968"/>
      <c r="C56" s="977">
        <v>67610514.810000002</v>
      </c>
      <c r="D56" s="977">
        <f>C56</f>
        <v>67610514.810000002</v>
      </c>
      <c r="E56" s="978">
        <f>D57</f>
        <v>43850986.140000001</v>
      </c>
      <c r="F56" s="978">
        <f>E57</f>
        <v>91188676.129999995</v>
      </c>
      <c r="G56" s="977">
        <f>J56</f>
        <v>143047210.66</v>
      </c>
      <c r="H56" s="977">
        <f>F57</f>
        <v>99923210.659999996</v>
      </c>
      <c r="I56" s="978">
        <f>H57</f>
        <v>116555210.66</v>
      </c>
      <c r="J56" s="978">
        <f>I57</f>
        <v>143047210.66</v>
      </c>
      <c r="K56" s="977">
        <f>N56</f>
        <v>149023210.66</v>
      </c>
      <c r="L56" s="977">
        <f>J57</f>
        <v>169289210.66</v>
      </c>
      <c r="M56" s="978">
        <f>L57</f>
        <v>151231210.66</v>
      </c>
      <c r="N56" s="978">
        <f>M57</f>
        <v>149023210.66</v>
      </c>
      <c r="O56" s="977">
        <f>R56</f>
        <v>126938210.66</v>
      </c>
      <c r="P56" s="1343">
        <f>N57</f>
        <v>147015210.66</v>
      </c>
      <c r="Q56" s="1276">
        <f>P57</f>
        <v>129777210.66</v>
      </c>
      <c r="R56" s="1276">
        <f>Q57</f>
        <v>126938210.66</v>
      </c>
      <c r="S56" s="978">
        <f>D56</f>
        <v>67610514.810000002</v>
      </c>
    </row>
    <row r="57" spans="1:20" s="53" customFormat="1" ht="18.95" customHeight="1">
      <c r="A57" s="999" t="s">
        <v>1295</v>
      </c>
      <c r="B57" s="968"/>
      <c r="C57" s="977">
        <f>F57</f>
        <v>99923210.659999996</v>
      </c>
      <c r="D57" s="978">
        <f>D55+D56</f>
        <v>43850986.140000001</v>
      </c>
      <c r="E57" s="978">
        <f>E55+E56</f>
        <v>91188676.129999995</v>
      </c>
      <c r="F57" s="978">
        <f t="shared" ref="F57" si="27">F55+F56</f>
        <v>99923210.659999996</v>
      </c>
      <c r="G57" s="977">
        <f>J57</f>
        <v>169289210.66</v>
      </c>
      <c r="H57" s="978">
        <f>H55+H56</f>
        <v>116555210.66</v>
      </c>
      <c r="I57" s="978">
        <f>I55+I56</f>
        <v>143047210.66</v>
      </c>
      <c r="J57" s="978">
        <f t="shared" ref="J57" si="28">J55+J56</f>
        <v>169289210.66</v>
      </c>
      <c r="K57" s="977">
        <f>N57</f>
        <v>147015210.66</v>
      </c>
      <c r="L57" s="978">
        <f>L55+L56</f>
        <v>151231210.66</v>
      </c>
      <c r="M57" s="978">
        <f>M55+M56</f>
        <v>149023210.66</v>
      </c>
      <c r="N57" s="978">
        <f t="shared" ref="N57" si="29">N55+N56</f>
        <v>147015210.66</v>
      </c>
      <c r="O57" s="977">
        <f>R57</f>
        <v>124560210.66</v>
      </c>
      <c r="P57" s="1276">
        <f>P55+P56</f>
        <v>129777210.66</v>
      </c>
      <c r="Q57" s="1276">
        <f>Q55+Q56</f>
        <v>126938210.66</v>
      </c>
      <c r="R57" s="1276">
        <f t="shared" ref="R57" si="30">R55+R56</f>
        <v>124560210.66</v>
      </c>
      <c r="S57" s="978">
        <f>S55+S56</f>
        <v>124560210.66</v>
      </c>
    </row>
    <row r="58" spans="1:20" ht="18.95" customHeight="1">
      <c r="B58" s="137" t="s">
        <v>109</v>
      </c>
      <c r="O58" s="1542" t="s">
        <v>1188</v>
      </c>
      <c r="P58" s="1542"/>
      <c r="Q58" s="1542"/>
      <c r="R58" s="1542"/>
      <c r="S58" s="1542"/>
    </row>
    <row r="59" spans="1:20" ht="18.95" customHeight="1">
      <c r="R59" s="1344"/>
      <c r="S59" s="1000"/>
    </row>
    <row r="60" spans="1:20" ht="18.95" customHeight="1">
      <c r="R60" s="1344"/>
      <c r="S60" s="1000"/>
    </row>
  </sheetData>
  <mergeCells count="3">
    <mergeCell ref="A2:S2"/>
    <mergeCell ref="O58:S58"/>
    <mergeCell ref="A3:S3"/>
  </mergeCells>
  <phoneticPr fontId="2" type="noConversion"/>
  <hyperlinks>
    <hyperlink ref="B9" location="'一-1、主营业务收入现金预算表'!A1" display="附表:一-1"/>
    <hyperlink ref="B12" location="'一-3、收到的与其他经营活动有关的现金'!A1" display="附表:一-3"/>
    <hyperlink ref="B28" location="'一-10收回投资本金、收益'!A1" display="附表:一-10"/>
    <hyperlink ref="B30" location="'一-11、处置非流动资产收入现金'!A1" display="附表:一-11"/>
    <hyperlink ref="B32" location="'一-12、收到的与其他投资活动有关的现金'!A1" display="附表:一-12"/>
    <hyperlink ref="B43" location="'一-15、吸收投资收到的现金'!A1" display="附表:一-15"/>
    <hyperlink ref="B44" location="'一-16、金融机构借款预算表'!A1" display="附表:一-16"/>
    <hyperlink ref="B45" location="'一-17、收到的与其他筹资活动有关的现金'!A1" display="附表:一-17"/>
    <hyperlink ref="B16" location="'一-4、主营成本'!A1" display="附表:一-4"/>
    <hyperlink ref="B19" location="'一-6管理费用'!A1" display="附表:一-6"/>
    <hyperlink ref="B48" location="'一-18、财务费用'!A1" display="附表:一-18"/>
    <hyperlink ref="B22" location="'一-8税费'!A1" display="附表:一-8"/>
    <hyperlink ref="B23" location="'一-9支付的其他与经营活动有关的现金'!A1" display="附表:一-9"/>
    <hyperlink ref="B35" location="'一-13、购置非流动资产支出'!A1" display="附表:一-13"/>
    <hyperlink ref="B36" location="'一-14、投资支出'!A1" display="附表:一-14"/>
    <hyperlink ref="B47" location="'一-16、金融机构借款预算表'!A1" display="附表:一-16"/>
    <hyperlink ref="B49" location="'一-19、筹资活动产生的现金流出预算表'!A1" display="附表:一-19"/>
    <hyperlink ref="A1" location="表格索引!A1" display="返回索引"/>
    <hyperlink ref="B20" location="'一-7销售费用'!A1" display="附表:一-13"/>
    <hyperlink ref="B8" location="'一-1、主营业务收入现金预算表'!A1" display="附表:一-1"/>
    <hyperlink ref="B10" location="'一-2、其他业务现金收入预算表'!A1" display="附表:一-2"/>
    <hyperlink ref="B17" r:id="rId1" location="'一-5其他成本'!A1"/>
    <hyperlink ref="B15" r:id="rId2" location="'一-4、主营成本'!A1"/>
    <hyperlink ref="B29" location="'一-10收回投资本金、收益'!A1" display="附表:一-10"/>
    <hyperlink ref="B37" location="'一-14、投资支出'!A1" display="附表:一-14"/>
    <hyperlink ref="B38" location="'一-14、投资支出'!A1" display="附表:一-14"/>
    <hyperlink ref="B39" location="'一-14、投资支出'!A1" display="附表:一-14"/>
    <hyperlink ref="B50" location="'一-19、筹资活动产生的现金流出预算表'!A1" display="附表:一-19"/>
  </hyperlinks>
  <printOptions horizontalCentered="1"/>
  <pageMargins left="0.11811023622047245" right="0.15748031496062992" top="0.19685039370078741" bottom="0.59055118110236227" header="0.51181102362204722" footer="0.51181102362204722"/>
  <pageSetup paperSize="9" scale="70" orientation="portrait" r:id="rId3"/>
  <headerFooter alignWithMargins="0"/>
</worksheet>
</file>

<file path=xl/worksheets/sheet13.xml><?xml version="1.0" encoding="utf-8"?>
<worksheet xmlns="http://schemas.openxmlformats.org/spreadsheetml/2006/main" xmlns:r="http://schemas.openxmlformats.org/officeDocument/2006/relationships">
  <sheetPr codeName="Sheet17">
    <outlinePr summaryRight="0"/>
    <pageSetUpPr fitToPage="1"/>
  </sheetPr>
  <dimension ref="A1:X18"/>
  <sheetViews>
    <sheetView zoomScaleNormal="100" workbookViewId="0">
      <pane xSplit="1" ySplit="6" topLeftCell="B7" activePane="bottomRight" state="frozen"/>
      <selection activeCell="D18" sqref="D18"/>
      <selection pane="topRight" activeCell="D18" sqref="D18"/>
      <selection pane="bottomLeft" activeCell="D18" sqref="D18"/>
      <selection pane="bottomRight" activeCell="G7" sqref="G7"/>
    </sheetView>
  </sheetViews>
  <sheetFormatPr defaultRowHeight="14.25" outlineLevelCol="1"/>
  <cols>
    <col min="1" max="1" width="14.5" style="703" customWidth="1"/>
    <col min="2" max="2" width="11.875" style="1364" customWidth="1"/>
    <col min="3" max="3" width="10.75" style="1364" hidden="1" customWidth="1"/>
    <col min="4" max="4" width="12.625" style="1364" hidden="1" customWidth="1"/>
    <col min="5" max="5" width="4.625" style="1364" customWidth="1"/>
    <col min="6" max="6" width="12.375" style="703" customWidth="1"/>
    <col min="7" max="9" width="11.25" style="703" customWidth="1" outlineLevel="1"/>
    <col min="10" max="10" width="12.375" style="703" customWidth="1" collapsed="1"/>
    <col min="11" max="11" width="12.25" style="703" hidden="1" customWidth="1" outlineLevel="1"/>
    <col min="12" max="13" width="11.25" style="703" hidden="1" customWidth="1" outlineLevel="1"/>
    <col min="14" max="14" width="12.375" style="703" customWidth="1" collapsed="1"/>
    <col min="15" max="17" width="5.875" style="703" hidden="1" customWidth="1" outlineLevel="1"/>
    <col min="18" max="18" width="12.375" style="703" customWidth="1" collapsed="1"/>
    <col min="19" max="19" width="6.125" style="703" hidden="1" customWidth="1" outlineLevel="1"/>
    <col min="20" max="20" width="10.375" style="703" hidden="1" customWidth="1" outlineLevel="1"/>
    <col min="21" max="21" width="6.125" style="703" hidden="1" customWidth="1" outlineLevel="1"/>
    <col min="22" max="22" width="12.375" style="703" customWidth="1"/>
    <col min="23" max="23" width="11.125" style="703" customWidth="1"/>
    <col min="24" max="24" width="7.625" style="703" customWidth="1"/>
    <col min="25" max="16384" width="9" style="703"/>
  </cols>
  <sheetData>
    <row r="1" spans="1:24">
      <c r="A1" s="704" t="s">
        <v>1015</v>
      </c>
    </row>
    <row r="2" spans="1:24">
      <c r="A2" s="702" t="s">
        <v>281</v>
      </c>
    </row>
    <row r="3" spans="1:24" ht="39" customHeight="1">
      <c r="A3" s="1550" t="s">
        <v>279</v>
      </c>
      <c r="B3" s="1550"/>
      <c r="C3" s="1550"/>
      <c r="D3" s="1550"/>
      <c r="E3" s="1550"/>
      <c r="F3" s="1550"/>
      <c r="G3" s="1550"/>
      <c r="H3" s="1550"/>
      <c r="I3" s="1550"/>
      <c r="J3" s="1550"/>
      <c r="K3" s="1550"/>
      <c r="L3" s="1550"/>
      <c r="M3" s="1550"/>
      <c r="N3" s="1550"/>
      <c r="O3" s="1550"/>
      <c r="P3" s="1550"/>
      <c r="Q3" s="1550"/>
      <c r="R3" s="1550"/>
      <c r="S3" s="1550"/>
      <c r="T3" s="1550"/>
      <c r="U3" s="1550"/>
      <c r="V3" s="1550"/>
      <c r="W3" s="1550"/>
      <c r="X3" s="1550"/>
    </row>
    <row r="4" spans="1:24" s="706" customFormat="1" ht="15" customHeight="1">
      <c r="A4" s="705" t="str">
        <f>表格索引!B4</f>
        <v>编制单位：广东******有限公司</v>
      </c>
      <c r="B4" s="1365"/>
      <c r="C4" s="1365"/>
      <c r="D4" s="1365"/>
      <c r="E4" s="1365"/>
      <c r="F4" s="302"/>
      <c r="G4" s="302"/>
      <c r="H4" s="302"/>
      <c r="I4" s="302"/>
      <c r="J4" s="302"/>
      <c r="K4" s="302"/>
      <c r="L4" s="302"/>
      <c r="M4" s="302"/>
      <c r="N4" s="706" t="str">
        <f>表格索引!C4</f>
        <v>预算年度：2013年</v>
      </c>
      <c r="R4" s="301"/>
      <c r="S4" s="301"/>
      <c r="T4" s="301"/>
      <c r="U4" s="301"/>
      <c r="V4" s="301"/>
      <c r="W4" s="1552" t="s">
        <v>1035</v>
      </c>
      <c r="X4" s="1552"/>
    </row>
    <row r="5" spans="1:24" s="707" customFormat="1" ht="27.75" customHeight="1">
      <c r="A5" s="1546" t="s">
        <v>1153</v>
      </c>
      <c r="B5" s="1551" t="s">
        <v>1187</v>
      </c>
      <c r="C5" s="1551" t="s">
        <v>1320</v>
      </c>
      <c r="D5" s="1551" t="s">
        <v>133</v>
      </c>
      <c r="E5" s="1554" t="s">
        <v>50</v>
      </c>
      <c r="F5" s="1553" t="s">
        <v>140</v>
      </c>
      <c r="G5" s="1553"/>
      <c r="H5" s="1553"/>
      <c r="I5" s="1553"/>
      <c r="J5" s="1553"/>
      <c r="K5" s="1553"/>
      <c r="L5" s="1553"/>
      <c r="M5" s="1553"/>
      <c r="N5" s="1553"/>
      <c r="O5" s="1553"/>
      <c r="P5" s="1553"/>
      <c r="Q5" s="1553"/>
      <c r="R5" s="1553"/>
      <c r="S5" s="1553"/>
      <c r="T5" s="1553"/>
      <c r="U5" s="1553"/>
      <c r="V5" s="1553"/>
      <c r="W5" s="1556" t="s">
        <v>949</v>
      </c>
      <c r="X5" s="1548" t="s">
        <v>1185</v>
      </c>
    </row>
    <row r="6" spans="1:24" s="707" customFormat="1" ht="27.75" customHeight="1">
      <c r="A6" s="1547"/>
      <c r="B6" s="1551"/>
      <c r="C6" s="1551"/>
      <c r="D6" s="1551"/>
      <c r="E6" s="1555"/>
      <c r="F6" s="698" t="s">
        <v>136</v>
      </c>
      <c r="G6" s="698" t="s">
        <v>1162</v>
      </c>
      <c r="H6" s="698" t="s">
        <v>390</v>
      </c>
      <c r="I6" s="698" t="s">
        <v>389</v>
      </c>
      <c r="J6" s="698" t="s">
        <v>137</v>
      </c>
      <c r="K6" s="698" t="s">
        <v>388</v>
      </c>
      <c r="L6" s="698" t="s">
        <v>387</v>
      </c>
      <c r="M6" s="698" t="s">
        <v>386</v>
      </c>
      <c r="N6" s="698" t="s">
        <v>138</v>
      </c>
      <c r="O6" s="698" t="s">
        <v>385</v>
      </c>
      <c r="P6" s="698" t="s">
        <v>384</v>
      </c>
      <c r="Q6" s="698" t="s">
        <v>383</v>
      </c>
      <c r="R6" s="698" t="s">
        <v>139</v>
      </c>
      <c r="S6" s="698" t="s">
        <v>382</v>
      </c>
      <c r="T6" s="698" t="s">
        <v>381</v>
      </c>
      <c r="U6" s="698" t="s">
        <v>380</v>
      </c>
      <c r="V6" s="723" t="s">
        <v>1321</v>
      </c>
      <c r="W6" s="1557"/>
      <c r="X6" s="1549"/>
    </row>
    <row r="7" spans="1:24" ht="27.75" customHeight="1">
      <c r="A7" s="708" t="s">
        <v>1324</v>
      </c>
      <c r="B7" s="1366"/>
      <c r="C7" s="1366"/>
      <c r="D7" s="1366"/>
      <c r="E7" s="1367">
        <v>0.7</v>
      </c>
      <c r="F7" s="724">
        <f>SUM(G7:I7)</f>
        <v>0</v>
      </c>
      <c r="G7" s="725">
        <f>B7*E7</f>
        <v>0</v>
      </c>
      <c r="H7" s="725">
        <f>'[12]二-1主营收入'!C$36*$E$7</f>
        <v>0</v>
      </c>
      <c r="I7" s="725">
        <f>'[12]二-1主营收入'!D$36*$E$7</f>
        <v>0</v>
      </c>
      <c r="J7" s="724">
        <f>SUM(K7:M7)</f>
        <v>0</v>
      </c>
      <c r="K7" s="725">
        <f>'[12]二-1主营收入'!E$36*$E$7</f>
        <v>0</v>
      </c>
      <c r="L7" s="725">
        <f>'[12]二-1主营收入'!G$36*$E$7</f>
        <v>0</v>
      </c>
      <c r="M7" s="725">
        <f>'[12]二-1主营收入'!H$36*$E$7</f>
        <v>0</v>
      </c>
      <c r="N7" s="724">
        <f>SUM(O7:Q7)</f>
        <v>0</v>
      </c>
      <c r="O7" s="725">
        <f>'[12]二-1主营收入'!I$36*$E$7</f>
        <v>0</v>
      </c>
      <c r="P7" s="725">
        <f>'[12]二-1主营收入'!K$36*$E$7</f>
        <v>0</v>
      </c>
      <c r="Q7" s="725">
        <f>'[12]二-1主营收入'!L$36*$E$7</f>
        <v>0</v>
      </c>
      <c r="R7" s="724">
        <f>SUM(S7:U7)</f>
        <v>0</v>
      </c>
      <c r="S7" s="725">
        <f>'[12]二-1主营收入'!M$36*$E$7</f>
        <v>0</v>
      </c>
      <c r="T7" s="725">
        <f>'[12]二-1主营收入'!O$36*$E$7</f>
        <v>0</v>
      </c>
      <c r="U7" s="725">
        <f>'[12]二-1主营收入'!P$36*$E$7</f>
        <v>0</v>
      </c>
      <c r="V7" s="726">
        <f>R7+N7+J7+F7</f>
        <v>0</v>
      </c>
      <c r="W7" s="710"/>
      <c r="X7" s="712"/>
    </row>
    <row r="8" spans="1:24" ht="27.75" customHeight="1">
      <c r="A8" s="708" t="s">
        <v>1322</v>
      </c>
      <c r="B8" s="1368"/>
      <c r="C8" s="1368"/>
      <c r="D8" s="1368"/>
      <c r="E8" s="1367">
        <v>0.3</v>
      </c>
      <c r="F8" s="724">
        <f>SUM(G8:I8)</f>
        <v>0</v>
      </c>
      <c r="G8" s="727">
        <f>'[12]二-1主营收入'!C$36*$E$8</f>
        <v>0</v>
      </c>
      <c r="H8" s="727">
        <f>'[12]二-1主营收入'!D$36*$E$8</f>
        <v>0</v>
      </c>
      <c r="I8" s="727">
        <f>'[12]二-1主营收入'!E$36*$E$8</f>
        <v>0</v>
      </c>
      <c r="J8" s="728">
        <f>SUM(K8:M8)</f>
        <v>0</v>
      </c>
      <c r="K8" s="727">
        <f>'[12]二-1主营收入'!G$36*$E$8</f>
        <v>0</v>
      </c>
      <c r="L8" s="727">
        <f>'[12]二-1主营收入'!H$36*$E$8</f>
        <v>0</v>
      </c>
      <c r="M8" s="727">
        <f>'[12]二-1主营收入'!I$36*$E$8</f>
        <v>0</v>
      </c>
      <c r="N8" s="728">
        <f>SUM(O8:Q8)</f>
        <v>0</v>
      </c>
      <c r="O8" s="727">
        <f>'[12]二-1主营收入'!K$36*$E$8</f>
        <v>0</v>
      </c>
      <c r="P8" s="727">
        <f>'[12]二-1主营收入'!L$36*$E$8</f>
        <v>0</v>
      </c>
      <c r="Q8" s="727">
        <f>'[12]二-1主营收入'!M$36*$E$8</f>
        <v>0</v>
      </c>
      <c r="R8" s="728">
        <f>SUM(S8:U8)</f>
        <v>0</v>
      </c>
      <c r="S8" s="727">
        <f>'[12]二-1主营收入'!O$36*$E$8</f>
        <v>0</v>
      </c>
      <c r="T8" s="727">
        <f>'[12]二-1主营收入'!P$36*$E$8</f>
        <v>0</v>
      </c>
      <c r="U8" s="727">
        <f>'[12]二-1主营收入'!Q$36*$E$8</f>
        <v>0</v>
      </c>
      <c r="V8" s="729">
        <f>R8+N8+J8+F8</f>
        <v>0</v>
      </c>
      <c r="W8" s="710">
        <f>'[12]二-1主营收入'!$R$36-U8</f>
        <v>0</v>
      </c>
      <c r="X8" s="712"/>
    </row>
    <row r="9" spans="1:24" ht="27.75" customHeight="1">
      <c r="A9" s="708"/>
      <c r="B9" s="1368"/>
      <c r="C9" s="1368"/>
      <c r="D9" s="1368"/>
      <c r="E9" s="1369"/>
      <c r="F9" s="709"/>
      <c r="G9" s="713"/>
      <c r="H9" s="713"/>
      <c r="I9" s="713"/>
      <c r="J9" s="709"/>
      <c r="K9" s="713"/>
      <c r="L9" s="713"/>
      <c r="M9" s="713"/>
      <c r="N9" s="709"/>
      <c r="O9" s="713"/>
      <c r="P9" s="713"/>
      <c r="Q9" s="713"/>
      <c r="R9" s="709"/>
      <c r="S9" s="713"/>
      <c r="T9" s="713"/>
      <c r="U9" s="713"/>
      <c r="V9" s="711"/>
      <c r="W9" s="710"/>
      <c r="X9" s="714"/>
    </row>
    <row r="10" spans="1:24" ht="27.75" customHeight="1">
      <c r="A10" s="708"/>
      <c r="B10" s="1368"/>
      <c r="C10" s="1366"/>
      <c r="D10" s="1366"/>
      <c r="E10" s="1369"/>
      <c r="F10" s="709"/>
      <c r="G10" s="713"/>
      <c r="H10" s="713"/>
      <c r="I10" s="713"/>
      <c r="J10" s="709"/>
      <c r="K10" s="713"/>
      <c r="L10" s="713"/>
      <c r="M10" s="713"/>
      <c r="N10" s="709"/>
      <c r="O10" s="713"/>
      <c r="P10" s="713"/>
      <c r="Q10" s="713"/>
      <c r="R10" s="709"/>
      <c r="S10" s="713"/>
      <c r="T10" s="713"/>
      <c r="U10" s="713"/>
      <c r="V10" s="711"/>
      <c r="W10" s="710"/>
      <c r="X10" s="714"/>
    </row>
    <row r="11" spans="1:24" s="717" customFormat="1" ht="27.75" customHeight="1">
      <c r="A11" s="699" t="s">
        <v>1155</v>
      </c>
      <c r="B11" s="1370">
        <f>SUM(B7:B10)</f>
        <v>0</v>
      </c>
      <c r="C11" s="1370">
        <f>SUM(C7:C10)</f>
        <v>0</v>
      </c>
      <c r="D11" s="1370">
        <f>SUM(D7:D10)</f>
        <v>0</v>
      </c>
      <c r="E11" s="1370"/>
      <c r="F11" s="715">
        <f>SUM(F7:F10)</f>
        <v>0</v>
      </c>
      <c r="G11" s="715">
        <f>SUM(G7:G10)</f>
        <v>0</v>
      </c>
      <c r="H11" s="715">
        <f t="shared" ref="H11:I11" si="0">SUM(H7:H10)</f>
        <v>0</v>
      </c>
      <c r="I11" s="715">
        <f t="shared" si="0"/>
        <v>0</v>
      </c>
      <c r="J11" s="715">
        <f t="shared" ref="J11" si="1">SUM(J7:J10)</f>
        <v>0</v>
      </c>
      <c r="K11" s="715">
        <f t="shared" ref="K11" si="2">SUM(K7:K10)</f>
        <v>0</v>
      </c>
      <c r="L11" s="715">
        <f t="shared" ref="L11" si="3">SUM(L7:L10)</f>
        <v>0</v>
      </c>
      <c r="M11" s="715">
        <f t="shared" ref="M11" si="4">SUM(M7:M10)</f>
        <v>0</v>
      </c>
      <c r="N11" s="715">
        <f t="shared" ref="N11" si="5">SUM(N7:N10)</f>
        <v>0</v>
      </c>
      <c r="O11" s="715">
        <f t="shared" ref="O11" si="6">SUM(O7:O10)</f>
        <v>0</v>
      </c>
      <c r="P11" s="715">
        <f t="shared" ref="P11" si="7">SUM(P7:P10)</f>
        <v>0</v>
      </c>
      <c r="Q11" s="715">
        <f t="shared" ref="Q11" si="8">SUM(Q7:Q10)</f>
        <v>0</v>
      </c>
      <c r="R11" s="715">
        <f t="shared" ref="R11" si="9">SUM(R7:R10)</f>
        <v>0</v>
      </c>
      <c r="S11" s="715">
        <f t="shared" ref="S11" si="10">SUM(S7:S10)</f>
        <v>0</v>
      </c>
      <c r="T11" s="715">
        <f t="shared" ref="T11" si="11">SUM(T7:T10)</f>
        <v>0</v>
      </c>
      <c r="U11" s="715">
        <f t="shared" ref="U11" si="12">SUM(U7:U10)</f>
        <v>0</v>
      </c>
      <c r="V11" s="715">
        <f>R11+N11+J11+F11</f>
        <v>0</v>
      </c>
      <c r="W11" s="715">
        <f>SUM(W9:W10)</f>
        <v>0</v>
      </c>
      <c r="X11" s="716"/>
    </row>
    <row r="12" spans="1:24">
      <c r="A12" s="718" t="s">
        <v>115</v>
      </c>
      <c r="B12" s="1371"/>
      <c r="C12" s="1371"/>
      <c r="D12" s="1371"/>
      <c r="E12" s="1371"/>
      <c r="F12" s="718"/>
      <c r="G12" s="718"/>
      <c r="H12" s="718"/>
      <c r="I12" s="718"/>
      <c r="J12" s="718"/>
      <c r="K12" s="718"/>
      <c r="L12" s="718"/>
      <c r="M12" s="718"/>
      <c r="N12" s="718"/>
      <c r="O12" s="718"/>
      <c r="P12" s="718"/>
      <c r="Q12" s="718"/>
      <c r="W12" s="1545" t="s">
        <v>1188</v>
      </c>
      <c r="X12" s="1545"/>
    </row>
    <row r="13" spans="1:24">
      <c r="A13" s="718" t="s">
        <v>1323</v>
      </c>
      <c r="B13" s="1371"/>
      <c r="C13" s="1371"/>
      <c r="D13" s="1371"/>
      <c r="E13" s="1371"/>
      <c r="F13" s="718"/>
      <c r="G13" s="718"/>
      <c r="H13" s="718"/>
      <c r="I13" s="718"/>
      <c r="J13" s="718"/>
      <c r="K13" s="718"/>
      <c r="L13" s="718"/>
      <c r="M13" s="718"/>
      <c r="N13" s="718"/>
      <c r="O13" s="718"/>
      <c r="P13" s="718"/>
      <c r="Q13" s="718"/>
      <c r="W13" s="719"/>
      <c r="X13" s="719"/>
    </row>
    <row r="14" spans="1:24">
      <c r="A14" s="720" t="s">
        <v>417</v>
      </c>
      <c r="B14" s="1371"/>
      <c r="C14" s="1371"/>
      <c r="D14" s="1371"/>
      <c r="E14" s="1371"/>
      <c r="F14" s="718"/>
      <c r="G14" s="718"/>
      <c r="H14" s="718"/>
      <c r="I14" s="718"/>
      <c r="J14" s="718"/>
      <c r="K14" s="718"/>
      <c r="L14" s="718"/>
      <c r="M14" s="718"/>
      <c r="N14" s="718"/>
      <c r="O14" s="718"/>
      <c r="P14" s="718"/>
      <c r="Q14" s="718"/>
      <c r="W14" s="721"/>
    </row>
    <row r="15" spans="1:24">
      <c r="A15" s="722" t="s">
        <v>238</v>
      </c>
      <c r="B15" s="1371"/>
      <c r="C15" s="1371"/>
      <c r="D15" s="1371"/>
      <c r="E15" s="1371"/>
      <c r="F15" s="718"/>
      <c r="G15" s="718"/>
      <c r="H15" s="718"/>
      <c r="I15" s="718"/>
      <c r="J15" s="718"/>
      <c r="K15" s="718"/>
      <c r="L15" s="718"/>
      <c r="M15" s="718"/>
      <c r="N15" s="718"/>
      <c r="O15" s="718"/>
      <c r="P15" s="718"/>
      <c r="Q15" s="718"/>
    </row>
    <row r="16" spans="1:24">
      <c r="A16" s="722" t="s">
        <v>239</v>
      </c>
      <c r="B16" s="1371"/>
      <c r="C16" s="1371"/>
      <c r="D16" s="1371"/>
      <c r="E16" s="1371"/>
      <c r="F16" s="718"/>
      <c r="G16" s="718"/>
      <c r="H16" s="718"/>
      <c r="I16" s="718"/>
      <c r="J16" s="718"/>
      <c r="K16" s="718"/>
      <c r="L16" s="718"/>
      <c r="M16" s="718"/>
      <c r="N16" s="718"/>
      <c r="O16" s="718"/>
      <c r="P16" s="718"/>
      <c r="Q16" s="718"/>
    </row>
    <row r="17" spans="1:17">
      <c r="A17" s="720" t="s">
        <v>240</v>
      </c>
      <c r="B17" s="1371"/>
      <c r="C17" s="1371"/>
      <c r="D17" s="1371"/>
      <c r="E17" s="1371"/>
      <c r="F17" s="718"/>
      <c r="G17" s="718"/>
      <c r="H17" s="718"/>
      <c r="I17" s="718"/>
      <c r="J17" s="718"/>
      <c r="K17" s="718"/>
      <c r="L17" s="718"/>
      <c r="M17" s="718"/>
      <c r="N17" s="718"/>
      <c r="O17" s="718"/>
      <c r="P17" s="718"/>
      <c r="Q17" s="718"/>
    </row>
    <row r="18" spans="1:17">
      <c r="A18" s="720" t="s">
        <v>950</v>
      </c>
      <c r="B18" s="1371"/>
      <c r="C18" s="1371"/>
      <c r="D18" s="1371"/>
      <c r="E18" s="1371"/>
      <c r="F18" s="718"/>
      <c r="G18" s="718"/>
      <c r="H18" s="718"/>
      <c r="I18" s="718"/>
      <c r="J18" s="718"/>
      <c r="K18" s="718"/>
      <c r="L18" s="718"/>
      <c r="M18" s="718"/>
      <c r="N18" s="718"/>
      <c r="O18" s="718"/>
      <c r="P18" s="718"/>
      <c r="Q18" s="718"/>
    </row>
  </sheetData>
  <mergeCells count="11">
    <mergeCell ref="W12:X12"/>
    <mergeCell ref="A5:A6"/>
    <mergeCell ref="X5:X6"/>
    <mergeCell ref="A3:X3"/>
    <mergeCell ref="B5:B6"/>
    <mergeCell ref="C5:C6"/>
    <mergeCell ref="D5:D6"/>
    <mergeCell ref="W4:X4"/>
    <mergeCell ref="F5:V5"/>
    <mergeCell ref="E5:E6"/>
    <mergeCell ref="W5:W6"/>
  </mergeCells>
  <phoneticPr fontId="2" type="noConversion"/>
  <hyperlinks>
    <hyperlink ref="A1" location="一、资金流量预算表!A1" display="返回"/>
  </hyperlinks>
  <printOptions horizontalCentered="1"/>
  <pageMargins left="0.22" right="0.23" top="0.51181102362204722" bottom="0.55118110236220474" header="0.51181102362204722" footer="0.51181102362204722"/>
  <pageSetup paperSize="9" orientation="landscape" verticalDpi="180" r:id="rId1"/>
  <headerFooter alignWithMargins="0"/>
</worksheet>
</file>

<file path=xl/worksheets/sheet14.xml><?xml version="1.0" encoding="utf-8"?>
<worksheet xmlns="http://schemas.openxmlformats.org/spreadsheetml/2006/main" xmlns:r="http://schemas.openxmlformats.org/officeDocument/2006/relationships">
  <sheetPr codeName="Sheet18">
    <outlinePr summaryRight="0"/>
    <pageSetUpPr fitToPage="1"/>
  </sheetPr>
  <dimension ref="A1:Y24"/>
  <sheetViews>
    <sheetView workbookViewId="0">
      <selection activeCell="H12" sqref="H12"/>
    </sheetView>
  </sheetViews>
  <sheetFormatPr defaultRowHeight="14.25" outlineLevelCol="1"/>
  <cols>
    <col min="1" max="1" width="9" style="19"/>
    <col min="2" max="2" width="9.25" style="19" customWidth="1"/>
    <col min="3" max="3" width="10.25" style="19" customWidth="1"/>
    <col min="4" max="4" width="8.625" style="19" customWidth="1"/>
    <col min="5" max="5" width="11.625" style="19" customWidth="1"/>
    <col min="6" max="6" width="4" style="19" customWidth="1"/>
    <col min="7" max="7" width="12.25" style="19" customWidth="1"/>
    <col min="8" max="9" width="12.125" style="19" customWidth="1" outlineLevel="1"/>
    <col min="10" max="10" width="12" style="19" customWidth="1" outlineLevel="1"/>
    <col min="11" max="11" width="12.75" style="19" bestFit="1" customWidth="1" collapsed="1"/>
    <col min="12" max="12" width="11.125" style="19" hidden="1" customWidth="1" outlineLevel="1"/>
    <col min="13" max="13" width="12.125" style="19" hidden="1" customWidth="1" outlineLevel="1"/>
    <col min="14" max="14" width="12" style="19" hidden="1" customWidth="1" outlineLevel="1"/>
    <col min="15" max="15" width="9.875" style="19" customWidth="1" collapsed="1"/>
    <col min="16" max="17" width="11.875" style="19" hidden="1" customWidth="1" outlineLevel="1"/>
    <col min="18" max="18" width="11.125" style="19" hidden="1" customWidth="1" outlineLevel="1"/>
    <col min="19" max="19" width="14.375" style="19" customWidth="1" collapsed="1"/>
    <col min="20" max="20" width="12.25" style="19" hidden="1" customWidth="1" outlineLevel="1"/>
    <col min="21" max="21" width="12.5" style="19" hidden="1" customWidth="1" outlineLevel="1"/>
    <col min="22" max="22" width="12.875" style="19" hidden="1" customWidth="1" outlineLevel="1"/>
    <col min="23" max="23" width="12" style="19" customWidth="1"/>
    <col min="24" max="24" width="11.75" style="19" customWidth="1"/>
    <col min="25" max="25" width="7.375" style="19" customWidth="1"/>
    <col min="26" max="16384" width="9" style="19"/>
  </cols>
  <sheetData>
    <row r="1" spans="1:25">
      <c r="A1" s="35" t="s">
        <v>71</v>
      </c>
    </row>
    <row r="2" spans="1:25">
      <c r="A2" s="161" t="s">
        <v>1015</v>
      </c>
    </row>
    <row r="3" spans="1:25" ht="22.5">
      <c r="A3" s="1577" t="s">
        <v>1066</v>
      </c>
      <c r="B3" s="1577"/>
      <c r="C3" s="1577"/>
      <c r="D3" s="1577"/>
      <c r="E3" s="1577"/>
      <c r="F3" s="1577"/>
      <c r="G3" s="1577"/>
      <c r="H3" s="1577"/>
      <c r="I3" s="1577"/>
      <c r="J3" s="1577"/>
      <c r="K3" s="1577"/>
      <c r="L3" s="1577"/>
      <c r="M3" s="1577"/>
      <c r="N3" s="1577"/>
      <c r="O3" s="1577"/>
      <c r="P3" s="1577"/>
      <c r="Q3" s="1577"/>
      <c r="R3" s="1577"/>
      <c r="S3" s="1577"/>
      <c r="T3" s="1577"/>
      <c r="U3" s="1577"/>
      <c r="V3" s="1577"/>
      <c r="W3" s="1577"/>
      <c r="X3" s="1577"/>
      <c r="Y3" s="1577"/>
    </row>
    <row r="4" spans="1:25" ht="26.25" customHeight="1">
      <c r="A4" s="297" t="str">
        <f>表格索引!B4</f>
        <v>编制单位：广东******有限公司</v>
      </c>
      <c r="B4" s="296"/>
      <c r="C4" s="300"/>
      <c r="D4" s="46"/>
      <c r="E4" s="46"/>
      <c r="F4" s="1588" t="str">
        <f>表格索引!C4</f>
        <v>预算年度：2013年</v>
      </c>
      <c r="G4" s="1588"/>
      <c r="H4" s="1588"/>
      <c r="I4" s="1588"/>
      <c r="J4" s="1588"/>
      <c r="K4" s="1588"/>
      <c r="L4" s="45"/>
      <c r="M4" s="45"/>
      <c r="N4" s="45"/>
      <c r="O4" s="46"/>
      <c r="P4" s="46"/>
      <c r="Q4" s="46"/>
      <c r="R4" s="46"/>
      <c r="S4" s="46"/>
      <c r="T4" s="46"/>
      <c r="U4" s="46"/>
      <c r="V4" s="46"/>
      <c r="W4" s="46"/>
      <c r="X4" s="1578" t="s">
        <v>1197</v>
      </c>
      <c r="Y4" s="1578"/>
    </row>
    <row r="5" spans="1:25" s="48" customFormat="1" ht="27.75" customHeight="1">
      <c r="A5" s="1580" t="s">
        <v>1145</v>
      </c>
      <c r="B5" s="1581"/>
      <c r="C5" s="1571" t="s">
        <v>960</v>
      </c>
      <c r="D5" s="1571" t="s">
        <v>1124</v>
      </c>
      <c r="E5" s="1571" t="s">
        <v>1125</v>
      </c>
      <c r="F5" s="1571" t="s">
        <v>106</v>
      </c>
      <c r="G5" s="1575" t="s">
        <v>1201</v>
      </c>
      <c r="H5" s="1575"/>
      <c r="I5" s="1575"/>
      <c r="J5" s="1575"/>
      <c r="K5" s="1576"/>
      <c r="L5" s="1576"/>
      <c r="M5" s="1576"/>
      <c r="N5" s="1576"/>
      <c r="O5" s="1576"/>
      <c r="P5" s="1576"/>
      <c r="Q5" s="1576"/>
      <c r="R5" s="1576"/>
      <c r="S5" s="1576"/>
      <c r="T5" s="1576"/>
      <c r="U5" s="1576"/>
      <c r="V5" s="1576"/>
      <c r="W5" s="1576"/>
      <c r="X5" s="1586" t="s">
        <v>142</v>
      </c>
      <c r="Y5" s="1498" t="s">
        <v>1185</v>
      </c>
    </row>
    <row r="6" spans="1:25" s="48" customFormat="1" ht="27.75" customHeight="1">
      <c r="A6" s="1582"/>
      <c r="B6" s="1583"/>
      <c r="C6" s="1572"/>
      <c r="D6" s="1572"/>
      <c r="E6" s="1572" t="s">
        <v>1125</v>
      </c>
      <c r="F6" s="1572"/>
      <c r="G6" s="1556" t="s">
        <v>136</v>
      </c>
      <c r="H6" s="1556" t="s">
        <v>1162</v>
      </c>
      <c r="I6" s="1556" t="s">
        <v>390</v>
      </c>
      <c r="J6" s="1556" t="s">
        <v>389</v>
      </c>
      <c r="K6" s="1574" t="s">
        <v>137</v>
      </c>
      <c r="L6" s="1556" t="s">
        <v>388</v>
      </c>
      <c r="M6" s="1556" t="s">
        <v>387</v>
      </c>
      <c r="N6" s="1556" t="s">
        <v>386</v>
      </c>
      <c r="O6" s="1574" t="s">
        <v>138</v>
      </c>
      <c r="P6" s="1556" t="s">
        <v>385</v>
      </c>
      <c r="Q6" s="1556" t="s">
        <v>384</v>
      </c>
      <c r="R6" s="1556" t="s">
        <v>383</v>
      </c>
      <c r="S6" s="1574" t="s">
        <v>139</v>
      </c>
      <c r="T6" s="1556" t="s">
        <v>382</v>
      </c>
      <c r="U6" s="1556" t="s">
        <v>381</v>
      </c>
      <c r="V6" s="1556" t="s">
        <v>380</v>
      </c>
      <c r="W6" s="49" t="s">
        <v>1155</v>
      </c>
      <c r="X6" s="1587"/>
      <c r="Y6" s="1579"/>
    </row>
    <row r="7" spans="1:25" s="48" customFormat="1" ht="16.5" customHeight="1">
      <c r="A7" s="1582"/>
      <c r="B7" s="1583"/>
      <c r="C7" s="1573"/>
      <c r="D7" s="1573"/>
      <c r="E7" s="1573"/>
      <c r="F7" s="1573"/>
      <c r="G7" s="1557"/>
      <c r="H7" s="1557"/>
      <c r="I7" s="1557"/>
      <c r="J7" s="1557"/>
      <c r="K7" s="1574"/>
      <c r="L7" s="1557"/>
      <c r="M7" s="1557"/>
      <c r="N7" s="1557"/>
      <c r="O7" s="1574"/>
      <c r="P7" s="1557"/>
      <c r="Q7" s="1557"/>
      <c r="R7" s="1557"/>
      <c r="S7" s="1574"/>
      <c r="T7" s="1557"/>
      <c r="U7" s="1557"/>
      <c r="V7" s="1557"/>
      <c r="W7" s="16" t="s">
        <v>1190</v>
      </c>
      <c r="X7" s="38" t="s">
        <v>1190</v>
      </c>
      <c r="Y7" s="1579"/>
    </row>
    <row r="8" spans="1:25" s="53" customFormat="1" ht="26.25" customHeight="1">
      <c r="A8" s="1584"/>
      <c r="B8" s="1585"/>
      <c r="C8" s="68" t="s">
        <v>12</v>
      </c>
      <c r="D8" s="68" t="s">
        <v>13</v>
      </c>
      <c r="E8" s="68" t="s">
        <v>14</v>
      </c>
      <c r="F8" s="50" t="s">
        <v>15</v>
      </c>
      <c r="G8" s="50" t="s">
        <v>16</v>
      </c>
      <c r="H8" s="50"/>
      <c r="I8" s="50"/>
      <c r="J8" s="50"/>
      <c r="K8" s="51" t="s">
        <v>17</v>
      </c>
      <c r="L8" s="51"/>
      <c r="M8" s="51"/>
      <c r="N8" s="51"/>
      <c r="O8" s="51" t="s">
        <v>18</v>
      </c>
      <c r="P8" s="51"/>
      <c r="Q8" s="51"/>
      <c r="R8" s="51"/>
      <c r="S8" s="51" t="s">
        <v>21</v>
      </c>
      <c r="T8" s="51"/>
      <c r="U8" s="51"/>
      <c r="V8" s="51"/>
      <c r="W8" s="52" t="s">
        <v>107</v>
      </c>
      <c r="X8" s="51" t="s">
        <v>108</v>
      </c>
      <c r="Y8" s="1499"/>
    </row>
    <row r="9" spans="1:25" ht="16.5" customHeight="1">
      <c r="A9" s="1569" t="s">
        <v>85</v>
      </c>
      <c r="B9" s="1570"/>
      <c r="C9" s="54"/>
      <c r="D9" s="54"/>
      <c r="E9" s="54"/>
      <c r="F9" s="54"/>
      <c r="G9" s="25"/>
      <c r="H9" s="25"/>
      <c r="I9" s="25"/>
      <c r="J9" s="25"/>
      <c r="K9" s="25"/>
      <c r="L9" s="25"/>
      <c r="M9" s="25"/>
      <c r="N9" s="25"/>
      <c r="O9" s="25"/>
      <c r="P9" s="25"/>
      <c r="Q9" s="25"/>
      <c r="R9" s="25"/>
      <c r="S9" s="25"/>
      <c r="T9" s="25"/>
      <c r="U9" s="25"/>
      <c r="V9" s="25"/>
      <c r="W9" s="25"/>
      <c r="X9" s="25"/>
      <c r="Y9" s="25"/>
    </row>
    <row r="10" spans="1:25" ht="15.95" customHeight="1">
      <c r="A10" s="1558" t="s">
        <v>872</v>
      </c>
      <c r="B10" s="1559"/>
      <c r="C10" s="259"/>
      <c r="D10" s="259"/>
      <c r="E10" s="54"/>
      <c r="F10" s="55"/>
      <c r="G10" s="499">
        <f>SUM(H10:J10)</f>
        <v>1217100</v>
      </c>
      <c r="H10" s="538">
        <f>'[14]4、其他业务利润'!$D$8</f>
        <v>405700</v>
      </c>
      <c r="I10" s="538">
        <f>'[14]4、其他业务利润'!$D$8</f>
        <v>405700</v>
      </c>
      <c r="J10" s="538">
        <f>'[14]4、其他业务利润'!$D$8</f>
        <v>405700</v>
      </c>
      <c r="K10" s="499">
        <f>SUM(L10:N10)</f>
        <v>0</v>
      </c>
      <c r="L10" s="498"/>
      <c r="M10" s="498"/>
      <c r="N10" s="498"/>
      <c r="O10" s="321">
        <f>SUM(P10:R10)</f>
        <v>0</v>
      </c>
      <c r="P10" s="498"/>
      <c r="Q10" s="498"/>
      <c r="R10" s="498"/>
      <c r="S10" s="499">
        <f>SUM(T10:V10)</f>
        <v>0</v>
      </c>
      <c r="T10" s="498"/>
      <c r="U10" s="498"/>
      <c r="V10" s="498"/>
      <c r="W10" s="27">
        <f>S10+O10+K10+G10</f>
        <v>1217100</v>
      </c>
      <c r="X10" s="25">
        <f>E10-W10</f>
        <v>-1217100</v>
      </c>
      <c r="Y10" s="25"/>
    </row>
    <row r="11" spans="1:25" ht="21.75" customHeight="1">
      <c r="A11" s="1564" t="s">
        <v>1195</v>
      </c>
      <c r="B11" s="1565"/>
      <c r="C11" s="259"/>
      <c r="D11" s="259"/>
      <c r="E11" s="54">
        <f t="shared" ref="E11:E16" si="0">C11+D11</f>
        <v>0</v>
      </c>
      <c r="F11" s="55"/>
      <c r="G11" s="321">
        <f t="shared" ref="G11:G16" si="1">SUM(H11:J11)</f>
        <v>0</v>
      </c>
      <c r="H11" s="263"/>
      <c r="I11" s="263"/>
      <c r="J11" s="263"/>
      <c r="K11" s="321">
        <f t="shared" ref="K11:K16" si="2">SUM(L11:N11)</f>
        <v>0</v>
      </c>
      <c r="L11" s="263"/>
      <c r="M11" s="263"/>
      <c r="N11" s="263"/>
      <c r="O11" s="321">
        <f t="shared" ref="O11:O16" si="3">SUM(P11:R11)</f>
        <v>0</v>
      </c>
      <c r="P11" s="263"/>
      <c r="Q11" s="263"/>
      <c r="R11" s="263"/>
      <c r="S11" s="321">
        <f t="shared" ref="S11:S16" si="4">SUM(T11:V11)</f>
        <v>0</v>
      </c>
      <c r="T11" s="263"/>
      <c r="U11" s="263"/>
      <c r="V11" s="263"/>
      <c r="W11" s="27">
        <f t="shared" ref="W11:W16" si="5">S11+O11+K11+G11</f>
        <v>0</v>
      </c>
      <c r="X11" s="25">
        <f t="shared" ref="X11:X16" si="6">E11-W11</f>
        <v>0</v>
      </c>
      <c r="Y11" s="25"/>
    </row>
    <row r="12" spans="1:25" ht="21.75" customHeight="1">
      <c r="A12" s="1564" t="s">
        <v>1072</v>
      </c>
      <c r="B12" s="1565"/>
      <c r="C12" s="259"/>
      <c r="D12" s="259"/>
      <c r="E12" s="54">
        <f>C12+D12</f>
        <v>0</v>
      </c>
      <c r="F12" s="55"/>
      <c r="G12" s="321">
        <f t="shared" si="1"/>
        <v>0</v>
      </c>
      <c r="H12" s="263"/>
      <c r="I12" s="263"/>
      <c r="J12" s="263"/>
      <c r="K12" s="321">
        <f t="shared" si="2"/>
        <v>0</v>
      </c>
      <c r="L12" s="263"/>
      <c r="M12" s="263"/>
      <c r="N12" s="263"/>
      <c r="O12" s="321">
        <f t="shared" si="3"/>
        <v>0</v>
      </c>
      <c r="P12" s="263"/>
      <c r="Q12" s="263"/>
      <c r="R12" s="263"/>
      <c r="S12" s="321">
        <f t="shared" si="4"/>
        <v>0</v>
      </c>
      <c r="T12" s="263"/>
      <c r="U12" s="263"/>
      <c r="V12" s="263"/>
      <c r="W12" s="27">
        <f t="shared" si="5"/>
        <v>0</v>
      </c>
      <c r="X12" s="25">
        <f t="shared" si="6"/>
        <v>0</v>
      </c>
      <c r="Y12" s="25"/>
    </row>
    <row r="13" spans="1:25" ht="21.75" customHeight="1">
      <c r="A13" s="1564" t="s">
        <v>1073</v>
      </c>
      <c r="B13" s="1565"/>
      <c r="C13" s="260"/>
      <c r="D13" s="260"/>
      <c r="E13" s="54">
        <f t="shared" si="0"/>
        <v>0</v>
      </c>
      <c r="F13" s="56"/>
      <c r="G13" s="321">
        <f t="shared" si="1"/>
        <v>0</v>
      </c>
      <c r="H13" s="263"/>
      <c r="I13" s="263"/>
      <c r="J13" s="263"/>
      <c r="K13" s="321">
        <f t="shared" si="2"/>
        <v>0</v>
      </c>
      <c r="L13" s="263"/>
      <c r="M13" s="263"/>
      <c r="N13" s="263"/>
      <c r="O13" s="321">
        <f t="shared" si="3"/>
        <v>0</v>
      </c>
      <c r="P13" s="263"/>
      <c r="Q13" s="263"/>
      <c r="R13" s="263"/>
      <c r="S13" s="321">
        <f t="shared" si="4"/>
        <v>0</v>
      </c>
      <c r="T13" s="263"/>
      <c r="U13" s="263"/>
      <c r="V13" s="263"/>
      <c r="W13" s="27">
        <f t="shared" si="5"/>
        <v>0</v>
      </c>
      <c r="X13" s="25">
        <f t="shared" si="6"/>
        <v>0</v>
      </c>
      <c r="Y13" s="25"/>
    </row>
    <row r="14" spans="1:25" ht="21.75" customHeight="1">
      <c r="A14" s="1568"/>
      <c r="B14" s="1568"/>
      <c r="C14" s="261"/>
      <c r="D14" s="261"/>
      <c r="E14" s="54">
        <f t="shared" si="0"/>
        <v>0</v>
      </c>
      <c r="F14" s="57"/>
      <c r="G14" s="321">
        <f t="shared" si="1"/>
        <v>0</v>
      </c>
      <c r="H14" s="263"/>
      <c r="I14" s="263"/>
      <c r="J14" s="263"/>
      <c r="K14" s="321">
        <f t="shared" si="2"/>
        <v>0</v>
      </c>
      <c r="L14" s="263"/>
      <c r="M14" s="263"/>
      <c r="N14" s="263"/>
      <c r="O14" s="321">
        <f t="shared" si="3"/>
        <v>0</v>
      </c>
      <c r="P14" s="263"/>
      <c r="Q14" s="263"/>
      <c r="R14" s="263"/>
      <c r="S14" s="321">
        <f t="shared" si="4"/>
        <v>0</v>
      </c>
      <c r="T14" s="263"/>
      <c r="U14" s="263"/>
      <c r="V14" s="263"/>
      <c r="W14" s="27">
        <f t="shared" si="5"/>
        <v>0</v>
      </c>
      <c r="X14" s="25">
        <f t="shared" si="6"/>
        <v>0</v>
      </c>
      <c r="Y14" s="25"/>
    </row>
    <row r="15" spans="1:25" ht="21.75" customHeight="1">
      <c r="A15" s="1561"/>
      <c r="B15" s="1561"/>
      <c r="C15" s="262"/>
      <c r="D15" s="262"/>
      <c r="E15" s="54">
        <f t="shared" si="0"/>
        <v>0</v>
      </c>
      <c r="F15" s="26"/>
      <c r="G15" s="321">
        <f t="shared" si="1"/>
        <v>0</v>
      </c>
      <c r="H15" s="263"/>
      <c r="I15" s="263"/>
      <c r="J15" s="263"/>
      <c r="K15" s="321">
        <f t="shared" si="2"/>
        <v>0</v>
      </c>
      <c r="L15" s="263"/>
      <c r="M15" s="263"/>
      <c r="N15" s="263"/>
      <c r="O15" s="321">
        <f t="shared" si="3"/>
        <v>0</v>
      </c>
      <c r="P15" s="263"/>
      <c r="Q15" s="263"/>
      <c r="R15" s="263"/>
      <c r="S15" s="321">
        <f t="shared" si="4"/>
        <v>0</v>
      </c>
      <c r="T15" s="263"/>
      <c r="U15" s="263"/>
      <c r="V15" s="263"/>
      <c r="W15" s="27">
        <f t="shared" si="5"/>
        <v>0</v>
      </c>
      <c r="X15" s="25">
        <f t="shared" si="6"/>
        <v>0</v>
      </c>
      <c r="Y15" s="25"/>
    </row>
    <row r="16" spans="1:25" ht="21.75" customHeight="1">
      <c r="A16" s="1562"/>
      <c r="B16" s="1563"/>
      <c r="C16" s="262"/>
      <c r="D16" s="262"/>
      <c r="E16" s="54">
        <f t="shared" si="0"/>
        <v>0</v>
      </c>
      <c r="F16" s="26"/>
      <c r="G16" s="321">
        <f t="shared" si="1"/>
        <v>0</v>
      </c>
      <c r="H16" s="263"/>
      <c r="I16" s="263"/>
      <c r="J16" s="263"/>
      <c r="K16" s="321">
        <f t="shared" si="2"/>
        <v>0</v>
      </c>
      <c r="L16" s="263"/>
      <c r="M16" s="263"/>
      <c r="N16" s="263"/>
      <c r="O16" s="321">
        <f t="shared" si="3"/>
        <v>0</v>
      </c>
      <c r="P16" s="263"/>
      <c r="Q16" s="263"/>
      <c r="R16" s="263"/>
      <c r="S16" s="321">
        <f t="shared" si="4"/>
        <v>0</v>
      </c>
      <c r="T16" s="263"/>
      <c r="U16" s="263"/>
      <c r="V16" s="263"/>
      <c r="W16" s="27">
        <f t="shared" si="5"/>
        <v>0</v>
      </c>
      <c r="X16" s="25">
        <f t="shared" si="6"/>
        <v>0</v>
      </c>
      <c r="Y16" s="25"/>
    </row>
    <row r="17" spans="1:25" ht="21.75" customHeight="1">
      <c r="A17" s="1566" t="s">
        <v>1155</v>
      </c>
      <c r="B17" s="1567"/>
      <c r="C17" s="58">
        <f>SUM(C10:C16)</f>
        <v>0</v>
      </c>
      <c r="D17" s="58">
        <f>SUM(D10:D16)</f>
        <v>0</v>
      </c>
      <c r="E17" s="58">
        <f>SUM(E10:E16)</f>
        <v>0</v>
      </c>
      <c r="F17" s="58"/>
      <c r="G17" s="25">
        <f>SUM(G10:G16)</f>
        <v>1217100</v>
      </c>
      <c r="H17" s="25">
        <f t="shared" ref="H17:V17" si="7">SUM(H10:H16)</f>
        <v>405700</v>
      </c>
      <c r="I17" s="25">
        <f t="shared" si="7"/>
        <v>405700</v>
      </c>
      <c r="J17" s="25">
        <f t="shared" si="7"/>
        <v>405700</v>
      </c>
      <c r="K17" s="25">
        <f t="shared" si="7"/>
        <v>0</v>
      </c>
      <c r="L17" s="25">
        <f t="shared" si="7"/>
        <v>0</v>
      </c>
      <c r="M17" s="25">
        <f t="shared" si="7"/>
        <v>0</v>
      </c>
      <c r="N17" s="25">
        <f t="shared" si="7"/>
        <v>0</v>
      </c>
      <c r="O17" s="25">
        <f t="shared" si="7"/>
        <v>0</v>
      </c>
      <c r="P17" s="25">
        <f t="shared" si="7"/>
        <v>0</v>
      </c>
      <c r="Q17" s="25">
        <f t="shared" si="7"/>
        <v>0</v>
      </c>
      <c r="R17" s="25">
        <f t="shared" si="7"/>
        <v>0</v>
      </c>
      <c r="S17" s="25">
        <f t="shared" si="7"/>
        <v>0</v>
      </c>
      <c r="T17" s="25">
        <f t="shared" si="7"/>
        <v>0</v>
      </c>
      <c r="U17" s="25">
        <f t="shared" si="7"/>
        <v>0</v>
      </c>
      <c r="V17" s="25">
        <f t="shared" si="7"/>
        <v>0</v>
      </c>
      <c r="W17" s="25">
        <f>SUM(W10:W16)</f>
        <v>1217100</v>
      </c>
      <c r="X17" s="25">
        <f>SUM(X10:X16)</f>
        <v>-1217100</v>
      </c>
      <c r="Y17" s="25"/>
    </row>
    <row r="18" spans="1:25" ht="15.95" customHeight="1">
      <c r="A18" s="1560" t="s">
        <v>115</v>
      </c>
      <c r="B18" s="1560"/>
      <c r="C18" s="1560"/>
      <c r="D18" s="1560"/>
      <c r="E18" s="1560"/>
      <c r="F18" s="59"/>
      <c r="G18" s="60"/>
      <c r="H18" s="60"/>
      <c r="I18" s="60"/>
      <c r="J18" s="60"/>
      <c r="K18" s="60"/>
      <c r="L18" s="60"/>
      <c r="M18" s="60"/>
      <c r="N18" s="60"/>
      <c r="O18" s="60"/>
      <c r="P18" s="60"/>
      <c r="Q18" s="60"/>
      <c r="R18" s="60"/>
      <c r="S18" s="60"/>
      <c r="T18" s="60"/>
      <c r="U18" s="60"/>
      <c r="V18" s="60"/>
      <c r="W18" s="60">
        <v>22</v>
      </c>
      <c r="X18" s="61" t="s">
        <v>1196</v>
      </c>
      <c r="Y18" s="20"/>
    </row>
    <row r="19" spans="1:25" s="43" customFormat="1" ht="17.25" customHeight="1">
      <c r="A19" s="44" t="s">
        <v>316</v>
      </c>
    </row>
    <row r="20" spans="1:25" s="43" customFormat="1" ht="19.5" customHeight="1">
      <c r="A20" s="44" t="s">
        <v>155</v>
      </c>
    </row>
    <row r="21" spans="1:25" s="43" customFormat="1" ht="19.5" customHeight="1">
      <c r="A21" s="44" t="s">
        <v>156</v>
      </c>
    </row>
    <row r="22" spans="1:25" s="43" customFormat="1" ht="19.5" customHeight="1">
      <c r="A22" s="44" t="s">
        <v>418</v>
      </c>
    </row>
    <row r="23" spans="1:25" s="43" customFormat="1" ht="19.5" customHeight="1">
      <c r="A23" s="44" t="s">
        <v>419</v>
      </c>
    </row>
    <row r="24" spans="1:25" ht="18.75" customHeight="1">
      <c r="A24" s="44" t="s">
        <v>157</v>
      </c>
    </row>
  </sheetData>
  <mergeCells count="37">
    <mergeCell ref="V6:V7"/>
    <mergeCell ref="T6:T7"/>
    <mergeCell ref="Q6:Q7"/>
    <mergeCell ref="A3:Y3"/>
    <mergeCell ref="X4:Y4"/>
    <mergeCell ref="Y5:Y8"/>
    <mergeCell ref="A5:B8"/>
    <mergeCell ref="X5:X6"/>
    <mergeCell ref="G6:G7"/>
    <mergeCell ref="E5:E7"/>
    <mergeCell ref="F4:K4"/>
    <mergeCell ref="C5:C7"/>
    <mergeCell ref="A9:B9"/>
    <mergeCell ref="R6:R7"/>
    <mergeCell ref="D5:D7"/>
    <mergeCell ref="S6:S7"/>
    <mergeCell ref="M6:M7"/>
    <mergeCell ref="N6:N7"/>
    <mergeCell ref="G5:W5"/>
    <mergeCell ref="K6:K7"/>
    <mergeCell ref="O6:O7"/>
    <mergeCell ref="U6:U7"/>
    <mergeCell ref="P6:P7"/>
    <mergeCell ref="I6:I7"/>
    <mergeCell ref="J6:J7"/>
    <mergeCell ref="H6:H7"/>
    <mergeCell ref="F5:F7"/>
    <mergeCell ref="L6:L7"/>
    <mergeCell ref="A10:B10"/>
    <mergeCell ref="A18:E18"/>
    <mergeCell ref="A15:B15"/>
    <mergeCell ref="A16:B16"/>
    <mergeCell ref="A11:B11"/>
    <mergeCell ref="A12:B12"/>
    <mergeCell ref="A13:B13"/>
    <mergeCell ref="A17:B17"/>
    <mergeCell ref="A14:B14"/>
  </mergeCells>
  <phoneticPr fontId="2" type="noConversion"/>
  <hyperlinks>
    <hyperlink ref="A2" location="一、资金流量预算表!A1" display="返回"/>
  </hyperlinks>
  <printOptions horizontalCentered="1"/>
  <pageMargins left="0.15748031496062992" right="0.15748031496062992" top="0.6692913385826772" bottom="0.78740157480314965" header="0.51181102362204722" footer="0.39370078740157483"/>
  <pageSetup paperSize="9" scale="80" orientation="landscape" verticalDpi="1200" r:id="rId1"/>
  <headerFooter alignWithMargins="0"/>
</worksheet>
</file>

<file path=xl/worksheets/sheet15.xml><?xml version="1.0" encoding="utf-8"?>
<worksheet xmlns="http://schemas.openxmlformats.org/spreadsheetml/2006/main" xmlns:r="http://schemas.openxmlformats.org/officeDocument/2006/relationships">
  <sheetPr codeName="Sheet19">
    <outlinePr summaryRight="0"/>
    <pageSetUpPr fitToPage="1"/>
  </sheetPr>
  <dimension ref="A1:S50"/>
  <sheetViews>
    <sheetView view="pageBreakPreview" topLeftCell="A10" zoomScaleNormal="100" workbookViewId="0">
      <selection activeCell="G10" sqref="G10"/>
    </sheetView>
  </sheetViews>
  <sheetFormatPr defaultRowHeight="14.25" outlineLevelRow="2" outlineLevelCol="1"/>
  <cols>
    <col min="1" max="1" width="17.375" style="19" customWidth="1"/>
    <col min="2" max="2" width="8.625" style="19" customWidth="1"/>
    <col min="3" max="5" width="8.625" style="19" customWidth="1" outlineLevel="1"/>
    <col min="6" max="6" width="8.625" style="19" customWidth="1"/>
    <col min="7" max="9" width="8.625" style="19" customWidth="1" outlineLevel="1"/>
    <col min="10" max="10" width="8.625" style="19" customWidth="1"/>
    <col min="11" max="13" width="8.625" style="19" customWidth="1" outlineLevel="1"/>
    <col min="14" max="14" width="8.625" style="19" customWidth="1"/>
    <col min="15" max="17" width="8.625" style="19" customWidth="1" outlineLevel="1"/>
    <col min="18" max="18" width="15.25" style="19" customWidth="1"/>
    <col min="19" max="19" width="9.25" style="19" customWidth="1"/>
    <col min="20" max="16384" width="9" style="19"/>
  </cols>
  <sheetData>
    <row r="1" spans="1:19">
      <c r="A1" s="35" t="s">
        <v>72</v>
      </c>
    </row>
    <row r="2" spans="1:19" ht="15" customHeight="1">
      <c r="A2" s="161" t="s">
        <v>1015</v>
      </c>
    </row>
    <row r="3" spans="1:19" ht="22.5">
      <c r="A3" s="1577" t="s">
        <v>1074</v>
      </c>
      <c r="B3" s="1577"/>
      <c r="C3" s="1577"/>
      <c r="D3" s="1577"/>
      <c r="E3" s="1577"/>
      <c r="F3" s="1577"/>
      <c r="G3" s="1577"/>
      <c r="H3" s="1577"/>
      <c r="I3" s="1577"/>
      <c r="J3" s="1577"/>
      <c r="K3" s="1577"/>
      <c r="L3" s="1577"/>
      <c r="M3" s="1577"/>
      <c r="N3" s="1577"/>
      <c r="O3" s="1577"/>
      <c r="P3" s="1577"/>
      <c r="Q3" s="1577"/>
      <c r="R3" s="1577"/>
      <c r="S3" s="1577"/>
    </row>
    <row r="4" spans="1:19" ht="19.5" customHeight="1">
      <c r="I4" s="19" t="str">
        <f>表格索引!C4</f>
        <v>预算年度：2013年</v>
      </c>
      <c r="J4" s="47"/>
      <c r="K4" s="109"/>
      <c r="L4" s="109"/>
      <c r="M4" s="109"/>
    </row>
    <row r="5" spans="1:19" s="30" customFormat="1" ht="25.5" customHeight="1">
      <c r="A5" s="45" t="str">
        <f>表格索引!B4</f>
        <v>编制单位：广东******有限公司</v>
      </c>
      <c r="B5" s="62"/>
      <c r="C5" s="62"/>
      <c r="D5" s="62"/>
      <c r="E5" s="62"/>
      <c r="R5" s="62"/>
      <c r="S5" s="62" t="s">
        <v>1034</v>
      </c>
    </row>
    <row r="6" spans="1:19" ht="20.25" customHeight="1">
      <c r="A6" s="1590" t="s">
        <v>1145</v>
      </c>
      <c r="B6" s="1589" t="s">
        <v>1201</v>
      </c>
      <c r="C6" s="1589"/>
      <c r="D6" s="1589"/>
      <c r="E6" s="1589"/>
      <c r="F6" s="1589"/>
      <c r="G6" s="1589"/>
      <c r="H6" s="1589"/>
      <c r="I6" s="1589"/>
      <c r="J6" s="1589"/>
      <c r="K6" s="1589"/>
      <c r="L6" s="1589"/>
      <c r="M6" s="1589"/>
      <c r="N6" s="1589"/>
      <c r="O6" s="1589"/>
      <c r="P6" s="1589"/>
      <c r="Q6" s="1589"/>
      <c r="R6" s="1589"/>
      <c r="S6" s="1498" t="s">
        <v>1185</v>
      </c>
    </row>
    <row r="7" spans="1:19" s="48" customFormat="1" ht="18.75" customHeight="1">
      <c r="A7" s="1591"/>
      <c r="B7" s="23" t="s">
        <v>1207</v>
      </c>
      <c r="C7" s="23" t="s">
        <v>368</v>
      </c>
      <c r="D7" s="23" t="s">
        <v>369</v>
      </c>
      <c r="E7" s="23" t="s">
        <v>370</v>
      </c>
      <c r="F7" s="23" t="s">
        <v>1208</v>
      </c>
      <c r="G7" s="23" t="s">
        <v>371</v>
      </c>
      <c r="H7" s="23" t="s">
        <v>372</v>
      </c>
      <c r="I7" s="23" t="s">
        <v>373</v>
      </c>
      <c r="J7" s="23" t="s">
        <v>1191</v>
      </c>
      <c r="K7" s="23" t="s">
        <v>374</v>
      </c>
      <c r="L7" s="23" t="s">
        <v>375</v>
      </c>
      <c r="M7" s="23" t="s">
        <v>376</v>
      </c>
      <c r="N7" s="23" t="s">
        <v>1192</v>
      </c>
      <c r="O7" s="23" t="s">
        <v>377</v>
      </c>
      <c r="P7" s="23" t="s">
        <v>378</v>
      </c>
      <c r="Q7" s="23" t="s">
        <v>379</v>
      </c>
      <c r="R7" s="36" t="s">
        <v>1155</v>
      </c>
      <c r="S7" s="1579"/>
    </row>
    <row r="8" spans="1:19" s="48" customFormat="1" ht="18.75" customHeight="1">
      <c r="A8" s="1592"/>
      <c r="B8" s="63" t="s">
        <v>146</v>
      </c>
      <c r="C8" s="63"/>
      <c r="D8" s="63"/>
      <c r="E8" s="63"/>
      <c r="F8" s="63" t="s">
        <v>13</v>
      </c>
      <c r="G8" s="63"/>
      <c r="H8" s="63"/>
      <c r="I8" s="63"/>
      <c r="J8" s="63" t="s">
        <v>103</v>
      </c>
      <c r="K8" s="63"/>
      <c r="L8" s="63"/>
      <c r="M8" s="63"/>
      <c r="N8" s="63" t="s">
        <v>104</v>
      </c>
      <c r="O8" s="63"/>
      <c r="P8" s="63"/>
      <c r="Q8" s="63"/>
      <c r="R8" s="63" t="s">
        <v>147</v>
      </c>
      <c r="S8" s="1499"/>
    </row>
    <row r="9" spans="1:19" s="48" customFormat="1" ht="20.100000000000001" customHeight="1">
      <c r="A9" s="150" t="s">
        <v>1021</v>
      </c>
      <c r="B9" s="183"/>
      <c r="C9" s="183"/>
      <c r="D9" s="183"/>
      <c r="E9" s="183"/>
      <c r="F9" s="183"/>
      <c r="G9" s="183"/>
      <c r="H9" s="183"/>
      <c r="I9" s="183"/>
      <c r="J9" s="183"/>
      <c r="K9" s="183"/>
      <c r="L9" s="183"/>
      <c r="M9" s="183"/>
      <c r="N9" s="183"/>
      <c r="O9" s="183"/>
      <c r="P9" s="183"/>
      <c r="Q9" s="183"/>
      <c r="R9" s="183"/>
      <c r="S9" s="16"/>
    </row>
    <row r="10" spans="1:19" ht="20.100000000000001" customHeight="1">
      <c r="A10" s="232" t="s">
        <v>1022</v>
      </c>
      <c r="B10" s="186"/>
      <c r="C10" s="186"/>
      <c r="D10" s="186"/>
      <c r="E10" s="186"/>
      <c r="F10" s="186"/>
      <c r="G10" s="186"/>
      <c r="H10" s="186"/>
      <c r="I10" s="186"/>
      <c r="J10" s="186"/>
      <c r="K10" s="186"/>
      <c r="L10" s="186"/>
      <c r="M10" s="186"/>
      <c r="N10" s="186"/>
      <c r="O10" s="186"/>
      <c r="P10" s="186"/>
      <c r="Q10" s="186"/>
      <c r="R10" s="186"/>
      <c r="S10" s="28"/>
    </row>
    <row r="11" spans="1:19" ht="20.100000000000001" customHeight="1" outlineLevel="2">
      <c r="A11" s="149" t="s">
        <v>947</v>
      </c>
      <c r="B11" s="321">
        <f>SUM(C11:E11)</f>
        <v>0</v>
      </c>
      <c r="C11" s="264"/>
      <c r="D11" s="264"/>
      <c r="E11" s="264"/>
      <c r="F11" s="321">
        <f>SUM(G11:I11)</f>
        <v>0</v>
      </c>
      <c r="G11" s="264"/>
      <c r="H11" s="264"/>
      <c r="I11" s="264"/>
      <c r="J11" s="321">
        <f>SUM(K11:M11)</f>
        <v>0</v>
      </c>
      <c r="K11" s="264"/>
      <c r="L11" s="264"/>
      <c r="M11" s="264"/>
      <c r="N11" s="321">
        <f>SUM(O11:Q11)</f>
        <v>0</v>
      </c>
      <c r="O11" s="264"/>
      <c r="P11" s="264"/>
      <c r="Q11" s="264"/>
      <c r="R11" s="27">
        <f>N11+J11+F11+B11</f>
        <v>0</v>
      </c>
      <c r="S11" s="28"/>
    </row>
    <row r="12" spans="1:19" ht="20.100000000000001" customHeight="1" outlineLevel="2">
      <c r="A12" s="149" t="s">
        <v>948</v>
      </c>
      <c r="B12" s="321">
        <f>SUM(C12:E12)</f>
        <v>0</v>
      </c>
      <c r="C12" s="264"/>
      <c r="D12" s="264"/>
      <c r="E12" s="264"/>
      <c r="F12" s="321">
        <f>SUM(G12:I12)</f>
        <v>0</v>
      </c>
      <c r="G12" s="264"/>
      <c r="H12" s="264"/>
      <c r="I12" s="264"/>
      <c r="J12" s="321">
        <f>SUM(K12:M12)</f>
        <v>0</v>
      </c>
      <c r="K12" s="264"/>
      <c r="L12" s="264"/>
      <c r="M12" s="264"/>
      <c r="N12" s="321">
        <f>SUM(O12:Q12)</f>
        <v>0</v>
      </c>
      <c r="O12" s="264"/>
      <c r="P12" s="264"/>
      <c r="Q12" s="264"/>
      <c r="R12" s="27">
        <f>N12+J12+F12+B12</f>
        <v>0</v>
      </c>
      <c r="S12" s="28"/>
    </row>
    <row r="13" spans="1:19" ht="20.100000000000001" customHeight="1" outlineLevel="2">
      <c r="A13" s="149"/>
      <c r="B13" s="321">
        <f>SUM(C13:E13)</f>
        <v>0</v>
      </c>
      <c r="C13" s="264"/>
      <c r="D13" s="264"/>
      <c r="E13" s="264"/>
      <c r="F13" s="321">
        <f>SUM(G13:I13)</f>
        <v>0</v>
      </c>
      <c r="G13" s="264"/>
      <c r="H13" s="264"/>
      <c r="I13" s="264"/>
      <c r="J13" s="321">
        <f>SUM(K13:M13)</f>
        <v>0</v>
      </c>
      <c r="K13" s="264"/>
      <c r="L13" s="264"/>
      <c r="M13" s="264"/>
      <c r="N13" s="321">
        <f>SUM(O13:Q13)</f>
        <v>0</v>
      </c>
      <c r="O13" s="264"/>
      <c r="P13" s="264"/>
      <c r="Q13" s="264"/>
      <c r="R13" s="27">
        <f>N13+J13+F13+B13</f>
        <v>0</v>
      </c>
      <c r="S13" s="28"/>
    </row>
    <row r="14" spans="1:19" ht="20.100000000000001" customHeight="1" outlineLevel="1">
      <c r="A14" s="233" t="s">
        <v>1154</v>
      </c>
      <c r="B14" s="190">
        <f>SUM(B11:B13)</f>
        <v>0</v>
      </c>
      <c r="C14" s="190"/>
      <c r="D14" s="190"/>
      <c r="E14" s="190"/>
      <c r="F14" s="190">
        <f>SUM(F11:F13)</f>
        <v>0</v>
      </c>
      <c r="G14" s="190"/>
      <c r="H14" s="190"/>
      <c r="I14" s="190"/>
      <c r="J14" s="190">
        <f>SUM(J11:J13)</f>
        <v>0</v>
      </c>
      <c r="K14" s="190"/>
      <c r="L14" s="190"/>
      <c r="M14" s="190"/>
      <c r="N14" s="190">
        <f>SUM(N11:N13)</f>
        <v>0</v>
      </c>
      <c r="O14" s="190"/>
      <c r="P14" s="190"/>
      <c r="Q14" s="190"/>
      <c r="R14" s="190">
        <f>N14+J14+F14+B14</f>
        <v>0</v>
      </c>
      <c r="S14" s="230"/>
    </row>
    <row r="15" spans="1:19" ht="20.100000000000001" customHeight="1" outlineLevel="1">
      <c r="A15" s="234" t="s">
        <v>1027</v>
      </c>
      <c r="B15" s="186"/>
      <c r="C15" s="186"/>
      <c r="D15" s="186"/>
      <c r="E15" s="186"/>
      <c r="F15" s="186"/>
      <c r="G15" s="186"/>
      <c r="H15" s="186"/>
      <c r="I15" s="186"/>
      <c r="J15" s="186"/>
      <c r="K15" s="186"/>
      <c r="L15" s="186"/>
      <c r="M15" s="186"/>
      <c r="N15" s="186"/>
      <c r="O15" s="186"/>
      <c r="P15" s="186"/>
      <c r="Q15" s="186"/>
      <c r="R15" s="186"/>
      <c r="S15" s="28"/>
    </row>
    <row r="16" spans="1:19" ht="20.100000000000001" customHeight="1" outlineLevel="2">
      <c r="A16" s="99" t="s">
        <v>1023</v>
      </c>
      <c r="B16" s="321">
        <f>SUM(C16:E16)</f>
        <v>0</v>
      </c>
      <c r="C16" s="264"/>
      <c r="D16" s="264"/>
      <c r="E16" s="264"/>
      <c r="F16" s="321">
        <f>SUM(G16:I16)</f>
        <v>0</v>
      </c>
      <c r="G16" s="264"/>
      <c r="H16" s="264"/>
      <c r="I16" s="264"/>
      <c r="J16" s="321">
        <f>SUM(K16:M16)</f>
        <v>0</v>
      </c>
      <c r="K16" s="264"/>
      <c r="L16" s="264"/>
      <c r="M16" s="264"/>
      <c r="N16" s="321">
        <f>SUM(O16:Q16)</f>
        <v>0</v>
      </c>
      <c r="O16" s="264"/>
      <c r="P16" s="264"/>
      <c r="Q16" s="264"/>
      <c r="R16" s="27">
        <f>N16+J16+F16+B16</f>
        <v>0</v>
      </c>
      <c r="S16" s="28"/>
    </row>
    <row r="17" spans="1:19" ht="20.100000000000001" customHeight="1" outlineLevel="2">
      <c r="A17" s="99" t="s">
        <v>1024</v>
      </c>
      <c r="B17" s="321">
        <f>SUM(C17:E17)</f>
        <v>0</v>
      </c>
      <c r="C17" s="264"/>
      <c r="D17" s="264"/>
      <c r="E17" s="264"/>
      <c r="F17" s="321">
        <f>SUM(G17:I17)</f>
        <v>0</v>
      </c>
      <c r="G17" s="264"/>
      <c r="H17" s="264"/>
      <c r="I17" s="264"/>
      <c r="J17" s="321">
        <f>SUM(K17:M17)</f>
        <v>0</v>
      </c>
      <c r="K17" s="264"/>
      <c r="L17" s="264"/>
      <c r="M17" s="264"/>
      <c r="N17" s="321">
        <f>SUM(O17:Q17)</f>
        <v>0</v>
      </c>
      <c r="O17" s="264"/>
      <c r="P17" s="264"/>
      <c r="Q17" s="264"/>
      <c r="R17" s="27">
        <f>N17+J17+F17+B17</f>
        <v>0</v>
      </c>
      <c r="S17" s="28"/>
    </row>
    <row r="18" spans="1:19" ht="20.100000000000001" customHeight="1" outlineLevel="2">
      <c r="A18" s="99"/>
      <c r="B18" s="321">
        <f>SUM(C18:E18)</f>
        <v>0</v>
      </c>
      <c r="C18" s="264"/>
      <c r="D18" s="264"/>
      <c r="E18" s="264"/>
      <c r="F18" s="321">
        <f>SUM(G18:I18)</f>
        <v>0</v>
      </c>
      <c r="G18" s="264"/>
      <c r="H18" s="264"/>
      <c r="I18" s="264"/>
      <c r="J18" s="321">
        <f>SUM(K18:M18)</f>
        <v>0</v>
      </c>
      <c r="K18" s="264"/>
      <c r="L18" s="264"/>
      <c r="M18" s="264"/>
      <c r="N18" s="321">
        <f>SUM(O18:Q18)</f>
        <v>0</v>
      </c>
      <c r="O18" s="264"/>
      <c r="P18" s="264"/>
      <c r="Q18" s="264"/>
      <c r="R18" s="27">
        <f>N18+J18+F18+B18</f>
        <v>0</v>
      </c>
      <c r="S18" s="28"/>
    </row>
    <row r="19" spans="1:19" ht="20.100000000000001" customHeight="1" outlineLevel="1">
      <c r="A19" s="233" t="s">
        <v>1154</v>
      </c>
      <c r="B19" s="190">
        <f>SUM(B16:B18)</f>
        <v>0</v>
      </c>
      <c r="C19" s="190"/>
      <c r="D19" s="190"/>
      <c r="E19" s="190"/>
      <c r="F19" s="190">
        <f>SUM(F16:F18)</f>
        <v>0</v>
      </c>
      <c r="G19" s="190"/>
      <c r="H19" s="190"/>
      <c r="I19" s="190"/>
      <c r="J19" s="190">
        <f>SUM(J16:J18)</f>
        <v>0</v>
      </c>
      <c r="K19" s="190"/>
      <c r="L19" s="190"/>
      <c r="M19" s="190"/>
      <c r="N19" s="190">
        <f>SUM(N16:N18)</f>
        <v>0</v>
      </c>
      <c r="O19" s="190"/>
      <c r="P19" s="190"/>
      <c r="Q19" s="190"/>
      <c r="R19" s="190">
        <f>N19+J19+F19+B19</f>
        <v>0</v>
      </c>
      <c r="S19" s="231"/>
    </row>
    <row r="20" spans="1:19" ht="20.100000000000001" customHeight="1" outlineLevel="1">
      <c r="A20" s="235" t="s">
        <v>145</v>
      </c>
      <c r="B20" s="186"/>
      <c r="C20" s="186"/>
      <c r="D20" s="186"/>
      <c r="E20" s="186"/>
      <c r="F20" s="186"/>
      <c r="G20" s="186"/>
      <c r="H20" s="186"/>
      <c r="I20" s="186"/>
      <c r="J20" s="186"/>
      <c r="K20" s="186"/>
      <c r="L20" s="186"/>
      <c r="M20" s="186"/>
      <c r="N20" s="186"/>
      <c r="O20" s="186"/>
      <c r="P20" s="186"/>
      <c r="Q20" s="186"/>
      <c r="R20" s="186"/>
      <c r="S20" s="28"/>
    </row>
    <row r="21" spans="1:19" ht="20.100000000000001" customHeight="1" outlineLevel="2">
      <c r="A21" s="235" t="s">
        <v>1025</v>
      </c>
      <c r="B21" s="321">
        <f>SUM(C21:E21)</f>
        <v>0</v>
      </c>
      <c r="C21" s="264"/>
      <c r="D21" s="264"/>
      <c r="E21" s="264"/>
      <c r="F21" s="321">
        <f>SUM(G21:I21)</f>
        <v>0</v>
      </c>
      <c r="G21" s="264"/>
      <c r="H21" s="264"/>
      <c r="I21" s="264"/>
      <c r="J21" s="321">
        <f>SUM(K21:M21)</f>
        <v>0</v>
      </c>
      <c r="K21" s="264"/>
      <c r="L21" s="264"/>
      <c r="M21" s="264"/>
      <c r="N21" s="321">
        <f>SUM(O21:Q21)</f>
        <v>0</v>
      </c>
      <c r="O21" s="264"/>
      <c r="P21" s="264"/>
      <c r="Q21" s="264"/>
      <c r="R21" s="27">
        <f>N21+J21+F21+B21</f>
        <v>0</v>
      </c>
      <c r="S21" s="28"/>
    </row>
    <row r="22" spans="1:19" ht="20.100000000000001" customHeight="1" outlineLevel="2">
      <c r="A22" s="235" t="s">
        <v>1026</v>
      </c>
      <c r="B22" s="321">
        <f>SUM(C22:E22)</f>
        <v>0</v>
      </c>
      <c r="C22" s="264"/>
      <c r="D22" s="264"/>
      <c r="E22" s="264"/>
      <c r="F22" s="321">
        <f>SUM(G22:I22)</f>
        <v>0</v>
      </c>
      <c r="G22" s="264"/>
      <c r="H22" s="264"/>
      <c r="I22" s="264"/>
      <c r="J22" s="321">
        <f>SUM(K22:M22)</f>
        <v>0</v>
      </c>
      <c r="K22" s="264"/>
      <c r="L22" s="264"/>
      <c r="M22" s="264"/>
      <c r="N22" s="321">
        <f>SUM(O22:Q22)</f>
        <v>0</v>
      </c>
      <c r="O22" s="264"/>
      <c r="P22" s="264"/>
      <c r="Q22" s="264"/>
      <c r="R22" s="27">
        <f>N22+J22+F22+B22</f>
        <v>0</v>
      </c>
      <c r="S22" s="28"/>
    </row>
    <row r="23" spans="1:19" ht="20.100000000000001" customHeight="1" outlineLevel="1">
      <c r="A23" s="236" t="s">
        <v>1154</v>
      </c>
      <c r="B23" s="190">
        <f>SUM(B21:B22)</f>
        <v>0</v>
      </c>
      <c r="C23" s="190"/>
      <c r="D23" s="190"/>
      <c r="E23" s="190"/>
      <c r="F23" s="190">
        <f>SUM(F21:F22)</f>
        <v>0</v>
      </c>
      <c r="G23" s="190"/>
      <c r="H23" s="190"/>
      <c r="I23" s="190"/>
      <c r="J23" s="190">
        <f>SUM(J21:J22)</f>
        <v>0</v>
      </c>
      <c r="K23" s="190"/>
      <c r="L23" s="190"/>
      <c r="M23" s="190"/>
      <c r="N23" s="190">
        <f>SUM(N21:N22)</f>
        <v>0</v>
      </c>
      <c r="O23" s="190"/>
      <c r="P23" s="190"/>
      <c r="Q23" s="190"/>
      <c r="R23" s="190">
        <f>N23+J23+F23+B23</f>
        <v>0</v>
      </c>
      <c r="S23" s="231"/>
    </row>
    <row r="24" spans="1:19" ht="20.100000000000001" customHeight="1" outlineLevel="1">
      <c r="A24" s="235" t="s">
        <v>1028</v>
      </c>
      <c r="B24" s="186"/>
      <c r="C24" s="186"/>
      <c r="D24" s="186"/>
      <c r="E24" s="186"/>
      <c r="F24" s="186"/>
      <c r="G24" s="186"/>
      <c r="H24" s="186"/>
      <c r="I24" s="186"/>
      <c r="J24" s="186"/>
      <c r="K24" s="186"/>
      <c r="L24" s="186"/>
      <c r="M24" s="186"/>
      <c r="N24" s="186"/>
      <c r="O24" s="186"/>
      <c r="P24" s="186"/>
      <c r="Q24" s="186"/>
      <c r="R24" s="186"/>
      <c r="S24" s="28"/>
    </row>
    <row r="25" spans="1:19" ht="20.100000000000001" customHeight="1" outlineLevel="2">
      <c r="A25" s="235" t="s">
        <v>1029</v>
      </c>
      <c r="B25" s="321">
        <f>SUM(C25:E25)</f>
        <v>0</v>
      </c>
      <c r="C25" s="264"/>
      <c r="D25" s="264"/>
      <c r="E25" s="264"/>
      <c r="F25" s="321">
        <f>SUM(G25:I25)</f>
        <v>0</v>
      </c>
      <c r="G25" s="264"/>
      <c r="H25" s="264"/>
      <c r="I25" s="264"/>
      <c r="J25" s="321">
        <f>SUM(K25:M25)</f>
        <v>0</v>
      </c>
      <c r="K25" s="264"/>
      <c r="L25" s="264"/>
      <c r="M25" s="264"/>
      <c r="N25" s="321">
        <f>SUM(O25:Q25)</f>
        <v>0</v>
      </c>
      <c r="O25" s="264"/>
      <c r="P25" s="264"/>
      <c r="Q25" s="264"/>
      <c r="R25" s="27">
        <f>N25+J25+F25+B25</f>
        <v>0</v>
      </c>
      <c r="S25" s="28"/>
    </row>
    <row r="26" spans="1:19" ht="20.100000000000001" customHeight="1" outlineLevel="2">
      <c r="A26" s="243" t="s">
        <v>1005</v>
      </c>
      <c r="B26" s="321">
        <f>SUM(C26:E26)</f>
        <v>0</v>
      </c>
      <c r="C26" s="264"/>
      <c r="D26" s="264"/>
      <c r="E26" s="264"/>
      <c r="F26" s="321">
        <f>SUM(G26:I26)</f>
        <v>0</v>
      </c>
      <c r="G26" s="264"/>
      <c r="H26" s="264"/>
      <c r="I26" s="264"/>
      <c r="J26" s="321">
        <f>SUM(K26:M26)</f>
        <v>0</v>
      </c>
      <c r="K26" s="264"/>
      <c r="L26" s="264"/>
      <c r="M26" s="264"/>
      <c r="N26" s="321">
        <f>SUM(O26:Q26)</f>
        <v>0</v>
      </c>
      <c r="O26" s="264"/>
      <c r="P26" s="264"/>
      <c r="Q26" s="264"/>
      <c r="R26" s="27">
        <f>N26+J26+F26+B26</f>
        <v>0</v>
      </c>
      <c r="S26" s="28"/>
    </row>
    <row r="27" spans="1:19" ht="20.100000000000001" customHeight="1" outlineLevel="1">
      <c r="A27" s="236" t="s">
        <v>1154</v>
      </c>
      <c r="B27" s="190">
        <f>SUM(B25:B26)</f>
        <v>0</v>
      </c>
      <c r="C27" s="190"/>
      <c r="D27" s="190"/>
      <c r="E27" s="190"/>
      <c r="F27" s="190">
        <f>SUM(F25:F26)</f>
        <v>0</v>
      </c>
      <c r="G27" s="190"/>
      <c r="H27" s="190"/>
      <c r="I27" s="190"/>
      <c r="J27" s="190">
        <f>SUM(J25:J26)</f>
        <v>0</v>
      </c>
      <c r="K27" s="190"/>
      <c r="L27" s="190"/>
      <c r="M27" s="190"/>
      <c r="N27" s="190">
        <f>SUM(N25:N26)</f>
        <v>0</v>
      </c>
      <c r="O27" s="190"/>
      <c r="P27" s="190"/>
      <c r="Q27" s="190"/>
      <c r="R27" s="190">
        <f>N27+J27+F27+B27</f>
        <v>0</v>
      </c>
      <c r="S27" s="231"/>
    </row>
    <row r="28" spans="1:19" ht="20.100000000000001" customHeight="1">
      <c r="A28" s="237" t="s">
        <v>1030</v>
      </c>
      <c r="B28" s="193">
        <f>B14+B19+B23+B27</f>
        <v>0</v>
      </c>
      <c r="C28" s="193"/>
      <c r="D28" s="193"/>
      <c r="E28" s="193"/>
      <c r="F28" s="193">
        <f>F14+F19+F23+F27</f>
        <v>0</v>
      </c>
      <c r="G28" s="193"/>
      <c r="H28" s="193"/>
      <c r="I28" s="193"/>
      <c r="J28" s="193">
        <f>J14+J19+J23+J27</f>
        <v>0</v>
      </c>
      <c r="K28" s="193"/>
      <c r="L28" s="193"/>
      <c r="M28" s="193"/>
      <c r="N28" s="193">
        <f>N14+N19+N23+N27</f>
        <v>0</v>
      </c>
      <c r="O28" s="193"/>
      <c r="P28" s="193"/>
      <c r="Q28" s="193"/>
      <c r="R28" s="193">
        <f>R14+R19+R23+R27</f>
        <v>0</v>
      </c>
      <c r="S28" s="238"/>
    </row>
    <row r="29" spans="1:19" ht="14.25" customHeight="1">
      <c r="A29" s="40" t="s">
        <v>143</v>
      </c>
      <c r="B29" s="40"/>
      <c r="C29" s="40"/>
      <c r="D29" s="40"/>
      <c r="E29" s="40"/>
      <c r="F29" s="40"/>
      <c r="G29" s="40"/>
      <c r="H29" s="40"/>
      <c r="I29" s="40"/>
      <c r="J29" s="40"/>
      <c r="K29" s="40"/>
      <c r="L29" s="40"/>
      <c r="M29" s="40"/>
      <c r="N29" s="40"/>
      <c r="O29" s="40"/>
      <c r="P29" s="40"/>
      <c r="Q29" s="40"/>
      <c r="R29" s="64" t="s">
        <v>1188</v>
      </c>
      <c r="S29" s="65"/>
    </row>
    <row r="30" spans="1:19" ht="14.25" customHeight="1">
      <c r="A30" s="41" t="s">
        <v>457</v>
      </c>
      <c r="B30" s="40"/>
      <c r="C30" s="40"/>
      <c r="D30" s="40"/>
      <c r="E30" s="40"/>
      <c r="F30" s="40"/>
      <c r="G30" s="40"/>
      <c r="H30" s="40"/>
      <c r="I30" s="40"/>
      <c r="J30" s="40"/>
      <c r="K30" s="40"/>
      <c r="L30" s="40"/>
      <c r="M30" s="40"/>
      <c r="N30" s="40"/>
      <c r="O30" s="40"/>
      <c r="P30" s="40"/>
      <c r="Q30" s="40"/>
      <c r="R30" s="64"/>
      <c r="S30" s="65"/>
    </row>
    <row r="31" spans="1:19" ht="14.25" customHeight="1">
      <c r="A31" s="41" t="s">
        <v>458</v>
      </c>
      <c r="B31" s="40"/>
      <c r="C31" s="40"/>
      <c r="D31" s="40"/>
      <c r="E31" s="40"/>
      <c r="F31" s="40"/>
      <c r="G31" s="40"/>
      <c r="H31" s="40"/>
      <c r="I31" s="40"/>
      <c r="J31" s="40"/>
      <c r="K31" s="40"/>
      <c r="L31" s="40"/>
      <c r="M31" s="40"/>
      <c r="N31" s="40"/>
      <c r="O31" s="40"/>
      <c r="P31" s="40"/>
      <c r="Q31" s="40"/>
      <c r="R31" s="40"/>
      <c r="S31" s="65"/>
    </row>
    <row r="32" spans="1:19" ht="14.25" customHeight="1">
      <c r="A32" s="41" t="s">
        <v>459</v>
      </c>
      <c r="B32" s="40"/>
      <c r="C32" s="40"/>
      <c r="D32" s="40"/>
      <c r="E32" s="40"/>
      <c r="F32" s="40"/>
      <c r="G32" s="40"/>
      <c r="H32" s="40"/>
      <c r="I32" s="40"/>
      <c r="J32" s="40"/>
      <c r="K32" s="40"/>
      <c r="L32" s="40"/>
      <c r="M32" s="40"/>
      <c r="N32" s="40"/>
      <c r="O32" s="40"/>
      <c r="P32" s="40"/>
      <c r="Q32" s="40"/>
      <c r="R32" s="40"/>
      <c r="S32" s="65"/>
    </row>
    <row r="33" spans="1:19" ht="14.25" customHeight="1">
      <c r="A33" s="41" t="s">
        <v>1020</v>
      </c>
      <c r="B33" s="40"/>
      <c r="C33" s="40"/>
      <c r="D33" s="40"/>
      <c r="E33" s="40"/>
      <c r="F33" s="40"/>
      <c r="G33" s="40"/>
      <c r="H33" s="40"/>
      <c r="I33" s="40"/>
      <c r="J33" s="40"/>
      <c r="K33" s="40"/>
      <c r="L33" s="40"/>
      <c r="M33" s="40"/>
      <c r="N33" s="40"/>
      <c r="O33" s="40"/>
      <c r="P33" s="40"/>
      <c r="Q33" s="40"/>
      <c r="R33" s="40"/>
      <c r="S33" s="65"/>
    </row>
    <row r="34" spans="1:19" ht="14.25" customHeight="1">
      <c r="A34" s="41" t="s">
        <v>460</v>
      </c>
      <c r="B34" s="40"/>
      <c r="C34" s="40"/>
      <c r="D34" s="40"/>
      <c r="E34" s="40"/>
      <c r="F34" s="40"/>
      <c r="G34" s="40"/>
      <c r="H34" s="40"/>
      <c r="I34" s="40"/>
      <c r="J34" s="40"/>
      <c r="K34" s="40"/>
      <c r="L34" s="40"/>
      <c r="M34" s="40"/>
      <c r="N34" s="40"/>
      <c r="O34" s="40"/>
      <c r="P34" s="40"/>
      <c r="Q34" s="40"/>
      <c r="R34" s="40"/>
      <c r="S34" s="65"/>
    </row>
    <row r="35" spans="1:19" ht="14.25" customHeight="1">
      <c r="A35" s="40"/>
      <c r="B35" s="40"/>
      <c r="C35" s="40"/>
      <c r="D35" s="40"/>
      <c r="E35" s="40"/>
      <c r="F35" s="40"/>
      <c r="G35" s="40"/>
      <c r="H35" s="40"/>
      <c r="I35" s="40"/>
      <c r="J35" s="40"/>
      <c r="K35" s="40"/>
      <c r="L35" s="40"/>
      <c r="M35" s="40"/>
      <c r="N35" s="40"/>
      <c r="O35" s="40"/>
      <c r="P35" s="40"/>
      <c r="Q35" s="40"/>
      <c r="R35" s="40"/>
      <c r="S35" s="65"/>
    </row>
    <row r="36" spans="1:19" ht="14.25" customHeight="1">
      <c r="A36" s="40"/>
      <c r="B36" s="40"/>
      <c r="C36" s="40"/>
      <c r="D36" s="40"/>
      <c r="E36" s="40"/>
      <c r="F36" s="40"/>
      <c r="G36" s="40"/>
      <c r="H36" s="40"/>
      <c r="I36" s="40"/>
      <c r="J36" s="40"/>
      <c r="K36" s="40"/>
      <c r="L36" s="40"/>
      <c r="M36" s="40"/>
      <c r="N36" s="40"/>
      <c r="O36" s="40"/>
      <c r="P36" s="40"/>
      <c r="Q36" s="40"/>
      <c r="R36" s="40"/>
      <c r="S36" s="65"/>
    </row>
    <row r="37" spans="1:19" ht="14.25" customHeight="1">
      <c r="A37" s="40"/>
      <c r="B37" s="40"/>
      <c r="C37" s="40"/>
      <c r="D37" s="40"/>
      <c r="E37" s="40"/>
      <c r="F37" s="40"/>
      <c r="G37" s="40"/>
      <c r="H37" s="40"/>
      <c r="I37" s="40"/>
      <c r="J37" s="40"/>
      <c r="K37" s="40"/>
      <c r="L37" s="40"/>
      <c r="M37" s="40"/>
      <c r="N37" s="40"/>
      <c r="O37" s="40"/>
      <c r="P37" s="40"/>
      <c r="Q37" s="40"/>
      <c r="R37" s="40"/>
      <c r="S37" s="65"/>
    </row>
    <row r="38" spans="1:19" ht="14.25" customHeight="1">
      <c r="S38" s="30"/>
    </row>
    <row r="39" spans="1:19" ht="14.25" customHeight="1">
      <c r="S39" s="30"/>
    </row>
    <row r="40" spans="1:19">
      <c r="S40" s="30"/>
    </row>
    <row r="41" spans="1:19">
      <c r="S41" s="30"/>
    </row>
    <row r="42" spans="1:19">
      <c r="S42" s="30"/>
    </row>
    <row r="43" spans="1:19">
      <c r="S43" s="30"/>
    </row>
    <row r="44" spans="1:19">
      <c r="S44" s="30"/>
    </row>
    <row r="45" spans="1:19">
      <c r="S45" s="30"/>
    </row>
    <row r="46" spans="1:19">
      <c r="S46" s="30"/>
    </row>
    <row r="47" spans="1:19">
      <c r="S47" s="30"/>
    </row>
    <row r="48" spans="1:19">
      <c r="S48" s="30"/>
    </row>
    <row r="49" spans="19:19">
      <c r="S49" s="30"/>
    </row>
    <row r="50" spans="19:19">
      <c r="S50" s="30"/>
    </row>
  </sheetData>
  <mergeCells count="4">
    <mergeCell ref="A3:S3"/>
    <mergeCell ref="S6:S8"/>
    <mergeCell ref="B6:R6"/>
    <mergeCell ref="A6:A8"/>
  </mergeCells>
  <phoneticPr fontId="2" type="noConversion"/>
  <hyperlinks>
    <hyperlink ref="A2" location="一、资金流量预算表!A1" display="返回"/>
  </hyperlinks>
  <printOptions horizontalCentered="1"/>
  <pageMargins left="0.19685039370078741" right="0.23622047244094491" top="0.6692913385826772" bottom="0.59055118110236227" header="0.51181102362204722" footer="0.51181102362204722"/>
  <pageSetup paperSize="9" scale="75" orientation="landscape" r:id="rId1"/>
  <headerFooter alignWithMargins="0"/>
</worksheet>
</file>

<file path=xl/worksheets/sheet16.xml><?xml version="1.0" encoding="utf-8"?>
<worksheet xmlns="http://schemas.openxmlformats.org/spreadsheetml/2006/main" xmlns:r="http://schemas.openxmlformats.org/officeDocument/2006/relationships">
  <sheetPr codeName="Sheet20">
    <outlinePr summaryRight="0"/>
  </sheetPr>
  <dimension ref="A1:Y44"/>
  <sheetViews>
    <sheetView workbookViewId="0">
      <pane xSplit="2" ySplit="8" topLeftCell="C9" activePane="bottomRight" state="frozenSplit"/>
      <selection activeCell="C27" sqref="C27"/>
      <selection pane="topRight" activeCell="C27" sqref="C27"/>
      <selection pane="bottomLeft" activeCell="C27" sqref="C27"/>
      <selection pane="bottomRight" activeCell="D10" sqref="D10"/>
    </sheetView>
  </sheetViews>
  <sheetFormatPr defaultRowHeight="15" customHeight="1" outlineLevelRow="1" outlineLevelCol="1"/>
  <cols>
    <col min="1" max="1" width="16.875" style="806" customWidth="1"/>
    <col min="2" max="2" width="12.75" style="806" bestFit="1" customWidth="1"/>
    <col min="3" max="3" width="7.375" style="806" customWidth="1"/>
    <col min="4" max="4" width="13.875" style="807" bestFit="1" customWidth="1" collapsed="1"/>
    <col min="5" max="7" width="9.5" style="806" hidden="1" customWidth="1" outlineLevel="1"/>
    <col min="8" max="8" width="13.5" style="807" customWidth="1" collapsed="1"/>
    <col min="9" max="9" width="9.5" style="806" hidden="1" customWidth="1" outlineLevel="1"/>
    <col min="10" max="10" width="9.625" style="806" hidden="1" customWidth="1" outlineLevel="1"/>
    <col min="11" max="11" width="9.5" style="806" hidden="1" customWidth="1" outlineLevel="1"/>
    <col min="12" max="12" width="13.5" style="807" customWidth="1" collapsed="1"/>
    <col min="13" max="15" width="8.5" style="806" hidden="1" customWidth="1" outlineLevel="1"/>
    <col min="16" max="16" width="13.5" style="807" customWidth="1"/>
    <col min="17" max="19" width="10.125" style="1345" customWidth="1" outlineLevel="1"/>
    <col min="20" max="20" width="14.375" style="807" customWidth="1"/>
    <col min="21" max="21" width="7.875" style="806" customWidth="1"/>
    <col min="22" max="22" width="12.75" style="806" bestFit="1" customWidth="1"/>
    <col min="23" max="23" width="9" style="806"/>
    <col min="24" max="24" width="12.125" style="806" customWidth="1"/>
    <col min="25" max="25" width="6.25" style="806" customWidth="1"/>
    <col min="26" max="16384" width="9" style="806"/>
  </cols>
  <sheetData>
    <row r="1" spans="1:25" ht="15" customHeight="1">
      <c r="A1" s="805" t="s">
        <v>1552</v>
      </c>
    </row>
    <row r="2" spans="1:25" ht="15" customHeight="1">
      <c r="A2" s="774" t="s">
        <v>1015</v>
      </c>
    </row>
    <row r="3" spans="1:25" ht="24" customHeight="1">
      <c r="A3" s="1602" t="s">
        <v>1530</v>
      </c>
      <c r="B3" s="1602"/>
      <c r="C3" s="1602"/>
      <c r="D3" s="1602"/>
      <c r="E3" s="1602"/>
      <c r="F3" s="1602"/>
      <c r="G3" s="1602"/>
      <c r="H3" s="1602"/>
      <c r="I3" s="1602"/>
      <c r="J3" s="1602"/>
      <c r="K3" s="1602"/>
      <c r="L3" s="1602"/>
      <c r="M3" s="1602"/>
      <c r="N3" s="1602"/>
      <c r="O3" s="1602"/>
      <c r="P3" s="1602"/>
      <c r="Q3" s="1602"/>
      <c r="R3" s="1602"/>
      <c r="S3" s="1602"/>
      <c r="T3" s="1602"/>
      <c r="U3" s="1602"/>
      <c r="V3" s="1602"/>
    </row>
    <row r="4" spans="1:25" s="805" customFormat="1" ht="23.25" customHeight="1">
      <c r="A4" s="805" t="str">
        <f>表格索引!B4</f>
        <v>编制单位：广东******有限公司</v>
      </c>
      <c r="D4" s="808"/>
      <c r="H4" s="808"/>
      <c r="J4" s="805" t="str">
        <f>表格索引!C4</f>
        <v>预算年度：2013年</v>
      </c>
      <c r="L4" s="808"/>
      <c r="P4" s="808"/>
      <c r="Q4" s="1346"/>
      <c r="R4" s="1346"/>
      <c r="S4" s="1603"/>
      <c r="T4" s="1603"/>
      <c r="U4" s="1603"/>
      <c r="V4" s="1604"/>
    </row>
    <row r="5" spans="1:25" ht="15" customHeight="1">
      <c r="A5" s="1609" t="s">
        <v>423</v>
      </c>
      <c r="B5" s="1605" t="s">
        <v>424</v>
      </c>
      <c r="C5" s="1605" t="s">
        <v>455</v>
      </c>
      <c r="D5" s="1607" t="s">
        <v>1204</v>
      </c>
      <c r="E5" s="1607"/>
      <c r="F5" s="1607"/>
      <c r="G5" s="1607"/>
      <c r="H5" s="1607"/>
      <c r="I5" s="1607"/>
      <c r="J5" s="1607"/>
      <c r="K5" s="1607"/>
      <c r="L5" s="1607"/>
      <c r="M5" s="1607"/>
      <c r="N5" s="1607"/>
      <c r="O5" s="1607"/>
      <c r="P5" s="1607"/>
      <c r="Q5" s="1607"/>
      <c r="R5" s="1607"/>
      <c r="S5" s="1607"/>
      <c r="T5" s="1607"/>
      <c r="U5" s="1607" t="s">
        <v>997</v>
      </c>
      <c r="V5" s="1607"/>
      <c r="W5" s="1594" t="s">
        <v>128</v>
      </c>
      <c r="X5" s="1598" t="s">
        <v>1017</v>
      </c>
      <c r="Y5" s="1599" t="s">
        <v>1185</v>
      </c>
    </row>
    <row r="6" spans="1:25" ht="11.25" customHeight="1">
      <c r="A6" s="1610"/>
      <c r="B6" s="1605"/>
      <c r="C6" s="1605"/>
      <c r="D6" s="1596" t="s">
        <v>425</v>
      </c>
      <c r="E6" s="1593" t="s">
        <v>426</v>
      </c>
      <c r="F6" s="1593" t="s">
        <v>427</v>
      </c>
      <c r="G6" s="1593" t="s">
        <v>428</v>
      </c>
      <c r="H6" s="1596" t="s">
        <v>429</v>
      </c>
      <c r="I6" s="1593" t="s">
        <v>430</v>
      </c>
      <c r="J6" s="1593" t="s">
        <v>431</v>
      </c>
      <c r="K6" s="1593" t="s">
        <v>432</v>
      </c>
      <c r="L6" s="1596" t="s">
        <v>433</v>
      </c>
      <c r="M6" s="1593" t="s">
        <v>434</v>
      </c>
      <c r="N6" s="1593" t="s">
        <v>435</v>
      </c>
      <c r="O6" s="1593" t="s">
        <v>436</v>
      </c>
      <c r="P6" s="1596" t="s">
        <v>437</v>
      </c>
      <c r="Q6" s="1597" t="s">
        <v>438</v>
      </c>
      <c r="R6" s="1597" t="s">
        <v>439</v>
      </c>
      <c r="S6" s="1608" t="s">
        <v>440</v>
      </c>
      <c r="T6" s="1606" t="s">
        <v>1155</v>
      </c>
      <c r="U6" s="1607"/>
      <c r="V6" s="1607"/>
      <c r="W6" s="1595"/>
      <c r="X6" s="1598"/>
      <c r="Y6" s="1600"/>
    </row>
    <row r="7" spans="1:25" ht="24" customHeight="1">
      <c r="A7" s="1610"/>
      <c r="B7" s="1605"/>
      <c r="C7" s="1605"/>
      <c r="D7" s="1596"/>
      <c r="E7" s="1593"/>
      <c r="F7" s="1593"/>
      <c r="G7" s="1593"/>
      <c r="H7" s="1596"/>
      <c r="I7" s="1593"/>
      <c r="J7" s="1593"/>
      <c r="K7" s="1593"/>
      <c r="L7" s="1596"/>
      <c r="M7" s="1593"/>
      <c r="N7" s="1593"/>
      <c r="O7" s="1593"/>
      <c r="P7" s="1596"/>
      <c r="Q7" s="1597"/>
      <c r="R7" s="1597"/>
      <c r="S7" s="1608"/>
      <c r="T7" s="1606"/>
      <c r="U7" s="827" t="s">
        <v>972</v>
      </c>
      <c r="V7" s="827" t="s">
        <v>998</v>
      </c>
      <c r="W7" s="1595"/>
      <c r="X7" s="1598"/>
      <c r="Y7" s="1600"/>
    </row>
    <row r="8" spans="1:25" s="809" customFormat="1" ht="33.75" customHeight="1">
      <c r="A8" s="1611"/>
      <c r="B8" s="828" t="s">
        <v>441</v>
      </c>
      <c r="C8" s="829" t="s">
        <v>442</v>
      </c>
      <c r="D8" s="830" t="s">
        <v>19</v>
      </c>
      <c r="E8" s="829"/>
      <c r="F8" s="829"/>
      <c r="G8" s="829"/>
      <c r="H8" s="830" t="s">
        <v>15</v>
      </c>
      <c r="I8" s="829"/>
      <c r="J8" s="829"/>
      <c r="K8" s="829"/>
      <c r="L8" s="830" t="s">
        <v>16</v>
      </c>
      <c r="M8" s="829"/>
      <c r="N8" s="829"/>
      <c r="O8" s="829"/>
      <c r="P8" s="831" t="s">
        <v>17</v>
      </c>
      <c r="Q8" s="1347"/>
      <c r="R8" s="1347"/>
      <c r="S8" s="1347"/>
      <c r="T8" s="833" t="s">
        <v>443</v>
      </c>
      <c r="U8" s="832" t="s">
        <v>21</v>
      </c>
      <c r="V8" s="829" t="s">
        <v>22</v>
      </c>
      <c r="W8" s="834" t="s">
        <v>1019</v>
      </c>
      <c r="X8" s="835" t="s">
        <v>1018</v>
      </c>
      <c r="Y8" s="1601"/>
    </row>
    <row r="9" spans="1:25" ht="14.45" customHeight="1">
      <c r="A9" s="93" t="s">
        <v>1528</v>
      </c>
      <c r="B9" s="94"/>
      <c r="C9" s="94"/>
      <c r="D9" s="535"/>
      <c r="E9" s="94"/>
      <c r="F9" s="94"/>
      <c r="G9" s="94"/>
      <c r="H9" s="535"/>
      <c r="I9" s="94"/>
      <c r="J9" s="94"/>
      <c r="K9" s="94"/>
      <c r="L9" s="535"/>
      <c r="M9" s="94"/>
      <c r="N9" s="94"/>
      <c r="O9" s="94"/>
      <c r="P9" s="535"/>
      <c r="Q9" s="1348"/>
      <c r="R9" s="1348"/>
      <c r="S9" s="1349"/>
      <c r="T9" s="811"/>
      <c r="U9" s="810"/>
      <c r="V9" s="812"/>
      <c r="W9" s="812"/>
      <c r="X9" s="812"/>
      <c r="Y9" s="812"/>
    </row>
    <row r="10" spans="1:25" ht="20.25" customHeight="1" outlineLevel="1">
      <c r="A10" s="933" t="s">
        <v>1524</v>
      </c>
      <c r="B10" s="94">
        <f>T10</f>
        <v>0</v>
      </c>
      <c r="C10" s="94"/>
      <c r="D10" s="825">
        <f>SUM(E10:G10)</f>
        <v>0</v>
      </c>
      <c r="E10" s="94">
        <f>'一-4-1开发成本'!E10</f>
        <v>0</v>
      </c>
      <c r="F10" s="94">
        <f>'一-4-1开发成本'!F10</f>
        <v>0</v>
      </c>
      <c r="G10" s="94">
        <f>'一-4-1开发成本'!G10</f>
        <v>0</v>
      </c>
      <c r="H10" s="825">
        <f>SUM(I10:K10)</f>
        <v>0</v>
      </c>
      <c r="I10" s="94">
        <f>'一-4-1开发成本'!I10</f>
        <v>0</v>
      </c>
      <c r="J10" s="94">
        <f>'一-4-1开发成本'!J10</f>
        <v>0</v>
      </c>
      <c r="K10" s="94">
        <f>'一-4-1开发成本'!K10</f>
        <v>0</v>
      </c>
      <c r="L10" s="825">
        <f>SUM(M10:O10)</f>
        <v>0</v>
      </c>
      <c r="M10" s="94">
        <f>'一-4-1开发成本'!M10</f>
        <v>0</v>
      </c>
      <c r="N10" s="94">
        <f>'一-4-1开发成本'!N10</f>
        <v>0</v>
      </c>
      <c r="O10" s="94">
        <f>'一-4-1开发成本'!O10</f>
        <v>0</v>
      </c>
      <c r="P10" s="825">
        <f>SUM(Q10:S10)</f>
        <v>0</v>
      </c>
      <c r="Q10" s="1348">
        <f>'一-4-1开发成本'!Q10</f>
        <v>0</v>
      </c>
      <c r="R10" s="1348">
        <f>'一-4-1开发成本'!R10</f>
        <v>0</v>
      </c>
      <c r="S10" s="1348">
        <f>'一-4-1开发成本'!S10</f>
        <v>0</v>
      </c>
      <c r="T10" s="813">
        <f t="shared" ref="T10:T16" si="0">P10+L10+H10+D10</f>
        <v>0</v>
      </c>
      <c r="U10" s="814">
        <f>B10-V10</f>
        <v>0</v>
      </c>
      <c r="V10" s="812">
        <f>B10*100%</f>
        <v>0</v>
      </c>
      <c r="W10" s="812">
        <f>B10-V10-U10</f>
        <v>0</v>
      </c>
      <c r="X10" s="812">
        <f>B10-C10-T10</f>
        <v>0</v>
      </c>
      <c r="Y10" s="812"/>
    </row>
    <row r="11" spans="1:25" ht="20.25" customHeight="1" outlineLevel="1">
      <c r="A11" s="815" t="s">
        <v>1525</v>
      </c>
      <c r="B11" s="94">
        <f t="shared" ref="B11:B16" si="1">T11</f>
        <v>0</v>
      </c>
      <c r="C11" s="94"/>
      <c r="D11" s="825">
        <f t="shared" ref="D11:D13" si="2">SUM(E11:G11)</f>
        <v>0</v>
      </c>
      <c r="E11" s="94">
        <f>'一-4-1开发成本'!E19</f>
        <v>0</v>
      </c>
      <c r="F11" s="94">
        <f>'一-4-1开发成本'!F19</f>
        <v>0</v>
      </c>
      <c r="G11" s="94">
        <f>'一-4-1开发成本'!G19</f>
        <v>0</v>
      </c>
      <c r="H11" s="825">
        <f t="shared" ref="H11:H13" si="3">SUM(I11:K11)</f>
        <v>0</v>
      </c>
      <c r="I11" s="94">
        <f>'一-4-1开发成本'!I19</f>
        <v>0</v>
      </c>
      <c r="J11" s="94">
        <f>'一-4-1开发成本'!J19</f>
        <v>0</v>
      </c>
      <c r="K11" s="94">
        <f>'一-4-1开发成本'!K19</f>
        <v>0</v>
      </c>
      <c r="L11" s="825">
        <f t="shared" ref="L11:L13" si="4">SUM(M11:O11)</f>
        <v>0</v>
      </c>
      <c r="M11" s="94">
        <f>'一-4-1开发成本'!M19</f>
        <v>0</v>
      </c>
      <c r="N11" s="94">
        <f>'一-4-1开发成本'!N19</f>
        <v>0</v>
      </c>
      <c r="O11" s="94">
        <f>'一-4-1开发成本'!O19</f>
        <v>0</v>
      </c>
      <c r="P11" s="825">
        <f t="shared" ref="P11:P13" si="5">SUM(Q11:S11)</f>
        <v>0</v>
      </c>
      <c r="Q11" s="1348">
        <f>'一-4-1开发成本'!Q19</f>
        <v>0</v>
      </c>
      <c r="R11" s="1348">
        <f>'一-4-1开发成本'!R19</f>
        <v>0</v>
      </c>
      <c r="S11" s="1348">
        <f>'一-4-1开发成本'!S19</f>
        <v>0</v>
      </c>
      <c r="T11" s="813">
        <f t="shared" si="0"/>
        <v>0</v>
      </c>
      <c r="U11" s="814">
        <f t="shared" ref="U11:U16" si="6">B11-V11</f>
        <v>0</v>
      </c>
      <c r="V11" s="812">
        <f t="shared" ref="V11:V25" si="7">B11*100%</f>
        <v>0</v>
      </c>
      <c r="W11" s="812">
        <f t="shared" ref="W11:W16" si="8">B11-V11-U11</f>
        <v>0</v>
      </c>
      <c r="X11" s="812">
        <f t="shared" ref="X11:X16" si="9">B11-C11-T11</f>
        <v>0</v>
      </c>
      <c r="Y11" s="812"/>
    </row>
    <row r="12" spans="1:25" ht="20.25" customHeight="1" outlineLevel="1">
      <c r="A12" s="816" t="s">
        <v>1526</v>
      </c>
      <c r="B12" s="94">
        <f t="shared" si="1"/>
        <v>0</v>
      </c>
      <c r="C12" s="94"/>
      <c r="D12" s="825">
        <f t="shared" si="2"/>
        <v>0</v>
      </c>
      <c r="E12" s="94">
        <f>'一-4-1开发成本'!E95</f>
        <v>0</v>
      </c>
      <c r="F12" s="94">
        <f>'一-4-1开发成本'!F95</f>
        <v>0</v>
      </c>
      <c r="G12" s="94">
        <f>'一-4-1开发成本'!G95</f>
        <v>0</v>
      </c>
      <c r="H12" s="825">
        <f t="shared" si="3"/>
        <v>0</v>
      </c>
      <c r="I12" s="94">
        <f>'一-4-1开发成本'!I95</f>
        <v>0</v>
      </c>
      <c r="J12" s="94">
        <f>'一-4-1开发成本'!J95</f>
        <v>0</v>
      </c>
      <c r="K12" s="94">
        <f>'一-4-1开发成本'!K95</f>
        <v>0</v>
      </c>
      <c r="L12" s="825">
        <f t="shared" si="4"/>
        <v>0</v>
      </c>
      <c r="M12" s="94">
        <f>'一-4-1开发成本'!M95</f>
        <v>0</v>
      </c>
      <c r="N12" s="94">
        <f>'一-4-1开发成本'!N95</f>
        <v>0</v>
      </c>
      <c r="O12" s="94">
        <f>'一-4-1开发成本'!O95</f>
        <v>0</v>
      </c>
      <c r="P12" s="825">
        <f t="shared" si="5"/>
        <v>0</v>
      </c>
      <c r="Q12" s="1348">
        <f>'一-4-1开发成本'!Q95</f>
        <v>0</v>
      </c>
      <c r="R12" s="1348">
        <f>'一-4-1开发成本'!R95</f>
        <v>0</v>
      </c>
      <c r="S12" s="1348">
        <f>'一-4-1开发成本'!S95</f>
        <v>0</v>
      </c>
      <c r="T12" s="813">
        <f t="shared" si="0"/>
        <v>0</v>
      </c>
      <c r="U12" s="814">
        <f t="shared" si="6"/>
        <v>0</v>
      </c>
      <c r="V12" s="812">
        <f t="shared" si="7"/>
        <v>0</v>
      </c>
      <c r="W12" s="812">
        <f t="shared" si="8"/>
        <v>0</v>
      </c>
      <c r="X12" s="812">
        <f t="shared" si="9"/>
        <v>0</v>
      </c>
      <c r="Y12" s="812"/>
    </row>
    <row r="13" spans="1:25" ht="20.25" customHeight="1" outlineLevel="1">
      <c r="A13" s="826" t="s">
        <v>444</v>
      </c>
      <c r="B13" s="94">
        <f t="shared" si="1"/>
        <v>0</v>
      </c>
      <c r="C13" s="152"/>
      <c r="D13" s="825">
        <f t="shared" si="2"/>
        <v>0</v>
      </c>
      <c r="E13" s="152">
        <f>'一-4-1开发成本'!E130</f>
        <v>0</v>
      </c>
      <c r="F13" s="152">
        <f>'一-4-1开发成本'!F130</f>
        <v>0</v>
      </c>
      <c r="G13" s="152">
        <f>'一-4-1开发成本'!G130</f>
        <v>0</v>
      </c>
      <c r="H13" s="825">
        <f t="shared" si="3"/>
        <v>0</v>
      </c>
      <c r="I13" s="152">
        <f>'一-4-1开发成本'!I130</f>
        <v>0</v>
      </c>
      <c r="J13" s="152">
        <f>'一-4-1开发成本'!J130</f>
        <v>0</v>
      </c>
      <c r="K13" s="152">
        <f>'一-4-1开发成本'!K130</f>
        <v>0</v>
      </c>
      <c r="L13" s="825">
        <f t="shared" si="4"/>
        <v>0</v>
      </c>
      <c r="M13" s="152">
        <f>'一-4-1开发成本'!M130</f>
        <v>0</v>
      </c>
      <c r="N13" s="152">
        <f>'一-4-1开发成本'!N130</f>
        <v>0</v>
      </c>
      <c r="O13" s="152">
        <f>'一-4-1开发成本'!O130</f>
        <v>0</v>
      </c>
      <c r="P13" s="825">
        <f t="shared" si="5"/>
        <v>0</v>
      </c>
      <c r="Q13" s="501">
        <f>'一-4-1开发成本'!Q130</f>
        <v>0</v>
      </c>
      <c r="R13" s="501">
        <f>'一-4-1开发成本'!R130</f>
        <v>0</v>
      </c>
      <c r="S13" s="501">
        <f>'一-4-1开发成本'!S130</f>
        <v>0</v>
      </c>
      <c r="T13" s="813">
        <f t="shared" si="0"/>
        <v>0</v>
      </c>
      <c r="U13" s="814">
        <f t="shared" si="6"/>
        <v>0</v>
      </c>
      <c r="V13" s="812">
        <f t="shared" si="7"/>
        <v>0</v>
      </c>
      <c r="W13" s="812">
        <f t="shared" si="8"/>
        <v>0</v>
      </c>
      <c r="X13" s="812">
        <f t="shared" si="9"/>
        <v>0</v>
      </c>
      <c r="Y13" s="812"/>
    </row>
    <row r="14" spans="1:25" ht="20.25" customHeight="1" outlineLevel="1">
      <c r="A14" s="816" t="s">
        <v>1527</v>
      </c>
      <c r="B14" s="94">
        <f t="shared" si="1"/>
        <v>0</v>
      </c>
      <c r="C14" s="94"/>
      <c r="D14" s="825">
        <f>SUM(E14:G14)</f>
        <v>0</v>
      </c>
      <c r="E14" s="94">
        <f>'一-4-1开发成本'!E166</f>
        <v>0</v>
      </c>
      <c r="F14" s="94">
        <f>'一-4-1开发成本'!F166</f>
        <v>0</v>
      </c>
      <c r="G14" s="94">
        <f>'一-4-1开发成本'!G166</f>
        <v>0</v>
      </c>
      <c r="H14" s="825">
        <f>SUM(I14:K14)</f>
        <v>0</v>
      </c>
      <c r="I14" s="94">
        <f>'一-4-1开发成本'!I166</f>
        <v>0</v>
      </c>
      <c r="J14" s="94">
        <f>'一-4-1开发成本'!J166</f>
        <v>0</v>
      </c>
      <c r="K14" s="94">
        <f>'一-4-1开发成本'!K166</f>
        <v>0</v>
      </c>
      <c r="L14" s="825">
        <f>SUM(M14:O14)</f>
        <v>0</v>
      </c>
      <c r="M14" s="94">
        <f>'一-4-1开发成本'!M166</f>
        <v>0</v>
      </c>
      <c r="N14" s="94">
        <f>'一-4-1开发成本'!N166</f>
        <v>0</v>
      </c>
      <c r="O14" s="94">
        <f>'一-4-1开发成本'!O166</f>
        <v>0</v>
      </c>
      <c r="P14" s="825">
        <f>SUM(Q14:S14)</f>
        <v>0</v>
      </c>
      <c r="Q14" s="1348">
        <f>'一-4-1开发成本'!Q166</f>
        <v>0</v>
      </c>
      <c r="R14" s="1348">
        <f>'一-4-1开发成本'!R166</f>
        <v>0</v>
      </c>
      <c r="S14" s="1348">
        <f>'一-4-1开发成本'!S166</f>
        <v>0</v>
      </c>
      <c r="T14" s="813">
        <f>P14+L14+H14+D14</f>
        <v>0</v>
      </c>
      <c r="U14" s="814">
        <f>B14-V14</f>
        <v>0</v>
      </c>
      <c r="V14" s="812">
        <f>B14*100%</f>
        <v>0</v>
      </c>
      <c r="W14" s="812">
        <f>B14-V14-U14</f>
        <v>0</v>
      </c>
      <c r="X14" s="812">
        <f>B14-C14-T14</f>
        <v>0</v>
      </c>
      <c r="Y14" s="812"/>
    </row>
    <row r="15" spans="1:25" ht="20.25" customHeight="1" outlineLevel="1">
      <c r="A15" s="934" t="s">
        <v>1531</v>
      </c>
      <c r="B15" s="94">
        <f>T15</f>
        <v>0</v>
      </c>
      <c r="C15" s="152"/>
      <c r="D15" s="825">
        <f t="shared" ref="D15:D16" si="10">SUM(E15:G15)</f>
        <v>0</v>
      </c>
      <c r="E15" s="152">
        <f>'一-4-1开发成本'!E197</f>
        <v>0</v>
      </c>
      <c r="F15" s="152">
        <f>'一-4-1开发成本'!F197</f>
        <v>0</v>
      </c>
      <c r="G15" s="152">
        <f>'一-4-1开发成本'!G197</f>
        <v>0</v>
      </c>
      <c r="H15" s="825">
        <f t="shared" ref="H15" si="11">SUM(I15:K15)</f>
        <v>0</v>
      </c>
      <c r="I15" s="152">
        <f>'一-4-1开发成本'!I197</f>
        <v>0</v>
      </c>
      <c r="J15" s="152">
        <f>'一-4-1开发成本'!J197</f>
        <v>0</v>
      </c>
      <c r="K15" s="152">
        <f>'一-4-1开发成本'!K197</f>
        <v>0</v>
      </c>
      <c r="L15" s="825">
        <f t="shared" ref="L15" si="12">SUM(M15:O15)</f>
        <v>0</v>
      </c>
      <c r="M15" s="152">
        <f>'一-4-1开发成本'!M197</f>
        <v>0</v>
      </c>
      <c r="N15" s="152">
        <f>'一-4-1开发成本'!N197</f>
        <v>0</v>
      </c>
      <c r="O15" s="152">
        <f>'一-4-1开发成本'!O197</f>
        <v>0</v>
      </c>
      <c r="P15" s="825">
        <f t="shared" ref="P15" si="13">SUM(Q15:S15)</f>
        <v>0</v>
      </c>
      <c r="Q15" s="501">
        <f>'一-4-1开发成本'!Q197</f>
        <v>0</v>
      </c>
      <c r="R15" s="501">
        <f>'一-4-1开发成本'!R197</f>
        <v>0</v>
      </c>
      <c r="S15" s="501">
        <f>'一-4-1开发成本'!S197</f>
        <v>0</v>
      </c>
      <c r="T15" s="813">
        <f t="shared" si="0"/>
        <v>0</v>
      </c>
      <c r="U15" s="814">
        <f t="shared" si="6"/>
        <v>0</v>
      </c>
      <c r="V15" s="812">
        <f t="shared" si="7"/>
        <v>0</v>
      </c>
      <c r="W15" s="812">
        <f t="shared" si="8"/>
        <v>0</v>
      </c>
      <c r="X15" s="812">
        <f t="shared" si="9"/>
        <v>0</v>
      </c>
      <c r="Y15" s="812"/>
    </row>
    <row r="16" spans="1:25" ht="20.25" customHeight="1" outlineLevel="1">
      <c r="A16" s="817" t="s">
        <v>1326</v>
      </c>
      <c r="B16" s="94">
        <f t="shared" si="1"/>
        <v>0</v>
      </c>
      <c r="C16" s="152"/>
      <c r="D16" s="825">
        <f t="shared" si="10"/>
        <v>0</v>
      </c>
      <c r="E16" s="152">
        <f>'一-4-1开发成本'!E209</f>
        <v>0</v>
      </c>
      <c r="F16" s="152">
        <f>'一-4-1开发成本'!F209</f>
        <v>0</v>
      </c>
      <c r="G16" s="152">
        <f>'一-4-1开发成本'!G209</f>
        <v>0</v>
      </c>
      <c r="H16" s="825">
        <f>SUM(I16:K16)</f>
        <v>0</v>
      </c>
      <c r="I16" s="152"/>
      <c r="J16" s="152"/>
      <c r="K16" s="152"/>
      <c r="L16" s="825">
        <f>SUM(M16:O16)</f>
        <v>0</v>
      </c>
      <c r="M16" s="152"/>
      <c r="N16" s="152"/>
      <c r="O16" s="152"/>
      <c r="P16" s="825">
        <f>SUM(Q16:S16)</f>
        <v>0</v>
      </c>
      <c r="Q16" s="501"/>
      <c r="R16" s="501"/>
      <c r="S16" s="501"/>
      <c r="T16" s="813">
        <f t="shared" si="0"/>
        <v>0</v>
      </c>
      <c r="U16" s="814">
        <f t="shared" si="6"/>
        <v>0</v>
      </c>
      <c r="V16" s="812">
        <f t="shared" si="7"/>
        <v>0</v>
      </c>
      <c r="W16" s="812">
        <f t="shared" si="8"/>
        <v>0</v>
      </c>
      <c r="X16" s="812">
        <f t="shared" si="9"/>
        <v>0</v>
      </c>
      <c r="Y16" s="812"/>
    </row>
    <row r="17" spans="1:25" ht="20.25" customHeight="1">
      <c r="A17" s="95" t="s">
        <v>445</v>
      </c>
      <c r="B17" s="152">
        <f t="shared" ref="B17:X17" si="14">SUM(B10:B16)</f>
        <v>0</v>
      </c>
      <c r="C17" s="152">
        <f t="shared" si="14"/>
        <v>0</v>
      </c>
      <c r="D17" s="534">
        <f t="shared" si="14"/>
        <v>0</v>
      </c>
      <c r="E17" s="152">
        <f t="shared" si="14"/>
        <v>0</v>
      </c>
      <c r="F17" s="152">
        <f t="shared" si="14"/>
        <v>0</v>
      </c>
      <c r="G17" s="152">
        <f t="shared" si="14"/>
        <v>0</v>
      </c>
      <c r="H17" s="534">
        <f t="shared" si="14"/>
        <v>0</v>
      </c>
      <c r="I17" s="152">
        <f t="shared" si="14"/>
        <v>0</v>
      </c>
      <c r="J17" s="152">
        <f t="shared" si="14"/>
        <v>0</v>
      </c>
      <c r="K17" s="152">
        <f t="shared" si="14"/>
        <v>0</v>
      </c>
      <c r="L17" s="534">
        <f t="shared" si="14"/>
        <v>0</v>
      </c>
      <c r="M17" s="152">
        <f t="shared" si="14"/>
        <v>0</v>
      </c>
      <c r="N17" s="152">
        <f t="shared" si="14"/>
        <v>0</v>
      </c>
      <c r="O17" s="152">
        <f t="shared" si="14"/>
        <v>0</v>
      </c>
      <c r="P17" s="534">
        <f t="shared" si="14"/>
        <v>0</v>
      </c>
      <c r="Q17" s="501">
        <f t="shared" si="14"/>
        <v>0</v>
      </c>
      <c r="R17" s="501">
        <f t="shared" si="14"/>
        <v>0</v>
      </c>
      <c r="S17" s="501">
        <f t="shared" si="14"/>
        <v>0</v>
      </c>
      <c r="T17" s="534">
        <f t="shared" si="14"/>
        <v>0</v>
      </c>
      <c r="U17" s="152">
        <f t="shared" si="14"/>
        <v>0</v>
      </c>
      <c r="V17" s="152">
        <f t="shared" si="14"/>
        <v>0</v>
      </c>
      <c r="W17" s="812">
        <f t="shared" si="14"/>
        <v>0</v>
      </c>
      <c r="X17" s="812">
        <f t="shared" si="14"/>
        <v>0</v>
      </c>
      <c r="Y17" s="812"/>
    </row>
    <row r="18" spans="1:25" ht="21" customHeight="1">
      <c r="A18" s="96" t="s">
        <v>1529</v>
      </c>
      <c r="B18" s="152"/>
      <c r="C18" s="152"/>
      <c r="D18" s="534"/>
      <c r="E18" s="152"/>
      <c r="F18" s="152"/>
      <c r="G18" s="152"/>
      <c r="H18" s="534"/>
      <c r="I18" s="152"/>
      <c r="J18" s="152"/>
      <c r="K18" s="152"/>
      <c r="L18" s="534"/>
      <c r="M18" s="152"/>
      <c r="N18" s="152"/>
      <c r="O18" s="152"/>
      <c r="P18" s="534"/>
      <c r="Q18" s="501"/>
      <c r="R18" s="501"/>
      <c r="S18" s="1350"/>
      <c r="T18" s="813"/>
      <c r="U18" s="814"/>
      <c r="V18" s="812"/>
      <c r="W18" s="812"/>
      <c r="X18" s="812"/>
      <c r="Y18" s="812"/>
    </row>
    <row r="19" spans="1:25" ht="21" customHeight="1" outlineLevel="1">
      <c r="A19" s="804" t="s">
        <v>1524</v>
      </c>
      <c r="B19" s="94">
        <f t="shared" ref="B19:B25" si="15">T19</f>
        <v>0</v>
      </c>
      <c r="C19" s="818"/>
      <c r="D19" s="825">
        <f t="shared" ref="D19:D24" si="16">SUM(E19:G19)</f>
        <v>0</v>
      </c>
      <c r="E19" s="152">
        <f>'一-4-1开发成本'!E213</f>
        <v>0</v>
      </c>
      <c r="F19" s="152">
        <f>'一-4-1开发成本'!F213</f>
        <v>0</v>
      </c>
      <c r="G19" s="152">
        <f>'一-4-1开发成本'!G213</f>
        <v>0</v>
      </c>
      <c r="H19" s="825">
        <f t="shared" ref="H19:H20" si="17">SUM(I19:K19)</f>
        <v>0</v>
      </c>
      <c r="I19" s="152">
        <f>'一-4-1开发成本'!I213</f>
        <v>0</v>
      </c>
      <c r="J19" s="152">
        <f>'一-4-1开发成本'!J213</f>
        <v>0</v>
      </c>
      <c r="K19" s="152">
        <f>'一-4-1开发成本'!K213</f>
        <v>0</v>
      </c>
      <c r="L19" s="825">
        <f t="shared" ref="L19:L20" si="18">SUM(M19:O19)</f>
        <v>0</v>
      </c>
      <c r="M19" s="152">
        <f>'一-4-1开发成本'!M213</f>
        <v>0</v>
      </c>
      <c r="N19" s="152">
        <f>'一-4-1开发成本'!N213</f>
        <v>0</v>
      </c>
      <c r="O19" s="152">
        <f>'一-4-1开发成本'!O213</f>
        <v>0</v>
      </c>
      <c r="P19" s="825">
        <f t="shared" ref="P19:P20" si="19">SUM(Q19:S19)</f>
        <v>0</v>
      </c>
      <c r="Q19" s="501">
        <f>'一-4-1开发成本'!Q213</f>
        <v>0</v>
      </c>
      <c r="R19" s="501">
        <f>'一-4-1开发成本'!R213</f>
        <v>0</v>
      </c>
      <c r="S19" s="501">
        <f>'一-4-1开发成本'!S213</f>
        <v>0</v>
      </c>
      <c r="T19" s="813">
        <f t="shared" ref="T19:T25" si="20">P19+L19+H19+D19</f>
        <v>0</v>
      </c>
      <c r="U19" s="814">
        <f t="shared" ref="U19:U25" si="21">B19-V19</f>
        <v>0</v>
      </c>
      <c r="V19" s="812">
        <f t="shared" si="7"/>
        <v>0</v>
      </c>
      <c r="W19" s="812">
        <f>C19+T19-V19-U19</f>
        <v>0</v>
      </c>
      <c r="X19" s="812">
        <f t="shared" ref="X19:X25" si="22">B19-C19-T19</f>
        <v>0</v>
      </c>
      <c r="Y19" s="812"/>
    </row>
    <row r="20" spans="1:25" ht="21" customHeight="1" outlineLevel="1">
      <c r="A20" s="815" t="s">
        <v>1525</v>
      </c>
      <c r="B20" s="94">
        <f t="shared" si="15"/>
        <v>0</v>
      </c>
      <c r="C20" s="818"/>
      <c r="D20" s="825">
        <f t="shared" si="16"/>
        <v>0</v>
      </c>
      <c r="E20" s="152">
        <f>'一-4-1开发成本'!E222</f>
        <v>0</v>
      </c>
      <c r="F20" s="152">
        <f>'一-4-1开发成本'!F222</f>
        <v>0</v>
      </c>
      <c r="G20" s="152">
        <f>'一-4-1开发成本'!G222</f>
        <v>0</v>
      </c>
      <c r="H20" s="825">
        <f t="shared" si="17"/>
        <v>0</v>
      </c>
      <c r="I20" s="152">
        <f>'一-4-1开发成本'!I222</f>
        <v>0</v>
      </c>
      <c r="J20" s="152">
        <f>'一-4-1开发成本'!J222</f>
        <v>0</v>
      </c>
      <c r="K20" s="152">
        <f>'一-4-1开发成本'!K222</f>
        <v>0</v>
      </c>
      <c r="L20" s="825">
        <f t="shared" si="18"/>
        <v>0</v>
      </c>
      <c r="M20" s="152">
        <f>'一-4-1开发成本'!M222</f>
        <v>0</v>
      </c>
      <c r="N20" s="152">
        <f>'一-4-1开发成本'!N222</f>
        <v>0</v>
      </c>
      <c r="O20" s="152">
        <f>'一-4-1开发成本'!O222</f>
        <v>0</v>
      </c>
      <c r="P20" s="825">
        <f t="shared" si="19"/>
        <v>0</v>
      </c>
      <c r="Q20" s="501">
        <f>'一-4-1开发成本'!Q222</f>
        <v>0</v>
      </c>
      <c r="R20" s="501">
        <f>'一-4-1开发成本'!R222</f>
        <v>0</v>
      </c>
      <c r="S20" s="501">
        <f>'一-4-1开发成本'!S222</f>
        <v>0</v>
      </c>
      <c r="T20" s="813">
        <f t="shared" si="20"/>
        <v>0</v>
      </c>
      <c r="U20" s="814">
        <f t="shared" si="21"/>
        <v>0</v>
      </c>
      <c r="V20" s="812">
        <f t="shared" si="7"/>
        <v>0</v>
      </c>
      <c r="W20" s="812">
        <f t="shared" ref="W20:W25" si="23">C20+T20-V20-U20</f>
        <v>0</v>
      </c>
      <c r="X20" s="812">
        <f t="shared" si="22"/>
        <v>0</v>
      </c>
      <c r="Y20" s="812"/>
    </row>
    <row r="21" spans="1:25" ht="21" customHeight="1" outlineLevel="1">
      <c r="A21" s="816" t="s">
        <v>1526</v>
      </c>
      <c r="B21" s="94">
        <f t="shared" si="15"/>
        <v>0</v>
      </c>
      <c r="C21" s="818"/>
      <c r="D21" s="825">
        <f>SUM(E21:G21)</f>
        <v>0</v>
      </c>
      <c r="E21" s="152">
        <f>'一-4-1开发成本'!E298</f>
        <v>0</v>
      </c>
      <c r="F21" s="152">
        <f>'一-4-1开发成本'!F298</f>
        <v>0</v>
      </c>
      <c r="G21" s="152">
        <f>'一-4-1开发成本'!G298</f>
        <v>0</v>
      </c>
      <c r="H21" s="825">
        <f>SUM(I21:K21)</f>
        <v>0</v>
      </c>
      <c r="I21" s="152">
        <f>'一-4-1开发成本'!I298</f>
        <v>0</v>
      </c>
      <c r="J21" s="152">
        <f>'一-4-1开发成本'!J298</f>
        <v>0</v>
      </c>
      <c r="K21" s="152">
        <f>'一-4-1开发成本'!K298</f>
        <v>0</v>
      </c>
      <c r="L21" s="825">
        <f>SUM(M21:O21)</f>
        <v>0</v>
      </c>
      <c r="M21" s="152">
        <f>'一-4-1开发成本'!M298</f>
        <v>0</v>
      </c>
      <c r="N21" s="152">
        <f>'一-4-1开发成本'!N298</f>
        <v>0</v>
      </c>
      <c r="O21" s="152">
        <f>'一-4-1开发成本'!O298</f>
        <v>0</v>
      </c>
      <c r="P21" s="825">
        <f>SUM(Q21:S21)</f>
        <v>0</v>
      </c>
      <c r="Q21" s="501">
        <f>'一-4-1开发成本'!Q298</f>
        <v>0</v>
      </c>
      <c r="R21" s="501">
        <f>'一-4-1开发成本'!R298</f>
        <v>0</v>
      </c>
      <c r="S21" s="501">
        <f>'一-4-1开发成本'!S298</f>
        <v>0</v>
      </c>
      <c r="T21" s="813">
        <f t="shared" si="20"/>
        <v>0</v>
      </c>
      <c r="U21" s="814">
        <f t="shared" si="21"/>
        <v>0</v>
      </c>
      <c r="V21" s="812">
        <f t="shared" si="7"/>
        <v>0</v>
      </c>
      <c r="W21" s="812">
        <f t="shared" si="23"/>
        <v>0</v>
      </c>
      <c r="X21" s="812">
        <f t="shared" si="22"/>
        <v>0</v>
      </c>
      <c r="Y21" s="812"/>
    </row>
    <row r="22" spans="1:25" ht="21" customHeight="1" outlineLevel="1">
      <c r="A22" s="826" t="s">
        <v>444</v>
      </c>
      <c r="B22" s="94">
        <f t="shared" si="15"/>
        <v>0</v>
      </c>
      <c r="C22" s="818"/>
      <c r="D22" s="825">
        <f t="shared" si="16"/>
        <v>0</v>
      </c>
      <c r="E22" s="152">
        <f>'一-4-1开发成本'!E333</f>
        <v>0</v>
      </c>
      <c r="F22" s="152">
        <f>'一-4-1开发成本'!F333</f>
        <v>0</v>
      </c>
      <c r="G22" s="152">
        <f>'一-4-1开发成本'!G333</f>
        <v>0</v>
      </c>
      <c r="H22" s="825">
        <f t="shared" ref="H22" si="24">SUM(I22:K22)</f>
        <v>0</v>
      </c>
      <c r="I22" s="152">
        <f>'一-4-1开发成本'!I333</f>
        <v>0</v>
      </c>
      <c r="J22" s="152">
        <f>'一-4-1开发成本'!J333</f>
        <v>0</v>
      </c>
      <c r="K22" s="152">
        <f>'一-4-1开发成本'!K333</f>
        <v>0</v>
      </c>
      <c r="L22" s="825">
        <f t="shared" ref="L22" si="25">SUM(M22:O22)</f>
        <v>0</v>
      </c>
      <c r="M22" s="152">
        <f>'一-4-1开发成本'!M333</f>
        <v>0</v>
      </c>
      <c r="N22" s="152">
        <f>'一-4-1开发成本'!N333</f>
        <v>0</v>
      </c>
      <c r="O22" s="152">
        <f>'一-4-1开发成本'!O333</f>
        <v>0</v>
      </c>
      <c r="P22" s="825">
        <f t="shared" ref="P22" si="26">SUM(Q22:S22)</f>
        <v>0</v>
      </c>
      <c r="Q22" s="501">
        <f>'一-4-1开发成本'!Q333</f>
        <v>0</v>
      </c>
      <c r="R22" s="501">
        <f>'一-4-1开发成本'!R333</f>
        <v>0</v>
      </c>
      <c r="S22" s="501">
        <f>'一-4-1开发成本'!S333</f>
        <v>0</v>
      </c>
      <c r="T22" s="813">
        <f t="shared" si="20"/>
        <v>0</v>
      </c>
      <c r="U22" s="814">
        <f t="shared" si="21"/>
        <v>0</v>
      </c>
      <c r="V22" s="812">
        <f t="shared" si="7"/>
        <v>0</v>
      </c>
      <c r="W22" s="812">
        <f t="shared" si="23"/>
        <v>0</v>
      </c>
      <c r="X22" s="812">
        <f t="shared" si="22"/>
        <v>0</v>
      </c>
      <c r="Y22" s="812"/>
    </row>
    <row r="23" spans="1:25" ht="21" customHeight="1" outlineLevel="1">
      <c r="A23" s="816" t="s">
        <v>1527</v>
      </c>
      <c r="B23" s="94">
        <f t="shared" si="15"/>
        <v>0</v>
      </c>
      <c r="C23" s="818"/>
      <c r="D23" s="825">
        <f>SUM(E23:G23)</f>
        <v>0</v>
      </c>
      <c r="E23" s="152">
        <f>'一-4-1开发成本'!E369</f>
        <v>0</v>
      </c>
      <c r="F23" s="152">
        <f>'一-4-1开发成本'!F369</f>
        <v>0</v>
      </c>
      <c r="G23" s="152">
        <f>'一-4-1开发成本'!G369</f>
        <v>0</v>
      </c>
      <c r="H23" s="825">
        <f>SUM(I23:K23)</f>
        <v>0</v>
      </c>
      <c r="I23" s="152">
        <f>'一-4-1开发成本'!I369</f>
        <v>0</v>
      </c>
      <c r="J23" s="152">
        <f>'一-4-1开发成本'!J369</f>
        <v>0</v>
      </c>
      <c r="K23" s="152">
        <f>'一-4-1开发成本'!K369</f>
        <v>0</v>
      </c>
      <c r="L23" s="825">
        <f>SUM(M23:O23)</f>
        <v>0</v>
      </c>
      <c r="M23" s="152">
        <f>'一-4-1开发成本'!M369</f>
        <v>0</v>
      </c>
      <c r="N23" s="152">
        <f>'一-4-1开发成本'!N369</f>
        <v>0</v>
      </c>
      <c r="O23" s="152">
        <f>'一-4-1开发成本'!O369</f>
        <v>0</v>
      </c>
      <c r="P23" s="825">
        <f>SUM(Q23:S23)</f>
        <v>0</v>
      </c>
      <c r="Q23" s="501">
        <f>'一-4-1开发成本'!Q369</f>
        <v>0</v>
      </c>
      <c r="R23" s="501">
        <f>'一-4-1开发成本'!R369</f>
        <v>0</v>
      </c>
      <c r="S23" s="501">
        <f>'一-4-1开发成本'!S369</f>
        <v>0</v>
      </c>
      <c r="T23" s="813">
        <f>P23+L23+H23+D23</f>
        <v>0</v>
      </c>
      <c r="U23" s="814">
        <f>B23-V23</f>
        <v>0</v>
      </c>
      <c r="V23" s="812">
        <f>B23*100%</f>
        <v>0</v>
      </c>
      <c r="W23" s="812">
        <f>C23+T23-V23-U23</f>
        <v>0</v>
      </c>
      <c r="X23" s="812">
        <f>B23-C23-T23</f>
        <v>0</v>
      </c>
      <c r="Y23" s="812"/>
    </row>
    <row r="24" spans="1:25" ht="21" customHeight="1" outlineLevel="1">
      <c r="A24" s="817" t="s">
        <v>1532</v>
      </c>
      <c r="B24" s="94">
        <f t="shared" si="15"/>
        <v>0</v>
      </c>
      <c r="C24" s="818"/>
      <c r="D24" s="825">
        <f t="shared" si="16"/>
        <v>0</v>
      </c>
      <c r="E24" s="152">
        <f>'一-4-1开发成本'!E400</f>
        <v>0</v>
      </c>
      <c r="F24" s="152">
        <f>'一-4-1开发成本'!F400</f>
        <v>0</v>
      </c>
      <c r="G24" s="152">
        <f>'一-4-1开发成本'!G400</f>
        <v>0</v>
      </c>
      <c r="H24" s="825">
        <f t="shared" ref="H24" si="27">SUM(I24:K24)</f>
        <v>0</v>
      </c>
      <c r="I24" s="152">
        <f>'一-4-1开发成本'!I400</f>
        <v>0</v>
      </c>
      <c r="J24" s="152">
        <f>'一-4-1开发成本'!J400</f>
        <v>0</v>
      </c>
      <c r="K24" s="152">
        <f>'一-4-1开发成本'!K400</f>
        <v>0</v>
      </c>
      <c r="L24" s="825">
        <f t="shared" ref="L24" si="28">SUM(M24:O24)</f>
        <v>0</v>
      </c>
      <c r="M24" s="152">
        <f>'一-4-1开发成本'!M400</f>
        <v>0</v>
      </c>
      <c r="N24" s="152">
        <f>'一-4-1开发成本'!N400</f>
        <v>0</v>
      </c>
      <c r="O24" s="152">
        <f>'一-4-1开发成本'!O400</f>
        <v>0</v>
      </c>
      <c r="P24" s="825">
        <f t="shared" ref="P24" si="29">SUM(Q24:S24)</f>
        <v>0</v>
      </c>
      <c r="Q24" s="501">
        <f>'一-4-1开发成本'!Q400</f>
        <v>0</v>
      </c>
      <c r="R24" s="501">
        <f>'一-4-1开发成本'!R400</f>
        <v>0</v>
      </c>
      <c r="S24" s="501">
        <f>'一-4-1开发成本'!S400</f>
        <v>0</v>
      </c>
      <c r="T24" s="813">
        <f t="shared" si="20"/>
        <v>0</v>
      </c>
      <c r="U24" s="814">
        <f t="shared" si="21"/>
        <v>0</v>
      </c>
      <c r="V24" s="812">
        <f t="shared" si="7"/>
        <v>0</v>
      </c>
      <c r="W24" s="812">
        <f t="shared" si="23"/>
        <v>0</v>
      </c>
      <c r="X24" s="812">
        <f t="shared" si="22"/>
        <v>0</v>
      </c>
      <c r="Y24" s="812"/>
    </row>
    <row r="25" spans="1:25" ht="21" customHeight="1" outlineLevel="1">
      <c r="A25" s="817" t="s">
        <v>1326</v>
      </c>
      <c r="B25" s="94">
        <f t="shared" si="15"/>
        <v>0</v>
      </c>
      <c r="C25" s="818"/>
      <c r="D25" s="825">
        <f>SUM(E25:G25)</f>
        <v>0</v>
      </c>
      <c r="E25" s="152">
        <f>'一-4-1开发成本'!E412</f>
        <v>0</v>
      </c>
      <c r="F25" s="152">
        <f>'一-4-1开发成本'!F412</f>
        <v>0</v>
      </c>
      <c r="G25" s="152">
        <f>'一-4-1开发成本'!G412</f>
        <v>0</v>
      </c>
      <c r="H25" s="825">
        <f>SUM(I25:K25)</f>
        <v>0</v>
      </c>
      <c r="I25" s="152">
        <f>'一-4-1开发成本'!I412</f>
        <v>0</v>
      </c>
      <c r="J25" s="152">
        <f>'一-4-1开发成本'!J412</f>
        <v>0</v>
      </c>
      <c r="K25" s="152">
        <f>'一-4-1开发成本'!K412</f>
        <v>0</v>
      </c>
      <c r="L25" s="825">
        <f>SUM(M25:O25)</f>
        <v>0</v>
      </c>
      <c r="M25" s="152">
        <f>'一-4-1开发成本'!M412</f>
        <v>0</v>
      </c>
      <c r="N25" s="152">
        <f>'一-4-1开发成本'!N412</f>
        <v>0</v>
      </c>
      <c r="O25" s="152">
        <f>'一-4-1开发成本'!O412</f>
        <v>0</v>
      </c>
      <c r="P25" s="825">
        <f>SUM(Q25:S25)</f>
        <v>0</v>
      </c>
      <c r="Q25" s="501">
        <f>'一-4-1开发成本'!Q412</f>
        <v>0</v>
      </c>
      <c r="R25" s="501">
        <f>'一-4-1开发成本'!R412</f>
        <v>0</v>
      </c>
      <c r="S25" s="501">
        <f>'一-4-1开发成本'!S412</f>
        <v>0</v>
      </c>
      <c r="T25" s="813">
        <f t="shared" si="20"/>
        <v>0</v>
      </c>
      <c r="U25" s="814">
        <f t="shared" si="21"/>
        <v>0</v>
      </c>
      <c r="V25" s="812">
        <f t="shared" si="7"/>
        <v>0</v>
      </c>
      <c r="W25" s="812">
        <f t="shared" si="23"/>
        <v>0</v>
      </c>
      <c r="X25" s="812">
        <f t="shared" si="22"/>
        <v>0</v>
      </c>
      <c r="Y25" s="812"/>
    </row>
    <row r="26" spans="1:25" ht="21" customHeight="1">
      <c r="A26" s="95" t="s">
        <v>445</v>
      </c>
      <c r="B26" s="152">
        <f>SUM(B19:B25)</f>
        <v>0</v>
      </c>
      <c r="C26" s="152">
        <f>SUM(C19:C25)</f>
        <v>0</v>
      </c>
      <c r="D26" s="534">
        <f>SUM(D19:D25)</f>
        <v>0</v>
      </c>
      <c r="E26" s="534">
        <f t="shared" ref="E26:G26" si="30">SUM(E19:E25)</f>
        <v>0</v>
      </c>
      <c r="F26" s="534">
        <f t="shared" si="30"/>
        <v>0</v>
      </c>
      <c r="G26" s="534">
        <f t="shared" si="30"/>
        <v>0</v>
      </c>
      <c r="H26" s="534">
        <f>SUM(H19:H25)</f>
        <v>0</v>
      </c>
      <c r="I26" s="534">
        <f t="shared" ref="I26" si="31">SUM(I19:I25)</f>
        <v>0</v>
      </c>
      <c r="J26" s="534">
        <f t="shared" ref="J26" si="32">SUM(J19:J25)</f>
        <v>0</v>
      </c>
      <c r="K26" s="534">
        <f t="shared" ref="K26" si="33">SUM(K19:K25)</f>
        <v>0</v>
      </c>
      <c r="L26" s="534">
        <f>SUM(L19:L25)</f>
        <v>0</v>
      </c>
      <c r="M26" s="534">
        <f t="shared" ref="M26" si="34">SUM(M19:M25)</f>
        <v>0</v>
      </c>
      <c r="N26" s="534">
        <f t="shared" ref="N26" si="35">SUM(N19:N25)</f>
        <v>0</v>
      </c>
      <c r="O26" s="534">
        <f t="shared" ref="O26" si="36">SUM(O19:O25)</f>
        <v>0</v>
      </c>
      <c r="P26" s="534">
        <f>SUM(P19:P25)</f>
        <v>0</v>
      </c>
      <c r="Q26" s="742">
        <f t="shared" ref="Q26" si="37">SUM(Q19:Q25)</f>
        <v>0</v>
      </c>
      <c r="R26" s="742">
        <f t="shared" ref="R26" si="38">SUM(R19:R25)</f>
        <v>0</v>
      </c>
      <c r="S26" s="742">
        <f t="shared" ref="S26" si="39">SUM(S19:S25)</f>
        <v>0</v>
      </c>
      <c r="T26" s="813">
        <f>SUM(T19:T25)</f>
        <v>0</v>
      </c>
      <c r="U26" s="814">
        <f>SUM(U19:U25)</f>
        <v>0</v>
      </c>
      <c r="V26" s="812">
        <f>SUM(V19:V25)</f>
        <v>0</v>
      </c>
      <c r="W26" s="812">
        <f>SUM(W19:W25)</f>
        <v>0</v>
      </c>
      <c r="X26" s="812">
        <f>SUM(X19:X25)</f>
        <v>0</v>
      </c>
      <c r="Y26" s="812"/>
    </row>
    <row r="27" spans="1:25" ht="21" customHeight="1">
      <c r="A27" s="96" t="s">
        <v>1519</v>
      </c>
      <c r="B27" s="152"/>
      <c r="C27" s="152"/>
      <c r="D27" s="534"/>
      <c r="E27" s="152"/>
      <c r="F27" s="152"/>
      <c r="G27" s="152"/>
      <c r="H27" s="534"/>
      <c r="I27" s="152"/>
      <c r="J27" s="152"/>
      <c r="K27" s="152"/>
      <c r="L27" s="534"/>
      <c r="M27" s="152"/>
      <c r="N27" s="152"/>
      <c r="O27" s="152"/>
      <c r="P27" s="534"/>
      <c r="Q27" s="501"/>
      <c r="R27" s="501"/>
      <c r="S27" s="1350"/>
      <c r="T27" s="813"/>
      <c r="U27" s="814"/>
      <c r="V27" s="812"/>
      <c r="W27" s="812"/>
      <c r="X27" s="812"/>
      <c r="Y27" s="812"/>
    </row>
    <row r="28" spans="1:25" ht="21" customHeight="1" outlineLevel="1">
      <c r="A28" s="804" t="s">
        <v>1524</v>
      </c>
      <c r="B28" s="94">
        <f t="shared" ref="B28:B34" si="40">T28</f>
        <v>0</v>
      </c>
      <c r="C28" s="818"/>
      <c r="D28" s="825">
        <f t="shared" ref="D28:D29" si="41">SUM(E28:G28)</f>
        <v>0</v>
      </c>
      <c r="E28" s="152">
        <f>'一-4-1开发成本'!E416</f>
        <v>0</v>
      </c>
      <c r="F28" s="152">
        <f>'一-4-1开发成本'!F416</f>
        <v>0</v>
      </c>
      <c r="G28" s="152">
        <f>'一-4-1开发成本'!G416</f>
        <v>0</v>
      </c>
      <c r="H28" s="825">
        <f t="shared" ref="H28:H29" si="42">SUM(I28:K28)</f>
        <v>0</v>
      </c>
      <c r="I28" s="152">
        <f>'一-4-1开发成本'!I416</f>
        <v>0</v>
      </c>
      <c r="J28" s="152">
        <f>'一-4-1开发成本'!J416</f>
        <v>0</v>
      </c>
      <c r="K28" s="152">
        <f>'一-4-1开发成本'!K416</f>
        <v>0</v>
      </c>
      <c r="L28" s="825">
        <f t="shared" ref="L28:L29" si="43">SUM(M28:O28)</f>
        <v>0</v>
      </c>
      <c r="M28" s="152">
        <f>'一-4-1开发成本'!M416</f>
        <v>0</v>
      </c>
      <c r="N28" s="152">
        <f>'一-4-1开发成本'!N416</f>
        <v>0</v>
      </c>
      <c r="O28" s="152">
        <f>'一-4-1开发成本'!O416</f>
        <v>0</v>
      </c>
      <c r="P28" s="825">
        <f t="shared" ref="P28:P29" si="44">SUM(Q28:S28)</f>
        <v>0</v>
      </c>
      <c r="Q28" s="501">
        <f>'一-4-1开发成本'!Q416</f>
        <v>0</v>
      </c>
      <c r="R28" s="501">
        <f>'一-4-1开发成本'!R416</f>
        <v>0</v>
      </c>
      <c r="S28" s="501">
        <f>'一-4-1开发成本'!S416</f>
        <v>0</v>
      </c>
      <c r="T28" s="813">
        <f t="shared" ref="T28:T31" si="45">P28+L28+H28+D28</f>
        <v>0</v>
      </c>
      <c r="U28" s="814">
        <f t="shared" ref="U28:U31" si="46">B28-V28</f>
        <v>0</v>
      </c>
      <c r="V28" s="812">
        <f t="shared" ref="V28:V31" si="47">B28*100%</f>
        <v>0</v>
      </c>
      <c r="W28" s="812">
        <f>C28+T28-V28-U28</f>
        <v>0</v>
      </c>
      <c r="X28" s="812">
        <f t="shared" ref="X28:X31" si="48">B28-C28-T28</f>
        <v>0</v>
      </c>
      <c r="Y28" s="812"/>
    </row>
    <row r="29" spans="1:25" ht="21" customHeight="1" outlineLevel="1">
      <c r="A29" s="815" t="s">
        <v>1525</v>
      </c>
      <c r="B29" s="94">
        <f t="shared" si="40"/>
        <v>0</v>
      </c>
      <c r="C29" s="818"/>
      <c r="D29" s="825">
        <f t="shared" si="41"/>
        <v>0</v>
      </c>
      <c r="E29" s="152">
        <f>'一-4-1开发成本'!E425</f>
        <v>0</v>
      </c>
      <c r="F29" s="152">
        <f>'一-4-1开发成本'!F425</f>
        <v>0</v>
      </c>
      <c r="G29" s="152">
        <f>'一-4-1开发成本'!G425</f>
        <v>0</v>
      </c>
      <c r="H29" s="825">
        <f t="shared" si="42"/>
        <v>0</v>
      </c>
      <c r="I29" s="152">
        <f>'一-4-1开发成本'!I425</f>
        <v>0</v>
      </c>
      <c r="J29" s="152">
        <f>'一-4-1开发成本'!J425</f>
        <v>0</v>
      </c>
      <c r="K29" s="152">
        <f>'一-4-1开发成本'!K425</f>
        <v>0</v>
      </c>
      <c r="L29" s="825">
        <f t="shared" si="43"/>
        <v>0</v>
      </c>
      <c r="M29" s="152">
        <f>'一-4-1开发成本'!M425</f>
        <v>0</v>
      </c>
      <c r="N29" s="152">
        <f>'一-4-1开发成本'!N425</f>
        <v>0</v>
      </c>
      <c r="O29" s="152">
        <f>'一-4-1开发成本'!O425</f>
        <v>0</v>
      </c>
      <c r="P29" s="825">
        <f t="shared" si="44"/>
        <v>0</v>
      </c>
      <c r="Q29" s="501">
        <f>'一-4-1开发成本'!Q425</f>
        <v>0</v>
      </c>
      <c r="R29" s="501">
        <f>'一-4-1开发成本'!R425</f>
        <v>0</v>
      </c>
      <c r="S29" s="501">
        <f>'一-4-1开发成本'!S425</f>
        <v>0</v>
      </c>
      <c r="T29" s="813">
        <f t="shared" si="45"/>
        <v>0</v>
      </c>
      <c r="U29" s="814">
        <f t="shared" si="46"/>
        <v>0</v>
      </c>
      <c r="V29" s="812">
        <f t="shared" si="47"/>
        <v>0</v>
      </c>
      <c r="W29" s="812">
        <f t="shared" ref="W29:W31" si="49">C29+T29-V29-U29</f>
        <v>0</v>
      </c>
      <c r="X29" s="812">
        <f t="shared" si="48"/>
        <v>0</v>
      </c>
      <c r="Y29" s="812"/>
    </row>
    <row r="30" spans="1:25" ht="21" customHeight="1" outlineLevel="1">
      <c r="A30" s="816" t="s">
        <v>1526</v>
      </c>
      <c r="B30" s="94">
        <f t="shared" si="40"/>
        <v>0</v>
      </c>
      <c r="C30" s="818"/>
      <c r="D30" s="825">
        <f>SUM(E30:G30)</f>
        <v>0</v>
      </c>
      <c r="E30" s="152">
        <f>'一-4-1开发成本'!E501</f>
        <v>0</v>
      </c>
      <c r="F30" s="152">
        <f>'一-4-1开发成本'!F501</f>
        <v>0</v>
      </c>
      <c r="G30" s="152">
        <f>'一-4-1开发成本'!G501</f>
        <v>0</v>
      </c>
      <c r="H30" s="825">
        <f>SUM(I30:K30)</f>
        <v>0</v>
      </c>
      <c r="I30" s="152">
        <f>'一-4-1开发成本'!I501</f>
        <v>0</v>
      </c>
      <c r="J30" s="152">
        <f>'一-4-1开发成本'!J501</f>
        <v>0</v>
      </c>
      <c r="K30" s="152">
        <f>'一-4-1开发成本'!K501</f>
        <v>0</v>
      </c>
      <c r="L30" s="825">
        <f>SUM(M30:O30)</f>
        <v>0</v>
      </c>
      <c r="M30" s="152">
        <f>'一-4-1开发成本'!M501</f>
        <v>0</v>
      </c>
      <c r="N30" s="152">
        <f>'一-4-1开发成本'!N501</f>
        <v>0</v>
      </c>
      <c r="O30" s="152">
        <f>'一-4-1开发成本'!O501</f>
        <v>0</v>
      </c>
      <c r="P30" s="825">
        <f>SUM(Q30:S30)</f>
        <v>0</v>
      </c>
      <c r="Q30" s="501">
        <f>'一-4-1开发成本'!Q501</f>
        <v>0</v>
      </c>
      <c r="R30" s="501">
        <f>'一-4-1开发成本'!R501</f>
        <v>0</v>
      </c>
      <c r="S30" s="501">
        <f>'一-4-1开发成本'!S501</f>
        <v>0</v>
      </c>
      <c r="T30" s="813">
        <f t="shared" si="45"/>
        <v>0</v>
      </c>
      <c r="U30" s="814">
        <f t="shared" si="46"/>
        <v>0</v>
      </c>
      <c r="V30" s="812">
        <f t="shared" si="47"/>
        <v>0</v>
      </c>
      <c r="W30" s="812">
        <f t="shared" si="49"/>
        <v>0</v>
      </c>
      <c r="X30" s="812">
        <f t="shared" si="48"/>
        <v>0</v>
      </c>
      <c r="Y30" s="812"/>
    </row>
    <row r="31" spans="1:25" ht="21" customHeight="1" outlineLevel="1">
      <c r="A31" s="826" t="s">
        <v>444</v>
      </c>
      <c r="B31" s="94">
        <f t="shared" si="40"/>
        <v>0</v>
      </c>
      <c r="C31" s="818"/>
      <c r="D31" s="825">
        <f t="shared" ref="D31" si="50">SUM(E31:G31)</f>
        <v>0</v>
      </c>
      <c r="E31" s="152">
        <f>'一-4-1开发成本'!E536</f>
        <v>0</v>
      </c>
      <c r="F31" s="152">
        <f>'一-4-1开发成本'!F536</f>
        <v>0</v>
      </c>
      <c r="G31" s="152">
        <f>'一-4-1开发成本'!G536</f>
        <v>0</v>
      </c>
      <c r="H31" s="825">
        <f t="shared" ref="H31" si="51">SUM(I31:K31)</f>
        <v>0</v>
      </c>
      <c r="I31" s="152">
        <f>'一-4-1开发成本'!I536</f>
        <v>0</v>
      </c>
      <c r="J31" s="152">
        <f>'一-4-1开发成本'!J536</f>
        <v>0</v>
      </c>
      <c r="K31" s="152">
        <f>'一-4-1开发成本'!K536</f>
        <v>0</v>
      </c>
      <c r="L31" s="825">
        <f t="shared" ref="L31" si="52">SUM(M31:O31)</f>
        <v>0</v>
      </c>
      <c r="M31" s="152">
        <f>'一-4-1开发成本'!M536</f>
        <v>0</v>
      </c>
      <c r="N31" s="152">
        <f>'一-4-1开发成本'!N536</f>
        <v>0</v>
      </c>
      <c r="O31" s="152">
        <f>'一-4-1开发成本'!O536</f>
        <v>0</v>
      </c>
      <c r="P31" s="825">
        <f t="shared" ref="P31" si="53">SUM(Q31:S31)</f>
        <v>0</v>
      </c>
      <c r="Q31" s="501">
        <f>'一-4-1开发成本'!Q536</f>
        <v>0</v>
      </c>
      <c r="R31" s="501">
        <f>'一-4-1开发成本'!R536</f>
        <v>0</v>
      </c>
      <c r="S31" s="501">
        <f>'一-4-1开发成本'!S536</f>
        <v>0</v>
      </c>
      <c r="T31" s="813">
        <f t="shared" si="45"/>
        <v>0</v>
      </c>
      <c r="U31" s="814">
        <f t="shared" si="46"/>
        <v>0</v>
      </c>
      <c r="V31" s="812">
        <f t="shared" si="47"/>
        <v>0</v>
      </c>
      <c r="W31" s="812">
        <f t="shared" si="49"/>
        <v>0</v>
      </c>
      <c r="X31" s="812">
        <f t="shared" si="48"/>
        <v>0</v>
      </c>
      <c r="Y31" s="812"/>
    </row>
    <row r="32" spans="1:25" ht="21" customHeight="1" outlineLevel="1">
      <c r="A32" s="816" t="s">
        <v>1527</v>
      </c>
      <c r="B32" s="94">
        <f t="shared" si="40"/>
        <v>0</v>
      </c>
      <c r="C32" s="818"/>
      <c r="D32" s="825">
        <f>SUM(E32:G32)</f>
        <v>0</v>
      </c>
      <c r="E32" s="152">
        <f>'一-4-1开发成本'!E572</f>
        <v>0</v>
      </c>
      <c r="F32" s="152">
        <f>'一-4-1开发成本'!F572</f>
        <v>0</v>
      </c>
      <c r="G32" s="152">
        <f>'一-4-1开发成本'!G572</f>
        <v>0</v>
      </c>
      <c r="H32" s="825">
        <f>SUM(I32:K32)</f>
        <v>0</v>
      </c>
      <c r="I32" s="152">
        <f>'一-4-1开发成本'!I572</f>
        <v>0</v>
      </c>
      <c r="J32" s="152">
        <f>'一-4-1开发成本'!J572</f>
        <v>0</v>
      </c>
      <c r="K32" s="152">
        <f>'一-4-1开发成本'!K572</f>
        <v>0</v>
      </c>
      <c r="L32" s="825">
        <f>SUM(M32:O32)</f>
        <v>0</v>
      </c>
      <c r="M32" s="152">
        <f>'一-4-1开发成本'!M572</f>
        <v>0</v>
      </c>
      <c r="N32" s="152">
        <f>'一-4-1开发成本'!N572</f>
        <v>0</v>
      </c>
      <c r="O32" s="152">
        <f>'一-4-1开发成本'!O572</f>
        <v>0</v>
      </c>
      <c r="P32" s="825">
        <f>SUM(Q32:S32)</f>
        <v>0</v>
      </c>
      <c r="Q32" s="501">
        <f>'一-4-1开发成本'!Q572</f>
        <v>0</v>
      </c>
      <c r="R32" s="501">
        <f>'一-4-1开发成本'!R572</f>
        <v>0</v>
      </c>
      <c r="S32" s="501">
        <f>'一-4-1开发成本'!S572</f>
        <v>0</v>
      </c>
      <c r="T32" s="813">
        <f>P32+L32+H32+D32</f>
        <v>0</v>
      </c>
      <c r="U32" s="814">
        <f>B32-V32</f>
        <v>0</v>
      </c>
      <c r="V32" s="812">
        <f>B32*100%</f>
        <v>0</v>
      </c>
      <c r="W32" s="812">
        <f>C32+T32-V32-U32</f>
        <v>0</v>
      </c>
      <c r="X32" s="812">
        <f>B32-C32-T32</f>
        <v>0</v>
      </c>
      <c r="Y32" s="812"/>
    </row>
    <row r="33" spans="1:25" ht="21" customHeight="1" outlineLevel="1">
      <c r="A33" s="817" t="s">
        <v>264</v>
      </c>
      <c r="B33" s="94">
        <f t="shared" si="40"/>
        <v>0</v>
      </c>
      <c r="C33" s="818"/>
      <c r="D33" s="825">
        <f t="shared" ref="D33" si="54">SUM(E33:G33)</f>
        <v>0</v>
      </c>
      <c r="E33" s="152">
        <f>'一-4-1开发成本'!E603</f>
        <v>0</v>
      </c>
      <c r="F33" s="152">
        <f>'一-4-1开发成本'!F603</f>
        <v>0</v>
      </c>
      <c r="G33" s="152">
        <f>'一-4-1开发成本'!G603</f>
        <v>0</v>
      </c>
      <c r="H33" s="825">
        <f t="shared" ref="H33" si="55">SUM(I33:K33)</f>
        <v>0</v>
      </c>
      <c r="I33" s="152">
        <f>'一-4-1开发成本'!I603</f>
        <v>0</v>
      </c>
      <c r="J33" s="152">
        <f>'一-4-1开发成本'!J603</f>
        <v>0</v>
      </c>
      <c r="K33" s="152">
        <f>'一-4-1开发成本'!K603</f>
        <v>0</v>
      </c>
      <c r="L33" s="825">
        <f t="shared" ref="L33" si="56">SUM(M33:O33)</f>
        <v>0</v>
      </c>
      <c r="M33" s="152">
        <f>'一-4-1开发成本'!M603</f>
        <v>0</v>
      </c>
      <c r="N33" s="152">
        <f>'一-4-1开发成本'!N603</f>
        <v>0</v>
      </c>
      <c r="O33" s="152">
        <f>'一-4-1开发成本'!O603</f>
        <v>0</v>
      </c>
      <c r="P33" s="825">
        <f t="shared" ref="P33" si="57">SUM(Q33:S33)</f>
        <v>0</v>
      </c>
      <c r="Q33" s="501">
        <f>'一-4-1开发成本'!Q603</f>
        <v>0</v>
      </c>
      <c r="R33" s="501">
        <f>'一-4-1开发成本'!R603</f>
        <v>0</v>
      </c>
      <c r="S33" s="501">
        <f>'一-4-1开发成本'!S603</f>
        <v>0</v>
      </c>
      <c r="T33" s="813">
        <f t="shared" ref="T33:T34" si="58">P33+L33+H33+D33</f>
        <v>0</v>
      </c>
      <c r="U33" s="814">
        <f t="shared" ref="U33:U34" si="59">B33-V33</f>
        <v>0</v>
      </c>
      <c r="V33" s="812">
        <f t="shared" ref="V33:V34" si="60">B33*100%</f>
        <v>0</v>
      </c>
      <c r="W33" s="812">
        <f t="shared" ref="W33:W34" si="61">C33+T33-V33-U33</f>
        <v>0</v>
      </c>
      <c r="X33" s="812">
        <f t="shared" ref="X33:X34" si="62">B33-C33-T33</f>
        <v>0</v>
      </c>
      <c r="Y33" s="812"/>
    </row>
    <row r="34" spans="1:25" ht="21" customHeight="1" outlineLevel="1">
      <c r="A34" s="817" t="s">
        <v>1326</v>
      </c>
      <c r="B34" s="94">
        <f t="shared" si="40"/>
        <v>0</v>
      </c>
      <c r="C34" s="818"/>
      <c r="D34" s="825">
        <f>SUM(E34:G34)</f>
        <v>0</v>
      </c>
      <c r="E34" s="152">
        <f>'一-4-1开发成本'!E615</f>
        <v>0</v>
      </c>
      <c r="F34" s="152">
        <f>'一-4-1开发成本'!F615</f>
        <v>0</v>
      </c>
      <c r="G34" s="152">
        <f>'一-4-1开发成本'!G615</f>
        <v>0</v>
      </c>
      <c r="H34" s="825">
        <f>SUM(I34:K34)</f>
        <v>0</v>
      </c>
      <c r="I34" s="152">
        <f>'一-4-1开发成本'!I615</f>
        <v>0</v>
      </c>
      <c r="J34" s="152">
        <f>'一-4-1开发成本'!J615</f>
        <v>0</v>
      </c>
      <c r="K34" s="152">
        <f>'一-4-1开发成本'!K615</f>
        <v>0</v>
      </c>
      <c r="L34" s="825">
        <f>SUM(M34:O34)</f>
        <v>0</v>
      </c>
      <c r="M34" s="152">
        <f>'一-4-1开发成本'!M615</f>
        <v>0</v>
      </c>
      <c r="N34" s="152">
        <f>'一-4-1开发成本'!N615</f>
        <v>0</v>
      </c>
      <c r="O34" s="152">
        <f>'一-4-1开发成本'!O615</f>
        <v>0</v>
      </c>
      <c r="P34" s="825">
        <f>SUM(Q34:S34)</f>
        <v>0</v>
      </c>
      <c r="Q34" s="501">
        <f>'一-4-1开发成本'!Q615</f>
        <v>0</v>
      </c>
      <c r="R34" s="501">
        <f>'一-4-1开发成本'!R615</f>
        <v>0</v>
      </c>
      <c r="S34" s="501">
        <f>'一-4-1开发成本'!S615</f>
        <v>0</v>
      </c>
      <c r="T34" s="813">
        <f t="shared" si="58"/>
        <v>0</v>
      </c>
      <c r="U34" s="814">
        <f t="shared" si="59"/>
        <v>0</v>
      </c>
      <c r="V34" s="812">
        <f t="shared" si="60"/>
        <v>0</v>
      </c>
      <c r="W34" s="812">
        <f t="shared" si="61"/>
        <v>0</v>
      </c>
      <c r="X34" s="812">
        <f t="shared" si="62"/>
        <v>0</v>
      </c>
      <c r="Y34" s="812"/>
    </row>
    <row r="35" spans="1:25" ht="21" customHeight="1">
      <c r="A35" s="95" t="s">
        <v>445</v>
      </c>
      <c r="B35" s="152">
        <f>SUM(B28:B34)</f>
        <v>0</v>
      </c>
      <c r="C35" s="152">
        <f>SUM(C28:C34)</f>
        <v>0</v>
      </c>
      <c r="D35" s="534">
        <f>SUM(D28:D34)</f>
        <v>0</v>
      </c>
      <c r="E35" s="534">
        <f t="shared" ref="E35" si="63">SUM(E28:E34)</f>
        <v>0</v>
      </c>
      <c r="F35" s="534">
        <f t="shared" ref="F35" si="64">SUM(F28:F34)</f>
        <v>0</v>
      </c>
      <c r="G35" s="534">
        <f t="shared" ref="G35" si="65">SUM(G28:G34)</f>
        <v>0</v>
      </c>
      <c r="H35" s="534">
        <f>SUM(H28:H34)</f>
        <v>0</v>
      </c>
      <c r="I35" s="534">
        <f t="shared" ref="I35" si="66">SUM(I28:I34)</f>
        <v>0</v>
      </c>
      <c r="J35" s="534">
        <f t="shared" ref="J35" si="67">SUM(J28:J34)</f>
        <v>0</v>
      </c>
      <c r="K35" s="534">
        <f t="shared" ref="K35" si="68">SUM(K28:K34)</f>
        <v>0</v>
      </c>
      <c r="L35" s="534">
        <f>SUM(L28:L34)</f>
        <v>0</v>
      </c>
      <c r="M35" s="534">
        <f t="shared" ref="M35" si="69">SUM(M28:M34)</f>
        <v>0</v>
      </c>
      <c r="N35" s="534">
        <f t="shared" ref="N35" si="70">SUM(N28:N34)</f>
        <v>0</v>
      </c>
      <c r="O35" s="534">
        <f t="shared" ref="O35" si="71">SUM(O28:O34)</f>
        <v>0</v>
      </c>
      <c r="P35" s="534">
        <f>SUM(P28:P34)</f>
        <v>0</v>
      </c>
      <c r="Q35" s="742">
        <f t="shared" ref="Q35" si="72">SUM(Q28:Q34)</f>
        <v>0</v>
      </c>
      <c r="R35" s="742">
        <f t="shared" ref="R35" si="73">SUM(R28:R34)</f>
        <v>0</v>
      </c>
      <c r="S35" s="742">
        <f t="shared" ref="S35" si="74">SUM(S28:S34)</f>
        <v>0</v>
      </c>
      <c r="T35" s="813">
        <f>SUM(T28:T34)</f>
        <v>0</v>
      </c>
      <c r="U35" s="814">
        <f>SUM(U28:U34)</f>
        <v>0</v>
      </c>
      <c r="V35" s="812">
        <f>SUM(V28:V34)</f>
        <v>0</v>
      </c>
      <c r="W35" s="812">
        <f>SUM(W28:W34)</f>
        <v>0</v>
      </c>
      <c r="X35" s="812">
        <f>SUM(X28:X34)</f>
        <v>0</v>
      </c>
      <c r="Y35" s="812"/>
    </row>
    <row r="36" spans="1:25" ht="20.100000000000001" customHeight="1">
      <c r="A36" s="819" t="s">
        <v>446</v>
      </c>
      <c r="B36" s="820">
        <f>B17+B26</f>
        <v>0</v>
      </c>
      <c r="C36" s="820">
        <f>C17+C26</f>
        <v>0</v>
      </c>
      <c r="D36" s="821">
        <f>SUM(D17,D26,D35)</f>
        <v>0</v>
      </c>
      <c r="E36" s="821">
        <f t="shared" ref="E36:X36" si="75">SUM(E17,E26,E35)</f>
        <v>0</v>
      </c>
      <c r="F36" s="821">
        <f t="shared" si="75"/>
        <v>0</v>
      </c>
      <c r="G36" s="821">
        <f t="shared" si="75"/>
        <v>0</v>
      </c>
      <c r="H36" s="821">
        <f t="shared" si="75"/>
        <v>0</v>
      </c>
      <c r="I36" s="821">
        <f t="shared" si="75"/>
        <v>0</v>
      </c>
      <c r="J36" s="821">
        <f t="shared" si="75"/>
        <v>0</v>
      </c>
      <c r="K36" s="821">
        <f t="shared" si="75"/>
        <v>0</v>
      </c>
      <c r="L36" s="821">
        <f t="shared" si="75"/>
        <v>0</v>
      </c>
      <c r="M36" s="821">
        <f t="shared" si="75"/>
        <v>0</v>
      </c>
      <c r="N36" s="821">
        <f t="shared" si="75"/>
        <v>0</v>
      </c>
      <c r="O36" s="821">
        <f t="shared" si="75"/>
        <v>0</v>
      </c>
      <c r="P36" s="821">
        <f t="shared" si="75"/>
        <v>0</v>
      </c>
      <c r="Q36" s="1351">
        <f t="shared" si="75"/>
        <v>0</v>
      </c>
      <c r="R36" s="1351">
        <f t="shared" si="75"/>
        <v>0</v>
      </c>
      <c r="S36" s="1351">
        <f t="shared" si="75"/>
        <v>0</v>
      </c>
      <c r="T36" s="821">
        <f t="shared" si="75"/>
        <v>0</v>
      </c>
      <c r="U36" s="821">
        <f t="shared" si="75"/>
        <v>0</v>
      </c>
      <c r="V36" s="821">
        <f t="shared" si="75"/>
        <v>0</v>
      </c>
      <c r="W36" s="821">
        <f t="shared" si="75"/>
        <v>0</v>
      </c>
      <c r="X36" s="821">
        <f t="shared" si="75"/>
        <v>0</v>
      </c>
      <c r="Y36" s="812"/>
    </row>
    <row r="37" spans="1:25" ht="20.100000000000001" customHeight="1">
      <c r="E37" s="806">
        <f>SUMIF(A10:A34,"开发间接费",E10:E35)</f>
        <v>0</v>
      </c>
      <c r="S37" s="1352"/>
      <c r="T37" s="823"/>
      <c r="U37" s="822"/>
      <c r="W37" s="806" t="s">
        <v>1188</v>
      </c>
    </row>
    <row r="38" spans="1:25" ht="15" customHeight="1">
      <c r="A38" s="824" t="s">
        <v>451</v>
      </c>
    </row>
    <row r="39" spans="1:25" ht="15" customHeight="1">
      <c r="A39" s="824" t="s">
        <v>129</v>
      </c>
    </row>
    <row r="40" spans="1:25" ht="15" customHeight="1">
      <c r="A40" s="824" t="s">
        <v>452</v>
      </c>
    </row>
    <row r="41" spans="1:25" ht="15" customHeight="1">
      <c r="A41" s="806" t="s">
        <v>453</v>
      </c>
    </row>
    <row r="42" spans="1:25" ht="15" customHeight="1">
      <c r="A42" s="806" t="s">
        <v>1522</v>
      </c>
    </row>
    <row r="43" spans="1:25" ht="15" customHeight="1">
      <c r="A43" s="806" t="s">
        <v>130</v>
      </c>
    </row>
    <row r="44" spans="1:25" ht="15" customHeight="1">
      <c r="A44" s="806" t="s">
        <v>454</v>
      </c>
    </row>
  </sheetData>
  <mergeCells count="27">
    <mergeCell ref="X5:X7"/>
    <mergeCell ref="Y5:Y8"/>
    <mergeCell ref="A3:V3"/>
    <mergeCell ref="S4:V4"/>
    <mergeCell ref="C5:C7"/>
    <mergeCell ref="T6:T7"/>
    <mergeCell ref="D5:T5"/>
    <mergeCell ref="U5:V6"/>
    <mergeCell ref="R6:R7"/>
    <mergeCell ref="S6:S7"/>
    <mergeCell ref="K6:K7"/>
    <mergeCell ref="A5:A8"/>
    <mergeCell ref="B5:B7"/>
    <mergeCell ref="E6:E7"/>
    <mergeCell ref="F6:F7"/>
    <mergeCell ref="G6:G7"/>
    <mergeCell ref="I6:I7"/>
    <mergeCell ref="W5:W7"/>
    <mergeCell ref="D6:D7"/>
    <mergeCell ref="H6:H7"/>
    <mergeCell ref="Q6:Q7"/>
    <mergeCell ref="L6:L7"/>
    <mergeCell ref="P6:P7"/>
    <mergeCell ref="J6:J7"/>
    <mergeCell ref="M6:M7"/>
    <mergeCell ref="N6:N7"/>
    <mergeCell ref="O6:O7"/>
  </mergeCells>
  <phoneticPr fontId="2" type="noConversion"/>
  <hyperlinks>
    <hyperlink ref="A2" location="一、资金流量预算表!A1" display="返回"/>
    <hyperlink ref="A10" location="'一-4-1开发成本'!A1" display="土地费"/>
    <hyperlink ref="A15" location="'一-4-2开发间接费用'!A1" display="开发间接费"/>
  </hyperlinks>
  <printOptions horizontalCentered="1"/>
  <pageMargins left="0.19685039370078741" right="0.15748031496062992" top="0.15748031496062992" bottom="0.27559055118110237" header="0.23622047244094491" footer="0.19685039370078741"/>
  <pageSetup paperSize="9" scale="68" orientation="landscape" verticalDpi="1200" r:id="rId1"/>
  <headerFooter alignWithMargins="0"/>
  <legacyDrawing r:id="rId2"/>
</worksheet>
</file>

<file path=xl/worksheets/sheet17.xml><?xml version="1.0" encoding="utf-8"?>
<worksheet xmlns="http://schemas.openxmlformats.org/spreadsheetml/2006/main" xmlns:r="http://schemas.openxmlformats.org/officeDocument/2006/relationships">
  <sheetPr codeName="Sheet21">
    <outlinePr summaryBelow="0" summaryRight="0"/>
    <pageSetUpPr fitToPage="1"/>
  </sheetPr>
  <dimension ref="A1:W622"/>
  <sheetViews>
    <sheetView topLeftCell="A70" workbookViewId="0">
      <selection activeCell="E198" sqref="E198"/>
    </sheetView>
  </sheetViews>
  <sheetFormatPr defaultRowHeight="15" customHeight="1" outlineLevelRow="3" outlineLevelCol="1"/>
  <cols>
    <col min="1" max="1" width="20.125" style="88" customWidth="1"/>
    <col min="2" max="2" width="22.5" style="88" customWidth="1"/>
    <col min="3" max="3" width="13.125" style="529" customWidth="1"/>
    <col min="4" max="4" width="13.875" style="743" bestFit="1" customWidth="1"/>
    <col min="5" max="6" width="13.875" style="744" customWidth="1" outlineLevel="1"/>
    <col min="7" max="7" width="12.75" style="744" customWidth="1" outlineLevel="1"/>
    <col min="8" max="8" width="13.875" style="743" bestFit="1" customWidth="1" collapsed="1"/>
    <col min="9" max="9" width="12.75" style="744" hidden="1" customWidth="1" outlineLevel="1"/>
    <col min="10" max="10" width="13.875" style="744" hidden="1" customWidth="1" outlineLevel="1"/>
    <col min="11" max="11" width="12.75" style="744" hidden="1" customWidth="1" outlineLevel="1"/>
    <col min="12" max="12" width="15" style="743" customWidth="1" collapsed="1"/>
    <col min="13" max="15" width="12.75" style="744" hidden="1" customWidth="1" outlineLevel="1"/>
    <col min="16" max="16" width="13.875" style="743" bestFit="1" customWidth="1" collapsed="1"/>
    <col min="17" max="19" width="12.75" style="744" hidden="1" customWidth="1" outlineLevel="1"/>
    <col min="20" max="20" width="15" style="743" bestFit="1" customWidth="1"/>
    <col min="21" max="21" width="16.125" style="743" bestFit="1" customWidth="1"/>
    <col min="22" max="22" width="7.875" style="88" customWidth="1"/>
    <col min="23" max="23" width="10.125" style="88" customWidth="1"/>
    <col min="24" max="16384" width="9" style="88"/>
  </cols>
  <sheetData>
    <row r="1" spans="1:23" ht="16.5" customHeight="1">
      <c r="A1" s="87" t="s">
        <v>1551</v>
      </c>
    </row>
    <row r="2" spans="1:23" ht="14.25">
      <c r="A2" s="162" t="s">
        <v>1015</v>
      </c>
    </row>
    <row r="3" spans="1:23" ht="22.5">
      <c r="B3" s="1612" t="s">
        <v>946</v>
      </c>
      <c r="C3" s="1612"/>
      <c r="D3" s="1612"/>
      <c r="E3" s="1612"/>
      <c r="F3" s="1612"/>
      <c r="G3" s="1612"/>
      <c r="H3" s="1612"/>
      <c r="I3" s="1612"/>
      <c r="J3" s="1612"/>
      <c r="K3" s="1612"/>
      <c r="L3" s="1612"/>
      <c r="M3" s="1612"/>
      <c r="N3" s="1612"/>
      <c r="O3" s="1612"/>
      <c r="P3" s="1612"/>
      <c r="Q3" s="1612"/>
      <c r="R3" s="1612"/>
      <c r="S3" s="1612"/>
      <c r="T3" s="1612"/>
      <c r="U3" s="1612"/>
      <c r="V3" s="1612"/>
      <c r="W3" s="1612"/>
    </row>
    <row r="4" spans="1:23" s="87" customFormat="1" ht="12" customHeight="1">
      <c r="B4" s="87" t="str">
        <f>表格索引!B4</f>
        <v>编制单位：广东******有限公司</v>
      </c>
      <c r="C4" s="530"/>
      <c r="D4" s="745"/>
      <c r="E4" s="746"/>
      <c r="F4" s="746"/>
      <c r="G4" s="746"/>
      <c r="H4" s="745"/>
      <c r="I4" s="746"/>
      <c r="J4" s="746"/>
      <c r="K4" s="746"/>
      <c r="L4" s="745" t="str">
        <f>表格索引!C4</f>
        <v>预算年度：2013年</v>
      </c>
      <c r="M4" s="746"/>
      <c r="N4" s="746"/>
      <c r="O4" s="746"/>
      <c r="P4" s="745"/>
      <c r="Q4" s="746"/>
      <c r="R4" s="746"/>
      <c r="S4" s="746"/>
      <c r="T4" s="1613" t="s">
        <v>1186</v>
      </c>
      <c r="U4" s="1613"/>
      <c r="V4" s="1613"/>
      <c r="W4" s="1614"/>
    </row>
    <row r="5" spans="1:23" ht="14.25" customHeight="1">
      <c r="A5" s="1630" t="s">
        <v>945</v>
      </c>
      <c r="B5" s="1632" t="s">
        <v>423</v>
      </c>
      <c r="C5" s="1631" t="s">
        <v>237</v>
      </c>
      <c r="D5" s="1618" t="s">
        <v>1204</v>
      </c>
      <c r="E5" s="1619"/>
      <c r="F5" s="1619"/>
      <c r="G5" s="1619"/>
      <c r="H5" s="1619"/>
      <c r="I5" s="1619"/>
      <c r="J5" s="1619"/>
      <c r="K5" s="1619"/>
      <c r="L5" s="1619"/>
      <c r="M5" s="1619"/>
      <c r="N5" s="1619"/>
      <c r="O5" s="1619"/>
      <c r="P5" s="1619"/>
      <c r="Q5" s="1619"/>
      <c r="R5" s="1619"/>
      <c r="S5" s="1619"/>
      <c r="T5" s="1620"/>
      <c r="U5" s="1626" t="s">
        <v>131</v>
      </c>
      <c r="V5" s="1628" t="s">
        <v>951</v>
      </c>
      <c r="W5" s="1623" t="s">
        <v>1185</v>
      </c>
    </row>
    <row r="6" spans="1:23" ht="11.25" customHeight="1">
      <c r="A6" s="1630"/>
      <c r="B6" s="1633"/>
      <c r="C6" s="1631"/>
      <c r="D6" s="1615" t="s">
        <v>425</v>
      </c>
      <c r="E6" s="1621" t="s">
        <v>404</v>
      </c>
      <c r="F6" s="1621" t="s">
        <v>403</v>
      </c>
      <c r="G6" s="1621" t="s">
        <v>402</v>
      </c>
      <c r="H6" s="1617" t="s">
        <v>429</v>
      </c>
      <c r="I6" s="1621" t="s">
        <v>430</v>
      </c>
      <c r="J6" s="1621" t="s">
        <v>431</v>
      </c>
      <c r="K6" s="1621" t="s">
        <v>432</v>
      </c>
      <c r="L6" s="1617" t="s">
        <v>433</v>
      </c>
      <c r="M6" s="1621" t="s">
        <v>434</v>
      </c>
      <c r="N6" s="1621" t="s">
        <v>435</v>
      </c>
      <c r="O6" s="1621" t="s">
        <v>436</v>
      </c>
      <c r="P6" s="1617" t="s">
        <v>437</v>
      </c>
      <c r="Q6" s="1621" t="s">
        <v>438</v>
      </c>
      <c r="R6" s="1621" t="s">
        <v>439</v>
      </c>
      <c r="S6" s="1621" t="s">
        <v>440</v>
      </c>
      <c r="T6" s="1626" t="s">
        <v>1030</v>
      </c>
      <c r="U6" s="1627"/>
      <c r="V6" s="1629"/>
      <c r="W6" s="1624"/>
    </row>
    <row r="7" spans="1:23" ht="9" customHeight="1">
      <c r="A7" s="1630"/>
      <c r="B7" s="1633"/>
      <c r="C7" s="1631"/>
      <c r="D7" s="1616"/>
      <c r="E7" s="1622"/>
      <c r="F7" s="1622"/>
      <c r="G7" s="1622"/>
      <c r="H7" s="1617"/>
      <c r="I7" s="1622"/>
      <c r="J7" s="1622"/>
      <c r="K7" s="1622"/>
      <c r="L7" s="1617"/>
      <c r="M7" s="1622"/>
      <c r="N7" s="1622"/>
      <c r="O7" s="1622"/>
      <c r="P7" s="1617"/>
      <c r="Q7" s="1622"/>
      <c r="R7" s="1622"/>
      <c r="S7" s="1622"/>
      <c r="T7" s="1635"/>
      <c r="U7" s="1627"/>
      <c r="V7" s="1629"/>
      <c r="W7" s="1624"/>
    </row>
    <row r="8" spans="1:23" s="144" customFormat="1" ht="13.5" customHeight="1">
      <c r="A8" s="1630"/>
      <c r="B8" s="1634"/>
      <c r="C8" s="533" t="s">
        <v>441</v>
      </c>
      <c r="D8" s="747" t="s">
        <v>442</v>
      </c>
      <c r="E8" s="748"/>
      <c r="F8" s="748"/>
      <c r="G8" s="748"/>
      <c r="H8" s="747" t="s">
        <v>11</v>
      </c>
      <c r="I8" s="748"/>
      <c r="J8" s="748"/>
      <c r="K8" s="748"/>
      <c r="L8" s="747" t="s">
        <v>9</v>
      </c>
      <c r="M8" s="748"/>
      <c r="N8" s="748"/>
      <c r="O8" s="748"/>
      <c r="P8" s="747" t="s">
        <v>8</v>
      </c>
      <c r="Q8" s="749"/>
      <c r="R8" s="749"/>
      <c r="S8" s="749"/>
      <c r="T8" s="750" t="s">
        <v>84</v>
      </c>
      <c r="U8" s="739" t="s">
        <v>943</v>
      </c>
      <c r="V8" s="145" t="s">
        <v>1099</v>
      </c>
      <c r="W8" s="1625"/>
    </row>
    <row r="9" spans="1:23" ht="14.45" customHeight="1">
      <c r="A9" s="91"/>
      <c r="B9" s="328" t="s">
        <v>1521</v>
      </c>
      <c r="C9" s="531"/>
      <c r="D9" s="740"/>
      <c r="E9" s="500"/>
      <c r="F9" s="500"/>
      <c r="G9" s="500"/>
      <c r="H9" s="740"/>
      <c r="I9" s="500"/>
      <c r="J9" s="500"/>
      <c r="K9" s="500"/>
      <c r="L9" s="740"/>
      <c r="M9" s="500"/>
      <c r="N9" s="500"/>
      <c r="O9" s="500"/>
      <c r="P9" s="740"/>
      <c r="Q9" s="500"/>
      <c r="R9" s="500"/>
      <c r="S9" s="500"/>
      <c r="T9" s="751"/>
      <c r="U9" s="751"/>
      <c r="V9" s="329"/>
      <c r="W9" s="330"/>
    </row>
    <row r="10" spans="1:23" s="733" customFormat="1" ht="14.25">
      <c r="A10" s="735" t="s">
        <v>466</v>
      </c>
      <c r="B10" s="735" t="s">
        <v>1523</v>
      </c>
      <c r="C10" s="736"/>
      <c r="D10" s="752">
        <f>SUM(D11:D18)</f>
        <v>0</v>
      </c>
      <c r="E10" s="753">
        <f>SUM(E11:E18)</f>
        <v>0</v>
      </c>
      <c r="F10" s="753">
        <f t="shared" ref="F10:G10" si="0">SUM(F11:F18)</f>
        <v>0</v>
      </c>
      <c r="G10" s="753">
        <f t="shared" si="0"/>
        <v>0</v>
      </c>
      <c r="H10" s="752">
        <f>SUM(H11:H18)</f>
        <v>0</v>
      </c>
      <c r="I10" s="753">
        <f>SUM(I11:I18)</f>
        <v>0</v>
      </c>
      <c r="J10" s="753">
        <f t="shared" ref="J10:K10" si="1">SUM(J11:J18)</f>
        <v>0</v>
      </c>
      <c r="K10" s="753">
        <f t="shared" si="1"/>
        <v>0</v>
      </c>
      <c r="L10" s="752">
        <f>SUM(L11:L18)</f>
        <v>0</v>
      </c>
      <c r="M10" s="753">
        <f>SUM(M11:M18)</f>
        <v>0</v>
      </c>
      <c r="N10" s="753">
        <f t="shared" ref="N10:O10" si="2">SUM(N11:N18)</f>
        <v>0</v>
      </c>
      <c r="O10" s="753">
        <f t="shared" si="2"/>
        <v>0</v>
      </c>
      <c r="P10" s="752">
        <f>SUM(P11:P18)</f>
        <v>0</v>
      </c>
      <c r="Q10" s="753">
        <f>SUM(Q11:Q18)</f>
        <v>0</v>
      </c>
      <c r="R10" s="753">
        <f t="shared" ref="R10:S10" si="3">SUM(R11:R18)</f>
        <v>0</v>
      </c>
      <c r="S10" s="753">
        <f t="shared" si="3"/>
        <v>0</v>
      </c>
      <c r="T10" s="752">
        <f t="shared" ref="T10:T18" si="4">P10+L10+H10+D10</f>
        <v>0</v>
      </c>
      <c r="U10" s="754">
        <f t="shared" ref="U10:U46" si="5">C10-T10</f>
        <v>0</v>
      </c>
      <c r="V10" s="737"/>
      <c r="W10" s="737"/>
    </row>
    <row r="11" spans="1:23" s="733" customFormat="1" ht="14.25" outlineLevel="1">
      <c r="A11" s="730" t="s">
        <v>490</v>
      </c>
      <c r="B11" s="730" t="s">
        <v>1328</v>
      </c>
      <c r="C11" s="731"/>
      <c r="D11" s="755">
        <f t="shared" ref="D11:D19" si="6">SUM(E11:G11)</f>
        <v>0</v>
      </c>
      <c r="E11" s="756"/>
      <c r="F11" s="756"/>
      <c r="G11" s="756"/>
      <c r="H11" s="755">
        <f t="shared" ref="H11:H12" si="7">SUM(I11:K11)</f>
        <v>0</v>
      </c>
      <c r="I11" s="756"/>
      <c r="J11" s="756"/>
      <c r="K11" s="756"/>
      <c r="L11" s="755">
        <f t="shared" ref="L11:L12" si="8">SUM(M11:O11)</f>
        <v>0</v>
      </c>
      <c r="M11" s="756"/>
      <c r="N11" s="756"/>
      <c r="O11" s="756"/>
      <c r="P11" s="755">
        <f t="shared" ref="P11:P12" si="9">SUM(Q11:S11)</f>
        <v>0</v>
      </c>
      <c r="Q11" s="756"/>
      <c r="R11" s="756"/>
      <c r="S11" s="756"/>
      <c r="T11" s="755">
        <f t="shared" si="4"/>
        <v>0</v>
      </c>
      <c r="U11" s="757">
        <f t="shared" si="5"/>
        <v>0</v>
      </c>
      <c r="V11" s="732"/>
      <c r="W11" s="732"/>
    </row>
    <row r="12" spans="1:23" s="733" customFormat="1" ht="14.25" outlineLevel="1">
      <c r="A12" s="730" t="s">
        <v>491</v>
      </c>
      <c r="B12" s="730" t="s">
        <v>1329</v>
      </c>
      <c r="C12" s="731"/>
      <c r="D12" s="755">
        <f t="shared" si="6"/>
        <v>0</v>
      </c>
      <c r="E12" s="756"/>
      <c r="F12" s="756"/>
      <c r="G12" s="756"/>
      <c r="H12" s="755">
        <f t="shared" si="7"/>
        <v>0</v>
      </c>
      <c r="I12" s="756"/>
      <c r="J12" s="756"/>
      <c r="K12" s="756"/>
      <c r="L12" s="755">
        <f t="shared" si="8"/>
        <v>0</v>
      </c>
      <c r="M12" s="756"/>
      <c r="N12" s="756"/>
      <c r="O12" s="756"/>
      <c r="P12" s="755">
        <f t="shared" si="9"/>
        <v>0</v>
      </c>
      <c r="Q12" s="756"/>
      <c r="R12" s="756"/>
      <c r="S12" s="756"/>
      <c r="T12" s="755">
        <f t="shared" si="4"/>
        <v>0</v>
      </c>
      <c r="U12" s="757">
        <f t="shared" si="5"/>
        <v>0</v>
      </c>
      <c r="V12" s="732"/>
      <c r="W12" s="732"/>
    </row>
    <row r="13" spans="1:23" s="733" customFormat="1" ht="14.25" outlineLevel="1">
      <c r="A13" s="730" t="s">
        <v>492</v>
      </c>
      <c r="B13" s="730" t="s">
        <v>354</v>
      </c>
      <c r="C13" s="731"/>
      <c r="D13" s="755">
        <f>SUM(E13:G13)</f>
        <v>0</v>
      </c>
      <c r="E13" s="756"/>
      <c r="F13" s="756"/>
      <c r="G13" s="756"/>
      <c r="H13" s="755">
        <f>SUM(I13:K13)</f>
        <v>0</v>
      </c>
      <c r="I13" s="756"/>
      <c r="J13" s="756"/>
      <c r="K13" s="756"/>
      <c r="L13" s="755">
        <f>SUM(M13:O13)</f>
        <v>0</v>
      </c>
      <c r="M13" s="756"/>
      <c r="N13" s="756"/>
      <c r="O13" s="756"/>
      <c r="P13" s="755">
        <f>SUM(Q13:S13)</f>
        <v>0</v>
      </c>
      <c r="Q13" s="756"/>
      <c r="R13" s="756"/>
      <c r="S13" s="756"/>
      <c r="T13" s="755">
        <f t="shared" si="4"/>
        <v>0</v>
      </c>
      <c r="U13" s="757">
        <f t="shared" si="5"/>
        <v>0</v>
      </c>
      <c r="V13" s="732"/>
      <c r="W13" s="732"/>
    </row>
    <row r="14" spans="1:23" s="733" customFormat="1" ht="14.25" outlineLevel="1">
      <c r="A14" s="730" t="s">
        <v>493</v>
      </c>
      <c r="B14" s="730" t="s">
        <v>494</v>
      </c>
      <c r="C14" s="731"/>
      <c r="D14" s="755">
        <f t="shared" si="6"/>
        <v>0</v>
      </c>
      <c r="E14" s="756"/>
      <c r="F14" s="756"/>
      <c r="G14" s="756"/>
      <c r="H14" s="755">
        <f t="shared" ref="H14:H18" si="10">SUM(I14:K14)</f>
        <v>0</v>
      </c>
      <c r="I14" s="756"/>
      <c r="J14" s="756"/>
      <c r="K14" s="756"/>
      <c r="L14" s="755">
        <f t="shared" ref="L14:L19" si="11">SUM(M14:O14)</f>
        <v>0</v>
      </c>
      <c r="M14" s="756"/>
      <c r="N14" s="756"/>
      <c r="O14" s="756"/>
      <c r="P14" s="755">
        <f t="shared" ref="P14:P19" si="12">SUM(Q14:S14)</f>
        <v>0</v>
      </c>
      <c r="Q14" s="756"/>
      <c r="R14" s="756"/>
      <c r="S14" s="756"/>
      <c r="T14" s="755">
        <f t="shared" si="4"/>
        <v>0</v>
      </c>
      <c r="U14" s="757">
        <f t="shared" si="5"/>
        <v>0</v>
      </c>
      <c r="V14" s="732"/>
      <c r="W14" s="732"/>
    </row>
    <row r="15" spans="1:23" s="733" customFormat="1" ht="14.25" outlineLevel="1">
      <c r="A15" s="730" t="s">
        <v>495</v>
      </c>
      <c r="B15" s="730" t="s">
        <v>496</v>
      </c>
      <c r="C15" s="731"/>
      <c r="D15" s="755">
        <f t="shared" si="6"/>
        <v>0</v>
      </c>
      <c r="E15" s="756"/>
      <c r="F15" s="756"/>
      <c r="G15" s="756"/>
      <c r="H15" s="755">
        <f t="shared" si="10"/>
        <v>0</v>
      </c>
      <c r="I15" s="756"/>
      <c r="J15" s="756"/>
      <c r="K15" s="756"/>
      <c r="L15" s="755">
        <f t="shared" si="11"/>
        <v>0</v>
      </c>
      <c r="M15" s="756"/>
      <c r="N15" s="756"/>
      <c r="O15" s="756"/>
      <c r="P15" s="755">
        <f t="shared" si="12"/>
        <v>0</v>
      </c>
      <c r="Q15" s="756"/>
      <c r="R15" s="756"/>
      <c r="S15" s="756"/>
      <c r="T15" s="755">
        <f t="shared" si="4"/>
        <v>0</v>
      </c>
      <c r="U15" s="757">
        <f t="shared" si="5"/>
        <v>0</v>
      </c>
      <c r="V15" s="732"/>
      <c r="W15" s="732"/>
    </row>
    <row r="16" spans="1:23" s="733" customFormat="1" ht="14.25" outlineLevel="1">
      <c r="A16" s="730" t="s">
        <v>497</v>
      </c>
      <c r="B16" s="730" t="s">
        <v>498</v>
      </c>
      <c r="C16" s="731"/>
      <c r="D16" s="755">
        <f t="shared" si="6"/>
        <v>0</v>
      </c>
      <c r="E16" s="756"/>
      <c r="F16" s="756"/>
      <c r="G16" s="756"/>
      <c r="H16" s="755">
        <f t="shared" si="10"/>
        <v>0</v>
      </c>
      <c r="I16" s="756"/>
      <c r="J16" s="756"/>
      <c r="K16" s="756"/>
      <c r="L16" s="755">
        <f t="shared" si="11"/>
        <v>0</v>
      </c>
      <c r="M16" s="756"/>
      <c r="N16" s="756"/>
      <c r="O16" s="756"/>
      <c r="P16" s="755">
        <f t="shared" si="12"/>
        <v>0</v>
      </c>
      <c r="Q16" s="756"/>
      <c r="R16" s="756"/>
      <c r="S16" s="756"/>
      <c r="T16" s="755">
        <f t="shared" si="4"/>
        <v>0</v>
      </c>
      <c r="U16" s="757">
        <f t="shared" si="5"/>
        <v>0</v>
      </c>
      <c r="V16" s="732"/>
      <c r="W16" s="732"/>
    </row>
    <row r="17" spans="1:23" s="733" customFormat="1" ht="14.25" outlineLevel="1">
      <c r="A17" s="730" t="s">
        <v>499</v>
      </c>
      <c r="B17" s="730" t="s">
        <v>500</v>
      </c>
      <c r="C17" s="731"/>
      <c r="D17" s="755">
        <f t="shared" si="6"/>
        <v>0</v>
      </c>
      <c r="E17" s="756"/>
      <c r="F17" s="756"/>
      <c r="G17" s="756"/>
      <c r="H17" s="755">
        <f t="shared" si="10"/>
        <v>0</v>
      </c>
      <c r="I17" s="756"/>
      <c r="J17" s="756"/>
      <c r="K17" s="756"/>
      <c r="L17" s="755">
        <f t="shared" si="11"/>
        <v>0</v>
      </c>
      <c r="M17" s="756"/>
      <c r="N17" s="756"/>
      <c r="O17" s="756"/>
      <c r="P17" s="755">
        <f t="shared" si="12"/>
        <v>0</v>
      </c>
      <c r="Q17" s="756"/>
      <c r="R17" s="756"/>
      <c r="S17" s="756"/>
      <c r="T17" s="755">
        <f t="shared" si="4"/>
        <v>0</v>
      </c>
      <c r="U17" s="757">
        <f t="shared" si="5"/>
        <v>0</v>
      </c>
      <c r="V17" s="732"/>
      <c r="W17" s="732"/>
    </row>
    <row r="18" spans="1:23" s="733" customFormat="1" ht="14.25" outlineLevel="1">
      <c r="A18" s="730" t="s">
        <v>501</v>
      </c>
      <c r="B18" s="730" t="s">
        <v>1330</v>
      </c>
      <c r="C18" s="731"/>
      <c r="D18" s="755">
        <f t="shared" si="6"/>
        <v>0</v>
      </c>
      <c r="E18" s="756"/>
      <c r="F18" s="756"/>
      <c r="G18" s="756"/>
      <c r="H18" s="755">
        <f t="shared" si="10"/>
        <v>0</v>
      </c>
      <c r="I18" s="756"/>
      <c r="J18" s="756"/>
      <c r="K18" s="756"/>
      <c r="L18" s="755">
        <f t="shared" si="11"/>
        <v>0</v>
      </c>
      <c r="M18" s="756"/>
      <c r="N18" s="756"/>
      <c r="O18" s="756"/>
      <c r="P18" s="755">
        <f t="shared" si="12"/>
        <v>0</v>
      </c>
      <c r="Q18" s="756"/>
      <c r="R18" s="756"/>
      <c r="S18" s="756"/>
      <c r="T18" s="755">
        <f t="shared" si="4"/>
        <v>0</v>
      </c>
      <c r="U18" s="757">
        <f t="shared" si="5"/>
        <v>0</v>
      </c>
      <c r="V18" s="732"/>
      <c r="W18" s="732"/>
    </row>
    <row r="19" spans="1:23" s="733" customFormat="1" ht="14.25">
      <c r="A19" s="735" t="s">
        <v>502</v>
      </c>
      <c r="B19" s="735" t="s">
        <v>503</v>
      </c>
      <c r="C19" s="736"/>
      <c r="D19" s="752">
        <f t="shared" si="6"/>
        <v>0</v>
      </c>
      <c r="E19" s="758">
        <f>SUM(E20,E36,E48,E61,E71,E79,E90,E94)</f>
        <v>0</v>
      </c>
      <c r="F19" s="758">
        <f t="shared" ref="F19:G19" si="13">SUM(F20,F36,F48,F61,F71,F79,F90,F94)</f>
        <v>0</v>
      </c>
      <c r="G19" s="758">
        <f t="shared" si="13"/>
        <v>0</v>
      </c>
      <c r="H19" s="752">
        <f>SUM(I19:K19)</f>
        <v>0</v>
      </c>
      <c r="I19" s="758">
        <f>SUM(I20,I36,I48,I61,I71,I79,I90,I94)</f>
        <v>0</v>
      </c>
      <c r="J19" s="758">
        <f t="shared" ref="J19:K19" si="14">SUM(J20,J36,J48,J61,J71,J79,J90,J94)</f>
        <v>0</v>
      </c>
      <c r="K19" s="758">
        <f t="shared" si="14"/>
        <v>0</v>
      </c>
      <c r="L19" s="752">
        <f t="shared" si="11"/>
        <v>0</v>
      </c>
      <c r="M19" s="758">
        <f>SUM(M20,M36,M48,M61,M71,M79,M90,M94)</f>
        <v>0</v>
      </c>
      <c r="N19" s="758">
        <f t="shared" ref="N19:O19" si="15">SUM(N20,N36,N48,N61,N71,N79,N90,N94)</f>
        <v>0</v>
      </c>
      <c r="O19" s="758">
        <f t="shared" si="15"/>
        <v>0</v>
      </c>
      <c r="P19" s="752">
        <f t="shared" si="12"/>
        <v>0</v>
      </c>
      <c r="Q19" s="758">
        <f>SUM(Q20,Q36,Q48,Q61,Q71,Q79,Q90,Q94)</f>
        <v>0</v>
      </c>
      <c r="R19" s="758">
        <f t="shared" ref="R19:S19" si="16">SUM(R20,R36,R48,R61,R71,R79,R90,R94)</f>
        <v>0</v>
      </c>
      <c r="S19" s="758">
        <f t="shared" si="16"/>
        <v>0</v>
      </c>
      <c r="T19" s="752">
        <f>T20+T52+T62+T70+T74</f>
        <v>0</v>
      </c>
      <c r="U19" s="754">
        <f t="shared" si="5"/>
        <v>0</v>
      </c>
      <c r="V19" s="737"/>
      <c r="W19" s="737"/>
    </row>
    <row r="20" spans="1:23" s="733" customFormat="1" ht="15" customHeight="1" outlineLevel="1">
      <c r="A20" s="735" t="s">
        <v>504</v>
      </c>
      <c r="B20" s="735" t="s">
        <v>506</v>
      </c>
      <c r="C20" s="736"/>
      <c r="D20" s="752">
        <f>SUM(E20:G20)</f>
        <v>0</v>
      </c>
      <c r="E20" s="758">
        <f>SUM(E21:E30)</f>
        <v>0</v>
      </c>
      <c r="F20" s="758">
        <f t="shared" ref="F20:G20" si="17">SUM(F21:F30)</f>
        <v>0</v>
      </c>
      <c r="G20" s="758">
        <f t="shared" si="17"/>
        <v>0</v>
      </c>
      <c r="H20" s="752">
        <f>SUM(I20:K20)</f>
        <v>0</v>
      </c>
      <c r="I20" s="758">
        <f>SUM(I21:I30)</f>
        <v>0</v>
      </c>
      <c r="J20" s="758">
        <f t="shared" ref="J20:K20" si="18">SUM(J21:J30)</f>
        <v>0</v>
      </c>
      <c r="K20" s="758">
        <f t="shared" si="18"/>
        <v>0</v>
      </c>
      <c r="L20" s="752">
        <f>SUM(M20:O20)</f>
        <v>0</v>
      </c>
      <c r="M20" s="758">
        <f>SUM(M21:M30)</f>
        <v>0</v>
      </c>
      <c r="N20" s="758">
        <f t="shared" ref="N20:O20" si="19">SUM(N21:N30)</f>
        <v>0</v>
      </c>
      <c r="O20" s="758">
        <f t="shared" si="19"/>
        <v>0</v>
      </c>
      <c r="P20" s="752">
        <f>SUM(Q20:S20)</f>
        <v>0</v>
      </c>
      <c r="Q20" s="758">
        <f>SUM(Q21:Q30)</f>
        <v>0</v>
      </c>
      <c r="R20" s="758">
        <f t="shared" ref="R20:S20" si="20">SUM(R21:R30)</f>
        <v>0</v>
      </c>
      <c r="S20" s="758">
        <f t="shared" si="20"/>
        <v>0</v>
      </c>
      <c r="T20" s="752">
        <f t="shared" ref="T20:T56" si="21">P20+L20+H20+D20</f>
        <v>0</v>
      </c>
      <c r="U20" s="754">
        <f t="shared" si="5"/>
        <v>0</v>
      </c>
      <c r="V20" s="737"/>
      <c r="W20" s="737"/>
    </row>
    <row r="21" spans="1:23" s="733" customFormat="1" ht="14.25" outlineLevel="2">
      <c r="A21" s="730" t="s">
        <v>505</v>
      </c>
      <c r="B21" s="730" t="s">
        <v>1510</v>
      </c>
      <c r="C21" s="731"/>
      <c r="D21" s="755">
        <f>SUM(D22,(D28:D39))</f>
        <v>0</v>
      </c>
      <c r="E21" s="759"/>
      <c r="F21" s="759"/>
      <c r="G21" s="759"/>
      <c r="H21" s="755">
        <f>SUM(H22,(H28:H39))</f>
        <v>0</v>
      </c>
      <c r="I21" s="759"/>
      <c r="J21" s="759"/>
      <c r="K21" s="759"/>
      <c r="L21" s="755">
        <f>SUM(L22,(L28:L39))</f>
        <v>0</v>
      </c>
      <c r="M21" s="759"/>
      <c r="N21" s="759"/>
      <c r="O21" s="759"/>
      <c r="P21" s="755">
        <f>SUM(P22,(P28:P39))</f>
        <v>0</v>
      </c>
      <c r="Q21" s="759"/>
      <c r="R21" s="759"/>
      <c r="S21" s="759"/>
      <c r="T21" s="755">
        <f t="shared" si="21"/>
        <v>0</v>
      </c>
      <c r="U21" s="757">
        <f t="shared" si="5"/>
        <v>0</v>
      </c>
      <c r="V21" s="732"/>
      <c r="W21" s="732"/>
    </row>
    <row r="22" spans="1:23" s="733" customFormat="1" ht="14.25" outlineLevel="2">
      <c r="A22" s="730" t="s">
        <v>514</v>
      </c>
      <c r="B22" s="730" t="s">
        <v>507</v>
      </c>
      <c r="C22" s="731"/>
      <c r="D22" s="755">
        <f>SUM(D23:D27)</f>
        <v>0</v>
      </c>
      <c r="E22" s="759"/>
      <c r="F22" s="759"/>
      <c r="G22" s="759"/>
      <c r="H22" s="755">
        <f>SUM(H23:H27)</f>
        <v>0</v>
      </c>
      <c r="I22" s="759"/>
      <c r="J22" s="759"/>
      <c r="K22" s="759"/>
      <c r="L22" s="755">
        <f>SUM(L23:L27)</f>
        <v>0</v>
      </c>
      <c r="M22" s="759"/>
      <c r="N22" s="759"/>
      <c r="O22" s="759"/>
      <c r="P22" s="755">
        <f>SUM(P23:P27)</f>
        <v>0</v>
      </c>
      <c r="Q22" s="759"/>
      <c r="R22" s="759"/>
      <c r="S22" s="759"/>
      <c r="T22" s="755">
        <f t="shared" si="21"/>
        <v>0</v>
      </c>
      <c r="U22" s="757">
        <f t="shared" si="5"/>
        <v>0</v>
      </c>
      <c r="V22" s="732"/>
      <c r="W22" s="732"/>
    </row>
    <row r="23" spans="1:23" s="733" customFormat="1" ht="14.25" outlineLevel="2">
      <c r="A23" s="730" t="s">
        <v>522</v>
      </c>
      <c r="B23" s="730" t="s">
        <v>508</v>
      </c>
      <c r="C23" s="731"/>
      <c r="D23" s="755">
        <f t="shared" ref="D23:D38" si="22">SUM(E23:G23)</f>
        <v>0</v>
      </c>
      <c r="E23" s="756"/>
      <c r="F23" s="756"/>
      <c r="G23" s="756"/>
      <c r="H23" s="755">
        <f t="shared" ref="H23:H28" si="23">SUM(I23:K23)</f>
        <v>0</v>
      </c>
      <c r="I23" s="756"/>
      <c r="J23" s="756"/>
      <c r="K23" s="756"/>
      <c r="L23" s="755">
        <f t="shared" ref="L23:L28" si="24">SUM(M23:O23)</f>
        <v>0</v>
      </c>
      <c r="M23" s="756"/>
      <c r="N23" s="756"/>
      <c r="O23" s="756"/>
      <c r="P23" s="755">
        <f t="shared" ref="P23:P28" si="25">SUM(Q23:S23)</f>
        <v>0</v>
      </c>
      <c r="Q23" s="756"/>
      <c r="R23" s="756"/>
      <c r="S23" s="756"/>
      <c r="T23" s="755">
        <f t="shared" si="21"/>
        <v>0</v>
      </c>
      <c r="U23" s="757">
        <f t="shared" si="5"/>
        <v>0</v>
      </c>
      <c r="V23" s="732"/>
      <c r="W23" s="732"/>
    </row>
    <row r="24" spans="1:23" s="733" customFormat="1" ht="14.25" outlineLevel="2">
      <c r="A24" s="730" t="s">
        <v>1331</v>
      </c>
      <c r="B24" s="730" t="s">
        <v>509</v>
      </c>
      <c r="C24" s="731"/>
      <c r="D24" s="755">
        <f t="shared" si="22"/>
        <v>0</v>
      </c>
      <c r="E24" s="756"/>
      <c r="F24" s="756"/>
      <c r="G24" s="756"/>
      <c r="H24" s="755">
        <f t="shared" si="23"/>
        <v>0</v>
      </c>
      <c r="I24" s="756"/>
      <c r="J24" s="756"/>
      <c r="K24" s="756"/>
      <c r="L24" s="755">
        <f t="shared" si="24"/>
        <v>0</v>
      </c>
      <c r="M24" s="756"/>
      <c r="N24" s="756"/>
      <c r="O24" s="756"/>
      <c r="P24" s="755">
        <f t="shared" si="25"/>
        <v>0</v>
      </c>
      <c r="Q24" s="756"/>
      <c r="R24" s="756"/>
      <c r="S24" s="756"/>
      <c r="T24" s="755">
        <f t="shared" si="21"/>
        <v>0</v>
      </c>
      <c r="U24" s="757">
        <f t="shared" si="5"/>
        <v>0</v>
      </c>
      <c r="V24" s="732"/>
      <c r="W24" s="732"/>
    </row>
    <row r="25" spans="1:23" s="733" customFormat="1" ht="14.25" outlineLevel="2">
      <c r="A25" s="730" t="s">
        <v>1332</v>
      </c>
      <c r="B25" s="730" t="s">
        <v>510</v>
      </c>
      <c r="C25" s="731"/>
      <c r="D25" s="755">
        <f t="shared" si="22"/>
        <v>0</v>
      </c>
      <c r="E25" s="756"/>
      <c r="F25" s="756"/>
      <c r="G25" s="756"/>
      <c r="H25" s="755">
        <f t="shared" si="23"/>
        <v>0</v>
      </c>
      <c r="I25" s="756"/>
      <c r="J25" s="756"/>
      <c r="K25" s="756"/>
      <c r="L25" s="755">
        <f t="shared" si="24"/>
        <v>0</v>
      </c>
      <c r="M25" s="756"/>
      <c r="N25" s="756"/>
      <c r="O25" s="756"/>
      <c r="P25" s="755">
        <f t="shared" si="25"/>
        <v>0</v>
      </c>
      <c r="Q25" s="756"/>
      <c r="R25" s="756"/>
      <c r="S25" s="756"/>
      <c r="T25" s="755">
        <f t="shared" si="21"/>
        <v>0</v>
      </c>
      <c r="U25" s="757">
        <f t="shared" si="5"/>
        <v>0</v>
      </c>
      <c r="V25" s="732"/>
      <c r="W25" s="732"/>
    </row>
    <row r="26" spans="1:23" s="733" customFormat="1" ht="14.25" outlineLevel="2">
      <c r="A26" s="730" t="s">
        <v>1333</v>
      </c>
      <c r="B26" s="91" t="s">
        <v>1511</v>
      </c>
      <c r="C26" s="731"/>
      <c r="D26" s="755">
        <f t="shared" si="22"/>
        <v>0</v>
      </c>
      <c r="E26" s="756"/>
      <c r="F26" s="756"/>
      <c r="G26" s="756"/>
      <c r="H26" s="755">
        <f t="shared" si="23"/>
        <v>0</v>
      </c>
      <c r="I26" s="756"/>
      <c r="J26" s="756"/>
      <c r="K26" s="756"/>
      <c r="L26" s="755">
        <f t="shared" si="24"/>
        <v>0</v>
      </c>
      <c r="M26" s="756"/>
      <c r="N26" s="756"/>
      <c r="O26" s="756"/>
      <c r="P26" s="755">
        <f t="shared" si="25"/>
        <v>0</v>
      </c>
      <c r="Q26" s="756"/>
      <c r="R26" s="756"/>
      <c r="S26" s="756"/>
      <c r="T26" s="755">
        <f t="shared" si="21"/>
        <v>0</v>
      </c>
      <c r="U26" s="757">
        <f t="shared" si="5"/>
        <v>0</v>
      </c>
      <c r="V26" s="732"/>
      <c r="W26" s="732"/>
    </row>
    <row r="27" spans="1:23" s="733" customFormat="1" ht="14.25" outlineLevel="2">
      <c r="A27" s="730" t="s">
        <v>1334</v>
      </c>
      <c r="B27" s="91" t="s">
        <v>1335</v>
      </c>
      <c r="C27" s="731"/>
      <c r="D27" s="755">
        <f t="shared" si="22"/>
        <v>0</v>
      </c>
      <c r="E27" s="756"/>
      <c r="F27" s="756"/>
      <c r="G27" s="756"/>
      <c r="H27" s="755">
        <f t="shared" si="23"/>
        <v>0</v>
      </c>
      <c r="I27" s="756"/>
      <c r="J27" s="756"/>
      <c r="K27" s="756"/>
      <c r="L27" s="755">
        <f t="shared" si="24"/>
        <v>0</v>
      </c>
      <c r="M27" s="756"/>
      <c r="N27" s="756"/>
      <c r="O27" s="756"/>
      <c r="P27" s="755">
        <f t="shared" si="25"/>
        <v>0</v>
      </c>
      <c r="Q27" s="756"/>
      <c r="R27" s="756"/>
      <c r="S27" s="756"/>
      <c r="T27" s="755">
        <f t="shared" si="21"/>
        <v>0</v>
      </c>
      <c r="U27" s="757">
        <f t="shared" si="5"/>
        <v>0</v>
      </c>
      <c r="V27" s="732"/>
      <c r="W27" s="732"/>
    </row>
    <row r="28" spans="1:23" s="733" customFormat="1" ht="14.25" outlineLevel="2">
      <c r="A28" s="730" t="s">
        <v>1336</v>
      </c>
      <c r="B28" s="730" t="s">
        <v>1337</v>
      </c>
      <c r="C28" s="731"/>
      <c r="D28" s="755">
        <f t="shared" si="22"/>
        <v>0</v>
      </c>
      <c r="E28" s="756"/>
      <c r="F28" s="756"/>
      <c r="G28" s="756"/>
      <c r="H28" s="755">
        <f t="shared" si="23"/>
        <v>0</v>
      </c>
      <c r="I28" s="756"/>
      <c r="J28" s="756"/>
      <c r="K28" s="756"/>
      <c r="L28" s="755">
        <f t="shared" si="24"/>
        <v>0</v>
      </c>
      <c r="M28" s="756"/>
      <c r="N28" s="756"/>
      <c r="O28" s="756"/>
      <c r="P28" s="755">
        <f t="shared" si="25"/>
        <v>0</v>
      </c>
      <c r="Q28" s="756"/>
      <c r="R28" s="756"/>
      <c r="S28" s="756"/>
      <c r="T28" s="755">
        <f t="shared" si="21"/>
        <v>0</v>
      </c>
      <c r="U28" s="757">
        <f t="shared" si="5"/>
        <v>0</v>
      </c>
      <c r="V28" s="732"/>
      <c r="W28" s="732"/>
    </row>
    <row r="29" spans="1:23" s="733" customFormat="1" ht="14.25" outlineLevel="2">
      <c r="A29" s="730" t="s">
        <v>1338</v>
      </c>
      <c r="B29" s="730" t="s">
        <v>511</v>
      </c>
      <c r="C29" s="731"/>
      <c r="D29" s="755">
        <f>SUM(E29:G29)</f>
        <v>0</v>
      </c>
      <c r="E29" s="756"/>
      <c r="F29" s="756"/>
      <c r="G29" s="756"/>
      <c r="H29" s="755">
        <f>SUM(I29:K29)</f>
        <v>0</v>
      </c>
      <c r="I29" s="756"/>
      <c r="J29" s="756"/>
      <c r="K29" s="756"/>
      <c r="L29" s="755">
        <f>SUM(M29:O29)</f>
        <v>0</v>
      </c>
      <c r="M29" s="756"/>
      <c r="N29" s="756"/>
      <c r="O29" s="756"/>
      <c r="P29" s="755">
        <f>SUM(Q29:S29)</f>
        <v>0</v>
      </c>
      <c r="Q29" s="756"/>
      <c r="R29" s="756"/>
      <c r="S29" s="756"/>
      <c r="T29" s="755">
        <f t="shared" si="21"/>
        <v>0</v>
      </c>
      <c r="U29" s="757">
        <f t="shared" si="5"/>
        <v>0</v>
      </c>
      <c r="V29" s="732"/>
      <c r="W29" s="732"/>
    </row>
    <row r="30" spans="1:23" s="733" customFormat="1" ht="14.25" outlineLevel="2">
      <c r="A30" s="735" t="s">
        <v>1339</v>
      </c>
      <c r="B30" s="735" t="s">
        <v>1340</v>
      </c>
      <c r="C30" s="736"/>
      <c r="D30" s="752">
        <f t="shared" ref="D30:D35" si="26">SUM(E30:G30)</f>
        <v>0</v>
      </c>
      <c r="E30" s="753">
        <f>SUM(E31:E35)</f>
        <v>0</v>
      </c>
      <c r="F30" s="753">
        <f t="shared" ref="F30:G30" si="27">SUM(F31:F35)</f>
        <v>0</v>
      </c>
      <c r="G30" s="753">
        <f t="shared" si="27"/>
        <v>0</v>
      </c>
      <c r="H30" s="752">
        <f t="shared" ref="H30:H35" si="28">SUM(I30:K30)</f>
        <v>0</v>
      </c>
      <c r="I30" s="753">
        <f>SUM(I31:I35)</f>
        <v>0</v>
      </c>
      <c r="J30" s="753">
        <f t="shared" ref="J30:K30" si="29">SUM(J31:J35)</f>
        <v>0</v>
      </c>
      <c r="K30" s="753">
        <f t="shared" si="29"/>
        <v>0</v>
      </c>
      <c r="L30" s="752">
        <f t="shared" ref="L30:L35" si="30">SUM(M30:O30)</f>
        <v>0</v>
      </c>
      <c r="M30" s="753">
        <f>SUM(M31:M35)</f>
        <v>0</v>
      </c>
      <c r="N30" s="753">
        <f t="shared" ref="N30:O30" si="31">SUM(N31:N35)</f>
        <v>0</v>
      </c>
      <c r="O30" s="753">
        <f t="shared" si="31"/>
        <v>0</v>
      </c>
      <c r="P30" s="752">
        <f t="shared" ref="P30:P35" si="32">SUM(Q30:S30)</f>
        <v>0</v>
      </c>
      <c r="Q30" s="753">
        <f>SUM(Q31:Q35)</f>
        <v>0</v>
      </c>
      <c r="R30" s="753">
        <f t="shared" ref="R30:S30" si="33">SUM(R31:R35)</f>
        <v>0</v>
      </c>
      <c r="S30" s="753">
        <f t="shared" si="33"/>
        <v>0</v>
      </c>
      <c r="T30" s="752">
        <f t="shared" si="21"/>
        <v>0</v>
      </c>
      <c r="U30" s="754"/>
      <c r="V30" s="737"/>
      <c r="W30" s="737"/>
    </row>
    <row r="31" spans="1:23" s="733" customFormat="1" ht="14.25" outlineLevel="3">
      <c r="A31" s="730" t="s">
        <v>1341</v>
      </c>
      <c r="B31" s="730" t="s">
        <v>1342</v>
      </c>
      <c r="C31" s="731"/>
      <c r="D31" s="755">
        <f t="shared" si="26"/>
        <v>0</v>
      </c>
      <c r="E31" s="756"/>
      <c r="F31" s="756"/>
      <c r="G31" s="756"/>
      <c r="H31" s="755">
        <f t="shared" si="28"/>
        <v>0</v>
      </c>
      <c r="I31" s="756"/>
      <c r="J31" s="756"/>
      <c r="K31" s="756"/>
      <c r="L31" s="755">
        <f t="shared" si="30"/>
        <v>0</v>
      </c>
      <c r="M31" s="756"/>
      <c r="N31" s="756"/>
      <c r="O31" s="756"/>
      <c r="P31" s="755">
        <f t="shared" si="32"/>
        <v>0</v>
      </c>
      <c r="Q31" s="756"/>
      <c r="R31" s="756"/>
      <c r="S31" s="756"/>
      <c r="T31" s="755">
        <f t="shared" si="21"/>
        <v>0</v>
      </c>
      <c r="U31" s="757"/>
      <c r="V31" s="732"/>
      <c r="W31" s="732"/>
    </row>
    <row r="32" spans="1:23" s="733" customFormat="1" ht="14.25" outlineLevel="3">
      <c r="A32" s="730" t="s">
        <v>1343</v>
      </c>
      <c r="B32" s="730" t="s">
        <v>1344</v>
      </c>
      <c r="C32" s="731"/>
      <c r="D32" s="755">
        <f t="shared" si="26"/>
        <v>0</v>
      </c>
      <c r="E32" s="756"/>
      <c r="F32" s="756"/>
      <c r="G32" s="756"/>
      <c r="H32" s="755">
        <f t="shared" si="28"/>
        <v>0</v>
      </c>
      <c r="I32" s="756"/>
      <c r="J32" s="756"/>
      <c r="K32" s="756"/>
      <c r="L32" s="755">
        <f t="shared" si="30"/>
        <v>0</v>
      </c>
      <c r="M32" s="756"/>
      <c r="N32" s="756"/>
      <c r="O32" s="756"/>
      <c r="P32" s="755">
        <f t="shared" si="32"/>
        <v>0</v>
      </c>
      <c r="Q32" s="756"/>
      <c r="R32" s="756"/>
      <c r="S32" s="756"/>
      <c r="T32" s="755">
        <f t="shared" si="21"/>
        <v>0</v>
      </c>
      <c r="U32" s="757"/>
      <c r="V32" s="732"/>
      <c r="W32" s="732"/>
    </row>
    <row r="33" spans="1:23" s="733" customFormat="1" ht="14.25" outlineLevel="3">
      <c r="A33" s="730" t="s">
        <v>1345</v>
      </c>
      <c r="B33" s="730" t="s">
        <v>1346</v>
      </c>
      <c r="C33" s="731"/>
      <c r="D33" s="755">
        <f t="shared" si="26"/>
        <v>0</v>
      </c>
      <c r="E33" s="756"/>
      <c r="F33" s="756"/>
      <c r="G33" s="756"/>
      <c r="H33" s="755">
        <f t="shared" si="28"/>
        <v>0</v>
      </c>
      <c r="I33" s="756"/>
      <c r="J33" s="756"/>
      <c r="K33" s="756"/>
      <c r="L33" s="755">
        <f t="shared" si="30"/>
        <v>0</v>
      </c>
      <c r="M33" s="756"/>
      <c r="N33" s="756"/>
      <c r="O33" s="756"/>
      <c r="P33" s="755">
        <f t="shared" si="32"/>
        <v>0</v>
      </c>
      <c r="Q33" s="756"/>
      <c r="R33" s="756"/>
      <c r="S33" s="756"/>
      <c r="T33" s="755">
        <f t="shared" si="21"/>
        <v>0</v>
      </c>
      <c r="U33" s="757"/>
      <c r="V33" s="732"/>
      <c r="W33" s="732"/>
    </row>
    <row r="34" spans="1:23" s="733" customFormat="1" ht="14.25" outlineLevel="3">
      <c r="A34" s="730" t="s">
        <v>1347</v>
      </c>
      <c r="B34" s="730" t="s">
        <v>1348</v>
      </c>
      <c r="C34" s="731"/>
      <c r="D34" s="755">
        <f t="shared" si="26"/>
        <v>0</v>
      </c>
      <c r="E34" s="756"/>
      <c r="F34" s="756"/>
      <c r="G34" s="756"/>
      <c r="H34" s="755">
        <f t="shared" si="28"/>
        <v>0</v>
      </c>
      <c r="I34" s="756"/>
      <c r="J34" s="756"/>
      <c r="K34" s="756"/>
      <c r="L34" s="755">
        <f t="shared" si="30"/>
        <v>0</v>
      </c>
      <c r="M34" s="756"/>
      <c r="N34" s="756"/>
      <c r="O34" s="756"/>
      <c r="P34" s="755">
        <f t="shared" si="32"/>
        <v>0</v>
      </c>
      <c r="Q34" s="756"/>
      <c r="R34" s="756"/>
      <c r="S34" s="756"/>
      <c r="T34" s="755">
        <f t="shared" si="21"/>
        <v>0</v>
      </c>
      <c r="U34" s="757"/>
      <c r="V34" s="732"/>
      <c r="W34" s="732"/>
    </row>
    <row r="35" spans="1:23" s="733" customFormat="1" ht="14.25" outlineLevel="3">
      <c r="A35" s="730" t="s">
        <v>1349</v>
      </c>
      <c r="B35" s="730" t="s">
        <v>1350</v>
      </c>
      <c r="C35" s="731"/>
      <c r="D35" s="755">
        <f t="shared" si="26"/>
        <v>0</v>
      </c>
      <c r="E35" s="756"/>
      <c r="F35" s="756"/>
      <c r="G35" s="756"/>
      <c r="H35" s="755">
        <f t="shared" si="28"/>
        <v>0</v>
      </c>
      <c r="I35" s="756"/>
      <c r="J35" s="756"/>
      <c r="K35" s="756"/>
      <c r="L35" s="755">
        <f t="shared" si="30"/>
        <v>0</v>
      </c>
      <c r="M35" s="756"/>
      <c r="N35" s="756"/>
      <c r="O35" s="756"/>
      <c r="P35" s="755">
        <f t="shared" si="32"/>
        <v>0</v>
      </c>
      <c r="Q35" s="756"/>
      <c r="R35" s="756"/>
      <c r="S35" s="756"/>
      <c r="T35" s="755">
        <f t="shared" si="21"/>
        <v>0</v>
      </c>
      <c r="U35" s="757">
        <f t="shared" si="5"/>
        <v>0</v>
      </c>
      <c r="V35" s="732"/>
      <c r="W35" s="732"/>
    </row>
    <row r="36" spans="1:23" s="733" customFormat="1" ht="14.25" outlineLevel="1">
      <c r="A36" s="735" t="s">
        <v>523</v>
      </c>
      <c r="B36" s="735" t="s">
        <v>1512</v>
      </c>
      <c r="C36" s="736"/>
      <c r="D36" s="752">
        <f>SUM(E36:G36)</f>
        <v>0</v>
      </c>
      <c r="E36" s="753">
        <f>SUM(E37:E43)</f>
        <v>0</v>
      </c>
      <c r="F36" s="753">
        <f t="shared" ref="F36:G36" si="34">SUM(F37:F43)</f>
        <v>0</v>
      </c>
      <c r="G36" s="753">
        <f t="shared" si="34"/>
        <v>0</v>
      </c>
      <c r="H36" s="752">
        <f>SUM(I36:K36)</f>
        <v>0</v>
      </c>
      <c r="I36" s="753">
        <f>SUM(I37:I43)</f>
        <v>0</v>
      </c>
      <c r="J36" s="753">
        <f t="shared" ref="J36:K36" si="35">SUM(J37:J43)</f>
        <v>0</v>
      </c>
      <c r="K36" s="753">
        <f t="shared" si="35"/>
        <v>0</v>
      </c>
      <c r="L36" s="752">
        <f>SUM(M36:O36)</f>
        <v>0</v>
      </c>
      <c r="M36" s="753">
        <f>SUM(M37:M43)</f>
        <v>0</v>
      </c>
      <c r="N36" s="753">
        <f t="shared" ref="N36:O36" si="36">SUM(N37:N43)</f>
        <v>0</v>
      </c>
      <c r="O36" s="753">
        <f t="shared" si="36"/>
        <v>0</v>
      </c>
      <c r="P36" s="752">
        <f>SUM(Q36:S36)</f>
        <v>0</v>
      </c>
      <c r="Q36" s="753">
        <f>SUM(Q37:Q43)</f>
        <v>0</v>
      </c>
      <c r="R36" s="753">
        <f t="shared" ref="R36:S36" si="37">SUM(R37:R43)</f>
        <v>0</v>
      </c>
      <c r="S36" s="753">
        <f t="shared" si="37"/>
        <v>0</v>
      </c>
      <c r="T36" s="752">
        <f t="shared" si="21"/>
        <v>0</v>
      </c>
      <c r="U36" s="754">
        <f t="shared" si="5"/>
        <v>0</v>
      </c>
      <c r="V36" s="737"/>
      <c r="W36" s="737"/>
    </row>
    <row r="37" spans="1:23" s="733" customFormat="1" ht="14.25" outlineLevel="2">
      <c r="A37" s="730" t="s">
        <v>524</v>
      </c>
      <c r="B37" s="730" t="s">
        <v>1351</v>
      </c>
      <c r="C37" s="731"/>
      <c r="D37" s="755">
        <f t="shared" si="22"/>
        <v>0</v>
      </c>
      <c r="E37" s="756"/>
      <c r="F37" s="756"/>
      <c r="G37" s="756"/>
      <c r="H37" s="755">
        <f t="shared" ref="H37:H38" si="38">SUM(I37:K37)</f>
        <v>0</v>
      </c>
      <c r="I37" s="756"/>
      <c r="J37" s="756"/>
      <c r="K37" s="756"/>
      <c r="L37" s="755">
        <f t="shared" ref="L37:L38" si="39">SUM(M37:O37)</f>
        <v>0</v>
      </c>
      <c r="M37" s="756"/>
      <c r="N37" s="756"/>
      <c r="O37" s="756"/>
      <c r="P37" s="755">
        <f t="shared" ref="P37:P38" si="40">SUM(Q37:S37)</f>
        <v>0</v>
      </c>
      <c r="Q37" s="756"/>
      <c r="R37" s="756"/>
      <c r="S37" s="756"/>
      <c r="T37" s="755">
        <f t="shared" si="21"/>
        <v>0</v>
      </c>
      <c r="U37" s="757">
        <f t="shared" si="5"/>
        <v>0</v>
      </c>
      <c r="V37" s="732"/>
      <c r="W37" s="732"/>
    </row>
    <row r="38" spans="1:23" s="733" customFormat="1" ht="14.25" outlineLevel="2">
      <c r="A38" s="730" t="s">
        <v>526</v>
      </c>
      <c r="B38" s="730" t="s">
        <v>1352</v>
      </c>
      <c r="C38" s="731"/>
      <c r="D38" s="755">
        <f t="shared" si="22"/>
        <v>0</v>
      </c>
      <c r="E38" s="756"/>
      <c r="F38" s="756"/>
      <c r="G38" s="756"/>
      <c r="H38" s="755">
        <f t="shared" si="38"/>
        <v>0</v>
      </c>
      <c r="I38" s="756"/>
      <c r="J38" s="756"/>
      <c r="K38" s="756"/>
      <c r="L38" s="755">
        <f t="shared" si="39"/>
        <v>0</v>
      </c>
      <c r="M38" s="756"/>
      <c r="N38" s="756"/>
      <c r="O38" s="756"/>
      <c r="P38" s="755">
        <f t="shared" si="40"/>
        <v>0</v>
      </c>
      <c r="Q38" s="756"/>
      <c r="R38" s="756"/>
      <c r="S38" s="756"/>
      <c r="T38" s="755">
        <f t="shared" si="21"/>
        <v>0</v>
      </c>
      <c r="U38" s="757">
        <f t="shared" si="5"/>
        <v>0</v>
      </c>
      <c r="V38" s="732"/>
      <c r="W38" s="732"/>
    </row>
    <row r="39" spans="1:23" s="733" customFormat="1" ht="14.25" outlineLevel="2">
      <c r="A39" s="730" t="s">
        <v>527</v>
      </c>
      <c r="B39" s="730" t="s">
        <v>1353</v>
      </c>
      <c r="C39" s="731"/>
      <c r="D39" s="755">
        <f>SUM(E39:G39)</f>
        <v>0</v>
      </c>
      <c r="E39" s="756"/>
      <c r="F39" s="756"/>
      <c r="G39" s="756"/>
      <c r="H39" s="755">
        <f>SUM(I39:K39)</f>
        <v>0</v>
      </c>
      <c r="I39" s="756"/>
      <c r="J39" s="756"/>
      <c r="K39" s="756"/>
      <c r="L39" s="755">
        <f>SUM(M39:O39)</f>
        <v>0</v>
      </c>
      <c r="M39" s="756"/>
      <c r="N39" s="756"/>
      <c r="O39" s="756"/>
      <c r="P39" s="755">
        <f>SUM(Q39:S39)</f>
        <v>0</v>
      </c>
      <c r="Q39" s="756"/>
      <c r="R39" s="756"/>
      <c r="S39" s="756"/>
      <c r="T39" s="755">
        <f t="shared" si="21"/>
        <v>0</v>
      </c>
      <c r="U39" s="757">
        <f t="shared" si="5"/>
        <v>0</v>
      </c>
      <c r="V39" s="732"/>
      <c r="W39" s="732"/>
    </row>
    <row r="40" spans="1:23" s="733" customFormat="1" ht="14.25" outlineLevel="2">
      <c r="A40" s="730" t="s">
        <v>529</v>
      </c>
      <c r="B40" s="730" t="s">
        <v>1354</v>
      </c>
      <c r="C40" s="731"/>
      <c r="D40" s="755">
        <f>SUM(E40:G40)</f>
        <v>0</v>
      </c>
      <c r="E40" s="759"/>
      <c r="F40" s="759"/>
      <c r="G40" s="759"/>
      <c r="H40" s="755">
        <f>SUM(I40:K40)</f>
        <v>0</v>
      </c>
      <c r="I40" s="759"/>
      <c r="J40" s="759"/>
      <c r="K40" s="759"/>
      <c r="L40" s="755">
        <f>SUM(M40:O40)</f>
        <v>0</v>
      </c>
      <c r="M40" s="759"/>
      <c r="N40" s="759"/>
      <c r="O40" s="759"/>
      <c r="P40" s="755">
        <f>SUM(Q40:S40)</f>
        <v>0</v>
      </c>
      <c r="Q40" s="759"/>
      <c r="R40" s="759"/>
      <c r="S40" s="759"/>
      <c r="T40" s="755">
        <f t="shared" si="21"/>
        <v>0</v>
      </c>
      <c r="U40" s="757">
        <f t="shared" si="5"/>
        <v>0</v>
      </c>
      <c r="V40" s="732"/>
      <c r="W40" s="732"/>
    </row>
    <row r="41" spans="1:23" s="733" customFormat="1" ht="14.25" outlineLevel="2">
      <c r="A41" s="730" t="s">
        <v>530</v>
      </c>
      <c r="B41" s="730" t="s">
        <v>512</v>
      </c>
      <c r="C41" s="731"/>
      <c r="D41" s="755">
        <f t="shared" ref="D41:D47" si="41">SUM(E41:G41)</f>
        <v>0</v>
      </c>
      <c r="E41" s="756"/>
      <c r="F41" s="756"/>
      <c r="G41" s="756"/>
      <c r="H41" s="755">
        <f t="shared" ref="H41:H47" si="42">SUM(I41:K41)</f>
        <v>0</v>
      </c>
      <c r="I41" s="756"/>
      <c r="J41" s="756"/>
      <c r="K41" s="756"/>
      <c r="L41" s="755">
        <f t="shared" ref="L41:L47" si="43">SUM(M41:O41)</f>
        <v>0</v>
      </c>
      <c r="M41" s="756"/>
      <c r="N41" s="756"/>
      <c r="O41" s="756"/>
      <c r="P41" s="755">
        <f t="shared" ref="P41:P47" si="44">SUM(Q41:S41)</f>
        <v>0</v>
      </c>
      <c r="Q41" s="756"/>
      <c r="R41" s="756"/>
      <c r="S41" s="756"/>
      <c r="T41" s="755">
        <f t="shared" si="21"/>
        <v>0</v>
      </c>
      <c r="U41" s="757">
        <f t="shared" si="5"/>
        <v>0</v>
      </c>
      <c r="V41" s="732"/>
      <c r="W41" s="732"/>
    </row>
    <row r="42" spans="1:23" s="733" customFormat="1" ht="14.25" outlineLevel="2">
      <c r="A42" s="730" t="s">
        <v>531</v>
      </c>
      <c r="B42" s="730" t="s">
        <v>513</v>
      </c>
      <c r="C42" s="731"/>
      <c r="D42" s="755">
        <f t="shared" si="41"/>
        <v>0</v>
      </c>
      <c r="E42" s="756"/>
      <c r="F42" s="756"/>
      <c r="G42" s="756"/>
      <c r="H42" s="755">
        <f t="shared" si="42"/>
        <v>0</v>
      </c>
      <c r="I42" s="756"/>
      <c r="J42" s="756"/>
      <c r="K42" s="756"/>
      <c r="L42" s="755">
        <f t="shared" si="43"/>
        <v>0</v>
      </c>
      <c r="M42" s="756"/>
      <c r="N42" s="756"/>
      <c r="O42" s="756"/>
      <c r="P42" s="755">
        <f t="shared" si="44"/>
        <v>0</v>
      </c>
      <c r="Q42" s="756"/>
      <c r="R42" s="756"/>
      <c r="S42" s="756"/>
      <c r="T42" s="755">
        <f t="shared" si="21"/>
        <v>0</v>
      </c>
      <c r="U42" s="757">
        <f t="shared" si="5"/>
        <v>0</v>
      </c>
      <c r="V42" s="732"/>
      <c r="W42" s="732"/>
    </row>
    <row r="43" spans="1:23" s="733" customFormat="1" ht="14.25" outlineLevel="2">
      <c r="A43" s="735" t="s">
        <v>532</v>
      </c>
      <c r="B43" s="735" t="s">
        <v>1355</v>
      </c>
      <c r="C43" s="736"/>
      <c r="D43" s="752">
        <f t="shared" si="41"/>
        <v>0</v>
      </c>
      <c r="E43" s="753">
        <f>SUM(E44:E47)</f>
        <v>0</v>
      </c>
      <c r="F43" s="753">
        <f t="shared" ref="F43:G43" si="45">SUM(F44:F47)</f>
        <v>0</v>
      </c>
      <c r="G43" s="753">
        <f t="shared" si="45"/>
        <v>0</v>
      </c>
      <c r="H43" s="752">
        <f t="shared" si="42"/>
        <v>0</v>
      </c>
      <c r="I43" s="753">
        <f>SUM(I44:I47)</f>
        <v>0</v>
      </c>
      <c r="J43" s="753">
        <f t="shared" ref="J43:K43" si="46">SUM(J44:J47)</f>
        <v>0</v>
      </c>
      <c r="K43" s="753">
        <f t="shared" si="46"/>
        <v>0</v>
      </c>
      <c r="L43" s="752">
        <f t="shared" si="43"/>
        <v>0</v>
      </c>
      <c r="M43" s="753">
        <f>SUM(M44:M47)</f>
        <v>0</v>
      </c>
      <c r="N43" s="753">
        <f t="shared" ref="N43:O43" si="47">SUM(N44:N47)</f>
        <v>0</v>
      </c>
      <c r="O43" s="753">
        <f t="shared" si="47"/>
        <v>0</v>
      </c>
      <c r="P43" s="752">
        <f t="shared" si="44"/>
        <v>0</v>
      </c>
      <c r="Q43" s="753">
        <f>SUM(Q44:Q47)</f>
        <v>0</v>
      </c>
      <c r="R43" s="753">
        <f t="shared" ref="R43:S43" si="48">SUM(R44:R47)</f>
        <v>0</v>
      </c>
      <c r="S43" s="753">
        <f t="shared" si="48"/>
        <v>0</v>
      </c>
      <c r="T43" s="752">
        <f t="shared" si="21"/>
        <v>0</v>
      </c>
      <c r="U43" s="754">
        <f t="shared" si="5"/>
        <v>0</v>
      </c>
      <c r="V43" s="737"/>
      <c r="W43" s="737"/>
    </row>
    <row r="44" spans="1:23" s="733" customFormat="1" ht="14.25" outlineLevel="3">
      <c r="A44" s="730" t="s">
        <v>1356</v>
      </c>
      <c r="B44" s="730" t="s">
        <v>1357</v>
      </c>
      <c r="C44" s="731"/>
      <c r="D44" s="755">
        <f t="shared" si="41"/>
        <v>0</v>
      </c>
      <c r="E44" s="756"/>
      <c r="F44" s="756"/>
      <c r="G44" s="756"/>
      <c r="H44" s="755">
        <f t="shared" si="42"/>
        <v>0</v>
      </c>
      <c r="I44" s="756"/>
      <c r="J44" s="756"/>
      <c r="K44" s="756"/>
      <c r="L44" s="755">
        <f t="shared" si="43"/>
        <v>0</v>
      </c>
      <c r="M44" s="756"/>
      <c r="N44" s="756"/>
      <c r="O44" s="756"/>
      <c r="P44" s="755">
        <f t="shared" si="44"/>
        <v>0</v>
      </c>
      <c r="Q44" s="756"/>
      <c r="R44" s="756"/>
      <c r="S44" s="756"/>
      <c r="T44" s="755">
        <f t="shared" si="21"/>
        <v>0</v>
      </c>
      <c r="U44" s="757">
        <f t="shared" si="5"/>
        <v>0</v>
      </c>
      <c r="V44" s="732"/>
      <c r="W44" s="732"/>
    </row>
    <row r="45" spans="1:23" s="733" customFormat="1" ht="14.25" outlineLevel="3">
      <c r="A45" s="730" t="s">
        <v>1358</v>
      </c>
      <c r="B45" s="730" t="s">
        <v>1359</v>
      </c>
      <c r="C45" s="731"/>
      <c r="D45" s="755">
        <f t="shared" si="41"/>
        <v>0</v>
      </c>
      <c r="E45" s="756"/>
      <c r="F45" s="756"/>
      <c r="G45" s="756"/>
      <c r="H45" s="755">
        <f t="shared" si="42"/>
        <v>0</v>
      </c>
      <c r="I45" s="756"/>
      <c r="J45" s="756"/>
      <c r="K45" s="756"/>
      <c r="L45" s="755">
        <f t="shared" si="43"/>
        <v>0</v>
      </c>
      <c r="M45" s="756"/>
      <c r="N45" s="756"/>
      <c r="O45" s="756"/>
      <c r="P45" s="755">
        <f t="shared" si="44"/>
        <v>0</v>
      </c>
      <c r="Q45" s="756"/>
      <c r="R45" s="756"/>
      <c r="S45" s="756"/>
      <c r="T45" s="755">
        <f t="shared" si="21"/>
        <v>0</v>
      </c>
      <c r="U45" s="757">
        <f t="shared" si="5"/>
        <v>0</v>
      </c>
      <c r="V45" s="732"/>
      <c r="W45" s="732"/>
    </row>
    <row r="46" spans="1:23" s="733" customFormat="1" ht="14.25" outlineLevel="3">
      <c r="A46" s="730" t="s">
        <v>1360</v>
      </c>
      <c r="B46" s="730" t="s">
        <v>1361</v>
      </c>
      <c r="C46" s="731"/>
      <c r="D46" s="755">
        <f t="shared" si="41"/>
        <v>0</v>
      </c>
      <c r="E46" s="756"/>
      <c r="F46" s="756"/>
      <c r="G46" s="756"/>
      <c r="H46" s="755">
        <f t="shared" si="42"/>
        <v>0</v>
      </c>
      <c r="I46" s="756"/>
      <c r="J46" s="756"/>
      <c r="K46" s="756"/>
      <c r="L46" s="755">
        <f t="shared" si="43"/>
        <v>0</v>
      </c>
      <c r="M46" s="756"/>
      <c r="N46" s="756"/>
      <c r="O46" s="756"/>
      <c r="P46" s="755">
        <f t="shared" si="44"/>
        <v>0</v>
      </c>
      <c r="Q46" s="756"/>
      <c r="R46" s="756"/>
      <c r="S46" s="756"/>
      <c r="T46" s="755">
        <f t="shared" si="21"/>
        <v>0</v>
      </c>
      <c r="U46" s="757">
        <f t="shared" si="5"/>
        <v>0</v>
      </c>
      <c r="V46" s="732"/>
      <c r="W46" s="732"/>
    </row>
    <row r="47" spans="1:23" s="733" customFormat="1" ht="14.25" outlineLevel="3">
      <c r="A47" s="730" t="s">
        <v>1362</v>
      </c>
      <c r="B47" s="730" t="s">
        <v>1363</v>
      </c>
      <c r="C47" s="731"/>
      <c r="D47" s="755">
        <f t="shared" si="41"/>
        <v>0</v>
      </c>
      <c r="E47" s="756"/>
      <c r="F47" s="756"/>
      <c r="G47" s="756"/>
      <c r="H47" s="755">
        <f t="shared" si="42"/>
        <v>0</v>
      </c>
      <c r="I47" s="756"/>
      <c r="J47" s="756"/>
      <c r="K47" s="756"/>
      <c r="L47" s="755">
        <f t="shared" si="43"/>
        <v>0</v>
      </c>
      <c r="M47" s="756"/>
      <c r="N47" s="756"/>
      <c r="O47" s="756"/>
      <c r="P47" s="755">
        <f t="shared" si="44"/>
        <v>0</v>
      </c>
      <c r="Q47" s="756"/>
      <c r="R47" s="756"/>
      <c r="S47" s="756"/>
      <c r="T47" s="755">
        <f t="shared" si="21"/>
        <v>0</v>
      </c>
      <c r="U47" s="757">
        <f t="shared" ref="U47:U75" si="49">C47-T47</f>
        <v>0</v>
      </c>
      <c r="V47" s="732"/>
      <c r="W47" s="732"/>
    </row>
    <row r="48" spans="1:23" s="733" customFormat="1" ht="14.25" outlineLevel="1">
      <c r="A48" s="735" t="s">
        <v>535</v>
      </c>
      <c r="B48" s="735" t="s">
        <v>515</v>
      </c>
      <c r="C48" s="736"/>
      <c r="D48" s="752">
        <f>SUM(E48:G48)</f>
        <v>0</v>
      </c>
      <c r="E48" s="758">
        <f>SUM(E49:E52,E56:E60)</f>
        <v>0</v>
      </c>
      <c r="F48" s="758">
        <f t="shared" ref="F48:G48" si="50">SUM(F49:F52,F56:F60)</f>
        <v>0</v>
      </c>
      <c r="G48" s="758">
        <f t="shared" si="50"/>
        <v>0</v>
      </c>
      <c r="H48" s="752">
        <f>SUM(I48:K48)</f>
        <v>0</v>
      </c>
      <c r="I48" s="758">
        <f>SUM(I49:I52,I56:I60)</f>
        <v>0</v>
      </c>
      <c r="J48" s="758">
        <f t="shared" ref="J48:K48" si="51">SUM(J49:J52,J56:J60)</f>
        <v>0</v>
      </c>
      <c r="K48" s="758">
        <f t="shared" si="51"/>
        <v>0</v>
      </c>
      <c r="L48" s="752">
        <f>SUM(M48:O48)</f>
        <v>0</v>
      </c>
      <c r="M48" s="758">
        <f>SUM(M49:M52,M56:M60)</f>
        <v>0</v>
      </c>
      <c r="N48" s="758">
        <f t="shared" ref="N48:O48" si="52">SUM(N49:N52,N56:N60)</f>
        <v>0</v>
      </c>
      <c r="O48" s="758">
        <f t="shared" si="52"/>
        <v>0</v>
      </c>
      <c r="P48" s="752">
        <f>SUM(Q48:S48)</f>
        <v>0</v>
      </c>
      <c r="Q48" s="758">
        <f>SUM(Q49:Q52,Q56:Q60)</f>
        <v>0</v>
      </c>
      <c r="R48" s="758">
        <f t="shared" ref="R48:S48" si="53">SUM(R49:R52,R56:R60)</f>
        <v>0</v>
      </c>
      <c r="S48" s="758">
        <f t="shared" si="53"/>
        <v>0</v>
      </c>
      <c r="T48" s="752">
        <f t="shared" si="21"/>
        <v>0</v>
      </c>
      <c r="U48" s="754">
        <f t="shared" si="49"/>
        <v>0</v>
      </c>
      <c r="V48" s="737"/>
      <c r="W48" s="737"/>
    </row>
    <row r="49" spans="1:23" s="733" customFormat="1" ht="14.25" outlineLevel="2">
      <c r="A49" s="730" t="s">
        <v>537</v>
      </c>
      <c r="B49" s="730" t="s">
        <v>1364</v>
      </c>
      <c r="C49" s="731"/>
      <c r="D49" s="755">
        <f>SUM(E49:G49)</f>
        <v>0</v>
      </c>
      <c r="E49" s="756"/>
      <c r="F49" s="756"/>
      <c r="G49" s="756"/>
      <c r="H49" s="755">
        <f>SUM(I49:K49)</f>
        <v>0</v>
      </c>
      <c r="I49" s="756"/>
      <c r="J49" s="756"/>
      <c r="K49" s="756"/>
      <c r="L49" s="755">
        <f>SUM(M49:O49)</f>
        <v>0</v>
      </c>
      <c r="M49" s="756"/>
      <c r="N49" s="756"/>
      <c r="O49" s="756"/>
      <c r="P49" s="755">
        <f>SUM(Q49:S49)</f>
        <v>0</v>
      </c>
      <c r="Q49" s="756"/>
      <c r="R49" s="756"/>
      <c r="S49" s="756"/>
      <c r="T49" s="755">
        <f t="shared" si="21"/>
        <v>0</v>
      </c>
      <c r="U49" s="757">
        <f t="shared" si="49"/>
        <v>0</v>
      </c>
      <c r="V49" s="732"/>
      <c r="W49" s="732"/>
    </row>
    <row r="50" spans="1:23" s="733" customFormat="1" ht="14.25" outlineLevel="2">
      <c r="A50" s="730" t="s">
        <v>539</v>
      </c>
      <c r="B50" s="730" t="s">
        <v>516</v>
      </c>
      <c r="C50" s="731"/>
      <c r="D50" s="755">
        <f>SUM(E50:G50)</f>
        <v>0</v>
      </c>
      <c r="E50" s="756"/>
      <c r="F50" s="756"/>
      <c r="G50" s="756"/>
      <c r="H50" s="755">
        <f>SUM(I50:K50)</f>
        <v>0</v>
      </c>
      <c r="I50" s="756"/>
      <c r="J50" s="756"/>
      <c r="K50" s="756"/>
      <c r="L50" s="755">
        <f>SUM(M50:O50)</f>
        <v>0</v>
      </c>
      <c r="M50" s="756"/>
      <c r="N50" s="756"/>
      <c r="O50" s="756"/>
      <c r="P50" s="755">
        <f>SUM(Q50:S50)</f>
        <v>0</v>
      </c>
      <c r="Q50" s="756"/>
      <c r="R50" s="756"/>
      <c r="S50" s="756"/>
      <c r="T50" s="755">
        <f t="shared" si="21"/>
        <v>0</v>
      </c>
      <c r="U50" s="757">
        <f t="shared" si="49"/>
        <v>0</v>
      </c>
      <c r="V50" s="732"/>
      <c r="W50" s="732"/>
    </row>
    <row r="51" spans="1:23" s="733" customFormat="1" ht="14.25" outlineLevel="2">
      <c r="A51" s="730" t="s">
        <v>541</v>
      </c>
      <c r="B51" s="730" t="s">
        <v>517</v>
      </c>
      <c r="C51" s="731"/>
      <c r="D51" s="755">
        <f>SUM(E51:G51)</f>
        <v>0</v>
      </c>
      <c r="E51" s="756"/>
      <c r="F51" s="756"/>
      <c r="G51" s="756"/>
      <c r="H51" s="755">
        <f>SUM(I51:K51)</f>
        <v>0</v>
      </c>
      <c r="I51" s="756"/>
      <c r="J51" s="756"/>
      <c r="K51" s="756"/>
      <c r="L51" s="755">
        <f>SUM(M51:O51)</f>
        <v>0</v>
      </c>
      <c r="M51" s="756"/>
      <c r="N51" s="756"/>
      <c r="O51" s="756"/>
      <c r="P51" s="755">
        <f>SUM(Q51:S51)</f>
        <v>0</v>
      </c>
      <c r="Q51" s="756"/>
      <c r="R51" s="756"/>
      <c r="S51" s="756"/>
      <c r="T51" s="755">
        <f t="shared" si="21"/>
        <v>0</v>
      </c>
      <c r="U51" s="757">
        <f t="shared" si="49"/>
        <v>0</v>
      </c>
      <c r="V51" s="732"/>
      <c r="W51" s="732"/>
    </row>
    <row r="52" spans="1:23" s="733" customFormat="1" ht="14.25" outlineLevel="2">
      <c r="A52" s="735" t="s">
        <v>543</v>
      </c>
      <c r="B52" s="735" t="s">
        <v>518</v>
      </c>
      <c r="C52" s="736"/>
      <c r="D52" s="752">
        <f>SUM(E52:G52)</f>
        <v>0</v>
      </c>
      <c r="E52" s="758">
        <f>SUM(E53:E55)</f>
        <v>0</v>
      </c>
      <c r="F52" s="758">
        <f t="shared" ref="F52:G52" si="54">SUM(F53:F55)</f>
        <v>0</v>
      </c>
      <c r="G52" s="758">
        <f t="shared" si="54"/>
        <v>0</v>
      </c>
      <c r="H52" s="752">
        <f>SUM(I52:K52)</f>
        <v>0</v>
      </c>
      <c r="I52" s="758">
        <f>SUM(I53:I55)</f>
        <v>0</v>
      </c>
      <c r="J52" s="758">
        <f t="shared" ref="J52:K52" si="55">SUM(J53:J55)</f>
        <v>0</v>
      </c>
      <c r="K52" s="758">
        <f t="shared" si="55"/>
        <v>0</v>
      </c>
      <c r="L52" s="752">
        <f>SUM(M52:O52)</f>
        <v>0</v>
      </c>
      <c r="M52" s="758">
        <f>SUM(M53:M55)</f>
        <v>0</v>
      </c>
      <c r="N52" s="758">
        <f t="shared" ref="N52:O52" si="56">SUM(N53:N55)</f>
        <v>0</v>
      </c>
      <c r="O52" s="758">
        <f t="shared" si="56"/>
        <v>0</v>
      </c>
      <c r="P52" s="752">
        <f>SUM(Q52:S52)</f>
        <v>0</v>
      </c>
      <c r="Q52" s="758">
        <f>SUM(Q53:Q55)</f>
        <v>0</v>
      </c>
      <c r="R52" s="758">
        <f t="shared" ref="R52:S52" si="57">SUM(R53:R55)</f>
        <v>0</v>
      </c>
      <c r="S52" s="758">
        <f t="shared" si="57"/>
        <v>0</v>
      </c>
      <c r="T52" s="752">
        <f t="shared" si="21"/>
        <v>0</v>
      </c>
      <c r="U52" s="754">
        <f t="shared" si="49"/>
        <v>0</v>
      </c>
      <c r="V52" s="737"/>
      <c r="W52" s="737"/>
    </row>
    <row r="53" spans="1:23" s="733" customFormat="1" ht="14.25" outlineLevel="3">
      <c r="A53" s="730" t="s">
        <v>1365</v>
      </c>
      <c r="B53" s="730" t="s">
        <v>1366</v>
      </c>
      <c r="C53" s="731"/>
      <c r="D53" s="755">
        <f t="shared" ref="D53:D61" si="58">SUM(E53:G53)</f>
        <v>0</v>
      </c>
      <c r="E53" s="756"/>
      <c r="F53" s="756"/>
      <c r="G53" s="756"/>
      <c r="H53" s="755">
        <f t="shared" ref="H53:H61" si="59">SUM(I53:K53)</f>
        <v>0</v>
      </c>
      <c r="I53" s="756"/>
      <c r="J53" s="756"/>
      <c r="K53" s="756"/>
      <c r="L53" s="755">
        <f t="shared" ref="L53:L61" si="60">SUM(M53:O53)</f>
        <v>0</v>
      </c>
      <c r="M53" s="756"/>
      <c r="N53" s="756"/>
      <c r="O53" s="756"/>
      <c r="P53" s="755">
        <f t="shared" ref="P53:P61" si="61">SUM(Q53:S53)</f>
        <v>0</v>
      </c>
      <c r="Q53" s="756"/>
      <c r="R53" s="756"/>
      <c r="S53" s="756"/>
      <c r="T53" s="755">
        <f t="shared" si="21"/>
        <v>0</v>
      </c>
      <c r="U53" s="757">
        <f t="shared" si="49"/>
        <v>0</v>
      </c>
      <c r="V53" s="732"/>
      <c r="W53" s="732"/>
    </row>
    <row r="54" spans="1:23" s="733" customFormat="1" ht="14.25" outlineLevel="3">
      <c r="A54" s="730" t="s">
        <v>1367</v>
      </c>
      <c r="B54" s="730" t="s">
        <v>1368</v>
      </c>
      <c r="C54" s="731"/>
      <c r="D54" s="755">
        <f t="shared" si="58"/>
        <v>0</v>
      </c>
      <c r="E54" s="756"/>
      <c r="F54" s="756"/>
      <c r="G54" s="756"/>
      <c r="H54" s="755">
        <f t="shared" si="59"/>
        <v>0</v>
      </c>
      <c r="I54" s="756"/>
      <c r="J54" s="756"/>
      <c r="K54" s="756"/>
      <c r="L54" s="755">
        <f t="shared" si="60"/>
        <v>0</v>
      </c>
      <c r="M54" s="756"/>
      <c r="N54" s="756"/>
      <c r="O54" s="756"/>
      <c r="P54" s="755">
        <f t="shared" si="61"/>
        <v>0</v>
      </c>
      <c r="Q54" s="756"/>
      <c r="R54" s="756"/>
      <c r="S54" s="756"/>
      <c r="T54" s="755">
        <f t="shared" si="21"/>
        <v>0</v>
      </c>
      <c r="U54" s="757">
        <f t="shared" si="49"/>
        <v>0</v>
      </c>
      <c r="V54" s="732"/>
      <c r="W54" s="732"/>
    </row>
    <row r="55" spans="1:23" s="733" customFormat="1" ht="14.25" outlineLevel="3">
      <c r="A55" s="730" t="s">
        <v>1369</v>
      </c>
      <c r="B55" s="730" t="s">
        <v>1370</v>
      </c>
      <c r="C55" s="731"/>
      <c r="D55" s="755">
        <f t="shared" si="58"/>
        <v>0</v>
      </c>
      <c r="E55" s="756"/>
      <c r="F55" s="756"/>
      <c r="G55" s="756"/>
      <c r="H55" s="755">
        <f t="shared" si="59"/>
        <v>0</v>
      </c>
      <c r="I55" s="756"/>
      <c r="J55" s="756"/>
      <c r="K55" s="756"/>
      <c r="L55" s="755">
        <f t="shared" si="60"/>
        <v>0</v>
      </c>
      <c r="M55" s="756"/>
      <c r="N55" s="756"/>
      <c r="O55" s="756"/>
      <c r="P55" s="755">
        <f t="shared" si="61"/>
        <v>0</v>
      </c>
      <c r="Q55" s="756"/>
      <c r="R55" s="756"/>
      <c r="S55" s="756"/>
      <c r="T55" s="755">
        <f t="shared" si="21"/>
        <v>0</v>
      </c>
      <c r="U55" s="757">
        <f t="shared" si="49"/>
        <v>0</v>
      </c>
      <c r="V55" s="732"/>
      <c r="W55" s="732"/>
    </row>
    <row r="56" spans="1:23" s="733" customFormat="1" ht="14.25" outlineLevel="2">
      <c r="A56" s="730" t="s">
        <v>545</v>
      </c>
      <c r="B56" s="730" t="s">
        <v>519</v>
      </c>
      <c r="C56" s="731"/>
      <c r="D56" s="755">
        <f t="shared" si="58"/>
        <v>0</v>
      </c>
      <c r="E56" s="756"/>
      <c r="F56" s="756"/>
      <c r="G56" s="756"/>
      <c r="H56" s="755">
        <f t="shared" si="59"/>
        <v>0</v>
      </c>
      <c r="I56" s="756"/>
      <c r="J56" s="756"/>
      <c r="K56" s="756"/>
      <c r="L56" s="755">
        <f t="shared" si="60"/>
        <v>0</v>
      </c>
      <c r="M56" s="756"/>
      <c r="N56" s="756"/>
      <c r="O56" s="756"/>
      <c r="P56" s="755">
        <f t="shared" si="61"/>
        <v>0</v>
      </c>
      <c r="Q56" s="756"/>
      <c r="R56" s="756"/>
      <c r="S56" s="756"/>
      <c r="T56" s="755">
        <f t="shared" si="21"/>
        <v>0</v>
      </c>
      <c r="U56" s="757">
        <f t="shared" si="49"/>
        <v>0</v>
      </c>
      <c r="V56" s="732"/>
      <c r="W56" s="732"/>
    </row>
    <row r="57" spans="1:23" s="733" customFormat="1" ht="14.25" outlineLevel="2">
      <c r="A57" s="730" t="s">
        <v>546</v>
      </c>
      <c r="B57" s="730" t="s">
        <v>520</v>
      </c>
      <c r="C57" s="731"/>
      <c r="D57" s="755">
        <f t="shared" si="58"/>
        <v>0</v>
      </c>
      <c r="E57" s="756"/>
      <c r="F57" s="756"/>
      <c r="G57" s="756"/>
      <c r="H57" s="755">
        <f t="shared" si="59"/>
        <v>0</v>
      </c>
      <c r="I57" s="756"/>
      <c r="J57" s="756"/>
      <c r="K57" s="756"/>
      <c r="L57" s="755">
        <f t="shared" si="60"/>
        <v>0</v>
      </c>
      <c r="M57" s="756"/>
      <c r="N57" s="756"/>
      <c r="O57" s="756"/>
      <c r="P57" s="755">
        <f t="shared" si="61"/>
        <v>0</v>
      </c>
      <c r="Q57" s="756"/>
      <c r="R57" s="756"/>
      <c r="S57" s="756"/>
      <c r="T57" s="755">
        <f t="shared" ref="T57:T75" si="62">P57+L57+H57+D57</f>
        <v>0</v>
      </c>
      <c r="U57" s="757">
        <f t="shared" si="49"/>
        <v>0</v>
      </c>
      <c r="V57" s="732"/>
      <c r="W57" s="732"/>
    </row>
    <row r="58" spans="1:23" s="733" customFormat="1" ht="14.25" outlineLevel="2">
      <c r="A58" s="730" t="s">
        <v>547</v>
      </c>
      <c r="B58" s="730" t="s">
        <v>1371</v>
      </c>
      <c r="C58" s="731"/>
      <c r="D58" s="755">
        <f t="shared" si="58"/>
        <v>0</v>
      </c>
      <c r="E58" s="756"/>
      <c r="F58" s="756"/>
      <c r="G58" s="756"/>
      <c r="H58" s="755">
        <f t="shared" si="59"/>
        <v>0</v>
      </c>
      <c r="I58" s="756"/>
      <c r="J58" s="756"/>
      <c r="K58" s="756"/>
      <c r="L58" s="755">
        <f t="shared" si="60"/>
        <v>0</v>
      </c>
      <c r="M58" s="756"/>
      <c r="N58" s="756"/>
      <c r="O58" s="756"/>
      <c r="P58" s="755">
        <f t="shared" si="61"/>
        <v>0</v>
      </c>
      <c r="Q58" s="756"/>
      <c r="R58" s="756"/>
      <c r="S58" s="756"/>
      <c r="T58" s="755">
        <f t="shared" si="62"/>
        <v>0</v>
      </c>
      <c r="U58" s="757">
        <f t="shared" si="49"/>
        <v>0</v>
      </c>
      <c r="V58" s="732"/>
      <c r="W58" s="732"/>
    </row>
    <row r="59" spans="1:23" s="733" customFormat="1" ht="14.25" outlineLevel="2">
      <c r="A59" s="730" t="s">
        <v>1372</v>
      </c>
      <c r="B59" s="730" t="s">
        <v>1373</v>
      </c>
      <c r="C59" s="731"/>
      <c r="D59" s="755">
        <f t="shared" si="58"/>
        <v>0</v>
      </c>
      <c r="E59" s="756"/>
      <c r="F59" s="756"/>
      <c r="G59" s="756"/>
      <c r="H59" s="755">
        <f t="shared" si="59"/>
        <v>0</v>
      </c>
      <c r="I59" s="756"/>
      <c r="J59" s="756"/>
      <c r="K59" s="756"/>
      <c r="L59" s="755">
        <f t="shared" si="60"/>
        <v>0</v>
      </c>
      <c r="M59" s="756"/>
      <c r="N59" s="756"/>
      <c r="O59" s="756"/>
      <c r="P59" s="755">
        <f t="shared" si="61"/>
        <v>0</v>
      </c>
      <c r="Q59" s="756"/>
      <c r="R59" s="756"/>
      <c r="S59" s="756"/>
      <c r="T59" s="755">
        <f t="shared" si="62"/>
        <v>0</v>
      </c>
      <c r="U59" s="757">
        <f t="shared" si="49"/>
        <v>0</v>
      </c>
      <c r="V59" s="732"/>
      <c r="W59" s="732"/>
    </row>
    <row r="60" spans="1:23" s="733" customFormat="1" ht="14.25" outlineLevel="2">
      <c r="A60" s="730" t="s">
        <v>1374</v>
      </c>
      <c r="B60" s="730" t="s">
        <v>521</v>
      </c>
      <c r="C60" s="731"/>
      <c r="D60" s="755">
        <f t="shared" si="58"/>
        <v>0</v>
      </c>
      <c r="E60" s="756"/>
      <c r="F60" s="756"/>
      <c r="G60" s="756"/>
      <c r="H60" s="755">
        <f t="shared" si="59"/>
        <v>0</v>
      </c>
      <c r="I60" s="756"/>
      <c r="J60" s="756"/>
      <c r="K60" s="756"/>
      <c r="L60" s="755">
        <f t="shared" si="60"/>
        <v>0</v>
      </c>
      <c r="M60" s="756"/>
      <c r="N60" s="756"/>
      <c r="O60" s="756"/>
      <c r="P60" s="755">
        <f t="shared" si="61"/>
        <v>0</v>
      </c>
      <c r="Q60" s="756"/>
      <c r="R60" s="756"/>
      <c r="S60" s="756"/>
      <c r="T60" s="755">
        <f t="shared" si="62"/>
        <v>0</v>
      </c>
      <c r="U60" s="757">
        <f t="shared" si="49"/>
        <v>0</v>
      </c>
      <c r="V60" s="732"/>
      <c r="W60" s="732"/>
    </row>
    <row r="61" spans="1:23" s="733" customFormat="1" ht="14.25" outlineLevel="1">
      <c r="A61" s="735" t="s">
        <v>548</v>
      </c>
      <c r="B61" s="735" t="s">
        <v>1375</v>
      </c>
      <c r="C61" s="736"/>
      <c r="D61" s="752">
        <f t="shared" si="58"/>
        <v>0</v>
      </c>
      <c r="E61" s="753">
        <f>SUM(E62:E70)</f>
        <v>0</v>
      </c>
      <c r="F61" s="753">
        <f t="shared" ref="F61:G61" si="63">SUM(F62:F70)</f>
        <v>0</v>
      </c>
      <c r="G61" s="753">
        <f t="shared" si="63"/>
        <v>0</v>
      </c>
      <c r="H61" s="752">
        <f t="shared" si="59"/>
        <v>0</v>
      </c>
      <c r="I61" s="753">
        <f>SUM(I62:I70)</f>
        <v>0</v>
      </c>
      <c r="J61" s="753">
        <f t="shared" ref="J61:K61" si="64">SUM(J62:J70)</f>
        <v>0</v>
      </c>
      <c r="K61" s="753">
        <f t="shared" si="64"/>
        <v>0</v>
      </c>
      <c r="L61" s="752">
        <f t="shared" si="60"/>
        <v>0</v>
      </c>
      <c r="M61" s="753">
        <f>SUM(M62:M70)</f>
        <v>0</v>
      </c>
      <c r="N61" s="753">
        <f t="shared" ref="N61:O61" si="65">SUM(N62:N70)</f>
        <v>0</v>
      </c>
      <c r="O61" s="753">
        <f t="shared" si="65"/>
        <v>0</v>
      </c>
      <c r="P61" s="752">
        <f t="shared" si="61"/>
        <v>0</v>
      </c>
      <c r="Q61" s="753">
        <f>SUM(Q62:Q70)</f>
        <v>0</v>
      </c>
      <c r="R61" s="753">
        <f t="shared" ref="R61:S61" si="66">SUM(R62:R70)</f>
        <v>0</v>
      </c>
      <c r="S61" s="753">
        <f t="shared" si="66"/>
        <v>0</v>
      </c>
      <c r="T61" s="752">
        <f t="shared" si="62"/>
        <v>0</v>
      </c>
      <c r="U61" s="754">
        <f t="shared" si="49"/>
        <v>0</v>
      </c>
      <c r="V61" s="737"/>
      <c r="W61" s="737"/>
    </row>
    <row r="62" spans="1:23" s="733" customFormat="1" ht="14.25" outlineLevel="2">
      <c r="A62" s="730" t="s">
        <v>550</v>
      </c>
      <c r="B62" s="730" t="s">
        <v>525</v>
      </c>
      <c r="C62" s="731"/>
      <c r="D62" s="755">
        <f>SUM(E62:G62)</f>
        <v>0</v>
      </c>
      <c r="E62" s="759"/>
      <c r="F62" s="759"/>
      <c r="G62" s="759"/>
      <c r="H62" s="755">
        <f>SUM(I62:K62)</f>
        <v>0</v>
      </c>
      <c r="I62" s="759"/>
      <c r="J62" s="759"/>
      <c r="K62" s="759"/>
      <c r="L62" s="755">
        <f>SUM(M62:O62)</f>
        <v>0</v>
      </c>
      <c r="M62" s="759"/>
      <c r="N62" s="759"/>
      <c r="O62" s="759"/>
      <c r="P62" s="755">
        <f>SUM(Q62:S62)</f>
        <v>0</v>
      </c>
      <c r="Q62" s="759"/>
      <c r="R62" s="759"/>
      <c r="S62" s="759"/>
      <c r="T62" s="755">
        <f t="shared" si="62"/>
        <v>0</v>
      </c>
      <c r="U62" s="757">
        <f t="shared" si="49"/>
        <v>0</v>
      </c>
      <c r="V62" s="732"/>
      <c r="W62" s="732"/>
    </row>
    <row r="63" spans="1:23" s="733" customFormat="1" ht="14.25" outlineLevel="2">
      <c r="A63" s="730" t="s">
        <v>552</v>
      </c>
      <c r="B63" s="730" t="s">
        <v>1376</v>
      </c>
      <c r="C63" s="731"/>
      <c r="D63" s="755">
        <f>SUM(E63:G63)</f>
        <v>0</v>
      </c>
      <c r="E63" s="756"/>
      <c r="F63" s="756"/>
      <c r="G63" s="756"/>
      <c r="H63" s="755">
        <f>SUM(I63:K63)</f>
        <v>0</v>
      </c>
      <c r="I63" s="756"/>
      <c r="J63" s="756"/>
      <c r="K63" s="756"/>
      <c r="L63" s="755">
        <f>SUM(M63:O63)</f>
        <v>0</v>
      </c>
      <c r="M63" s="756"/>
      <c r="N63" s="756"/>
      <c r="O63" s="756"/>
      <c r="P63" s="755">
        <f>SUM(Q63:S63)</f>
        <v>0</v>
      </c>
      <c r="Q63" s="756"/>
      <c r="R63" s="756"/>
      <c r="S63" s="756"/>
      <c r="T63" s="755">
        <f t="shared" si="62"/>
        <v>0</v>
      </c>
      <c r="U63" s="757">
        <f t="shared" si="49"/>
        <v>0</v>
      </c>
      <c r="V63" s="732"/>
      <c r="W63" s="732"/>
    </row>
    <row r="64" spans="1:23" s="733" customFormat="1" ht="14.25" outlineLevel="2">
      <c r="A64" s="730" t="s">
        <v>554</v>
      </c>
      <c r="B64" s="730" t="s">
        <v>528</v>
      </c>
      <c r="C64" s="731"/>
      <c r="D64" s="755">
        <f t="shared" ref="D64:D70" si="67">SUM(E64:G64)</f>
        <v>0</v>
      </c>
      <c r="E64" s="756"/>
      <c r="F64" s="756"/>
      <c r="G64" s="756"/>
      <c r="H64" s="755">
        <f t="shared" ref="H64:H70" si="68">SUM(I64:K64)</f>
        <v>0</v>
      </c>
      <c r="I64" s="756"/>
      <c r="J64" s="756"/>
      <c r="K64" s="756"/>
      <c r="L64" s="755">
        <f t="shared" ref="L64:L70" si="69">SUM(M64:O64)</f>
        <v>0</v>
      </c>
      <c r="M64" s="756"/>
      <c r="N64" s="756"/>
      <c r="O64" s="756"/>
      <c r="P64" s="755">
        <f t="shared" ref="P64:P70" si="70">SUM(Q64:S64)</f>
        <v>0</v>
      </c>
      <c r="Q64" s="756"/>
      <c r="R64" s="756"/>
      <c r="S64" s="756"/>
      <c r="T64" s="755">
        <f t="shared" si="62"/>
        <v>0</v>
      </c>
      <c r="U64" s="757">
        <f t="shared" si="49"/>
        <v>0</v>
      </c>
      <c r="V64" s="732"/>
      <c r="W64" s="732"/>
    </row>
    <row r="65" spans="1:23" s="733" customFormat="1" ht="14.25" outlineLevel="2">
      <c r="A65" s="730" t="s">
        <v>1377</v>
      </c>
      <c r="B65" s="730" t="s">
        <v>1378</v>
      </c>
      <c r="C65" s="731"/>
      <c r="D65" s="755">
        <f t="shared" si="67"/>
        <v>0</v>
      </c>
      <c r="E65" s="756"/>
      <c r="F65" s="756"/>
      <c r="G65" s="756"/>
      <c r="H65" s="755">
        <f t="shared" si="68"/>
        <v>0</v>
      </c>
      <c r="I65" s="756"/>
      <c r="J65" s="756"/>
      <c r="K65" s="756"/>
      <c r="L65" s="755">
        <f t="shared" si="69"/>
        <v>0</v>
      </c>
      <c r="M65" s="756"/>
      <c r="N65" s="756"/>
      <c r="O65" s="756"/>
      <c r="P65" s="755">
        <f t="shared" si="70"/>
        <v>0</v>
      </c>
      <c r="Q65" s="756"/>
      <c r="R65" s="756"/>
      <c r="S65" s="756"/>
      <c r="T65" s="755">
        <f t="shared" si="62"/>
        <v>0</v>
      </c>
      <c r="U65" s="757">
        <f t="shared" si="49"/>
        <v>0</v>
      </c>
      <c r="V65" s="732"/>
      <c r="W65" s="732"/>
    </row>
    <row r="66" spans="1:23" s="733" customFormat="1" ht="14.25" outlineLevel="2">
      <c r="A66" s="730" t="s">
        <v>1379</v>
      </c>
      <c r="B66" s="730" t="s">
        <v>1380</v>
      </c>
      <c r="C66" s="731"/>
      <c r="D66" s="755">
        <f t="shared" si="67"/>
        <v>0</v>
      </c>
      <c r="E66" s="756"/>
      <c r="F66" s="756"/>
      <c r="G66" s="756"/>
      <c r="H66" s="755">
        <f t="shared" si="68"/>
        <v>0</v>
      </c>
      <c r="I66" s="756"/>
      <c r="J66" s="756"/>
      <c r="K66" s="756"/>
      <c r="L66" s="755">
        <f t="shared" si="69"/>
        <v>0</v>
      </c>
      <c r="M66" s="756"/>
      <c r="N66" s="756"/>
      <c r="O66" s="756"/>
      <c r="P66" s="755">
        <f t="shared" si="70"/>
        <v>0</v>
      </c>
      <c r="Q66" s="756"/>
      <c r="R66" s="756"/>
      <c r="S66" s="756"/>
      <c r="T66" s="755">
        <f t="shared" si="62"/>
        <v>0</v>
      </c>
      <c r="U66" s="757">
        <f t="shared" si="49"/>
        <v>0</v>
      </c>
      <c r="V66" s="732"/>
      <c r="W66" s="732"/>
    </row>
    <row r="67" spans="1:23" s="733" customFormat="1" ht="14.25" outlineLevel="2">
      <c r="A67" s="730" t="s">
        <v>1381</v>
      </c>
      <c r="B67" s="730" t="s">
        <v>1382</v>
      </c>
      <c r="C67" s="731"/>
      <c r="D67" s="755">
        <f t="shared" si="67"/>
        <v>0</v>
      </c>
      <c r="E67" s="756"/>
      <c r="F67" s="756"/>
      <c r="G67" s="756"/>
      <c r="H67" s="755">
        <f t="shared" si="68"/>
        <v>0</v>
      </c>
      <c r="I67" s="756"/>
      <c r="J67" s="756"/>
      <c r="K67" s="756"/>
      <c r="L67" s="755">
        <f t="shared" si="69"/>
        <v>0</v>
      </c>
      <c r="M67" s="756"/>
      <c r="N67" s="756"/>
      <c r="O67" s="756"/>
      <c r="P67" s="755">
        <f t="shared" si="70"/>
        <v>0</v>
      </c>
      <c r="Q67" s="756"/>
      <c r="R67" s="756"/>
      <c r="S67" s="756"/>
      <c r="T67" s="755">
        <f t="shared" si="62"/>
        <v>0</v>
      </c>
      <c r="U67" s="757">
        <f t="shared" si="49"/>
        <v>0</v>
      </c>
      <c r="V67" s="732"/>
      <c r="W67" s="732"/>
    </row>
    <row r="68" spans="1:23" s="733" customFormat="1" ht="14.25" outlineLevel="2">
      <c r="A68" s="730" t="s">
        <v>1383</v>
      </c>
      <c r="B68" s="730" t="s">
        <v>533</v>
      </c>
      <c r="C68" s="731"/>
      <c r="D68" s="755">
        <f t="shared" si="67"/>
        <v>0</v>
      </c>
      <c r="E68" s="756"/>
      <c r="F68" s="756"/>
      <c r="G68" s="756"/>
      <c r="H68" s="755">
        <f t="shared" si="68"/>
        <v>0</v>
      </c>
      <c r="I68" s="756"/>
      <c r="J68" s="756"/>
      <c r="K68" s="756"/>
      <c r="L68" s="755">
        <f t="shared" si="69"/>
        <v>0</v>
      </c>
      <c r="M68" s="756"/>
      <c r="N68" s="756"/>
      <c r="O68" s="756"/>
      <c r="P68" s="755">
        <f t="shared" si="70"/>
        <v>0</v>
      </c>
      <c r="Q68" s="756"/>
      <c r="R68" s="756"/>
      <c r="S68" s="756"/>
      <c r="T68" s="755">
        <f t="shared" si="62"/>
        <v>0</v>
      </c>
      <c r="U68" s="757">
        <f t="shared" si="49"/>
        <v>0</v>
      </c>
      <c r="V68" s="732"/>
      <c r="W68" s="732"/>
    </row>
    <row r="69" spans="1:23" s="733" customFormat="1" ht="14.25" outlineLevel="2">
      <c r="A69" s="730" t="s">
        <v>1384</v>
      </c>
      <c r="B69" s="730" t="s">
        <v>534</v>
      </c>
      <c r="C69" s="731"/>
      <c r="D69" s="755">
        <f t="shared" si="67"/>
        <v>0</v>
      </c>
      <c r="E69" s="756"/>
      <c r="F69" s="756"/>
      <c r="G69" s="756"/>
      <c r="H69" s="755">
        <f t="shared" si="68"/>
        <v>0</v>
      </c>
      <c r="I69" s="756"/>
      <c r="J69" s="756"/>
      <c r="K69" s="756"/>
      <c r="L69" s="755">
        <f t="shared" si="69"/>
        <v>0</v>
      </c>
      <c r="M69" s="756"/>
      <c r="N69" s="756"/>
      <c r="O69" s="756"/>
      <c r="P69" s="755">
        <f t="shared" si="70"/>
        <v>0</v>
      </c>
      <c r="Q69" s="756"/>
      <c r="R69" s="756"/>
      <c r="S69" s="756"/>
      <c r="T69" s="755">
        <f t="shared" si="62"/>
        <v>0</v>
      </c>
      <c r="U69" s="757">
        <f t="shared" si="49"/>
        <v>0</v>
      </c>
      <c r="V69" s="732"/>
      <c r="W69" s="732"/>
    </row>
    <row r="70" spans="1:23" s="733" customFormat="1" ht="14.25" outlineLevel="2">
      <c r="A70" s="730" t="s">
        <v>1385</v>
      </c>
      <c r="B70" s="730" t="s">
        <v>1386</v>
      </c>
      <c r="C70" s="731"/>
      <c r="D70" s="755">
        <f t="shared" si="67"/>
        <v>0</v>
      </c>
      <c r="E70" s="759"/>
      <c r="F70" s="759"/>
      <c r="G70" s="759"/>
      <c r="H70" s="755">
        <f t="shared" si="68"/>
        <v>0</v>
      </c>
      <c r="I70" s="759"/>
      <c r="J70" s="759"/>
      <c r="K70" s="759"/>
      <c r="L70" s="755">
        <f t="shared" si="69"/>
        <v>0</v>
      </c>
      <c r="M70" s="759"/>
      <c r="N70" s="759"/>
      <c r="O70" s="759"/>
      <c r="P70" s="755">
        <f t="shared" si="70"/>
        <v>0</v>
      </c>
      <c r="Q70" s="759"/>
      <c r="R70" s="759"/>
      <c r="S70" s="759"/>
      <c r="T70" s="755">
        <f t="shared" si="62"/>
        <v>0</v>
      </c>
      <c r="U70" s="757">
        <f t="shared" si="49"/>
        <v>0</v>
      </c>
      <c r="V70" s="732"/>
      <c r="W70" s="732"/>
    </row>
    <row r="71" spans="1:23" s="733" customFormat="1" ht="14.25" outlineLevel="1">
      <c r="A71" s="735" t="s">
        <v>1387</v>
      </c>
      <c r="B71" s="735" t="s">
        <v>536</v>
      </c>
      <c r="C71" s="736"/>
      <c r="D71" s="752">
        <f>SUM(E71:G71)</f>
        <v>0</v>
      </c>
      <c r="E71" s="753">
        <f>SUM(E72:E78)</f>
        <v>0</v>
      </c>
      <c r="F71" s="753">
        <f t="shared" ref="F71:G71" si="71">SUM(F72:F78)</f>
        <v>0</v>
      </c>
      <c r="G71" s="753">
        <f t="shared" si="71"/>
        <v>0</v>
      </c>
      <c r="H71" s="752">
        <f>SUM(I71:K71)</f>
        <v>0</v>
      </c>
      <c r="I71" s="753">
        <f>SUM(I72:I78)</f>
        <v>0</v>
      </c>
      <c r="J71" s="753">
        <f t="shared" ref="J71:K71" si="72">SUM(J72:J78)</f>
        <v>0</v>
      </c>
      <c r="K71" s="753">
        <f t="shared" si="72"/>
        <v>0</v>
      </c>
      <c r="L71" s="752">
        <f>SUM(M71:O71)</f>
        <v>0</v>
      </c>
      <c r="M71" s="753">
        <f>SUM(M72:M78)</f>
        <v>0</v>
      </c>
      <c r="N71" s="753">
        <f t="shared" ref="N71:O71" si="73">SUM(N72:N78)</f>
        <v>0</v>
      </c>
      <c r="O71" s="753">
        <f t="shared" si="73"/>
        <v>0</v>
      </c>
      <c r="P71" s="752">
        <f>SUM(Q71:S71)</f>
        <v>0</v>
      </c>
      <c r="Q71" s="753">
        <f>SUM(Q72:Q78)</f>
        <v>0</v>
      </c>
      <c r="R71" s="753">
        <f t="shared" ref="R71:S71" si="74">SUM(R72:R78)</f>
        <v>0</v>
      </c>
      <c r="S71" s="753">
        <f t="shared" si="74"/>
        <v>0</v>
      </c>
      <c r="T71" s="752">
        <f t="shared" si="62"/>
        <v>0</v>
      </c>
      <c r="U71" s="754">
        <f t="shared" si="49"/>
        <v>0</v>
      </c>
      <c r="V71" s="737"/>
      <c r="W71" s="737"/>
    </row>
    <row r="72" spans="1:23" s="733" customFormat="1" ht="14.25" outlineLevel="2">
      <c r="A72" s="730" t="s">
        <v>1388</v>
      </c>
      <c r="B72" s="730" t="s">
        <v>538</v>
      </c>
      <c r="C72" s="731"/>
      <c r="D72" s="755">
        <f>SUM(E72:G72)</f>
        <v>0</v>
      </c>
      <c r="E72" s="756"/>
      <c r="F72" s="756"/>
      <c r="G72" s="756"/>
      <c r="H72" s="755">
        <f>SUM(I72:K72)</f>
        <v>0</v>
      </c>
      <c r="I72" s="756"/>
      <c r="J72" s="756"/>
      <c r="K72" s="756"/>
      <c r="L72" s="755">
        <f>SUM(M72:O72)</f>
        <v>0</v>
      </c>
      <c r="M72" s="756"/>
      <c r="N72" s="756"/>
      <c r="O72" s="756"/>
      <c r="P72" s="755">
        <f>SUM(Q72:S72)</f>
        <v>0</v>
      </c>
      <c r="Q72" s="756"/>
      <c r="R72" s="756"/>
      <c r="S72" s="756"/>
      <c r="T72" s="755">
        <f t="shared" si="62"/>
        <v>0</v>
      </c>
      <c r="U72" s="757">
        <f t="shared" si="49"/>
        <v>0</v>
      </c>
      <c r="V72" s="732"/>
      <c r="W72" s="732"/>
    </row>
    <row r="73" spans="1:23" s="733" customFormat="1" ht="14.25" outlineLevel="2">
      <c r="A73" s="730" t="s">
        <v>1389</v>
      </c>
      <c r="B73" s="730" t="s">
        <v>540</v>
      </c>
      <c r="C73" s="731"/>
      <c r="D73" s="755">
        <f>SUM(E73:G73)</f>
        <v>0</v>
      </c>
      <c r="E73" s="756"/>
      <c r="F73" s="756"/>
      <c r="G73" s="756"/>
      <c r="H73" s="755">
        <f>SUM(I73:K73)</f>
        <v>0</v>
      </c>
      <c r="I73" s="756"/>
      <c r="J73" s="756"/>
      <c r="K73" s="756"/>
      <c r="L73" s="755">
        <f>SUM(M73:O73)</f>
        <v>0</v>
      </c>
      <c r="M73" s="756"/>
      <c r="N73" s="756"/>
      <c r="O73" s="756"/>
      <c r="P73" s="755">
        <f>SUM(Q73:S73)</f>
        <v>0</v>
      </c>
      <c r="Q73" s="756"/>
      <c r="R73" s="756"/>
      <c r="S73" s="756"/>
      <c r="T73" s="755">
        <f t="shared" si="62"/>
        <v>0</v>
      </c>
      <c r="U73" s="757">
        <f t="shared" si="49"/>
        <v>0</v>
      </c>
      <c r="V73" s="732"/>
      <c r="W73" s="732"/>
    </row>
    <row r="74" spans="1:23" s="733" customFormat="1" ht="14.25" outlineLevel="2">
      <c r="A74" s="730" t="s">
        <v>1390</v>
      </c>
      <c r="B74" s="730" t="s">
        <v>542</v>
      </c>
      <c r="C74" s="731"/>
      <c r="D74" s="755">
        <f>SUM(E74:G74)</f>
        <v>0</v>
      </c>
      <c r="E74" s="756"/>
      <c r="F74" s="756"/>
      <c r="G74" s="756"/>
      <c r="H74" s="755">
        <f>SUM(I74:K74)</f>
        <v>0</v>
      </c>
      <c r="I74" s="756"/>
      <c r="J74" s="756"/>
      <c r="K74" s="756"/>
      <c r="L74" s="755">
        <f>SUM(M74:O74)</f>
        <v>0</v>
      </c>
      <c r="M74" s="756"/>
      <c r="N74" s="756"/>
      <c r="O74" s="756"/>
      <c r="P74" s="755">
        <f>SUM(Q74:S74)</f>
        <v>0</v>
      </c>
      <c r="Q74" s="756"/>
      <c r="R74" s="756"/>
      <c r="S74" s="756"/>
      <c r="T74" s="755">
        <f t="shared" si="62"/>
        <v>0</v>
      </c>
      <c r="U74" s="757">
        <f t="shared" si="49"/>
        <v>0</v>
      </c>
      <c r="V74" s="732"/>
      <c r="W74" s="732"/>
    </row>
    <row r="75" spans="1:23" s="733" customFormat="1" ht="14.25" outlineLevel="2">
      <c r="A75" s="730" t="s">
        <v>1391</v>
      </c>
      <c r="B75" s="730" t="s">
        <v>544</v>
      </c>
      <c r="C75" s="731"/>
      <c r="D75" s="755">
        <f t="shared" ref="D75:D78" si="75">SUM(E75:G75)</f>
        <v>0</v>
      </c>
      <c r="E75" s="755"/>
      <c r="F75" s="755"/>
      <c r="G75" s="755"/>
      <c r="H75" s="755">
        <f t="shared" ref="H75:H123" si="76">SUM(I75:K75)</f>
        <v>0</v>
      </c>
      <c r="I75" s="755"/>
      <c r="J75" s="755"/>
      <c r="K75" s="755"/>
      <c r="L75" s="755">
        <f t="shared" ref="L75:L123" si="77">SUM(M75:O75)</f>
        <v>0</v>
      </c>
      <c r="M75" s="755"/>
      <c r="N75" s="755"/>
      <c r="O75" s="755"/>
      <c r="P75" s="755">
        <f t="shared" ref="P75:P123" si="78">SUM(Q75:S75)</f>
        <v>0</v>
      </c>
      <c r="Q75" s="755"/>
      <c r="R75" s="755"/>
      <c r="S75" s="755"/>
      <c r="T75" s="755">
        <f t="shared" si="62"/>
        <v>0</v>
      </c>
      <c r="U75" s="757">
        <f t="shared" si="49"/>
        <v>0</v>
      </c>
      <c r="V75" s="732"/>
      <c r="W75" s="732"/>
    </row>
    <row r="76" spans="1:23" s="733" customFormat="1" ht="14.25" outlineLevel="2">
      <c r="A76" s="730" t="s">
        <v>1392</v>
      </c>
      <c r="B76" s="730" t="s">
        <v>1393</v>
      </c>
      <c r="C76" s="731"/>
      <c r="D76" s="755">
        <f t="shared" si="75"/>
        <v>0</v>
      </c>
      <c r="E76" s="759"/>
      <c r="F76" s="759"/>
      <c r="G76" s="759"/>
      <c r="H76" s="755">
        <f t="shared" si="76"/>
        <v>0</v>
      </c>
      <c r="I76" s="759"/>
      <c r="J76" s="759"/>
      <c r="K76" s="759"/>
      <c r="L76" s="755">
        <f t="shared" si="77"/>
        <v>0</v>
      </c>
      <c r="M76" s="759"/>
      <c r="N76" s="759"/>
      <c r="O76" s="759"/>
      <c r="P76" s="755">
        <f t="shared" si="78"/>
        <v>0</v>
      </c>
      <c r="Q76" s="759"/>
      <c r="R76" s="759"/>
      <c r="S76" s="759"/>
      <c r="T76" s="755">
        <f>SUM(U76:W76)</f>
        <v>0</v>
      </c>
      <c r="U76" s="755">
        <f>SUM(V76:X76)</f>
        <v>0</v>
      </c>
      <c r="V76" s="732"/>
      <c r="W76" s="732"/>
    </row>
    <row r="77" spans="1:23" s="733" customFormat="1" ht="14.25" outlineLevel="2">
      <c r="A77" s="730" t="s">
        <v>1394</v>
      </c>
      <c r="B77" s="730" t="s">
        <v>1395</v>
      </c>
      <c r="C77" s="731"/>
      <c r="D77" s="755">
        <f t="shared" si="75"/>
        <v>0</v>
      </c>
      <c r="E77" s="756"/>
      <c r="F77" s="756"/>
      <c r="G77" s="756"/>
      <c r="H77" s="755">
        <f t="shared" si="76"/>
        <v>0</v>
      </c>
      <c r="I77" s="756"/>
      <c r="J77" s="756"/>
      <c r="K77" s="756"/>
      <c r="L77" s="755">
        <f t="shared" si="77"/>
        <v>0</v>
      </c>
      <c r="M77" s="756"/>
      <c r="N77" s="756"/>
      <c r="O77" s="756"/>
      <c r="P77" s="755">
        <f t="shared" si="78"/>
        <v>0</v>
      </c>
      <c r="Q77" s="756"/>
      <c r="R77" s="756"/>
      <c r="S77" s="756"/>
      <c r="T77" s="755">
        <f t="shared" ref="T77:T108" si="79">P77+L77+H77+D77</f>
        <v>0</v>
      </c>
      <c r="U77" s="757">
        <f t="shared" ref="U77:U108" si="80">C77-T77</f>
        <v>0</v>
      </c>
      <c r="V77" s="732"/>
      <c r="W77" s="732"/>
    </row>
    <row r="78" spans="1:23" s="733" customFormat="1" ht="14.25" outlineLevel="2">
      <c r="A78" s="730" t="s">
        <v>1396</v>
      </c>
      <c r="B78" s="730" t="s">
        <v>1397</v>
      </c>
      <c r="C78" s="731"/>
      <c r="D78" s="755">
        <f t="shared" si="75"/>
        <v>0</v>
      </c>
      <c r="E78" s="756"/>
      <c r="F78" s="756"/>
      <c r="G78" s="756"/>
      <c r="H78" s="755">
        <f t="shared" si="76"/>
        <v>0</v>
      </c>
      <c r="I78" s="756"/>
      <c r="J78" s="756"/>
      <c r="K78" s="756"/>
      <c r="L78" s="755">
        <f t="shared" si="77"/>
        <v>0</v>
      </c>
      <c r="M78" s="756"/>
      <c r="N78" s="756"/>
      <c r="O78" s="756"/>
      <c r="P78" s="755">
        <f t="shared" si="78"/>
        <v>0</v>
      </c>
      <c r="Q78" s="756"/>
      <c r="R78" s="756"/>
      <c r="S78" s="756"/>
      <c r="T78" s="755">
        <f t="shared" si="79"/>
        <v>0</v>
      </c>
      <c r="U78" s="757">
        <f t="shared" si="80"/>
        <v>0</v>
      </c>
      <c r="V78" s="732"/>
      <c r="W78" s="732"/>
    </row>
    <row r="79" spans="1:23" s="733" customFormat="1" ht="14.25" outlineLevel="1">
      <c r="A79" s="735" t="s">
        <v>1398</v>
      </c>
      <c r="B79" s="735" t="s">
        <v>865</v>
      </c>
      <c r="C79" s="736"/>
      <c r="D79" s="752">
        <f t="shared" ref="D79:D123" si="81">SUM(E79:G79)</f>
        <v>0</v>
      </c>
      <c r="E79" s="753">
        <f>SUM(E80:E85)</f>
        <v>0</v>
      </c>
      <c r="F79" s="753">
        <f t="shared" ref="F79:G79" si="82">SUM(F80:F85)</f>
        <v>0</v>
      </c>
      <c r="G79" s="753">
        <f t="shared" si="82"/>
        <v>0</v>
      </c>
      <c r="H79" s="752">
        <f t="shared" si="76"/>
        <v>0</v>
      </c>
      <c r="I79" s="753">
        <f>SUM(I80:I85)</f>
        <v>0</v>
      </c>
      <c r="J79" s="753">
        <f t="shared" ref="J79:K79" si="83">SUM(J80:J85)</f>
        <v>0</v>
      </c>
      <c r="K79" s="753">
        <f t="shared" si="83"/>
        <v>0</v>
      </c>
      <c r="L79" s="752">
        <f t="shared" si="77"/>
        <v>0</v>
      </c>
      <c r="M79" s="753">
        <f>SUM(M80:M85)</f>
        <v>0</v>
      </c>
      <c r="N79" s="753">
        <f t="shared" ref="N79:O79" si="84">SUM(N80:N85)</f>
        <v>0</v>
      </c>
      <c r="O79" s="753">
        <f t="shared" si="84"/>
        <v>0</v>
      </c>
      <c r="P79" s="752">
        <f t="shared" si="78"/>
        <v>0</v>
      </c>
      <c r="Q79" s="753">
        <f>SUM(Q80:Q85)</f>
        <v>0</v>
      </c>
      <c r="R79" s="753">
        <f t="shared" ref="R79:S79" si="85">SUM(R80:R85)</f>
        <v>0</v>
      </c>
      <c r="S79" s="753">
        <f t="shared" si="85"/>
        <v>0</v>
      </c>
      <c r="T79" s="752">
        <f t="shared" si="79"/>
        <v>0</v>
      </c>
      <c r="U79" s="754">
        <f t="shared" si="80"/>
        <v>0</v>
      </c>
      <c r="V79" s="737"/>
      <c r="W79" s="737"/>
    </row>
    <row r="80" spans="1:23" s="733" customFormat="1" ht="14.25" outlineLevel="2">
      <c r="A80" s="730" t="s">
        <v>1399</v>
      </c>
      <c r="B80" s="730" t="s">
        <v>1400</v>
      </c>
      <c r="C80" s="731"/>
      <c r="D80" s="755">
        <f t="shared" si="81"/>
        <v>0</v>
      </c>
      <c r="E80" s="756"/>
      <c r="F80" s="756"/>
      <c r="G80" s="756"/>
      <c r="H80" s="755">
        <f t="shared" si="76"/>
        <v>0</v>
      </c>
      <c r="I80" s="756"/>
      <c r="J80" s="756"/>
      <c r="K80" s="756"/>
      <c r="L80" s="755">
        <f t="shared" si="77"/>
        <v>0</v>
      </c>
      <c r="M80" s="756"/>
      <c r="N80" s="756"/>
      <c r="O80" s="756"/>
      <c r="P80" s="755">
        <f t="shared" si="78"/>
        <v>0</v>
      </c>
      <c r="Q80" s="756"/>
      <c r="R80" s="756"/>
      <c r="S80" s="756"/>
      <c r="T80" s="755">
        <f t="shared" si="79"/>
        <v>0</v>
      </c>
      <c r="U80" s="757">
        <f t="shared" si="80"/>
        <v>0</v>
      </c>
      <c r="V80" s="732"/>
      <c r="W80" s="732"/>
    </row>
    <row r="81" spans="1:23" s="733" customFormat="1" ht="14.25" outlineLevel="2">
      <c r="A81" s="730" t="s">
        <v>1401</v>
      </c>
      <c r="B81" s="730" t="s">
        <v>1402</v>
      </c>
      <c r="C81" s="731"/>
      <c r="D81" s="755">
        <f t="shared" si="81"/>
        <v>0</v>
      </c>
      <c r="E81" s="756"/>
      <c r="F81" s="756"/>
      <c r="G81" s="756"/>
      <c r="H81" s="755">
        <f t="shared" si="76"/>
        <v>0</v>
      </c>
      <c r="I81" s="756"/>
      <c r="J81" s="756"/>
      <c r="K81" s="756"/>
      <c r="L81" s="755">
        <f t="shared" si="77"/>
        <v>0</v>
      </c>
      <c r="M81" s="756"/>
      <c r="N81" s="756"/>
      <c r="O81" s="756"/>
      <c r="P81" s="755">
        <f t="shared" si="78"/>
        <v>0</v>
      </c>
      <c r="Q81" s="756"/>
      <c r="R81" s="756"/>
      <c r="S81" s="756"/>
      <c r="T81" s="755">
        <f t="shared" si="79"/>
        <v>0</v>
      </c>
      <c r="U81" s="757">
        <f t="shared" si="80"/>
        <v>0</v>
      </c>
      <c r="V81" s="732"/>
      <c r="W81" s="732"/>
    </row>
    <row r="82" spans="1:23" s="733" customFormat="1" ht="14.25" outlineLevel="2">
      <c r="A82" s="730" t="s">
        <v>1403</v>
      </c>
      <c r="B82" s="730" t="s">
        <v>1404</v>
      </c>
      <c r="C82" s="731"/>
      <c r="D82" s="755">
        <f t="shared" si="81"/>
        <v>0</v>
      </c>
      <c r="E82" s="756"/>
      <c r="F82" s="756"/>
      <c r="G82" s="756"/>
      <c r="H82" s="755">
        <f t="shared" si="76"/>
        <v>0</v>
      </c>
      <c r="I82" s="756"/>
      <c r="J82" s="756"/>
      <c r="K82" s="756"/>
      <c r="L82" s="755">
        <f t="shared" si="77"/>
        <v>0</v>
      </c>
      <c r="M82" s="756"/>
      <c r="N82" s="756"/>
      <c r="O82" s="756"/>
      <c r="P82" s="755">
        <f t="shared" si="78"/>
        <v>0</v>
      </c>
      <c r="Q82" s="756"/>
      <c r="R82" s="756"/>
      <c r="S82" s="756"/>
      <c r="T82" s="755">
        <f t="shared" si="79"/>
        <v>0</v>
      </c>
      <c r="U82" s="757">
        <f t="shared" si="80"/>
        <v>0</v>
      </c>
      <c r="V82" s="732"/>
      <c r="W82" s="732"/>
    </row>
    <row r="83" spans="1:23" s="733" customFormat="1" ht="14.25" outlineLevel="2">
      <c r="A83" s="730" t="s">
        <v>1405</v>
      </c>
      <c r="B83" s="730" t="s">
        <v>1406</v>
      </c>
      <c r="C83" s="731"/>
      <c r="D83" s="755">
        <f t="shared" si="81"/>
        <v>0</v>
      </c>
      <c r="E83" s="756"/>
      <c r="F83" s="756"/>
      <c r="G83" s="756"/>
      <c r="H83" s="755">
        <f t="shared" si="76"/>
        <v>0</v>
      </c>
      <c r="I83" s="756"/>
      <c r="J83" s="756"/>
      <c r="K83" s="756"/>
      <c r="L83" s="755">
        <f t="shared" si="77"/>
        <v>0</v>
      </c>
      <c r="M83" s="756"/>
      <c r="N83" s="756"/>
      <c r="O83" s="756"/>
      <c r="P83" s="755">
        <f t="shared" si="78"/>
        <v>0</v>
      </c>
      <c r="Q83" s="756"/>
      <c r="R83" s="756"/>
      <c r="S83" s="756"/>
      <c r="T83" s="755">
        <f t="shared" si="79"/>
        <v>0</v>
      </c>
      <c r="U83" s="757">
        <f t="shared" si="80"/>
        <v>0</v>
      </c>
      <c r="V83" s="732"/>
      <c r="W83" s="732"/>
    </row>
    <row r="84" spans="1:23" s="733" customFormat="1" ht="14.25" outlineLevel="2">
      <c r="A84" s="730" t="s">
        <v>1407</v>
      </c>
      <c r="B84" s="730" t="s">
        <v>866</v>
      </c>
      <c r="C84" s="731"/>
      <c r="D84" s="755">
        <f t="shared" si="81"/>
        <v>0</v>
      </c>
      <c r="E84" s="756"/>
      <c r="F84" s="756"/>
      <c r="G84" s="756"/>
      <c r="H84" s="755">
        <f t="shared" si="76"/>
        <v>0</v>
      </c>
      <c r="I84" s="756"/>
      <c r="J84" s="756"/>
      <c r="K84" s="756"/>
      <c r="L84" s="755">
        <f t="shared" si="77"/>
        <v>0</v>
      </c>
      <c r="M84" s="756"/>
      <c r="N84" s="756"/>
      <c r="O84" s="756"/>
      <c r="P84" s="755">
        <f t="shared" si="78"/>
        <v>0</v>
      </c>
      <c r="Q84" s="756"/>
      <c r="R84" s="756"/>
      <c r="S84" s="756"/>
      <c r="T84" s="755">
        <f t="shared" si="79"/>
        <v>0</v>
      </c>
      <c r="U84" s="757">
        <f t="shared" si="80"/>
        <v>0</v>
      </c>
      <c r="V84" s="732"/>
      <c r="W84" s="732"/>
    </row>
    <row r="85" spans="1:23" s="733" customFormat="1" ht="14.25" outlineLevel="2">
      <c r="A85" s="735" t="s">
        <v>1408</v>
      </c>
      <c r="B85" s="735" t="s">
        <v>867</v>
      </c>
      <c r="C85" s="736"/>
      <c r="D85" s="752">
        <f t="shared" si="81"/>
        <v>0</v>
      </c>
      <c r="E85" s="753">
        <f>SUM(E86:E89)</f>
        <v>0</v>
      </c>
      <c r="F85" s="753">
        <f t="shared" ref="F85:G85" si="86">SUM(F86:F89)</f>
        <v>0</v>
      </c>
      <c r="G85" s="753">
        <f t="shared" si="86"/>
        <v>0</v>
      </c>
      <c r="H85" s="752">
        <f t="shared" si="76"/>
        <v>0</v>
      </c>
      <c r="I85" s="753">
        <f>SUM(I86:I89)</f>
        <v>0</v>
      </c>
      <c r="J85" s="753">
        <f t="shared" ref="J85:K85" si="87">SUM(J86:J89)</f>
        <v>0</v>
      </c>
      <c r="K85" s="753">
        <f t="shared" si="87"/>
        <v>0</v>
      </c>
      <c r="L85" s="752">
        <f t="shared" si="77"/>
        <v>0</v>
      </c>
      <c r="M85" s="753">
        <f>SUM(M86:M89)</f>
        <v>0</v>
      </c>
      <c r="N85" s="753">
        <f t="shared" ref="N85:O85" si="88">SUM(N86:N89)</f>
        <v>0</v>
      </c>
      <c r="O85" s="753">
        <f t="shared" si="88"/>
        <v>0</v>
      </c>
      <c r="P85" s="752">
        <f t="shared" si="78"/>
        <v>0</v>
      </c>
      <c r="Q85" s="753">
        <f>SUM(Q86:Q89)</f>
        <v>0</v>
      </c>
      <c r="R85" s="753">
        <f t="shared" ref="R85:S85" si="89">SUM(R86:R89)</f>
        <v>0</v>
      </c>
      <c r="S85" s="753">
        <f t="shared" si="89"/>
        <v>0</v>
      </c>
      <c r="T85" s="752">
        <f t="shared" si="79"/>
        <v>0</v>
      </c>
      <c r="U85" s="754">
        <f t="shared" si="80"/>
        <v>0</v>
      </c>
      <c r="V85" s="737"/>
      <c r="W85" s="737"/>
    </row>
    <row r="86" spans="1:23" s="733" customFormat="1" ht="14.25" outlineLevel="3">
      <c r="A86" s="730" t="s">
        <v>1409</v>
      </c>
      <c r="B86" s="730" t="s">
        <v>868</v>
      </c>
      <c r="C86" s="731"/>
      <c r="D86" s="755">
        <f t="shared" si="81"/>
        <v>0</v>
      </c>
      <c r="E86" s="756"/>
      <c r="F86" s="756"/>
      <c r="G86" s="756"/>
      <c r="H86" s="755">
        <f t="shared" si="76"/>
        <v>0</v>
      </c>
      <c r="I86" s="756"/>
      <c r="J86" s="756"/>
      <c r="K86" s="756"/>
      <c r="L86" s="755">
        <f t="shared" si="77"/>
        <v>0</v>
      </c>
      <c r="M86" s="756"/>
      <c r="N86" s="756"/>
      <c r="O86" s="756"/>
      <c r="P86" s="755">
        <f t="shared" si="78"/>
        <v>0</v>
      </c>
      <c r="Q86" s="756"/>
      <c r="R86" s="756"/>
      <c r="S86" s="756"/>
      <c r="T86" s="755">
        <f t="shared" si="79"/>
        <v>0</v>
      </c>
      <c r="U86" s="757">
        <f t="shared" si="80"/>
        <v>0</v>
      </c>
      <c r="V86" s="732"/>
      <c r="W86" s="732"/>
    </row>
    <row r="87" spans="1:23" s="733" customFormat="1" ht="14.25" outlineLevel="3">
      <c r="A87" s="730" t="s">
        <v>1410</v>
      </c>
      <c r="B87" s="730" t="s">
        <v>869</v>
      </c>
      <c r="C87" s="731"/>
      <c r="D87" s="755">
        <f t="shared" si="81"/>
        <v>0</v>
      </c>
      <c r="E87" s="756"/>
      <c r="F87" s="756"/>
      <c r="G87" s="756"/>
      <c r="H87" s="755">
        <f t="shared" si="76"/>
        <v>0</v>
      </c>
      <c r="I87" s="756"/>
      <c r="J87" s="756"/>
      <c r="K87" s="756"/>
      <c r="L87" s="755">
        <f t="shared" si="77"/>
        <v>0</v>
      </c>
      <c r="M87" s="756"/>
      <c r="N87" s="756"/>
      <c r="O87" s="756"/>
      <c r="P87" s="755">
        <f t="shared" si="78"/>
        <v>0</v>
      </c>
      <c r="Q87" s="756"/>
      <c r="R87" s="756"/>
      <c r="S87" s="756"/>
      <c r="T87" s="755">
        <f t="shared" si="79"/>
        <v>0</v>
      </c>
      <c r="U87" s="757">
        <f t="shared" si="80"/>
        <v>0</v>
      </c>
      <c r="V87" s="732"/>
      <c r="W87" s="732"/>
    </row>
    <row r="88" spans="1:23" s="733" customFormat="1" ht="14.25" outlineLevel="3">
      <c r="A88" s="730" t="s">
        <v>1411</v>
      </c>
      <c r="B88" s="730" t="s">
        <v>870</v>
      </c>
      <c r="C88" s="731"/>
      <c r="D88" s="755">
        <f t="shared" si="81"/>
        <v>0</v>
      </c>
      <c r="E88" s="756"/>
      <c r="F88" s="756"/>
      <c r="G88" s="756"/>
      <c r="H88" s="755">
        <f t="shared" si="76"/>
        <v>0</v>
      </c>
      <c r="I88" s="756"/>
      <c r="J88" s="756"/>
      <c r="K88" s="756"/>
      <c r="L88" s="755">
        <f t="shared" si="77"/>
        <v>0</v>
      </c>
      <c r="M88" s="756"/>
      <c r="N88" s="756"/>
      <c r="O88" s="756"/>
      <c r="P88" s="755">
        <f t="shared" si="78"/>
        <v>0</v>
      </c>
      <c r="Q88" s="756"/>
      <c r="R88" s="756"/>
      <c r="S88" s="756"/>
      <c r="T88" s="755">
        <f t="shared" si="79"/>
        <v>0</v>
      </c>
      <c r="U88" s="757">
        <f t="shared" si="80"/>
        <v>0</v>
      </c>
      <c r="V88" s="732"/>
      <c r="W88" s="732"/>
    </row>
    <row r="89" spans="1:23" s="733" customFormat="1" ht="14.25" outlineLevel="3">
      <c r="A89" s="730" t="s">
        <v>1412</v>
      </c>
      <c r="B89" s="730" t="s">
        <v>1413</v>
      </c>
      <c r="C89" s="731"/>
      <c r="D89" s="755">
        <f t="shared" si="81"/>
        <v>0</v>
      </c>
      <c r="E89" s="756"/>
      <c r="F89" s="756"/>
      <c r="G89" s="756"/>
      <c r="H89" s="755">
        <f t="shared" si="76"/>
        <v>0</v>
      </c>
      <c r="I89" s="756"/>
      <c r="J89" s="756"/>
      <c r="K89" s="756"/>
      <c r="L89" s="755">
        <f t="shared" si="77"/>
        <v>0</v>
      </c>
      <c r="M89" s="756"/>
      <c r="N89" s="756"/>
      <c r="O89" s="756"/>
      <c r="P89" s="755">
        <f t="shared" si="78"/>
        <v>0</v>
      </c>
      <c r="Q89" s="756"/>
      <c r="R89" s="756"/>
      <c r="S89" s="756"/>
      <c r="T89" s="755">
        <f t="shared" si="79"/>
        <v>0</v>
      </c>
      <c r="U89" s="757">
        <f t="shared" si="80"/>
        <v>0</v>
      </c>
      <c r="V89" s="732"/>
      <c r="W89" s="732"/>
    </row>
    <row r="90" spans="1:23" s="733" customFormat="1" ht="14.25" outlineLevel="1">
      <c r="A90" s="735" t="s">
        <v>1414</v>
      </c>
      <c r="B90" s="735" t="s">
        <v>549</v>
      </c>
      <c r="C90" s="736"/>
      <c r="D90" s="752">
        <f t="shared" si="81"/>
        <v>0</v>
      </c>
      <c r="E90" s="753">
        <f>SUM(E91:E93)</f>
        <v>0</v>
      </c>
      <c r="F90" s="753">
        <f t="shared" ref="F90:G90" si="90">SUM(F91:F93)</f>
        <v>0</v>
      </c>
      <c r="G90" s="753">
        <f t="shared" si="90"/>
        <v>0</v>
      </c>
      <c r="H90" s="752">
        <f t="shared" si="76"/>
        <v>0</v>
      </c>
      <c r="I90" s="753">
        <f>SUM(I91:I93)</f>
        <v>0</v>
      </c>
      <c r="J90" s="753">
        <f t="shared" ref="J90:K90" si="91">SUM(J91:J93)</f>
        <v>0</v>
      </c>
      <c r="K90" s="753">
        <f t="shared" si="91"/>
        <v>0</v>
      </c>
      <c r="L90" s="752">
        <f t="shared" si="77"/>
        <v>0</v>
      </c>
      <c r="M90" s="753">
        <f>SUM(M91:M93)</f>
        <v>0</v>
      </c>
      <c r="N90" s="753">
        <f t="shared" ref="N90:O90" si="92">SUM(N91:N93)</f>
        <v>0</v>
      </c>
      <c r="O90" s="753">
        <f t="shared" si="92"/>
        <v>0</v>
      </c>
      <c r="P90" s="752">
        <f t="shared" si="78"/>
        <v>0</v>
      </c>
      <c r="Q90" s="753">
        <f>SUM(Q91:Q93)</f>
        <v>0</v>
      </c>
      <c r="R90" s="753">
        <f t="shared" ref="R90:S90" si="93">SUM(R91:R93)</f>
        <v>0</v>
      </c>
      <c r="S90" s="753">
        <f t="shared" si="93"/>
        <v>0</v>
      </c>
      <c r="T90" s="752">
        <f t="shared" si="79"/>
        <v>0</v>
      </c>
      <c r="U90" s="754">
        <f t="shared" si="80"/>
        <v>0</v>
      </c>
      <c r="V90" s="737"/>
      <c r="W90" s="737"/>
    </row>
    <row r="91" spans="1:23" s="733" customFormat="1" ht="14.25" outlineLevel="2">
      <c r="A91" s="730" t="s">
        <v>1415</v>
      </c>
      <c r="B91" s="730" t="s">
        <v>551</v>
      </c>
      <c r="C91" s="731"/>
      <c r="D91" s="755">
        <f t="shared" si="81"/>
        <v>0</v>
      </c>
      <c r="E91" s="756"/>
      <c r="F91" s="756"/>
      <c r="G91" s="756"/>
      <c r="H91" s="755">
        <f t="shared" si="76"/>
        <v>0</v>
      </c>
      <c r="I91" s="756"/>
      <c r="J91" s="756"/>
      <c r="K91" s="756"/>
      <c r="L91" s="755">
        <f t="shared" si="77"/>
        <v>0</v>
      </c>
      <c r="M91" s="756"/>
      <c r="N91" s="756"/>
      <c r="O91" s="756"/>
      <c r="P91" s="755">
        <f t="shared" si="78"/>
        <v>0</v>
      </c>
      <c r="Q91" s="756"/>
      <c r="R91" s="756"/>
      <c r="S91" s="756"/>
      <c r="T91" s="755">
        <f t="shared" si="79"/>
        <v>0</v>
      </c>
      <c r="U91" s="757">
        <f t="shared" si="80"/>
        <v>0</v>
      </c>
      <c r="V91" s="732"/>
      <c r="W91" s="732"/>
    </row>
    <row r="92" spans="1:23" s="733" customFormat="1" ht="14.25" outlineLevel="2">
      <c r="A92" s="730" t="s">
        <v>1416</v>
      </c>
      <c r="B92" s="730" t="s">
        <v>553</v>
      </c>
      <c r="C92" s="731"/>
      <c r="D92" s="755">
        <f t="shared" si="81"/>
        <v>0</v>
      </c>
      <c r="E92" s="756"/>
      <c r="F92" s="756"/>
      <c r="G92" s="756"/>
      <c r="H92" s="755">
        <f t="shared" si="76"/>
        <v>0</v>
      </c>
      <c r="I92" s="756"/>
      <c r="J92" s="756"/>
      <c r="K92" s="756"/>
      <c r="L92" s="755">
        <f t="shared" si="77"/>
        <v>0</v>
      </c>
      <c r="M92" s="756"/>
      <c r="N92" s="756"/>
      <c r="O92" s="756"/>
      <c r="P92" s="755">
        <f t="shared" si="78"/>
        <v>0</v>
      </c>
      <c r="Q92" s="756"/>
      <c r="R92" s="756"/>
      <c r="S92" s="756"/>
      <c r="T92" s="755">
        <f t="shared" si="79"/>
        <v>0</v>
      </c>
      <c r="U92" s="757">
        <f t="shared" si="80"/>
        <v>0</v>
      </c>
      <c r="V92" s="732"/>
      <c r="W92" s="732"/>
    </row>
    <row r="93" spans="1:23" s="733" customFormat="1" ht="14.25" outlineLevel="2">
      <c r="A93" s="730" t="s">
        <v>1417</v>
      </c>
      <c r="B93" s="730" t="s">
        <v>555</v>
      </c>
      <c r="C93" s="731"/>
      <c r="D93" s="755">
        <f t="shared" si="81"/>
        <v>0</v>
      </c>
      <c r="E93" s="756"/>
      <c r="F93" s="756"/>
      <c r="G93" s="756"/>
      <c r="H93" s="755">
        <f t="shared" si="76"/>
        <v>0</v>
      </c>
      <c r="I93" s="756"/>
      <c r="J93" s="756"/>
      <c r="K93" s="756"/>
      <c r="L93" s="755">
        <f t="shared" si="77"/>
        <v>0</v>
      </c>
      <c r="M93" s="756"/>
      <c r="N93" s="756"/>
      <c r="O93" s="756"/>
      <c r="P93" s="755">
        <f t="shared" si="78"/>
        <v>0</v>
      </c>
      <c r="Q93" s="756"/>
      <c r="R93" s="756"/>
      <c r="S93" s="756"/>
      <c r="T93" s="755">
        <f t="shared" si="79"/>
        <v>0</v>
      </c>
      <c r="U93" s="757">
        <f t="shared" si="80"/>
        <v>0</v>
      </c>
      <c r="V93" s="732"/>
      <c r="W93" s="732"/>
    </row>
    <row r="94" spans="1:23" s="733" customFormat="1" ht="14.25" outlineLevel="1">
      <c r="A94" s="730" t="s">
        <v>556</v>
      </c>
      <c r="B94" s="730" t="s">
        <v>1418</v>
      </c>
      <c r="C94" s="731"/>
      <c r="D94" s="755">
        <f t="shared" si="81"/>
        <v>0</v>
      </c>
      <c r="E94" s="756"/>
      <c r="F94" s="756"/>
      <c r="G94" s="756"/>
      <c r="H94" s="755">
        <f t="shared" si="76"/>
        <v>0</v>
      </c>
      <c r="I94" s="756"/>
      <c r="J94" s="756"/>
      <c r="K94" s="756"/>
      <c r="L94" s="755">
        <f t="shared" si="77"/>
        <v>0</v>
      </c>
      <c r="M94" s="756"/>
      <c r="N94" s="756"/>
      <c r="O94" s="756"/>
      <c r="P94" s="755">
        <f t="shared" si="78"/>
        <v>0</v>
      </c>
      <c r="Q94" s="756"/>
      <c r="R94" s="756"/>
      <c r="S94" s="756"/>
      <c r="T94" s="755">
        <f t="shared" si="79"/>
        <v>0</v>
      </c>
      <c r="U94" s="757">
        <f t="shared" si="80"/>
        <v>0</v>
      </c>
      <c r="V94" s="732"/>
      <c r="W94" s="732"/>
    </row>
    <row r="95" spans="1:23" s="733" customFormat="1" ht="14.25">
      <c r="A95" s="735" t="s">
        <v>557</v>
      </c>
      <c r="B95" s="735" t="s">
        <v>1419</v>
      </c>
      <c r="C95" s="736"/>
      <c r="D95" s="752">
        <f t="shared" si="81"/>
        <v>0</v>
      </c>
      <c r="E95" s="753">
        <f>SUM(E96,E100,E110,E116,E120,E125,E129)</f>
        <v>0</v>
      </c>
      <c r="F95" s="753">
        <f t="shared" ref="F95:G95" si="94">SUM(F96,F100,F110,F116,F120,F125,F129)</f>
        <v>0</v>
      </c>
      <c r="G95" s="753">
        <f t="shared" si="94"/>
        <v>0</v>
      </c>
      <c r="H95" s="752">
        <f t="shared" si="76"/>
        <v>0</v>
      </c>
      <c r="I95" s="753">
        <f>SUM(I96,I100,I110,I116,I120,I125,I129)</f>
        <v>0</v>
      </c>
      <c r="J95" s="753">
        <f t="shared" ref="J95:K95" si="95">SUM(J96,J100,J110,J116,J120,J125,J129)</f>
        <v>0</v>
      </c>
      <c r="K95" s="753">
        <f t="shared" si="95"/>
        <v>0</v>
      </c>
      <c r="L95" s="752">
        <f t="shared" si="77"/>
        <v>0</v>
      </c>
      <c r="M95" s="753">
        <f>SUM(M96,M100,M110,M116,M120,M125,M129)</f>
        <v>0</v>
      </c>
      <c r="N95" s="753">
        <f t="shared" ref="N95:O95" si="96">SUM(N96,N100,N110,N116,N120,N125,N129)</f>
        <v>0</v>
      </c>
      <c r="O95" s="753">
        <f t="shared" si="96"/>
        <v>0</v>
      </c>
      <c r="P95" s="752">
        <f t="shared" si="78"/>
        <v>0</v>
      </c>
      <c r="Q95" s="753">
        <f>SUM(Q96,Q100,Q110,Q116,Q120,Q125,Q129)</f>
        <v>0</v>
      </c>
      <c r="R95" s="753">
        <f t="shared" ref="R95:S95" si="97">SUM(R96,R100,R110,R116,R120,R125,R129)</f>
        <v>0</v>
      </c>
      <c r="S95" s="753">
        <f t="shared" si="97"/>
        <v>0</v>
      </c>
      <c r="T95" s="752">
        <f t="shared" si="79"/>
        <v>0</v>
      </c>
      <c r="U95" s="754">
        <f t="shared" si="80"/>
        <v>0</v>
      </c>
      <c r="V95" s="737"/>
      <c r="W95" s="737"/>
    </row>
    <row r="96" spans="1:23" s="733" customFormat="1" ht="14.25" outlineLevel="1">
      <c r="A96" s="735" t="s">
        <v>558</v>
      </c>
      <c r="B96" s="735" t="s">
        <v>560</v>
      </c>
      <c r="C96" s="736"/>
      <c r="D96" s="752">
        <f t="shared" si="81"/>
        <v>0</v>
      </c>
      <c r="E96" s="758">
        <f>SUM(E97:E99)</f>
        <v>0</v>
      </c>
      <c r="F96" s="758">
        <f t="shared" ref="F96:G96" si="98">SUM(F97:F99)</f>
        <v>0</v>
      </c>
      <c r="G96" s="758">
        <f t="shared" si="98"/>
        <v>0</v>
      </c>
      <c r="H96" s="752">
        <f t="shared" si="76"/>
        <v>0</v>
      </c>
      <c r="I96" s="758">
        <f>SUM(I97:I99)</f>
        <v>0</v>
      </c>
      <c r="J96" s="758">
        <f t="shared" ref="J96:K96" si="99">SUM(J97:J99)</f>
        <v>0</v>
      </c>
      <c r="K96" s="758">
        <f t="shared" si="99"/>
        <v>0</v>
      </c>
      <c r="L96" s="752">
        <f t="shared" si="77"/>
        <v>0</v>
      </c>
      <c r="M96" s="758">
        <f>SUM(M97:M99)</f>
        <v>0</v>
      </c>
      <c r="N96" s="758">
        <f t="shared" ref="N96:O96" si="100">SUM(N97:N99)</f>
        <v>0</v>
      </c>
      <c r="O96" s="758">
        <f t="shared" si="100"/>
        <v>0</v>
      </c>
      <c r="P96" s="752">
        <f t="shared" si="78"/>
        <v>0</v>
      </c>
      <c r="Q96" s="758">
        <f>SUM(Q97:Q99)</f>
        <v>0</v>
      </c>
      <c r="R96" s="758">
        <f t="shared" ref="R96:S96" si="101">SUM(R97:R99)</f>
        <v>0</v>
      </c>
      <c r="S96" s="758">
        <f t="shared" si="101"/>
        <v>0</v>
      </c>
      <c r="T96" s="752">
        <f t="shared" si="79"/>
        <v>0</v>
      </c>
      <c r="U96" s="754">
        <f t="shared" si="80"/>
        <v>0</v>
      </c>
      <c r="V96" s="737"/>
      <c r="W96" s="737"/>
    </row>
    <row r="97" spans="1:23" s="733" customFormat="1" ht="14.25" outlineLevel="2">
      <c r="A97" s="730" t="s">
        <v>559</v>
      </c>
      <c r="B97" s="730" t="s">
        <v>561</v>
      </c>
      <c r="C97" s="731"/>
      <c r="D97" s="755">
        <f t="shared" si="81"/>
        <v>0</v>
      </c>
      <c r="E97" s="756"/>
      <c r="F97" s="756"/>
      <c r="G97" s="756"/>
      <c r="H97" s="755">
        <f t="shared" si="76"/>
        <v>0</v>
      </c>
      <c r="I97" s="756"/>
      <c r="J97" s="756"/>
      <c r="K97" s="756"/>
      <c r="L97" s="755">
        <f t="shared" si="77"/>
        <v>0</v>
      </c>
      <c r="M97" s="756"/>
      <c r="N97" s="756"/>
      <c r="O97" s="756"/>
      <c r="P97" s="755">
        <f t="shared" si="78"/>
        <v>0</v>
      </c>
      <c r="Q97" s="756"/>
      <c r="R97" s="756"/>
      <c r="S97" s="756"/>
      <c r="T97" s="755">
        <f t="shared" si="79"/>
        <v>0</v>
      </c>
      <c r="U97" s="757">
        <f t="shared" si="80"/>
        <v>0</v>
      </c>
      <c r="V97" s="732"/>
      <c r="W97" s="732"/>
    </row>
    <row r="98" spans="1:23" s="733" customFormat="1" ht="14.25" outlineLevel="2">
      <c r="A98" s="730" t="s">
        <v>821</v>
      </c>
      <c r="B98" s="730" t="s">
        <v>819</v>
      </c>
      <c r="C98" s="731"/>
      <c r="D98" s="755">
        <f t="shared" si="81"/>
        <v>0</v>
      </c>
      <c r="E98" s="756"/>
      <c r="F98" s="756"/>
      <c r="G98" s="756"/>
      <c r="H98" s="755">
        <f t="shared" si="76"/>
        <v>0</v>
      </c>
      <c r="I98" s="756"/>
      <c r="J98" s="756"/>
      <c r="K98" s="756"/>
      <c r="L98" s="755">
        <f t="shared" si="77"/>
        <v>0</v>
      </c>
      <c r="M98" s="756"/>
      <c r="N98" s="756"/>
      <c r="O98" s="756"/>
      <c r="P98" s="755">
        <f t="shared" si="78"/>
        <v>0</v>
      </c>
      <c r="Q98" s="756"/>
      <c r="R98" s="756"/>
      <c r="S98" s="756"/>
      <c r="T98" s="755">
        <f t="shared" si="79"/>
        <v>0</v>
      </c>
      <c r="U98" s="757">
        <f t="shared" si="80"/>
        <v>0</v>
      </c>
      <c r="V98" s="732"/>
      <c r="W98" s="732"/>
    </row>
    <row r="99" spans="1:23" s="733" customFormat="1" ht="14.25" outlineLevel="2">
      <c r="A99" s="730" t="s">
        <v>829</v>
      </c>
      <c r="B99" s="730" t="s">
        <v>820</v>
      </c>
      <c r="C99" s="731"/>
      <c r="D99" s="755">
        <f t="shared" si="81"/>
        <v>0</v>
      </c>
      <c r="E99" s="756"/>
      <c r="F99" s="756"/>
      <c r="G99" s="756"/>
      <c r="H99" s="755">
        <f t="shared" si="76"/>
        <v>0</v>
      </c>
      <c r="I99" s="756"/>
      <c r="J99" s="756"/>
      <c r="K99" s="756"/>
      <c r="L99" s="755">
        <f t="shared" si="77"/>
        <v>0</v>
      </c>
      <c r="M99" s="756"/>
      <c r="N99" s="756"/>
      <c r="O99" s="756"/>
      <c r="P99" s="755">
        <f t="shared" si="78"/>
        <v>0</v>
      </c>
      <c r="Q99" s="756"/>
      <c r="R99" s="756"/>
      <c r="S99" s="756"/>
      <c r="T99" s="755">
        <f t="shared" si="79"/>
        <v>0</v>
      </c>
      <c r="U99" s="757">
        <f t="shared" si="80"/>
        <v>0</v>
      </c>
      <c r="V99" s="732"/>
      <c r="W99" s="732"/>
    </row>
    <row r="100" spans="1:23" s="733" customFormat="1" ht="14.25" outlineLevel="1">
      <c r="A100" s="735" t="s">
        <v>835</v>
      </c>
      <c r="B100" s="735" t="s">
        <v>822</v>
      </c>
      <c r="C100" s="736"/>
      <c r="D100" s="752">
        <f t="shared" si="81"/>
        <v>0</v>
      </c>
      <c r="E100" s="753">
        <f>SUM(E101:E106)</f>
        <v>0</v>
      </c>
      <c r="F100" s="753">
        <f t="shared" ref="F100:G100" si="102">SUM(F101:F106)</f>
        <v>0</v>
      </c>
      <c r="G100" s="753">
        <f t="shared" si="102"/>
        <v>0</v>
      </c>
      <c r="H100" s="752">
        <f t="shared" si="76"/>
        <v>0</v>
      </c>
      <c r="I100" s="753">
        <f>SUM(I101:I106)</f>
        <v>0</v>
      </c>
      <c r="J100" s="753">
        <f t="shared" ref="J100:K100" si="103">SUM(J101:J106)</f>
        <v>0</v>
      </c>
      <c r="K100" s="753">
        <f t="shared" si="103"/>
        <v>0</v>
      </c>
      <c r="L100" s="752">
        <f t="shared" si="77"/>
        <v>0</v>
      </c>
      <c r="M100" s="753">
        <f>SUM(M101:M106)</f>
        <v>0</v>
      </c>
      <c r="N100" s="753">
        <f t="shared" ref="N100:O100" si="104">SUM(N101:N106)</f>
        <v>0</v>
      </c>
      <c r="O100" s="753">
        <f t="shared" si="104"/>
        <v>0</v>
      </c>
      <c r="P100" s="752">
        <f t="shared" si="78"/>
        <v>0</v>
      </c>
      <c r="Q100" s="753">
        <f>SUM(Q101:Q106)</f>
        <v>0</v>
      </c>
      <c r="R100" s="753">
        <f t="shared" ref="R100:S100" si="105">SUM(R101:R106)</f>
        <v>0</v>
      </c>
      <c r="S100" s="753">
        <f t="shared" si="105"/>
        <v>0</v>
      </c>
      <c r="T100" s="752">
        <f t="shared" si="79"/>
        <v>0</v>
      </c>
      <c r="U100" s="754">
        <f t="shared" si="80"/>
        <v>0</v>
      </c>
      <c r="V100" s="737"/>
      <c r="W100" s="737"/>
    </row>
    <row r="101" spans="1:23" s="733" customFormat="1" ht="14.25" outlineLevel="2">
      <c r="A101" s="730" t="s">
        <v>837</v>
      </c>
      <c r="B101" s="730" t="s">
        <v>823</v>
      </c>
      <c r="C101" s="731"/>
      <c r="D101" s="755">
        <f t="shared" si="81"/>
        <v>0</v>
      </c>
      <c r="E101" s="756"/>
      <c r="F101" s="756"/>
      <c r="G101" s="756"/>
      <c r="H101" s="755">
        <f t="shared" si="76"/>
        <v>0</v>
      </c>
      <c r="I101" s="756"/>
      <c r="J101" s="756"/>
      <c r="K101" s="756"/>
      <c r="L101" s="755">
        <f t="shared" si="77"/>
        <v>0</v>
      </c>
      <c r="M101" s="756"/>
      <c r="N101" s="756"/>
      <c r="O101" s="756"/>
      <c r="P101" s="755">
        <f t="shared" si="78"/>
        <v>0</v>
      </c>
      <c r="Q101" s="756"/>
      <c r="R101" s="756"/>
      <c r="S101" s="756"/>
      <c r="T101" s="755">
        <f t="shared" si="79"/>
        <v>0</v>
      </c>
      <c r="U101" s="757">
        <f t="shared" si="80"/>
        <v>0</v>
      </c>
      <c r="V101" s="732"/>
      <c r="W101" s="732"/>
    </row>
    <row r="102" spans="1:23" s="733" customFormat="1" ht="14.25" outlineLevel="2">
      <c r="A102" s="730" t="s">
        <v>839</v>
      </c>
      <c r="B102" s="730" t="s">
        <v>824</v>
      </c>
      <c r="C102" s="731"/>
      <c r="D102" s="755">
        <f t="shared" si="81"/>
        <v>0</v>
      </c>
      <c r="E102" s="759"/>
      <c r="F102" s="759"/>
      <c r="G102" s="759"/>
      <c r="H102" s="755">
        <f t="shared" si="76"/>
        <v>0</v>
      </c>
      <c r="I102" s="759"/>
      <c r="J102" s="759"/>
      <c r="K102" s="759"/>
      <c r="L102" s="755">
        <f t="shared" si="77"/>
        <v>0</v>
      </c>
      <c r="M102" s="759"/>
      <c r="N102" s="759"/>
      <c r="O102" s="759"/>
      <c r="P102" s="755">
        <f t="shared" si="78"/>
        <v>0</v>
      </c>
      <c r="Q102" s="759"/>
      <c r="R102" s="759"/>
      <c r="S102" s="759"/>
      <c r="T102" s="755">
        <f t="shared" si="79"/>
        <v>0</v>
      </c>
      <c r="U102" s="757">
        <f t="shared" si="80"/>
        <v>0</v>
      </c>
      <c r="V102" s="732"/>
      <c r="W102" s="732"/>
    </row>
    <row r="103" spans="1:23" s="733" customFormat="1" ht="14.25" outlineLevel="2">
      <c r="A103" s="730" t="s">
        <v>841</v>
      </c>
      <c r="B103" s="730" t="s">
        <v>825</v>
      </c>
      <c r="C103" s="731"/>
      <c r="D103" s="755">
        <f t="shared" si="81"/>
        <v>0</v>
      </c>
      <c r="E103" s="756"/>
      <c r="F103" s="756"/>
      <c r="G103" s="756"/>
      <c r="H103" s="755">
        <f t="shared" si="76"/>
        <v>0</v>
      </c>
      <c r="I103" s="756"/>
      <c r="J103" s="756"/>
      <c r="K103" s="756"/>
      <c r="L103" s="755">
        <f t="shared" si="77"/>
        <v>0</v>
      </c>
      <c r="M103" s="756"/>
      <c r="N103" s="756"/>
      <c r="O103" s="756"/>
      <c r="P103" s="755">
        <f t="shared" si="78"/>
        <v>0</v>
      </c>
      <c r="Q103" s="756"/>
      <c r="R103" s="756"/>
      <c r="S103" s="756"/>
      <c r="T103" s="755">
        <f t="shared" si="79"/>
        <v>0</v>
      </c>
      <c r="U103" s="757">
        <f t="shared" si="80"/>
        <v>0</v>
      </c>
      <c r="V103" s="732"/>
      <c r="W103" s="732"/>
    </row>
    <row r="104" spans="1:23" s="733" customFormat="1" ht="14.25" outlineLevel="2">
      <c r="A104" s="730" t="s">
        <v>843</v>
      </c>
      <c r="B104" s="730" t="s">
        <v>826</v>
      </c>
      <c r="C104" s="731"/>
      <c r="D104" s="755">
        <f t="shared" si="81"/>
        <v>0</v>
      </c>
      <c r="E104" s="756"/>
      <c r="F104" s="756"/>
      <c r="G104" s="756"/>
      <c r="H104" s="755">
        <f t="shared" si="76"/>
        <v>0</v>
      </c>
      <c r="I104" s="756"/>
      <c r="J104" s="756"/>
      <c r="K104" s="756"/>
      <c r="L104" s="755">
        <f t="shared" si="77"/>
        <v>0</v>
      </c>
      <c r="M104" s="756"/>
      <c r="N104" s="756"/>
      <c r="O104" s="756"/>
      <c r="P104" s="755">
        <f t="shared" si="78"/>
        <v>0</v>
      </c>
      <c r="Q104" s="756"/>
      <c r="R104" s="756"/>
      <c r="S104" s="756"/>
      <c r="T104" s="755">
        <f t="shared" si="79"/>
        <v>0</v>
      </c>
      <c r="U104" s="757">
        <f t="shared" si="80"/>
        <v>0</v>
      </c>
      <c r="V104" s="732"/>
      <c r="W104" s="732"/>
    </row>
    <row r="105" spans="1:23" s="733" customFormat="1" ht="14.25" outlineLevel="2">
      <c r="A105" s="730" t="s">
        <v>844</v>
      </c>
      <c r="B105" s="730" t="s">
        <v>827</v>
      </c>
      <c r="C105" s="731"/>
      <c r="D105" s="755">
        <f t="shared" si="81"/>
        <v>0</v>
      </c>
      <c r="E105" s="756"/>
      <c r="F105" s="756"/>
      <c r="G105" s="756"/>
      <c r="H105" s="755">
        <f t="shared" si="76"/>
        <v>0</v>
      </c>
      <c r="I105" s="756"/>
      <c r="J105" s="756"/>
      <c r="K105" s="756"/>
      <c r="L105" s="755">
        <f t="shared" si="77"/>
        <v>0</v>
      </c>
      <c r="M105" s="756"/>
      <c r="N105" s="756"/>
      <c r="O105" s="756"/>
      <c r="P105" s="755">
        <f t="shared" si="78"/>
        <v>0</v>
      </c>
      <c r="Q105" s="756"/>
      <c r="R105" s="756"/>
      <c r="S105" s="756"/>
      <c r="T105" s="755">
        <f t="shared" si="79"/>
        <v>0</v>
      </c>
      <c r="U105" s="757">
        <f t="shared" si="80"/>
        <v>0</v>
      </c>
      <c r="V105" s="732"/>
      <c r="W105" s="732"/>
    </row>
    <row r="106" spans="1:23" s="733" customFormat="1" ht="14.25" outlineLevel="2">
      <c r="A106" s="735" t="s">
        <v>1420</v>
      </c>
      <c r="B106" s="735" t="s">
        <v>828</v>
      </c>
      <c r="C106" s="736"/>
      <c r="D106" s="752">
        <f t="shared" si="81"/>
        <v>0</v>
      </c>
      <c r="E106" s="758">
        <f>SUM(E107:E109)</f>
        <v>0</v>
      </c>
      <c r="F106" s="758">
        <f t="shared" ref="F106:G106" si="106">SUM(F107:F109)</f>
        <v>0</v>
      </c>
      <c r="G106" s="758">
        <f t="shared" si="106"/>
        <v>0</v>
      </c>
      <c r="H106" s="752">
        <f t="shared" si="76"/>
        <v>0</v>
      </c>
      <c r="I106" s="758">
        <f>SUM(I107:I109)</f>
        <v>0</v>
      </c>
      <c r="J106" s="758">
        <f t="shared" ref="J106:K106" si="107">SUM(J107:J109)</f>
        <v>0</v>
      </c>
      <c r="K106" s="758">
        <f t="shared" si="107"/>
        <v>0</v>
      </c>
      <c r="L106" s="752">
        <f t="shared" si="77"/>
        <v>0</v>
      </c>
      <c r="M106" s="758">
        <f>SUM(M107:M109)</f>
        <v>0</v>
      </c>
      <c r="N106" s="758">
        <f t="shared" ref="N106:O106" si="108">SUM(N107:N109)</f>
        <v>0</v>
      </c>
      <c r="O106" s="758">
        <f t="shared" si="108"/>
        <v>0</v>
      </c>
      <c r="P106" s="752">
        <f t="shared" si="78"/>
        <v>0</v>
      </c>
      <c r="Q106" s="758">
        <f>SUM(Q107:Q109)</f>
        <v>0</v>
      </c>
      <c r="R106" s="758">
        <f t="shared" ref="R106:S106" si="109">SUM(R107:R109)</f>
        <v>0</v>
      </c>
      <c r="S106" s="758">
        <f t="shared" si="109"/>
        <v>0</v>
      </c>
      <c r="T106" s="752">
        <f t="shared" si="79"/>
        <v>0</v>
      </c>
      <c r="U106" s="754">
        <f t="shared" si="80"/>
        <v>0</v>
      </c>
      <c r="V106" s="737"/>
      <c r="W106" s="737"/>
    </row>
    <row r="107" spans="1:23" s="733" customFormat="1" ht="14.25" outlineLevel="3">
      <c r="A107" s="730" t="s">
        <v>1421</v>
      </c>
      <c r="B107" s="730" t="s">
        <v>1422</v>
      </c>
      <c r="C107" s="731"/>
      <c r="D107" s="755">
        <f t="shared" si="81"/>
        <v>0</v>
      </c>
      <c r="E107" s="756"/>
      <c r="F107" s="756"/>
      <c r="G107" s="756"/>
      <c r="H107" s="755">
        <f t="shared" si="76"/>
        <v>0</v>
      </c>
      <c r="I107" s="756"/>
      <c r="J107" s="756"/>
      <c r="K107" s="756"/>
      <c r="L107" s="755">
        <f t="shared" si="77"/>
        <v>0</v>
      </c>
      <c r="M107" s="756"/>
      <c r="N107" s="756"/>
      <c r="O107" s="756"/>
      <c r="P107" s="755">
        <f t="shared" si="78"/>
        <v>0</v>
      </c>
      <c r="Q107" s="756"/>
      <c r="R107" s="756"/>
      <c r="S107" s="756"/>
      <c r="T107" s="755">
        <f t="shared" si="79"/>
        <v>0</v>
      </c>
      <c r="U107" s="757">
        <f t="shared" si="80"/>
        <v>0</v>
      </c>
      <c r="V107" s="732"/>
      <c r="W107" s="732"/>
    </row>
    <row r="108" spans="1:23" s="733" customFormat="1" ht="14.25" outlineLevel="3">
      <c r="A108" s="730" t="s">
        <v>1423</v>
      </c>
      <c r="B108" s="730" t="s">
        <v>1424</v>
      </c>
      <c r="C108" s="731"/>
      <c r="D108" s="755">
        <f t="shared" si="81"/>
        <v>0</v>
      </c>
      <c r="E108" s="756"/>
      <c r="F108" s="756"/>
      <c r="G108" s="756"/>
      <c r="H108" s="755">
        <f t="shared" si="76"/>
        <v>0</v>
      </c>
      <c r="I108" s="756"/>
      <c r="J108" s="756"/>
      <c r="K108" s="756"/>
      <c r="L108" s="755">
        <f t="shared" si="77"/>
        <v>0</v>
      </c>
      <c r="M108" s="756"/>
      <c r="N108" s="756"/>
      <c r="O108" s="756"/>
      <c r="P108" s="755">
        <f t="shared" si="78"/>
        <v>0</v>
      </c>
      <c r="Q108" s="756"/>
      <c r="R108" s="756"/>
      <c r="S108" s="756"/>
      <c r="T108" s="755">
        <f t="shared" si="79"/>
        <v>0</v>
      </c>
      <c r="U108" s="757">
        <f t="shared" si="80"/>
        <v>0</v>
      </c>
      <c r="V108" s="732"/>
      <c r="W108" s="732"/>
    </row>
    <row r="109" spans="1:23" s="733" customFormat="1" ht="14.25" outlineLevel="3">
      <c r="A109" s="730" t="s">
        <v>1425</v>
      </c>
      <c r="B109" s="730" t="s">
        <v>1426</v>
      </c>
      <c r="C109" s="731"/>
      <c r="D109" s="755">
        <f t="shared" si="81"/>
        <v>0</v>
      </c>
      <c r="E109" s="756"/>
      <c r="F109" s="756"/>
      <c r="G109" s="756"/>
      <c r="H109" s="755">
        <f t="shared" si="76"/>
        <v>0</v>
      </c>
      <c r="I109" s="756"/>
      <c r="J109" s="756"/>
      <c r="K109" s="756"/>
      <c r="L109" s="755">
        <f t="shared" si="77"/>
        <v>0</v>
      </c>
      <c r="M109" s="756"/>
      <c r="N109" s="756"/>
      <c r="O109" s="756"/>
      <c r="P109" s="755">
        <f t="shared" si="78"/>
        <v>0</v>
      </c>
      <c r="Q109" s="756"/>
      <c r="R109" s="756"/>
      <c r="S109" s="756"/>
      <c r="T109" s="755">
        <f t="shared" ref="T109:T140" si="110">P109+L109+H109+D109</f>
        <v>0</v>
      </c>
      <c r="U109" s="757">
        <f t="shared" ref="U109:U140" si="111">C109-T109</f>
        <v>0</v>
      </c>
      <c r="V109" s="732"/>
      <c r="W109" s="732"/>
    </row>
    <row r="110" spans="1:23" s="733" customFormat="1" ht="14.25" outlineLevel="1">
      <c r="A110" s="735" t="s">
        <v>845</v>
      </c>
      <c r="B110" s="735" t="s">
        <v>830</v>
      </c>
      <c r="C110" s="736"/>
      <c r="D110" s="752">
        <f t="shared" si="81"/>
        <v>0</v>
      </c>
      <c r="E110" s="753">
        <f>SUM(E111:E115)</f>
        <v>0</v>
      </c>
      <c r="F110" s="753">
        <f t="shared" ref="F110:G110" si="112">SUM(F111:F115)</f>
        <v>0</v>
      </c>
      <c r="G110" s="753">
        <f t="shared" si="112"/>
        <v>0</v>
      </c>
      <c r="H110" s="752">
        <f t="shared" si="76"/>
        <v>0</v>
      </c>
      <c r="I110" s="753">
        <f>SUM(I111:I115)</f>
        <v>0</v>
      </c>
      <c r="J110" s="753">
        <f t="shared" ref="J110:K110" si="113">SUM(J111:J115)</f>
        <v>0</v>
      </c>
      <c r="K110" s="753">
        <f t="shared" si="113"/>
        <v>0</v>
      </c>
      <c r="L110" s="752">
        <f t="shared" si="77"/>
        <v>0</v>
      </c>
      <c r="M110" s="753">
        <f>SUM(M111:M115)</f>
        <v>0</v>
      </c>
      <c r="N110" s="753">
        <f t="shared" ref="N110:O110" si="114">SUM(N111:N115)</f>
        <v>0</v>
      </c>
      <c r="O110" s="753">
        <f t="shared" si="114"/>
        <v>0</v>
      </c>
      <c r="P110" s="752">
        <f t="shared" si="78"/>
        <v>0</v>
      </c>
      <c r="Q110" s="753">
        <f>SUM(Q111:Q115)</f>
        <v>0</v>
      </c>
      <c r="R110" s="753">
        <f t="shared" ref="R110:S110" si="115">SUM(R111:R115)</f>
        <v>0</v>
      </c>
      <c r="S110" s="753">
        <f t="shared" si="115"/>
        <v>0</v>
      </c>
      <c r="T110" s="752">
        <f t="shared" si="110"/>
        <v>0</v>
      </c>
      <c r="U110" s="754">
        <f t="shared" si="111"/>
        <v>0</v>
      </c>
      <c r="V110" s="737"/>
      <c r="W110" s="737"/>
    </row>
    <row r="111" spans="1:23" s="733" customFormat="1" ht="14.25" outlineLevel="2">
      <c r="A111" s="730" t="s">
        <v>847</v>
      </c>
      <c r="B111" s="730" t="s">
        <v>1427</v>
      </c>
      <c r="C111" s="731"/>
      <c r="D111" s="755">
        <f t="shared" si="81"/>
        <v>0</v>
      </c>
      <c r="E111" s="756"/>
      <c r="F111" s="756"/>
      <c r="G111" s="756"/>
      <c r="H111" s="755">
        <f t="shared" si="76"/>
        <v>0</v>
      </c>
      <c r="I111" s="756"/>
      <c r="J111" s="756"/>
      <c r="K111" s="756"/>
      <c r="L111" s="755">
        <f t="shared" si="77"/>
        <v>0</v>
      </c>
      <c r="M111" s="756"/>
      <c r="N111" s="756"/>
      <c r="O111" s="756"/>
      <c r="P111" s="755">
        <f t="shared" si="78"/>
        <v>0</v>
      </c>
      <c r="Q111" s="756"/>
      <c r="R111" s="756"/>
      <c r="S111" s="756"/>
      <c r="T111" s="755">
        <f t="shared" si="110"/>
        <v>0</v>
      </c>
      <c r="U111" s="757">
        <f t="shared" si="111"/>
        <v>0</v>
      </c>
      <c r="V111" s="732"/>
      <c r="W111" s="732"/>
    </row>
    <row r="112" spans="1:23" s="733" customFormat="1" ht="14.25" outlineLevel="2">
      <c r="A112" s="730" t="s">
        <v>849</v>
      </c>
      <c r="B112" s="730" t="s">
        <v>831</v>
      </c>
      <c r="C112" s="731"/>
      <c r="D112" s="755">
        <f t="shared" si="81"/>
        <v>0</v>
      </c>
      <c r="E112" s="756"/>
      <c r="F112" s="756"/>
      <c r="G112" s="756"/>
      <c r="H112" s="755">
        <f t="shared" si="76"/>
        <v>0</v>
      </c>
      <c r="I112" s="756"/>
      <c r="J112" s="756"/>
      <c r="K112" s="756"/>
      <c r="L112" s="755">
        <f t="shared" si="77"/>
        <v>0</v>
      </c>
      <c r="M112" s="756"/>
      <c r="N112" s="756"/>
      <c r="O112" s="756"/>
      <c r="P112" s="755">
        <f t="shared" si="78"/>
        <v>0</v>
      </c>
      <c r="Q112" s="756"/>
      <c r="R112" s="756"/>
      <c r="S112" s="756"/>
      <c r="T112" s="755">
        <f t="shared" si="110"/>
        <v>0</v>
      </c>
      <c r="U112" s="757">
        <f t="shared" si="111"/>
        <v>0</v>
      </c>
      <c r="V112" s="732"/>
      <c r="W112" s="732"/>
    </row>
    <row r="113" spans="1:23" s="733" customFormat="1" ht="14.25" outlineLevel="2">
      <c r="A113" s="730" t="s">
        <v>851</v>
      </c>
      <c r="B113" s="730" t="s">
        <v>1428</v>
      </c>
      <c r="C113" s="731"/>
      <c r="D113" s="755">
        <f t="shared" si="81"/>
        <v>0</v>
      </c>
      <c r="E113" s="756"/>
      <c r="F113" s="756"/>
      <c r="G113" s="756"/>
      <c r="H113" s="755">
        <f t="shared" si="76"/>
        <v>0</v>
      </c>
      <c r="I113" s="756"/>
      <c r="J113" s="756"/>
      <c r="K113" s="756"/>
      <c r="L113" s="755">
        <f t="shared" si="77"/>
        <v>0</v>
      </c>
      <c r="M113" s="756"/>
      <c r="N113" s="756"/>
      <c r="O113" s="756"/>
      <c r="P113" s="755">
        <f t="shared" si="78"/>
        <v>0</v>
      </c>
      <c r="Q113" s="756"/>
      <c r="R113" s="756"/>
      <c r="S113" s="756"/>
      <c r="T113" s="755">
        <f t="shared" si="110"/>
        <v>0</v>
      </c>
      <c r="U113" s="757">
        <f t="shared" si="111"/>
        <v>0</v>
      </c>
      <c r="V113" s="732"/>
      <c r="W113" s="732"/>
    </row>
    <row r="114" spans="1:23" s="733" customFormat="1" ht="14.25" outlineLevel="2">
      <c r="A114" s="730" t="s">
        <v>1429</v>
      </c>
      <c r="B114" s="730" t="s">
        <v>1430</v>
      </c>
      <c r="C114" s="731"/>
      <c r="D114" s="755">
        <f t="shared" si="81"/>
        <v>0</v>
      </c>
      <c r="E114" s="756"/>
      <c r="F114" s="756"/>
      <c r="G114" s="756"/>
      <c r="H114" s="755">
        <f t="shared" si="76"/>
        <v>0</v>
      </c>
      <c r="I114" s="756"/>
      <c r="J114" s="756"/>
      <c r="K114" s="756"/>
      <c r="L114" s="755">
        <f t="shared" si="77"/>
        <v>0</v>
      </c>
      <c r="M114" s="756"/>
      <c r="N114" s="756"/>
      <c r="O114" s="756"/>
      <c r="P114" s="755">
        <f t="shared" si="78"/>
        <v>0</v>
      </c>
      <c r="Q114" s="756"/>
      <c r="R114" s="756"/>
      <c r="S114" s="756"/>
      <c r="T114" s="755">
        <f t="shared" si="110"/>
        <v>0</v>
      </c>
      <c r="U114" s="757">
        <f t="shared" si="111"/>
        <v>0</v>
      </c>
      <c r="V114" s="732"/>
      <c r="W114" s="732"/>
    </row>
    <row r="115" spans="1:23" s="733" customFormat="1" ht="14.25" outlineLevel="2">
      <c r="A115" s="730" t="s">
        <v>1431</v>
      </c>
      <c r="B115" s="730" t="s">
        <v>1432</v>
      </c>
      <c r="C115" s="731"/>
      <c r="D115" s="755">
        <f t="shared" si="81"/>
        <v>0</v>
      </c>
      <c r="E115" s="756"/>
      <c r="F115" s="756"/>
      <c r="G115" s="756"/>
      <c r="H115" s="755">
        <f t="shared" si="76"/>
        <v>0</v>
      </c>
      <c r="I115" s="756"/>
      <c r="J115" s="756"/>
      <c r="K115" s="756"/>
      <c r="L115" s="755">
        <f t="shared" si="77"/>
        <v>0</v>
      </c>
      <c r="M115" s="756"/>
      <c r="N115" s="756"/>
      <c r="O115" s="756"/>
      <c r="P115" s="755">
        <f t="shared" si="78"/>
        <v>0</v>
      </c>
      <c r="Q115" s="756"/>
      <c r="R115" s="756"/>
      <c r="S115" s="756"/>
      <c r="T115" s="755">
        <f t="shared" si="110"/>
        <v>0</v>
      </c>
      <c r="U115" s="757">
        <f t="shared" si="111"/>
        <v>0</v>
      </c>
      <c r="V115" s="732"/>
      <c r="W115" s="732"/>
    </row>
    <row r="116" spans="1:23" s="733" customFormat="1" ht="14.25" outlineLevel="1">
      <c r="A116" s="735" t="s">
        <v>853</v>
      </c>
      <c r="B116" s="735" t="s">
        <v>832</v>
      </c>
      <c r="C116" s="736"/>
      <c r="D116" s="752">
        <f t="shared" si="81"/>
        <v>0</v>
      </c>
      <c r="E116" s="753">
        <f>SUM(E117:E119)</f>
        <v>0</v>
      </c>
      <c r="F116" s="753">
        <f t="shared" ref="F116:G116" si="116">SUM(F117:F119)</f>
        <v>0</v>
      </c>
      <c r="G116" s="753">
        <f t="shared" si="116"/>
        <v>0</v>
      </c>
      <c r="H116" s="752">
        <f t="shared" si="76"/>
        <v>0</v>
      </c>
      <c r="I116" s="753">
        <f>SUM(I117:I119)</f>
        <v>0</v>
      </c>
      <c r="J116" s="753">
        <f t="shared" ref="J116:K116" si="117">SUM(J117:J119)</f>
        <v>0</v>
      </c>
      <c r="K116" s="753">
        <f t="shared" si="117"/>
        <v>0</v>
      </c>
      <c r="L116" s="752">
        <f t="shared" si="77"/>
        <v>0</v>
      </c>
      <c r="M116" s="753">
        <f>SUM(M117:M119)</f>
        <v>0</v>
      </c>
      <c r="N116" s="753">
        <f t="shared" ref="N116:O116" si="118">SUM(N117:N119)</f>
        <v>0</v>
      </c>
      <c r="O116" s="753">
        <f t="shared" si="118"/>
        <v>0</v>
      </c>
      <c r="P116" s="752">
        <f t="shared" si="78"/>
        <v>0</v>
      </c>
      <c r="Q116" s="753">
        <f>SUM(Q117:Q119)</f>
        <v>0</v>
      </c>
      <c r="R116" s="753">
        <f t="shared" ref="R116:S116" si="119">SUM(R117:R119)</f>
        <v>0</v>
      </c>
      <c r="S116" s="753">
        <f t="shared" si="119"/>
        <v>0</v>
      </c>
      <c r="T116" s="752">
        <f t="shared" si="110"/>
        <v>0</v>
      </c>
      <c r="U116" s="754">
        <f t="shared" si="111"/>
        <v>0</v>
      </c>
      <c r="V116" s="737"/>
      <c r="W116" s="737"/>
    </row>
    <row r="117" spans="1:23" s="733" customFormat="1" ht="14.25" outlineLevel="2">
      <c r="A117" s="730" t="s">
        <v>855</v>
      </c>
      <c r="B117" s="730" t="s">
        <v>833</v>
      </c>
      <c r="C117" s="731"/>
      <c r="D117" s="755">
        <f t="shared" si="81"/>
        <v>0</v>
      </c>
      <c r="E117" s="756"/>
      <c r="F117" s="756"/>
      <c r="G117" s="756"/>
      <c r="H117" s="755">
        <f t="shared" si="76"/>
        <v>0</v>
      </c>
      <c r="I117" s="756"/>
      <c r="J117" s="756"/>
      <c r="K117" s="756"/>
      <c r="L117" s="755">
        <f t="shared" si="77"/>
        <v>0</v>
      </c>
      <c r="M117" s="756"/>
      <c r="N117" s="756"/>
      <c r="O117" s="756"/>
      <c r="P117" s="755">
        <f t="shared" si="78"/>
        <v>0</v>
      </c>
      <c r="Q117" s="756"/>
      <c r="R117" s="756"/>
      <c r="S117" s="756"/>
      <c r="T117" s="755">
        <f t="shared" si="110"/>
        <v>0</v>
      </c>
      <c r="U117" s="757">
        <f t="shared" si="111"/>
        <v>0</v>
      </c>
      <c r="V117" s="732"/>
      <c r="W117" s="732"/>
    </row>
    <row r="118" spans="1:23" s="733" customFormat="1" ht="14.25" outlineLevel="2">
      <c r="A118" s="730" t="s">
        <v>856</v>
      </c>
      <c r="B118" s="730" t="s">
        <v>834</v>
      </c>
      <c r="C118" s="731"/>
      <c r="D118" s="755">
        <f t="shared" si="81"/>
        <v>0</v>
      </c>
      <c r="E118" s="756"/>
      <c r="F118" s="756"/>
      <c r="G118" s="756"/>
      <c r="H118" s="755">
        <f t="shared" si="76"/>
        <v>0</v>
      </c>
      <c r="I118" s="756"/>
      <c r="J118" s="756"/>
      <c r="K118" s="756"/>
      <c r="L118" s="755">
        <f t="shared" si="77"/>
        <v>0</v>
      </c>
      <c r="M118" s="756"/>
      <c r="N118" s="756"/>
      <c r="O118" s="756"/>
      <c r="P118" s="755">
        <f t="shared" si="78"/>
        <v>0</v>
      </c>
      <c r="Q118" s="756"/>
      <c r="R118" s="756"/>
      <c r="S118" s="756"/>
      <c r="T118" s="755">
        <f t="shared" si="110"/>
        <v>0</v>
      </c>
      <c r="U118" s="757">
        <f t="shared" si="111"/>
        <v>0</v>
      </c>
      <c r="V118" s="732"/>
      <c r="W118" s="732"/>
    </row>
    <row r="119" spans="1:23" s="733" customFormat="1" ht="14.25" outlineLevel="2">
      <c r="A119" s="730" t="s">
        <v>857</v>
      </c>
      <c r="B119" s="730" t="s">
        <v>828</v>
      </c>
      <c r="C119" s="731"/>
      <c r="D119" s="755">
        <f t="shared" si="81"/>
        <v>0</v>
      </c>
      <c r="E119" s="756"/>
      <c r="F119" s="756"/>
      <c r="G119" s="756"/>
      <c r="H119" s="755">
        <f t="shared" si="76"/>
        <v>0</v>
      </c>
      <c r="I119" s="756"/>
      <c r="J119" s="756"/>
      <c r="K119" s="756"/>
      <c r="L119" s="755">
        <f t="shared" si="77"/>
        <v>0</v>
      </c>
      <c r="M119" s="756"/>
      <c r="N119" s="756"/>
      <c r="O119" s="756"/>
      <c r="P119" s="755">
        <f t="shared" si="78"/>
        <v>0</v>
      </c>
      <c r="Q119" s="756"/>
      <c r="R119" s="756"/>
      <c r="S119" s="756"/>
      <c r="T119" s="755">
        <f t="shared" si="110"/>
        <v>0</v>
      </c>
      <c r="U119" s="757">
        <f t="shared" si="111"/>
        <v>0</v>
      </c>
      <c r="V119" s="732"/>
      <c r="W119" s="732"/>
    </row>
    <row r="120" spans="1:23" s="733" customFormat="1" ht="14.25" outlineLevel="1">
      <c r="A120" s="735" t="s">
        <v>858</v>
      </c>
      <c r="B120" s="735" t="s">
        <v>836</v>
      </c>
      <c r="C120" s="736"/>
      <c r="D120" s="752">
        <f t="shared" si="81"/>
        <v>0</v>
      </c>
      <c r="E120" s="758">
        <f>SUM(E121:E124)</f>
        <v>0</v>
      </c>
      <c r="F120" s="758">
        <f t="shared" ref="F120:G120" si="120">SUM(F121:F124)</f>
        <v>0</v>
      </c>
      <c r="G120" s="758">
        <f t="shared" si="120"/>
        <v>0</v>
      </c>
      <c r="H120" s="752">
        <f t="shared" si="76"/>
        <v>0</v>
      </c>
      <c r="I120" s="758">
        <f>SUM(I121:I124)</f>
        <v>0</v>
      </c>
      <c r="J120" s="758">
        <f t="shared" ref="J120:K120" si="121">SUM(J121:J124)</f>
        <v>0</v>
      </c>
      <c r="K120" s="758">
        <f t="shared" si="121"/>
        <v>0</v>
      </c>
      <c r="L120" s="752">
        <f t="shared" si="77"/>
        <v>0</v>
      </c>
      <c r="M120" s="758">
        <f>SUM(M121:M124)</f>
        <v>0</v>
      </c>
      <c r="N120" s="758">
        <f t="shared" ref="N120:O120" si="122">SUM(N121:N124)</f>
        <v>0</v>
      </c>
      <c r="O120" s="758">
        <f t="shared" si="122"/>
        <v>0</v>
      </c>
      <c r="P120" s="752">
        <f t="shared" si="78"/>
        <v>0</v>
      </c>
      <c r="Q120" s="758">
        <f>SUM(Q121:Q124)</f>
        <v>0</v>
      </c>
      <c r="R120" s="758">
        <f t="shared" ref="R120:S120" si="123">SUM(R121:R124)</f>
        <v>0</v>
      </c>
      <c r="S120" s="758">
        <f t="shared" si="123"/>
        <v>0</v>
      </c>
      <c r="T120" s="752">
        <f t="shared" si="110"/>
        <v>0</v>
      </c>
      <c r="U120" s="754">
        <f t="shared" si="111"/>
        <v>0</v>
      </c>
      <c r="V120" s="737"/>
      <c r="W120" s="737"/>
    </row>
    <row r="121" spans="1:23" s="733" customFormat="1" ht="14.25" outlineLevel="2">
      <c r="A121" s="730" t="s">
        <v>860</v>
      </c>
      <c r="B121" s="730" t="s">
        <v>838</v>
      </c>
      <c r="C121" s="731"/>
      <c r="D121" s="755">
        <f t="shared" si="81"/>
        <v>0</v>
      </c>
      <c r="E121" s="756"/>
      <c r="F121" s="756"/>
      <c r="G121" s="756"/>
      <c r="H121" s="755">
        <f t="shared" si="76"/>
        <v>0</v>
      </c>
      <c r="I121" s="756"/>
      <c r="J121" s="756"/>
      <c r="K121" s="756"/>
      <c r="L121" s="755">
        <f t="shared" si="77"/>
        <v>0</v>
      </c>
      <c r="M121" s="756"/>
      <c r="N121" s="756"/>
      <c r="O121" s="756"/>
      <c r="P121" s="755">
        <f t="shared" si="78"/>
        <v>0</v>
      </c>
      <c r="Q121" s="756"/>
      <c r="R121" s="756"/>
      <c r="S121" s="756"/>
      <c r="T121" s="755">
        <f t="shared" si="110"/>
        <v>0</v>
      </c>
      <c r="U121" s="757">
        <f t="shared" si="111"/>
        <v>0</v>
      </c>
      <c r="V121" s="732"/>
      <c r="W121" s="732"/>
    </row>
    <row r="122" spans="1:23" s="733" customFormat="1" ht="14.25" outlineLevel="2">
      <c r="A122" s="730" t="s">
        <v>862</v>
      </c>
      <c r="B122" s="730" t="s">
        <v>840</v>
      </c>
      <c r="C122" s="731"/>
      <c r="D122" s="755">
        <f t="shared" si="81"/>
        <v>0</v>
      </c>
      <c r="E122" s="756"/>
      <c r="F122" s="756"/>
      <c r="G122" s="756"/>
      <c r="H122" s="755">
        <f t="shared" si="76"/>
        <v>0</v>
      </c>
      <c r="I122" s="756"/>
      <c r="J122" s="756"/>
      <c r="K122" s="756"/>
      <c r="L122" s="755">
        <f t="shared" si="77"/>
        <v>0</v>
      </c>
      <c r="M122" s="756"/>
      <c r="N122" s="756"/>
      <c r="O122" s="756"/>
      <c r="P122" s="755">
        <f t="shared" si="78"/>
        <v>0</v>
      </c>
      <c r="Q122" s="756"/>
      <c r="R122" s="756"/>
      <c r="S122" s="756"/>
      <c r="T122" s="755">
        <f t="shared" si="110"/>
        <v>0</v>
      </c>
      <c r="U122" s="757">
        <f t="shared" si="111"/>
        <v>0</v>
      </c>
      <c r="V122" s="732"/>
      <c r="W122" s="732"/>
    </row>
    <row r="123" spans="1:23" s="733" customFormat="1" ht="14.25" outlineLevel="2">
      <c r="A123" s="730" t="s">
        <v>864</v>
      </c>
      <c r="B123" s="730" t="s">
        <v>842</v>
      </c>
      <c r="C123" s="731"/>
      <c r="D123" s="755">
        <f t="shared" si="81"/>
        <v>0</v>
      </c>
      <c r="E123" s="756"/>
      <c r="F123" s="756"/>
      <c r="G123" s="756"/>
      <c r="H123" s="755">
        <f t="shared" si="76"/>
        <v>0</v>
      </c>
      <c r="I123" s="756"/>
      <c r="J123" s="756"/>
      <c r="K123" s="756"/>
      <c r="L123" s="755">
        <f t="shared" si="77"/>
        <v>0</v>
      </c>
      <c r="M123" s="756"/>
      <c r="N123" s="756"/>
      <c r="O123" s="756"/>
      <c r="P123" s="755">
        <f t="shared" si="78"/>
        <v>0</v>
      </c>
      <c r="Q123" s="756"/>
      <c r="R123" s="756"/>
      <c r="S123" s="756"/>
      <c r="T123" s="755">
        <f t="shared" si="110"/>
        <v>0</v>
      </c>
      <c r="U123" s="757">
        <f t="shared" si="111"/>
        <v>0</v>
      </c>
      <c r="V123" s="732"/>
      <c r="W123" s="732"/>
    </row>
    <row r="124" spans="1:23" s="733" customFormat="1" ht="14.25" outlineLevel="2">
      <c r="A124" s="730" t="s">
        <v>1433</v>
      </c>
      <c r="B124" s="730" t="s">
        <v>828</v>
      </c>
      <c r="C124" s="731"/>
      <c r="D124" s="755">
        <f>D125+D129+D134+D135</f>
        <v>0</v>
      </c>
      <c r="E124" s="759"/>
      <c r="F124" s="759"/>
      <c r="G124" s="759"/>
      <c r="H124" s="755">
        <f>H125+H129+H134+H135</f>
        <v>0</v>
      </c>
      <c r="I124" s="759"/>
      <c r="J124" s="759"/>
      <c r="K124" s="759"/>
      <c r="L124" s="755">
        <f>L125+L129+L134+L135</f>
        <v>0</v>
      </c>
      <c r="M124" s="759"/>
      <c r="N124" s="759"/>
      <c r="O124" s="759"/>
      <c r="P124" s="755">
        <f>P125+P129+P134+P135</f>
        <v>0</v>
      </c>
      <c r="Q124" s="759"/>
      <c r="R124" s="759"/>
      <c r="S124" s="759"/>
      <c r="T124" s="755">
        <f t="shared" si="110"/>
        <v>0</v>
      </c>
      <c r="U124" s="757">
        <f t="shared" si="111"/>
        <v>0</v>
      </c>
      <c r="V124" s="732"/>
      <c r="W124" s="732"/>
    </row>
    <row r="125" spans="1:23" s="733" customFormat="1" ht="14.25" outlineLevel="1">
      <c r="A125" s="735" t="s">
        <v>1434</v>
      </c>
      <c r="B125" s="735" t="s">
        <v>846</v>
      </c>
      <c r="C125" s="736"/>
      <c r="D125" s="752">
        <f>SUM(D126:D128)</f>
        <v>0</v>
      </c>
      <c r="E125" s="753">
        <f>SUM(E126:E128)</f>
        <v>0</v>
      </c>
      <c r="F125" s="753">
        <f t="shared" ref="F125:G125" si="124">SUM(F126:F128)</f>
        <v>0</v>
      </c>
      <c r="G125" s="753">
        <f t="shared" si="124"/>
        <v>0</v>
      </c>
      <c r="H125" s="752">
        <f>SUM(H126:H128)</f>
        <v>0</v>
      </c>
      <c r="I125" s="753">
        <f>SUM(I126:I128)</f>
        <v>0</v>
      </c>
      <c r="J125" s="753">
        <f t="shared" ref="J125:K125" si="125">SUM(J126:J128)</f>
        <v>0</v>
      </c>
      <c r="K125" s="753">
        <f t="shared" si="125"/>
        <v>0</v>
      </c>
      <c r="L125" s="752">
        <f>SUM(L126:L128)</f>
        <v>0</v>
      </c>
      <c r="M125" s="753">
        <f>SUM(M126:M128)</f>
        <v>0</v>
      </c>
      <c r="N125" s="753">
        <f t="shared" ref="N125:O125" si="126">SUM(N126:N128)</f>
        <v>0</v>
      </c>
      <c r="O125" s="753">
        <f t="shared" si="126"/>
        <v>0</v>
      </c>
      <c r="P125" s="752">
        <f>SUM(P126:P128)</f>
        <v>0</v>
      </c>
      <c r="Q125" s="753">
        <f>SUM(Q126:Q128)</f>
        <v>0</v>
      </c>
      <c r="R125" s="753">
        <f t="shared" ref="R125:S125" si="127">SUM(R126:R128)</f>
        <v>0</v>
      </c>
      <c r="S125" s="753">
        <f t="shared" si="127"/>
        <v>0</v>
      </c>
      <c r="T125" s="752">
        <f t="shared" si="110"/>
        <v>0</v>
      </c>
      <c r="U125" s="754">
        <f t="shared" si="111"/>
        <v>0</v>
      </c>
      <c r="V125" s="737"/>
      <c r="W125" s="737"/>
    </row>
    <row r="126" spans="1:23" s="733" customFormat="1" ht="14.25" outlineLevel="2">
      <c r="A126" s="730" t="s">
        <v>1435</v>
      </c>
      <c r="B126" s="730" t="s">
        <v>848</v>
      </c>
      <c r="C126" s="731"/>
      <c r="D126" s="755">
        <f t="shared" ref="D126:D134" si="128">SUM(E126:G126)</f>
        <v>0</v>
      </c>
      <c r="E126" s="756"/>
      <c r="F126" s="756"/>
      <c r="G126" s="756"/>
      <c r="H126" s="755">
        <f t="shared" ref="H126:H134" si="129">SUM(I126:K126)</f>
        <v>0</v>
      </c>
      <c r="I126" s="756"/>
      <c r="J126" s="756"/>
      <c r="K126" s="756"/>
      <c r="L126" s="755">
        <f t="shared" ref="L126:L134" si="130">SUM(M126:O126)</f>
        <v>0</v>
      </c>
      <c r="M126" s="756"/>
      <c r="N126" s="756"/>
      <c r="O126" s="756"/>
      <c r="P126" s="755">
        <f t="shared" ref="P126:P134" si="131">SUM(Q126:S126)</f>
        <v>0</v>
      </c>
      <c r="Q126" s="756"/>
      <c r="R126" s="756"/>
      <c r="S126" s="756"/>
      <c r="T126" s="755">
        <f t="shared" si="110"/>
        <v>0</v>
      </c>
      <c r="U126" s="757">
        <f t="shared" si="111"/>
        <v>0</v>
      </c>
      <c r="V126" s="732"/>
      <c r="W126" s="732"/>
    </row>
    <row r="127" spans="1:23" s="733" customFormat="1" ht="14.25" outlineLevel="2">
      <c r="A127" s="730" t="s">
        <v>1436</v>
      </c>
      <c r="B127" s="730" t="s">
        <v>850</v>
      </c>
      <c r="C127" s="731"/>
      <c r="D127" s="755">
        <f t="shared" si="128"/>
        <v>0</v>
      </c>
      <c r="E127" s="756"/>
      <c r="F127" s="756"/>
      <c r="G127" s="756"/>
      <c r="H127" s="755">
        <f t="shared" si="129"/>
        <v>0</v>
      </c>
      <c r="I127" s="756"/>
      <c r="J127" s="756"/>
      <c r="K127" s="756"/>
      <c r="L127" s="755">
        <f t="shared" si="130"/>
        <v>0</v>
      </c>
      <c r="M127" s="756"/>
      <c r="N127" s="756"/>
      <c r="O127" s="756"/>
      <c r="P127" s="755">
        <f t="shared" si="131"/>
        <v>0</v>
      </c>
      <c r="Q127" s="756"/>
      <c r="R127" s="756"/>
      <c r="S127" s="756"/>
      <c r="T127" s="755">
        <f t="shared" si="110"/>
        <v>0</v>
      </c>
      <c r="U127" s="757">
        <f t="shared" si="111"/>
        <v>0</v>
      </c>
      <c r="V127" s="732"/>
      <c r="W127" s="732"/>
    </row>
    <row r="128" spans="1:23" s="733" customFormat="1" ht="14.25" outlineLevel="2">
      <c r="A128" s="730" t="s">
        <v>1437</v>
      </c>
      <c r="B128" s="730" t="s">
        <v>852</v>
      </c>
      <c r="C128" s="731"/>
      <c r="D128" s="755">
        <f t="shared" si="128"/>
        <v>0</v>
      </c>
      <c r="E128" s="756"/>
      <c r="F128" s="756"/>
      <c r="G128" s="756"/>
      <c r="H128" s="755">
        <f t="shared" si="129"/>
        <v>0</v>
      </c>
      <c r="I128" s="756"/>
      <c r="J128" s="756"/>
      <c r="K128" s="756"/>
      <c r="L128" s="755">
        <f t="shared" si="130"/>
        <v>0</v>
      </c>
      <c r="M128" s="756"/>
      <c r="N128" s="756"/>
      <c r="O128" s="756"/>
      <c r="P128" s="755">
        <f t="shared" si="131"/>
        <v>0</v>
      </c>
      <c r="Q128" s="756"/>
      <c r="R128" s="756"/>
      <c r="S128" s="756"/>
      <c r="T128" s="755">
        <f t="shared" si="110"/>
        <v>0</v>
      </c>
      <c r="U128" s="757">
        <f t="shared" si="111"/>
        <v>0</v>
      </c>
      <c r="V128" s="732"/>
      <c r="W128" s="732"/>
    </row>
    <row r="129" spans="1:23" s="733" customFormat="1" ht="14.25" outlineLevel="1">
      <c r="A129" s="730" t="s">
        <v>871</v>
      </c>
      <c r="B129" s="730" t="s">
        <v>1438</v>
      </c>
      <c r="C129" s="731"/>
      <c r="D129" s="755">
        <f t="shared" si="128"/>
        <v>0</v>
      </c>
      <c r="E129" s="756"/>
      <c r="F129" s="756"/>
      <c r="G129" s="756"/>
      <c r="H129" s="755">
        <f t="shared" si="129"/>
        <v>0</v>
      </c>
      <c r="I129" s="756"/>
      <c r="J129" s="756"/>
      <c r="K129" s="756"/>
      <c r="L129" s="755">
        <f t="shared" si="130"/>
        <v>0</v>
      </c>
      <c r="M129" s="756"/>
      <c r="N129" s="756"/>
      <c r="O129" s="756"/>
      <c r="P129" s="755">
        <f t="shared" si="131"/>
        <v>0</v>
      </c>
      <c r="Q129" s="756"/>
      <c r="R129" s="756"/>
      <c r="S129" s="756"/>
      <c r="T129" s="755">
        <f t="shared" si="110"/>
        <v>0</v>
      </c>
      <c r="U129" s="757">
        <f t="shared" si="111"/>
        <v>0</v>
      </c>
      <c r="V129" s="732"/>
      <c r="W129" s="732"/>
    </row>
    <row r="130" spans="1:23" s="733" customFormat="1" ht="14.25">
      <c r="A130" s="735" t="s">
        <v>873</v>
      </c>
      <c r="B130" s="735" t="s">
        <v>903</v>
      </c>
      <c r="C130" s="736"/>
      <c r="D130" s="752">
        <f t="shared" si="128"/>
        <v>0</v>
      </c>
      <c r="E130" s="753">
        <f>SUM(E131,E141,E144:E150,E160:E161,E165)</f>
        <v>0</v>
      </c>
      <c r="F130" s="753">
        <f t="shared" ref="F130:G130" si="132">SUM(F131,F141,F144:F150,F160:F161,F165)</f>
        <v>0</v>
      </c>
      <c r="G130" s="753">
        <f t="shared" si="132"/>
        <v>0</v>
      </c>
      <c r="H130" s="752">
        <f t="shared" si="129"/>
        <v>0</v>
      </c>
      <c r="I130" s="753">
        <f>SUM(I131,I141,I144:I150,I160:I161,I165)</f>
        <v>0</v>
      </c>
      <c r="J130" s="753">
        <f t="shared" ref="J130:K130" si="133">SUM(J131,J141,J144:J150,J160:J161,J165)</f>
        <v>0</v>
      </c>
      <c r="K130" s="753">
        <f t="shared" si="133"/>
        <v>0</v>
      </c>
      <c r="L130" s="752">
        <f t="shared" si="130"/>
        <v>0</v>
      </c>
      <c r="M130" s="753">
        <f>SUM(M131,M141,M144:M150,M160:M161,M165)</f>
        <v>0</v>
      </c>
      <c r="N130" s="753">
        <f t="shared" ref="N130:O130" si="134">SUM(N131,N141,N144:N150,N160:N161,N165)</f>
        <v>0</v>
      </c>
      <c r="O130" s="753">
        <f t="shared" si="134"/>
        <v>0</v>
      </c>
      <c r="P130" s="752">
        <f t="shared" si="131"/>
        <v>0</v>
      </c>
      <c r="Q130" s="753">
        <f>SUM(Q131,Q141,Q144:Q150,Q160:Q161,Q165)</f>
        <v>0</v>
      </c>
      <c r="R130" s="753">
        <f t="shared" ref="R130:S130" si="135">SUM(R131,R141,R144:R150,R160:R161,R165)</f>
        <v>0</v>
      </c>
      <c r="S130" s="753">
        <f t="shared" si="135"/>
        <v>0</v>
      </c>
      <c r="T130" s="752">
        <f t="shared" si="110"/>
        <v>0</v>
      </c>
      <c r="U130" s="754">
        <f t="shared" si="111"/>
        <v>0</v>
      </c>
      <c r="V130" s="737"/>
      <c r="W130" s="737"/>
    </row>
    <row r="131" spans="1:23" s="733" customFormat="1" ht="14.25" outlineLevel="1">
      <c r="A131" s="735" t="s">
        <v>874</v>
      </c>
      <c r="B131" s="735" t="s">
        <v>905</v>
      </c>
      <c r="C131" s="736"/>
      <c r="D131" s="752">
        <f t="shared" si="128"/>
        <v>0</v>
      </c>
      <c r="E131" s="753">
        <f>SUM(E132,E135)</f>
        <v>0</v>
      </c>
      <c r="F131" s="753">
        <f t="shared" ref="F131" si="136">SUM(F132,F135)</f>
        <v>0</v>
      </c>
      <c r="G131" s="753">
        <f t="shared" ref="G131" si="137">SUM(G132,G135)</f>
        <v>0</v>
      </c>
      <c r="H131" s="752">
        <f t="shared" si="129"/>
        <v>0</v>
      </c>
      <c r="I131" s="753">
        <f>SUM(I132,I135)</f>
        <v>0</v>
      </c>
      <c r="J131" s="753">
        <f t="shared" ref="J131:K131" si="138">SUM(J132,J135)</f>
        <v>0</v>
      </c>
      <c r="K131" s="753">
        <f t="shared" si="138"/>
        <v>0</v>
      </c>
      <c r="L131" s="752">
        <f t="shared" si="130"/>
        <v>0</v>
      </c>
      <c r="M131" s="753">
        <f>SUM(M132,M135)</f>
        <v>0</v>
      </c>
      <c r="N131" s="753">
        <f t="shared" ref="N131:O131" si="139">SUM(N132,N135)</f>
        <v>0</v>
      </c>
      <c r="O131" s="753">
        <f t="shared" si="139"/>
        <v>0</v>
      </c>
      <c r="P131" s="752">
        <f t="shared" si="131"/>
        <v>0</v>
      </c>
      <c r="Q131" s="753">
        <f>SUM(Q132,Q135)</f>
        <v>0</v>
      </c>
      <c r="R131" s="753">
        <f t="shared" ref="R131:S131" si="140">SUM(R132,R135)</f>
        <v>0</v>
      </c>
      <c r="S131" s="753">
        <f t="shared" si="140"/>
        <v>0</v>
      </c>
      <c r="T131" s="752">
        <f t="shared" si="110"/>
        <v>0</v>
      </c>
      <c r="U131" s="754">
        <f t="shared" si="111"/>
        <v>0</v>
      </c>
      <c r="V131" s="737"/>
      <c r="W131" s="737"/>
    </row>
    <row r="132" spans="1:23" s="733" customFormat="1" ht="14.25" outlineLevel="2">
      <c r="A132" s="735" t="s">
        <v>1439</v>
      </c>
      <c r="B132" s="735" t="s">
        <v>907</v>
      </c>
      <c r="C132" s="736"/>
      <c r="D132" s="752">
        <f t="shared" si="128"/>
        <v>0</v>
      </c>
      <c r="E132" s="753">
        <f>SUM(E133:E134)</f>
        <v>0</v>
      </c>
      <c r="F132" s="753">
        <f t="shared" ref="F132:G132" si="141">SUM(F133:F134)</f>
        <v>0</v>
      </c>
      <c r="G132" s="753">
        <f t="shared" si="141"/>
        <v>0</v>
      </c>
      <c r="H132" s="752">
        <f t="shared" si="129"/>
        <v>0</v>
      </c>
      <c r="I132" s="753">
        <f>SUM(I133:I134)</f>
        <v>0</v>
      </c>
      <c r="J132" s="753">
        <f t="shared" ref="J132:K132" si="142">SUM(J133:J134)</f>
        <v>0</v>
      </c>
      <c r="K132" s="753">
        <f t="shared" si="142"/>
        <v>0</v>
      </c>
      <c r="L132" s="752">
        <f t="shared" si="130"/>
        <v>0</v>
      </c>
      <c r="M132" s="753">
        <f>SUM(M133:M134)</f>
        <v>0</v>
      </c>
      <c r="N132" s="753">
        <f t="shared" ref="N132:O132" si="143">SUM(N133:N134)</f>
        <v>0</v>
      </c>
      <c r="O132" s="753">
        <f t="shared" si="143"/>
        <v>0</v>
      </c>
      <c r="P132" s="752">
        <f t="shared" si="131"/>
        <v>0</v>
      </c>
      <c r="Q132" s="753">
        <f>SUM(Q133:Q134)</f>
        <v>0</v>
      </c>
      <c r="R132" s="753">
        <f t="shared" ref="R132:S132" si="144">SUM(R133:R134)</f>
        <v>0</v>
      </c>
      <c r="S132" s="753">
        <f t="shared" si="144"/>
        <v>0</v>
      </c>
      <c r="T132" s="752">
        <f t="shared" si="110"/>
        <v>0</v>
      </c>
      <c r="U132" s="754">
        <f t="shared" si="111"/>
        <v>0</v>
      </c>
      <c r="V132" s="737"/>
      <c r="W132" s="737"/>
    </row>
    <row r="133" spans="1:23" s="733" customFormat="1" ht="14.25" outlineLevel="3">
      <c r="A133" s="735" t="s">
        <v>1440</v>
      </c>
      <c r="B133" s="735" t="s">
        <v>1441</v>
      </c>
      <c r="C133" s="736"/>
      <c r="D133" s="752">
        <f t="shared" si="128"/>
        <v>0</v>
      </c>
      <c r="E133" s="753"/>
      <c r="F133" s="753"/>
      <c r="G133" s="753"/>
      <c r="H133" s="752">
        <f t="shared" si="129"/>
        <v>0</v>
      </c>
      <c r="I133" s="753"/>
      <c r="J133" s="753"/>
      <c r="K133" s="753"/>
      <c r="L133" s="752">
        <f t="shared" si="130"/>
        <v>0</v>
      </c>
      <c r="M133" s="753"/>
      <c r="N133" s="753"/>
      <c r="O133" s="753"/>
      <c r="P133" s="752">
        <f t="shared" si="131"/>
        <v>0</v>
      </c>
      <c r="Q133" s="753"/>
      <c r="R133" s="753"/>
      <c r="S133" s="753"/>
      <c r="T133" s="752">
        <f t="shared" si="110"/>
        <v>0</v>
      </c>
      <c r="U133" s="754">
        <f t="shared" si="111"/>
        <v>0</v>
      </c>
      <c r="V133" s="737"/>
      <c r="W133" s="737"/>
    </row>
    <row r="134" spans="1:23" s="733" customFormat="1" ht="14.25" outlineLevel="3">
      <c r="A134" s="735" t="s">
        <v>1442</v>
      </c>
      <c r="B134" s="735" t="s">
        <v>1443</v>
      </c>
      <c r="C134" s="736"/>
      <c r="D134" s="752">
        <f t="shared" si="128"/>
        <v>0</v>
      </c>
      <c r="E134" s="753"/>
      <c r="F134" s="753"/>
      <c r="G134" s="753"/>
      <c r="H134" s="752">
        <f t="shared" si="129"/>
        <v>0</v>
      </c>
      <c r="I134" s="753"/>
      <c r="J134" s="753"/>
      <c r="K134" s="753"/>
      <c r="L134" s="752">
        <f t="shared" si="130"/>
        <v>0</v>
      </c>
      <c r="M134" s="753"/>
      <c r="N134" s="753"/>
      <c r="O134" s="753"/>
      <c r="P134" s="752">
        <f t="shared" si="131"/>
        <v>0</v>
      </c>
      <c r="Q134" s="753"/>
      <c r="R134" s="753"/>
      <c r="S134" s="753"/>
      <c r="T134" s="752">
        <f t="shared" si="110"/>
        <v>0</v>
      </c>
      <c r="U134" s="754">
        <f t="shared" si="111"/>
        <v>0</v>
      </c>
      <c r="V134" s="737"/>
      <c r="W134" s="737"/>
    </row>
    <row r="135" spans="1:23" s="733" customFormat="1" ht="14.25" outlineLevel="2">
      <c r="A135" s="735" t="s">
        <v>1444</v>
      </c>
      <c r="B135" s="735" t="s">
        <v>909</v>
      </c>
      <c r="C135" s="736"/>
      <c r="D135" s="752">
        <f t="shared" ref="D135:D141" si="145">SUM(E135:G135)</f>
        <v>0</v>
      </c>
      <c r="E135" s="753">
        <f>SUM(E136:E140)</f>
        <v>0</v>
      </c>
      <c r="F135" s="753">
        <f t="shared" ref="F135:G135" si="146">SUM(F136:F140)</f>
        <v>0</v>
      </c>
      <c r="G135" s="753">
        <f t="shared" si="146"/>
        <v>0</v>
      </c>
      <c r="H135" s="752">
        <f t="shared" ref="H135:H137" si="147">SUM(I135:K135)</f>
        <v>0</v>
      </c>
      <c r="I135" s="753">
        <f>SUM(I136:I140)</f>
        <v>0</v>
      </c>
      <c r="J135" s="753">
        <f t="shared" ref="J135:K135" si="148">SUM(J136:J140)</f>
        <v>0</v>
      </c>
      <c r="K135" s="753">
        <f t="shared" si="148"/>
        <v>0</v>
      </c>
      <c r="L135" s="752">
        <f t="shared" ref="L135:L137" si="149">SUM(M135:O135)</f>
        <v>0</v>
      </c>
      <c r="M135" s="753">
        <f>SUM(M136:M140)</f>
        <v>0</v>
      </c>
      <c r="N135" s="753">
        <f t="shared" ref="N135:O135" si="150">SUM(N136:N140)</f>
        <v>0</v>
      </c>
      <c r="O135" s="753">
        <f t="shared" si="150"/>
        <v>0</v>
      </c>
      <c r="P135" s="752">
        <f t="shared" ref="P135:P137" si="151">SUM(Q135:S135)</f>
        <v>0</v>
      </c>
      <c r="Q135" s="753">
        <f>SUM(Q136:Q140)</f>
        <v>0</v>
      </c>
      <c r="R135" s="753">
        <f t="shared" ref="R135:S135" si="152">SUM(R136:R140)</f>
        <v>0</v>
      </c>
      <c r="S135" s="753">
        <f t="shared" si="152"/>
        <v>0</v>
      </c>
      <c r="T135" s="752">
        <f t="shared" si="110"/>
        <v>0</v>
      </c>
      <c r="U135" s="754">
        <f t="shared" si="111"/>
        <v>0</v>
      </c>
      <c r="V135" s="737"/>
      <c r="W135" s="737"/>
    </row>
    <row r="136" spans="1:23" s="733" customFormat="1" ht="14.25" outlineLevel="3">
      <c r="A136" s="735" t="s">
        <v>1445</v>
      </c>
      <c r="B136" s="735" t="s">
        <v>1446</v>
      </c>
      <c r="C136" s="736"/>
      <c r="D136" s="752">
        <f t="shared" si="145"/>
        <v>0</v>
      </c>
      <c r="E136" s="753"/>
      <c r="F136" s="753"/>
      <c r="G136" s="753"/>
      <c r="H136" s="752">
        <f t="shared" si="147"/>
        <v>0</v>
      </c>
      <c r="I136" s="753"/>
      <c r="J136" s="753"/>
      <c r="K136" s="753"/>
      <c r="L136" s="752">
        <f t="shared" si="149"/>
        <v>0</v>
      </c>
      <c r="M136" s="753"/>
      <c r="N136" s="753"/>
      <c r="O136" s="753"/>
      <c r="P136" s="752">
        <f t="shared" si="151"/>
        <v>0</v>
      </c>
      <c r="Q136" s="753"/>
      <c r="R136" s="753"/>
      <c r="S136" s="753"/>
      <c r="T136" s="752">
        <f t="shared" si="110"/>
        <v>0</v>
      </c>
      <c r="U136" s="754">
        <f t="shared" si="111"/>
        <v>0</v>
      </c>
      <c r="V136" s="737"/>
      <c r="W136" s="737"/>
    </row>
    <row r="137" spans="1:23" s="733" customFormat="1" ht="14.25" outlineLevel="3">
      <c r="A137" s="735" t="s">
        <v>1447</v>
      </c>
      <c r="B137" s="735" t="s">
        <v>1448</v>
      </c>
      <c r="C137" s="736"/>
      <c r="D137" s="752">
        <f t="shared" si="145"/>
        <v>0</v>
      </c>
      <c r="E137" s="753"/>
      <c r="F137" s="753"/>
      <c r="G137" s="753"/>
      <c r="H137" s="752">
        <f t="shared" si="147"/>
        <v>0</v>
      </c>
      <c r="I137" s="753"/>
      <c r="J137" s="753"/>
      <c r="K137" s="753"/>
      <c r="L137" s="752">
        <f t="shared" si="149"/>
        <v>0</v>
      </c>
      <c r="M137" s="753"/>
      <c r="N137" s="753"/>
      <c r="O137" s="753"/>
      <c r="P137" s="752">
        <f t="shared" si="151"/>
        <v>0</v>
      </c>
      <c r="Q137" s="753"/>
      <c r="R137" s="753"/>
      <c r="S137" s="753"/>
      <c r="T137" s="752">
        <f t="shared" si="110"/>
        <v>0</v>
      </c>
      <c r="U137" s="754">
        <f t="shared" si="111"/>
        <v>0</v>
      </c>
      <c r="V137" s="737"/>
      <c r="W137" s="737"/>
    </row>
    <row r="138" spans="1:23" s="733" customFormat="1" ht="14.25" outlineLevel="3">
      <c r="A138" s="735" t="s">
        <v>1449</v>
      </c>
      <c r="B138" s="735" t="s">
        <v>1450</v>
      </c>
      <c r="C138" s="736"/>
      <c r="D138" s="752">
        <f>SUM(E138:G138)</f>
        <v>0</v>
      </c>
      <c r="E138" s="753"/>
      <c r="F138" s="753"/>
      <c r="G138" s="753"/>
      <c r="H138" s="752">
        <f>SUM(I138:K138)</f>
        <v>0</v>
      </c>
      <c r="I138" s="753"/>
      <c r="J138" s="753"/>
      <c r="K138" s="753"/>
      <c r="L138" s="752">
        <f>SUM(M138:O138)</f>
        <v>0</v>
      </c>
      <c r="M138" s="753"/>
      <c r="N138" s="753"/>
      <c r="O138" s="753"/>
      <c r="P138" s="752">
        <f>SUM(Q138:S138)</f>
        <v>0</v>
      </c>
      <c r="Q138" s="753"/>
      <c r="R138" s="753"/>
      <c r="S138" s="753"/>
      <c r="T138" s="752">
        <f t="shared" si="110"/>
        <v>0</v>
      </c>
      <c r="U138" s="754">
        <f t="shared" si="111"/>
        <v>0</v>
      </c>
      <c r="V138" s="737"/>
      <c r="W138" s="737"/>
    </row>
    <row r="139" spans="1:23" s="733" customFormat="1" ht="14.25" outlineLevel="3">
      <c r="A139" s="735" t="s">
        <v>1451</v>
      </c>
      <c r="B139" s="735" t="s">
        <v>1452</v>
      </c>
      <c r="C139" s="738"/>
      <c r="D139" s="752">
        <f t="shared" si="145"/>
        <v>0</v>
      </c>
      <c r="E139" s="753"/>
      <c r="F139" s="753"/>
      <c r="G139" s="753"/>
      <c r="H139" s="752">
        <f t="shared" ref="H139:H150" si="153">SUM(I139:K139)</f>
        <v>0</v>
      </c>
      <c r="I139" s="753"/>
      <c r="J139" s="753"/>
      <c r="K139" s="753"/>
      <c r="L139" s="752">
        <f t="shared" ref="L139:L150" si="154">SUM(M139:O139)</f>
        <v>0</v>
      </c>
      <c r="M139" s="753"/>
      <c r="N139" s="753"/>
      <c r="O139" s="753"/>
      <c r="P139" s="752">
        <f t="shared" ref="P139:P150" si="155">SUM(Q139:S139)</f>
        <v>0</v>
      </c>
      <c r="Q139" s="753"/>
      <c r="R139" s="753"/>
      <c r="S139" s="753"/>
      <c r="T139" s="752">
        <f t="shared" si="110"/>
        <v>0</v>
      </c>
      <c r="U139" s="754">
        <f>C139-T139</f>
        <v>0</v>
      </c>
      <c r="V139" s="737"/>
      <c r="W139" s="737"/>
    </row>
    <row r="140" spans="1:23" s="733" customFormat="1" ht="14.25" outlineLevel="3">
      <c r="A140" s="735" t="s">
        <v>1453</v>
      </c>
      <c r="B140" s="735" t="s">
        <v>1454</v>
      </c>
      <c r="C140" s="736"/>
      <c r="D140" s="752">
        <f t="shared" si="145"/>
        <v>0</v>
      </c>
      <c r="E140" s="752"/>
      <c r="F140" s="752"/>
      <c r="G140" s="752"/>
      <c r="H140" s="752">
        <f t="shared" si="153"/>
        <v>0</v>
      </c>
      <c r="I140" s="752"/>
      <c r="J140" s="752"/>
      <c r="K140" s="752"/>
      <c r="L140" s="752">
        <f t="shared" si="154"/>
        <v>0</v>
      </c>
      <c r="M140" s="752"/>
      <c r="N140" s="752"/>
      <c r="O140" s="752"/>
      <c r="P140" s="752">
        <f t="shared" si="155"/>
        <v>0</v>
      </c>
      <c r="Q140" s="752"/>
      <c r="R140" s="752"/>
      <c r="S140" s="752"/>
      <c r="T140" s="752">
        <f t="shared" si="110"/>
        <v>0</v>
      </c>
      <c r="U140" s="754">
        <f t="shared" si="111"/>
        <v>0</v>
      </c>
      <c r="V140" s="737"/>
      <c r="W140" s="737"/>
    </row>
    <row r="141" spans="1:23" s="733" customFormat="1" ht="14.25" outlineLevel="1">
      <c r="A141" s="735" t="s">
        <v>876</v>
      </c>
      <c r="B141" s="735" t="s">
        <v>911</v>
      </c>
      <c r="C141" s="736"/>
      <c r="D141" s="752">
        <f t="shared" si="145"/>
        <v>0</v>
      </c>
      <c r="E141" s="753">
        <f>SUM(E142:E143)</f>
        <v>0</v>
      </c>
      <c r="F141" s="753">
        <f t="shared" ref="F141:G141" si="156">SUM(F142:F143)</f>
        <v>0</v>
      </c>
      <c r="G141" s="753">
        <f t="shared" si="156"/>
        <v>0</v>
      </c>
      <c r="H141" s="752">
        <f t="shared" si="153"/>
        <v>0</v>
      </c>
      <c r="I141" s="753">
        <f>SUM(I142:I143)</f>
        <v>0</v>
      </c>
      <c r="J141" s="753">
        <f t="shared" ref="J141:K141" si="157">SUM(J142:J143)</f>
        <v>0</v>
      </c>
      <c r="K141" s="753">
        <f t="shared" si="157"/>
        <v>0</v>
      </c>
      <c r="L141" s="752">
        <f t="shared" si="154"/>
        <v>0</v>
      </c>
      <c r="M141" s="753">
        <f>SUM(M142:M143)</f>
        <v>0</v>
      </c>
      <c r="N141" s="753">
        <f t="shared" ref="N141:O141" si="158">SUM(N142:N143)</f>
        <v>0</v>
      </c>
      <c r="O141" s="753">
        <f t="shared" si="158"/>
        <v>0</v>
      </c>
      <c r="P141" s="752">
        <f t="shared" si="155"/>
        <v>0</v>
      </c>
      <c r="Q141" s="753">
        <f>SUM(Q142:Q143)</f>
        <v>0</v>
      </c>
      <c r="R141" s="753">
        <f t="shared" ref="R141:S141" si="159">SUM(R142:R143)</f>
        <v>0</v>
      </c>
      <c r="S141" s="753">
        <f t="shared" si="159"/>
        <v>0</v>
      </c>
      <c r="T141" s="752">
        <f t="shared" ref="T141:T168" si="160">P141+L141+H141+D141</f>
        <v>0</v>
      </c>
      <c r="U141" s="754">
        <f t="shared" ref="U141:U168" si="161">C141-T141</f>
        <v>0</v>
      </c>
      <c r="V141" s="737"/>
      <c r="W141" s="737"/>
    </row>
    <row r="142" spans="1:23" s="733" customFormat="1" ht="14.25" outlineLevel="2">
      <c r="A142" s="730" t="s">
        <v>1455</v>
      </c>
      <c r="B142" s="730" t="s">
        <v>1456</v>
      </c>
      <c r="C142" s="731"/>
      <c r="D142" s="755">
        <f t="shared" ref="D142:D150" si="162">SUM(E142:G142)</f>
        <v>0</v>
      </c>
      <c r="E142" s="756"/>
      <c r="F142" s="756"/>
      <c r="G142" s="756"/>
      <c r="H142" s="755">
        <f t="shared" si="153"/>
        <v>0</v>
      </c>
      <c r="I142" s="756"/>
      <c r="J142" s="756"/>
      <c r="K142" s="756"/>
      <c r="L142" s="755">
        <f t="shared" si="154"/>
        <v>0</v>
      </c>
      <c r="M142" s="756"/>
      <c r="N142" s="756"/>
      <c r="O142" s="756"/>
      <c r="P142" s="755">
        <f t="shared" si="155"/>
        <v>0</v>
      </c>
      <c r="Q142" s="756"/>
      <c r="R142" s="756"/>
      <c r="S142" s="756"/>
      <c r="T142" s="755">
        <f t="shared" si="160"/>
        <v>0</v>
      </c>
      <c r="U142" s="757">
        <f t="shared" si="161"/>
        <v>0</v>
      </c>
      <c r="V142" s="732"/>
      <c r="W142" s="732"/>
    </row>
    <row r="143" spans="1:23" s="733" customFormat="1" ht="14.25" outlineLevel="2">
      <c r="A143" s="730" t="s">
        <v>1457</v>
      </c>
      <c r="B143" s="730" t="s">
        <v>1458</v>
      </c>
      <c r="C143" s="731"/>
      <c r="D143" s="755">
        <f t="shared" si="162"/>
        <v>0</v>
      </c>
      <c r="E143" s="756"/>
      <c r="F143" s="756"/>
      <c r="G143" s="756"/>
      <c r="H143" s="755">
        <f t="shared" si="153"/>
        <v>0</v>
      </c>
      <c r="I143" s="756"/>
      <c r="J143" s="756"/>
      <c r="K143" s="756"/>
      <c r="L143" s="755">
        <f t="shared" si="154"/>
        <v>0</v>
      </c>
      <c r="M143" s="756"/>
      <c r="N143" s="756"/>
      <c r="O143" s="756"/>
      <c r="P143" s="755">
        <f t="shared" si="155"/>
        <v>0</v>
      </c>
      <c r="Q143" s="756"/>
      <c r="R143" s="756"/>
      <c r="S143" s="756"/>
      <c r="T143" s="755">
        <f t="shared" si="160"/>
        <v>0</v>
      </c>
      <c r="U143" s="757">
        <f t="shared" si="161"/>
        <v>0</v>
      </c>
      <c r="V143" s="732"/>
      <c r="W143" s="732"/>
    </row>
    <row r="144" spans="1:23" s="733" customFormat="1" ht="14.25" outlineLevel="1">
      <c r="A144" s="730" t="s">
        <v>878</v>
      </c>
      <c r="B144" s="730" t="s">
        <v>913</v>
      </c>
      <c r="C144" s="731"/>
      <c r="D144" s="755">
        <f t="shared" si="162"/>
        <v>0</v>
      </c>
      <c r="E144" s="756"/>
      <c r="F144" s="756"/>
      <c r="G144" s="756"/>
      <c r="H144" s="755">
        <f t="shared" si="153"/>
        <v>0</v>
      </c>
      <c r="I144" s="756"/>
      <c r="J144" s="756"/>
      <c r="K144" s="756"/>
      <c r="L144" s="755">
        <f t="shared" si="154"/>
        <v>0</v>
      </c>
      <c r="M144" s="756"/>
      <c r="N144" s="756"/>
      <c r="O144" s="756"/>
      <c r="P144" s="755">
        <f t="shared" si="155"/>
        <v>0</v>
      </c>
      <c r="Q144" s="756"/>
      <c r="R144" s="756"/>
      <c r="S144" s="756"/>
      <c r="T144" s="755">
        <f t="shared" si="160"/>
        <v>0</v>
      </c>
      <c r="U144" s="757">
        <f t="shared" si="161"/>
        <v>0</v>
      </c>
      <c r="V144" s="732"/>
      <c r="W144" s="732"/>
    </row>
    <row r="145" spans="1:23" s="733" customFormat="1" ht="14.25" outlineLevel="1">
      <c r="A145" s="730" t="s">
        <v>880</v>
      </c>
      <c r="B145" s="730" t="s">
        <v>1459</v>
      </c>
      <c r="C145" s="731"/>
      <c r="D145" s="755">
        <f t="shared" si="162"/>
        <v>0</v>
      </c>
      <c r="E145" s="756"/>
      <c r="F145" s="756"/>
      <c r="G145" s="756"/>
      <c r="H145" s="755">
        <f t="shared" si="153"/>
        <v>0</v>
      </c>
      <c r="I145" s="756"/>
      <c r="J145" s="756"/>
      <c r="K145" s="756"/>
      <c r="L145" s="755">
        <f t="shared" si="154"/>
        <v>0</v>
      </c>
      <c r="M145" s="756"/>
      <c r="N145" s="756"/>
      <c r="O145" s="756"/>
      <c r="P145" s="755">
        <f t="shared" si="155"/>
        <v>0</v>
      </c>
      <c r="Q145" s="756"/>
      <c r="R145" s="756"/>
      <c r="S145" s="756"/>
      <c r="T145" s="755">
        <f t="shared" si="160"/>
        <v>0</v>
      </c>
      <c r="U145" s="757">
        <f t="shared" si="161"/>
        <v>0</v>
      </c>
      <c r="V145" s="732"/>
      <c r="W145" s="732"/>
    </row>
    <row r="146" spans="1:23" s="733" customFormat="1" ht="14.25" outlineLevel="1">
      <c r="A146" s="730" t="s">
        <v>881</v>
      </c>
      <c r="B146" s="730" t="s">
        <v>916</v>
      </c>
      <c r="C146" s="731"/>
      <c r="D146" s="755">
        <f t="shared" si="162"/>
        <v>0</v>
      </c>
      <c r="E146" s="756"/>
      <c r="F146" s="756"/>
      <c r="G146" s="756"/>
      <c r="H146" s="755">
        <f t="shared" si="153"/>
        <v>0</v>
      </c>
      <c r="I146" s="756"/>
      <c r="J146" s="756"/>
      <c r="K146" s="756"/>
      <c r="L146" s="755">
        <f t="shared" si="154"/>
        <v>0</v>
      </c>
      <c r="M146" s="756"/>
      <c r="N146" s="756"/>
      <c r="O146" s="756"/>
      <c r="P146" s="755">
        <f t="shared" si="155"/>
        <v>0</v>
      </c>
      <c r="Q146" s="756"/>
      <c r="R146" s="756"/>
      <c r="S146" s="756"/>
      <c r="T146" s="755">
        <f t="shared" si="160"/>
        <v>0</v>
      </c>
      <c r="U146" s="757">
        <f t="shared" si="161"/>
        <v>0</v>
      </c>
      <c r="V146" s="732"/>
      <c r="W146" s="732"/>
    </row>
    <row r="147" spans="1:23" s="733" customFormat="1" ht="14.25" outlineLevel="1">
      <c r="A147" s="730" t="s">
        <v>883</v>
      </c>
      <c r="B147" s="730" t="s">
        <v>918</v>
      </c>
      <c r="C147" s="731"/>
      <c r="D147" s="755">
        <f t="shared" si="162"/>
        <v>0</v>
      </c>
      <c r="E147" s="756"/>
      <c r="F147" s="756"/>
      <c r="G147" s="756"/>
      <c r="H147" s="755">
        <f t="shared" si="153"/>
        <v>0</v>
      </c>
      <c r="I147" s="756"/>
      <c r="J147" s="756"/>
      <c r="K147" s="756"/>
      <c r="L147" s="755">
        <f t="shared" si="154"/>
        <v>0</v>
      </c>
      <c r="M147" s="756"/>
      <c r="N147" s="756"/>
      <c r="O147" s="756"/>
      <c r="P147" s="755">
        <f t="shared" si="155"/>
        <v>0</v>
      </c>
      <c r="Q147" s="756"/>
      <c r="R147" s="756"/>
      <c r="S147" s="756"/>
      <c r="T147" s="755">
        <f t="shared" si="160"/>
        <v>0</v>
      </c>
      <c r="U147" s="757">
        <f t="shared" si="161"/>
        <v>0</v>
      </c>
      <c r="V147" s="732"/>
      <c r="W147" s="732"/>
    </row>
    <row r="148" spans="1:23" s="733" customFormat="1" ht="14.25" outlineLevel="1">
      <c r="A148" s="730" t="s">
        <v>885</v>
      </c>
      <c r="B148" s="730" t="s">
        <v>920</v>
      </c>
      <c r="C148" s="731"/>
      <c r="D148" s="755">
        <f t="shared" si="162"/>
        <v>0</v>
      </c>
      <c r="E148" s="756"/>
      <c r="F148" s="756"/>
      <c r="G148" s="756"/>
      <c r="H148" s="755">
        <f t="shared" si="153"/>
        <v>0</v>
      </c>
      <c r="I148" s="756"/>
      <c r="J148" s="756"/>
      <c r="K148" s="756"/>
      <c r="L148" s="755">
        <f t="shared" si="154"/>
        <v>0</v>
      </c>
      <c r="M148" s="756"/>
      <c r="N148" s="756"/>
      <c r="O148" s="756"/>
      <c r="P148" s="755">
        <f t="shared" si="155"/>
        <v>0</v>
      </c>
      <c r="Q148" s="756"/>
      <c r="R148" s="756"/>
      <c r="S148" s="756"/>
      <c r="T148" s="755">
        <f t="shared" si="160"/>
        <v>0</v>
      </c>
      <c r="U148" s="757">
        <f t="shared" si="161"/>
        <v>0</v>
      </c>
      <c r="V148" s="732"/>
      <c r="W148" s="732"/>
    </row>
    <row r="149" spans="1:23" s="733" customFormat="1" ht="14.25" outlineLevel="1">
      <c r="A149" s="730" t="s">
        <v>886</v>
      </c>
      <c r="B149" s="730" t="s">
        <v>1460</v>
      </c>
      <c r="C149" s="731"/>
      <c r="D149" s="755">
        <f t="shared" si="162"/>
        <v>0</v>
      </c>
      <c r="E149" s="756"/>
      <c r="F149" s="756"/>
      <c r="G149" s="756"/>
      <c r="H149" s="755">
        <f t="shared" si="153"/>
        <v>0</v>
      </c>
      <c r="I149" s="756"/>
      <c r="J149" s="756"/>
      <c r="K149" s="756"/>
      <c r="L149" s="755">
        <f t="shared" si="154"/>
        <v>0</v>
      </c>
      <c r="M149" s="756"/>
      <c r="N149" s="756"/>
      <c r="O149" s="756"/>
      <c r="P149" s="755">
        <f t="shared" si="155"/>
        <v>0</v>
      </c>
      <c r="Q149" s="756"/>
      <c r="R149" s="756"/>
      <c r="S149" s="756"/>
      <c r="T149" s="755">
        <f t="shared" si="160"/>
        <v>0</v>
      </c>
      <c r="U149" s="757">
        <f t="shared" si="161"/>
        <v>0</v>
      </c>
      <c r="V149" s="732"/>
      <c r="W149" s="732"/>
    </row>
    <row r="150" spans="1:23" s="733" customFormat="1" ht="14.25" outlineLevel="1">
      <c r="A150" s="735" t="s">
        <v>888</v>
      </c>
      <c r="B150" s="735" t="s">
        <v>923</v>
      </c>
      <c r="C150" s="736"/>
      <c r="D150" s="752">
        <f t="shared" si="162"/>
        <v>0</v>
      </c>
      <c r="E150" s="753">
        <f>SUM(E151:E159)</f>
        <v>0</v>
      </c>
      <c r="F150" s="753">
        <f t="shared" ref="F150:G150" si="163">SUM(F151:F159)</f>
        <v>0</v>
      </c>
      <c r="G150" s="753">
        <f t="shared" si="163"/>
        <v>0</v>
      </c>
      <c r="H150" s="752">
        <f t="shared" si="153"/>
        <v>0</v>
      </c>
      <c r="I150" s="753">
        <f>SUM(I151:I159)</f>
        <v>0</v>
      </c>
      <c r="J150" s="753">
        <f t="shared" ref="J150:K150" si="164">SUM(J151:J159)</f>
        <v>0</v>
      </c>
      <c r="K150" s="753">
        <f t="shared" si="164"/>
        <v>0</v>
      </c>
      <c r="L150" s="752">
        <f t="shared" si="154"/>
        <v>0</v>
      </c>
      <c r="M150" s="753">
        <f>SUM(M151:M159)</f>
        <v>0</v>
      </c>
      <c r="N150" s="753">
        <f t="shared" ref="N150:O150" si="165">SUM(N151:N159)</f>
        <v>0</v>
      </c>
      <c r="O150" s="753">
        <f t="shared" si="165"/>
        <v>0</v>
      </c>
      <c r="P150" s="752">
        <f t="shared" si="155"/>
        <v>0</v>
      </c>
      <c r="Q150" s="753">
        <f>SUM(Q151:Q159)</f>
        <v>0</v>
      </c>
      <c r="R150" s="753">
        <f t="shared" ref="R150:S150" si="166">SUM(R151:R159)</f>
        <v>0</v>
      </c>
      <c r="S150" s="753">
        <f t="shared" si="166"/>
        <v>0</v>
      </c>
      <c r="T150" s="752">
        <f t="shared" si="160"/>
        <v>0</v>
      </c>
      <c r="U150" s="754">
        <f t="shared" si="161"/>
        <v>0</v>
      </c>
      <c r="V150" s="737"/>
      <c r="W150" s="737"/>
    </row>
    <row r="151" spans="1:23" s="733" customFormat="1" ht="14.25" outlineLevel="2">
      <c r="A151" s="730" t="s">
        <v>1461</v>
      </c>
      <c r="B151" s="730" t="s">
        <v>1462</v>
      </c>
      <c r="C151" s="731"/>
      <c r="D151" s="755">
        <f>SUM(E151:G151)</f>
        <v>0</v>
      </c>
      <c r="E151" s="756"/>
      <c r="F151" s="755"/>
      <c r="G151" s="755"/>
      <c r="H151" s="755">
        <f>SUM(I151:K151)</f>
        <v>0</v>
      </c>
      <c r="I151" s="756"/>
      <c r="J151" s="755"/>
      <c r="K151" s="755"/>
      <c r="L151" s="755">
        <f>SUM(M151:O151)</f>
        <v>0</v>
      </c>
      <c r="M151" s="756"/>
      <c r="N151" s="755"/>
      <c r="O151" s="755"/>
      <c r="P151" s="755">
        <f>SUM(Q151:S151)</f>
        <v>0</v>
      </c>
      <c r="Q151" s="756"/>
      <c r="R151" s="755"/>
      <c r="S151" s="755"/>
      <c r="T151" s="755">
        <f t="shared" si="160"/>
        <v>0</v>
      </c>
      <c r="U151" s="757">
        <f t="shared" si="161"/>
        <v>0</v>
      </c>
      <c r="V151" s="732"/>
      <c r="W151" s="732"/>
    </row>
    <row r="152" spans="1:23" s="733" customFormat="1" ht="14.25" outlineLevel="2">
      <c r="A152" s="730" t="s">
        <v>1463</v>
      </c>
      <c r="B152" s="730" t="s">
        <v>1464</v>
      </c>
      <c r="C152" s="731"/>
      <c r="D152" s="755">
        <f>SUM(E152:G152)</f>
        <v>0</v>
      </c>
      <c r="E152" s="756"/>
      <c r="F152" s="756"/>
      <c r="G152" s="756"/>
      <c r="H152" s="755">
        <f>SUM(I152:K152)</f>
        <v>0</v>
      </c>
      <c r="I152" s="756"/>
      <c r="J152" s="756"/>
      <c r="K152" s="756"/>
      <c r="L152" s="755">
        <f>SUM(M152:O152)</f>
        <v>0</v>
      </c>
      <c r="M152" s="756"/>
      <c r="N152" s="756"/>
      <c r="O152" s="756"/>
      <c r="P152" s="755">
        <f>SUM(Q152:S152)</f>
        <v>0</v>
      </c>
      <c r="Q152" s="756"/>
      <c r="R152" s="756"/>
      <c r="S152" s="756"/>
      <c r="T152" s="755">
        <f t="shared" si="160"/>
        <v>0</v>
      </c>
      <c r="U152" s="757">
        <f t="shared" si="161"/>
        <v>0</v>
      </c>
      <c r="V152" s="732"/>
      <c r="W152" s="732"/>
    </row>
    <row r="153" spans="1:23" s="733" customFormat="1" ht="14.25" outlineLevel="2">
      <c r="A153" s="730" t="s">
        <v>1465</v>
      </c>
      <c r="B153" s="730" t="s">
        <v>1466</v>
      </c>
      <c r="C153" s="731"/>
      <c r="D153" s="755">
        <f t="shared" ref="D153:D179" si="167">SUM(E153:G153)</f>
        <v>0</v>
      </c>
      <c r="E153" s="756"/>
      <c r="F153" s="756"/>
      <c r="G153" s="756"/>
      <c r="H153" s="755">
        <f t="shared" ref="H153:H156" si="168">SUM(I153:K153)</f>
        <v>0</v>
      </c>
      <c r="I153" s="756"/>
      <c r="J153" s="756"/>
      <c r="K153" s="756"/>
      <c r="L153" s="755">
        <f t="shared" ref="L153:L156" si="169">SUM(M153:O153)</f>
        <v>0</v>
      </c>
      <c r="M153" s="756"/>
      <c r="N153" s="756"/>
      <c r="O153" s="756"/>
      <c r="P153" s="755">
        <f t="shared" ref="P153:P156" si="170">SUM(Q153:S153)</f>
        <v>0</v>
      </c>
      <c r="Q153" s="756"/>
      <c r="R153" s="756"/>
      <c r="S153" s="756"/>
      <c r="T153" s="755">
        <f t="shared" si="160"/>
        <v>0</v>
      </c>
      <c r="U153" s="757">
        <f t="shared" si="161"/>
        <v>0</v>
      </c>
      <c r="V153" s="732"/>
      <c r="W153" s="732"/>
    </row>
    <row r="154" spans="1:23" s="733" customFormat="1" ht="14.25" outlineLevel="2">
      <c r="A154" s="730" t="s">
        <v>1467</v>
      </c>
      <c r="B154" s="730" t="s">
        <v>1468</v>
      </c>
      <c r="C154" s="731"/>
      <c r="D154" s="755">
        <f t="shared" si="167"/>
        <v>0</v>
      </c>
      <c r="E154" s="756"/>
      <c r="F154" s="756"/>
      <c r="G154" s="756"/>
      <c r="H154" s="755">
        <f t="shared" si="168"/>
        <v>0</v>
      </c>
      <c r="I154" s="756"/>
      <c r="J154" s="756"/>
      <c r="K154" s="756"/>
      <c r="L154" s="755">
        <f t="shared" si="169"/>
        <v>0</v>
      </c>
      <c r="M154" s="756"/>
      <c r="N154" s="756"/>
      <c r="O154" s="756"/>
      <c r="P154" s="755">
        <f t="shared" si="170"/>
        <v>0</v>
      </c>
      <c r="Q154" s="756"/>
      <c r="R154" s="756"/>
      <c r="S154" s="756"/>
      <c r="T154" s="755">
        <f t="shared" si="160"/>
        <v>0</v>
      </c>
      <c r="U154" s="757">
        <f t="shared" si="161"/>
        <v>0</v>
      </c>
      <c r="V154" s="732"/>
      <c r="W154" s="732"/>
    </row>
    <row r="155" spans="1:23" s="733" customFormat="1" ht="14.25" outlineLevel="2">
      <c r="A155" s="730" t="s">
        <v>1469</v>
      </c>
      <c r="B155" s="730" t="s">
        <v>1470</v>
      </c>
      <c r="C155" s="731"/>
      <c r="D155" s="755">
        <f t="shared" si="167"/>
        <v>0</v>
      </c>
      <c r="E155" s="756"/>
      <c r="F155" s="756"/>
      <c r="G155" s="756"/>
      <c r="H155" s="755">
        <f t="shared" si="168"/>
        <v>0</v>
      </c>
      <c r="I155" s="756"/>
      <c r="J155" s="756"/>
      <c r="K155" s="756"/>
      <c r="L155" s="755">
        <f t="shared" si="169"/>
        <v>0</v>
      </c>
      <c r="M155" s="756"/>
      <c r="N155" s="756"/>
      <c r="O155" s="756"/>
      <c r="P155" s="755">
        <f t="shared" si="170"/>
        <v>0</v>
      </c>
      <c r="Q155" s="756"/>
      <c r="R155" s="756"/>
      <c r="S155" s="756"/>
      <c r="T155" s="755">
        <f t="shared" si="160"/>
        <v>0</v>
      </c>
      <c r="U155" s="757">
        <f t="shared" si="161"/>
        <v>0</v>
      </c>
      <c r="V155" s="732"/>
      <c r="W155" s="732"/>
    </row>
    <row r="156" spans="1:23" s="733" customFormat="1" ht="14.25" outlineLevel="2">
      <c r="A156" s="730" t="s">
        <v>1471</v>
      </c>
      <c r="B156" s="730" t="s">
        <v>1472</v>
      </c>
      <c r="C156" s="731"/>
      <c r="D156" s="755">
        <f t="shared" si="167"/>
        <v>0</v>
      </c>
      <c r="E156" s="756"/>
      <c r="F156" s="756"/>
      <c r="G156" s="756"/>
      <c r="H156" s="755">
        <f t="shared" si="168"/>
        <v>0</v>
      </c>
      <c r="I156" s="756"/>
      <c r="J156" s="756"/>
      <c r="K156" s="756"/>
      <c r="L156" s="755">
        <f t="shared" si="169"/>
        <v>0</v>
      </c>
      <c r="M156" s="756"/>
      <c r="N156" s="756"/>
      <c r="O156" s="756"/>
      <c r="P156" s="755">
        <f t="shared" si="170"/>
        <v>0</v>
      </c>
      <c r="Q156" s="756"/>
      <c r="R156" s="756"/>
      <c r="S156" s="756"/>
      <c r="T156" s="755">
        <f t="shared" si="160"/>
        <v>0</v>
      </c>
      <c r="U156" s="757">
        <f t="shared" si="161"/>
        <v>0</v>
      </c>
      <c r="V156" s="732"/>
      <c r="W156" s="732"/>
    </row>
    <row r="157" spans="1:23" s="733" customFormat="1" ht="14.25" outlineLevel="2">
      <c r="A157" s="730" t="s">
        <v>1473</v>
      </c>
      <c r="B157" s="730" t="s">
        <v>1474</v>
      </c>
      <c r="C157" s="731"/>
      <c r="D157" s="755">
        <f>SUM(D158,(D161:D166))</f>
        <v>0</v>
      </c>
      <c r="E157" s="756"/>
      <c r="F157" s="755"/>
      <c r="G157" s="755"/>
      <c r="H157" s="755">
        <f>SUM(H158,(H161:H166))</f>
        <v>0</v>
      </c>
      <c r="I157" s="756"/>
      <c r="J157" s="755"/>
      <c r="K157" s="755"/>
      <c r="L157" s="755">
        <f>SUM(L158,(L161:L166))</f>
        <v>0</v>
      </c>
      <c r="M157" s="756"/>
      <c r="N157" s="755"/>
      <c r="O157" s="755"/>
      <c r="P157" s="755">
        <f>SUM(P158,(P161:P166))</f>
        <v>0</v>
      </c>
      <c r="Q157" s="756"/>
      <c r="R157" s="755"/>
      <c r="S157" s="755"/>
      <c r="T157" s="755">
        <f t="shared" si="160"/>
        <v>0</v>
      </c>
      <c r="U157" s="757">
        <f t="shared" si="161"/>
        <v>0</v>
      </c>
      <c r="V157" s="732"/>
      <c r="W157" s="732"/>
    </row>
    <row r="158" spans="1:23" s="733" customFormat="1" ht="14.25" outlineLevel="2">
      <c r="A158" s="730" t="s">
        <v>1475</v>
      </c>
      <c r="B158" s="730" t="s">
        <v>1476</v>
      </c>
      <c r="C158" s="731"/>
      <c r="D158" s="755">
        <f>SUM(D159:D160)</f>
        <v>0</v>
      </c>
      <c r="E158" s="756"/>
      <c r="F158" s="755"/>
      <c r="G158" s="755"/>
      <c r="H158" s="755">
        <f>SUM(H159:H160)</f>
        <v>0</v>
      </c>
      <c r="I158" s="756"/>
      <c r="J158" s="755"/>
      <c r="K158" s="755"/>
      <c r="L158" s="755">
        <f>SUM(L159:L160)</f>
        <v>0</v>
      </c>
      <c r="M158" s="756"/>
      <c r="N158" s="755"/>
      <c r="O158" s="755"/>
      <c r="P158" s="755">
        <f>SUM(P159:P160)</f>
        <v>0</v>
      </c>
      <c r="Q158" s="756"/>
      <c r="R158" s="755"/>
      <c r="S158" s="755"/>
      <c r="T158" s="755">
        <f t="shared" si="160"/>
        <v>0</v>
      </c>
      <c r="U158" s="757">
        <f t="shared" si="161"/>
        <v>0</v>
      </c>
      <c r="V158" s="732"/>
      <c r="W158" s="732"/>
    </row>
    <row r="159" spans="1:23" s="733" customFormat="1" ht="14.25" outlineLevel="2">
      <c r="A159" s="730" t="s">
        <v>1477</v>
      </c>
      <c r="B159" s="730" t="s">
        <v>1478</v>
      </c>
      <c r="C159" s="731"/>
      <c r="D159" s="755">
        <f t="shared" si="167"/>
        <v>0</v>
      </c>
      <c r="E159" s="756"/>
      <c r="F159" s="756"/>
      <c r="G159" s="756"/>
      <c r="H159" s="755">
        <f t="shared" ref="H159:H166" si="171">SUM(I159:K159)</f>
        <v>0</v>
      </c>
      <c r="I159" s="756"/>
      <c r="J159" s="756"/>
      <c r="K159" s="756"/>
      <c r="L159" s="755">
        <f t="shared" ref="L159:L166" si="172">SUM(M159:O159)</f>
        <v>0</v>
      </c>
      <c r="M159" s="756"/>
      <c r="N159" s="756"/>
      <c r="O159" s="756"/>
      <c r="P159" s="755">
        <f t="shared" ref="P159:P166" si="173">SUM(Q159:S159)</f>
        <v>0</v>
      </c>
      <c r="Q159" s="756"/>
      <c r="R159" s="756"/>
      <c r="S159" s="756"/>
      <c r="T159" s="755">
        <f t="shared" si="160"/>
        <v>0</v>
      </c>
      <c r="U159" s="757">
        <f t="shared" si="161"/>
        <v>0</v>
      </c>
      <c r="V159" s="732"/>
      <c r="W159" s="732"/>
    </row>
    <row r="160" spans="1:23" s="733" customFormat="1" ht="14.25" outlineLevel="1">
      <c r="A160" s="730" t="s">
        <v>890</v>
      </c>
      <c r="B160" s="730" t="s">
        <v>925</v>
      </c>
      <c r="C160" s="731"/>
      <c r="D160" s="755">
        <f t="shared" si="167"/>
        <v>0</v>
      </c>
      <c r="E160" s="756"/>
      <c r="F160" s="756"/>
      <c r="G160" s="756"/>
      <c r="H160" s="755">
        <f t="shared" si="171"/>
        <v>0</v>
      </c>
      <c r="I160" s="756"/>
      <c r="J160" s="756"/>
      <c r="K160" s="756"/>
      <c r="L160" s="755">
        <f t="shared" si="172"/>
        <v>0</v>
      </c>
      <c r="M160" s="756"/>
      <c r="N160" s="756"/>
      <c r="O160" s="756"/>
      <c r="P160" s="755">
        <f t="shared" si="173"/>
        <v>0</v>
      </c>
      <c r="Q160" s="756"/>
      <c r="R160" s="756"/>
      <c r="S160" s="756"/>
      <c r="T160" s="755">
        <f t="shared" si="160"/>
        <v>0</v>
      </c>
      <c r="U160" s="757">
        <f t="shared" si="161"/>
        <v>0</v>
      </c>
      <c r="V160" s="732"/>
      <c r="W160" s="732"/>
    </row>
    <row r="161" spans="1:23" s="733" customFormat="1" ht="14.25" outlineLevel="1">
      <c r="A161" s="735" t="s">
        <v>892</v>
      </c>
      <c r="B161" s="735" t="s">
        <v>854</v>
      </c>
      <c r="C161" s="736"/>
      <c r="D161" s="752">
        <f t="shared" si="167"/>
        <v>0</v>
      </c>
      <c r="E161" s="753">
        <f>SUM(E162:E164)</f>
        <v>0</v>
      </c>
      <c r="F161" s="753">
        <f t="shared" ref="F161:G161" si="174">SUM(F162:F164)</f>
        <v>0</v>
      </c>
      <c r="G161" s="753">
        <f t="shared" si="174"/>
        <v>0</v>
      </c>
      <c r="H161" s="752">
        <f t="shared" si="171"/>
        <v>0</v>
      </c>
      <c r="I161" s="753">
        <f>SUM(I162:I164)</f>
        <v>0</v>
      </c>
      <c r="J161" s="753">
        <f t="shared" ref="J161:K161" si="175">SUM(J162:J164)</f>
        <v>0</v>
      </c>
      <c r="K161" s="753">
        <f t="shared" si="175"/>
        <v>0</v>
      </c>
      <c r="L161" s="752">
        <f t="shared" si="172"/>
        <v>0</v>
      </c>
      <c r="M161" s="753">
        <f>SUM(M162:M164)</f>
        <v>0</v>
      </c>
      <c r="N161" s="753">
        <f t="shared" ref="N161:O161" si="176">SUM(N162:N164)</f>
        <v>0</v>
      </c>
      <c r="O161" s="753">
        <f t="shared" si="176"/>
        <v>0</v>
      </c>
      <c r="P161" s="752">
        <f t="shared" si="173"/>
        <v>0</v>
      </c>
      <c r="Q161" s="753">
        <f>SUM(Q162:Q164)</f>
        <v>0</v>
      </c>
      <c r="R161" s="753">
        <f t="shared" ref="R161:S161" si="177">SUM(R162:R164)</f>
        <v>0</v>
      </c>
      <c r="S161" s="753">
        <f t="shared" si="177"/>
        <v>0</v>
      </c>
      <c r="T161" s="752">
        <f t="shared" si="160"/>
        <v>0</v>
      </c>
      <c r="U161" s="754">
        <f t="shared" si="161"/>
        <v>0</v>
      </c>
      <c r="V161" s="737"/>
      <c r="W161" s="737"/>
    </row>
    <row r="162" spans="1:23" s="733" customFormat="1" ht="14.25" outlineLevel="2">
      <c r="A162" s="730" t="s">
        <v>894</v>
      </c>
      <c r="B162" s="730" t="s">
        <v>1479</v>
      </c>
      <c r="C162" s="731"/>
      <c r="D162" s="755">
        <f t="shared" si="167"/>
        <v>0</v>
      </c>
      <c r="E162" s="756"/>
      <c r="F162" s="756"/>
      <c r="G162" s="756"/>
      <c r="H162" s="755">
        <f t="shared" si="171"/>
        <v>0</v>
      </c>
      <c r="I162" s="756"/>
      <c r="J162" s="756"/>
      <c r="K162" s="756"/>
      <c r="L162" s="755">
        <f t="shared" si="172"/>
        <v>0</v>
      </c>
      <c r="M162" s="756"/>
      <c r="N162" s="756"/>
      <c r="O162" s="756"/>
      <c r="P162" s="755">
        <f t="shared" si="173"/>
        <v>0</v>
      </c>
      <c r="Q162" s="756"/>
      <c r="R162" s="756"/>
      <c r="S162" s="756"/>
      <c r="T162" s="755">
        <f t="shared" si="160"/>
        <v>0</v>
      </c>
      <c r="U162" s="757">
        <f t="shared" si="161"/>
        <v>0</v>
      </c>
      <c r="V162" s="732"/>
      <c r="W162" s="732"/>
    </row>
    <row r="163" spans="1:23" s="733" customFormat="1" ht="14.25" outlineLevel="2">
      <c r="A163" s="730" t="s">
        <v>895</v>
      </c>
      <c r="B163" s="730" t="s">
        <v>1480</v>
      </c>
      <c r="C163" s="731"/>
      <c r="D163" s="755">
        <f t="shared" si="167"/>
        <v>0</v>
      </c>
      <c r="E163" s="756"/>
      <c r="F163" s="756"/>
      <c r="G163" s="756"/>
      <c r="H163" s="755">
        <f t="shared" si="171"/>
        <v>0</v>
      </c>
      <c r="I163" s="756"/>
      <c r="J163" s="756"/>
      <c r="K163" s="756"/>
      <c r="L163" s="755">
        <f t="shared" si="172"/>
        <v>0</v>
      </c>
      <c r="M163" s="756"/>
      <c r="N163" s="756"/>
      <c r="O163" s="756"/>
      <c r="P163" s="755">
        <f t="shared" si="173"/>
        <v>0</v>
      </c>
      <c r="Q163" s="756"/>
      <c r="R163" s="756"/>
      <c r="S163" s="756"/>
      <c r="T163" s="755">
        <f t="shared" si="160"/>
        <v>0</v>
      </c>
      <c r="U163" s="757">
        <f t="shared" si="161"/>
        <v>0</v>
      </c>
      <c r="V163" s="732"/>
      <c r="W163" s="732"/>
    </row>
    <row r="164" spans="1:23" s="733" customFormat="1" ht="14.25" outlineLevel="2">
      <c r="A164" s="730" t="s">
        <v>897</v>
      </c>
      <c r="B164" s="730" t="s">
        <v>1481</v>
      </c>
      <c r="C164" s="731"/>
      <c r="D164" s="755">
        <f t="shared" si="167"/>
        <v>0</v>
      </c>
      <c r="E164" s="756"/>
      <c r="F164" s="756"/>
      <c r="G164" s="756"/>
      <c r="H164" s="755">
        <f t="shared" si="171"/>
        <v>0</v>
      </c>
      <c r="I164" s="756"/>
      <c r="J164" s="756"/>
      <c r="K164" s="756"/>
      <c r="L164" s="755">
        <f t="shared" si="172"/>
        <v>0</v>
      </c>
      <c r="M164" s="756"/>
      <c r="N164" s="756"/>
      <c r="O164" s="756"/>
      <c r="P164" s="755">
        <f t="shared" si="173"/>
        <v>0</v>
      </c>
      <c r="Q164" s="756"/>
      <c r="R164" s="756"/>
      <c r="S164" s="756"/>
      <c r="T164" s="755">
        <f t="shared" si="160"/>
        <v>0</v>
      </c>
      <c r="U164" s="757">
        <f t="shared" si="161"/>
        <v>0</v>
      </c>
      <c r="V164" s="732"/>
      <c r="W164" s="732"/>
    </row>
    <row r="165" spans="1:23" s="733" customFormat="1" ht="14.25" outlineLevel="1">
      <c r="A165" s="730" t="s">
        <v>900</v>
      </c>
      <c r="B165" s="730" t="s">
        <v>927</v>
      </c>
      <c r="C165" s="731"/>
      <c r="D165" s="755">
        <f t="shared" si="167"/>
        <v>0</v>
      </c>
      <c r="E165" s="756"/>
      <c r="F165" s="756"/>
      <c r="G165" s="756"/>
      <c r="H165" s="755">
        <f t="shared" si="171"/>
        <v>0</v>
      </c>
      <c r="I165" s="756"/>
      <c r="J165" s="756"/>
      <c r="K165" s="756"/>
      <c r="L165" s="755">
        <f t="shared" si="172"/>
        <v>0</v>
      </c>
      <c r="M165" s="756"/>
      <c r="N165" s="756"/>
      <c r="O165" s="756"/>
      <c r="P165" s="755">
        <f t="shared" si="173"/>
        <v>0</v>
      </c>
      <c r="Q165" s="756"/>
      <c r="R165" s="756"/>
      <c r="S165" s="756"/>
      <c r="T165" s="755">
        <f t="shared" si="160"/>
        <v>0</v>
      </c>
      <c r="U165" s="757">
        <f t="shared" si="161"/>
        <v>0</v>
      </c>
      <c r="V165" s="732"/>
      <c r="W165" s="732"/>
    </row>
    <row r="166" spans="1:23" s="733" customFormat="1" ht="14.25">
      <c r="A166" s="735" t="s">
        <v>902</v>
      </c>
      <c r="B166" s="735" t="s">
        <v>414</v>
      </c>
      <c r="C166" s="736"/>
      <c r="D166" s="752">
        <f t="shared" si="167"/>
        <v>0</v>
      </c>
      <c r="E166" s="753">
        <f>SUM(E167,E172,E177,E182:E189,E194)</f>
        <v>0</v>
      </c>
      <c r="F166" s="753">
        <f t="shared" ref="F166:G166" si="178">SUM(F167,F172,F177,F182:F189,F194)</f>
        <v>0</v>
      </c>
      <c r="G166" s="753">
        <f t="shared" si="178"/>
        <v>0</v>
      </c>
      <c r="H166" s="752">
        <f t="shared" si="171"/>
        <v>0</v>
      </c>
      <c r="I166" s="753">
        <f>SUM(I167,I172,I177,I182:I189,I194)</f>
        <v>0</v>
      </c>
      <c r="J166" s="753">
        <f t="shared" ref="J166:K166" si="179">SUM(J167,J172,J177,J182:J189,J194)</f>
        <v>0</v>
      </c>
      <c r="K166" s="753">
        <f t="shared" si="179"/>
        <v>0</v>
      </c>
      <c r="L166" s="752">
        <f t="shared" si="172"/>
        <v>0</v>
      </c>
      <c r="M166" s="753">
        <f>SUM(M167,M172,M177,M182:M189,M194)</f>
        <v>0</v>
      </c>
      <c r="N166" s="753">
        <f t="shared" ref="N166:O166" si="180">SUM(N167,N172,N177,N182:N189,N194)</f>
        <v>0</v>
      </c>
      <c r="O166" s="753">
        <f t="shared" si="180"/>
        <v>0</v>
      </c>
      <c r="P166" s="752">
        <f t="shared" si="173"/>
        <v>0</v>
      </c>
      <c r="Q166" s="753">
        <f>SUM(Q167,Q172,Q177,Q182:Q189,Q194)</f>
        <v>0</v>
      </c>
      <c r="R166" s="753">
        <f t="shared" ref="R166:S166" si="181">SUM(R167,R172,R177,R182:R189,R194)</f>
        <v>0</v>
      </c>
      <c r="S166" s="753">
        <f t="shared" si="181"/>
        <v>0</v>
      </c>
      <c r="T166" s="752">
        <f t="shared" si="160"/>
        <v>0</v>
      </c>
      <c r="U166" s="754">
        <f t="shared" si="161"/>
        <v>0</v>
      </c>
      <c r="V166" s="737"/>
      <c r="W166" s="737"/>
    </row>
    <row r="167" spans="1:23" s="733" customFormat="1" ht="14.25" outlineLevel="1">
      <c r="A167" s="735" t="s">
        <v>904</v>
      </c>
      <c r="B167" s="735" t="s">
        <v>875</v>
      </c>
      <c r="C167" s="736"/>
      <c r="D167" s="752">
        <f>SUM(E167:G167)</f>
        <v>0</v>
      </c>
      <c r="E167" s="752">
        <f>SUM(E168:E171)</f>
        <v>0</v>
      </c>
      <c r="F167" s="752">
        <f t="shared" ref="F167:G167" si="182">SUM(F168:F171)</f>
        <v>0</v>
      </c>
      <c r="G167" s="752">
        <f t="shared" si="182"/>
        <v>0</v>
      </c>
      <c r="H167" s="752">
        <f>SUM(I167:K167)</f>
        <v>0</v>
      </c>
      <c r="I167" s="752">
        <f>SUM(I168:I171)</f>
        <v>0</v>
      </c>
      <c r="J167" s="752">
        <f t="shared" ref="J167:K167" si="183">SUM(J168:J171)</f>
        <v>0</v>
      </c>
      <c r="K167" s="752">
        <f t="shared" si="183"/>
        <v>0</v>
      </c>
      <c r="L167" s="752">
        <f>SUM(M167:O167)</f>
        <v>0</v>
      </c>
      <c r="M167" s="752">
        <f>SUM(M168:M171)</f>
        <v>0</v>
      </c>
      <c r="N167" s="752">
        <f t="shared" ref="N167:O167" si="184">SUM(N168:N171)</f>
        <v>0</v>
      </c>
      <c r="O167" s="752">
        <f t="shared" si="184"/>
        <v>0</v>
      </c>
      <c r="P167" s="752">
        <f>SUM(Q167:S167)</f>
        <v>0</v>
      </c>
      <c r="Q167" s="752">
        <f>SUM(Q168:Q171)</f>
        <v>0</v>
      </c>
      <c r="R167" s="752">
        <f t="shared" ref="R167:S167" si="185">SUM(R168:R171)</f>
        <v>0</v>
      </c>
      <c r="S167" s="752">
        <f t="shared" si="185"/>
        <v>0</v>
      </c>
      <c r="T167" s="752">
        <f t="shared" si="160"/>
        <v>0</v>
      </c>
      <c r="U167" s="754">
        <f t="shared" si="161"/>
        <v>0</v>
      </c>
      <c r="V167" s="737"/>
      <c r="W167" s="737"/>
    </row>
    <row r="168" spans="1:23" s="733" customFormat="1" ht="14.25" outlineLevel="2">
      <c r="A168" s="730" t="s">
        <v>906</v>
      </c>
      <c r="B168" s="730" t="s">
        <v>1483</v>
      </c>
      <c r="C168" s="731"/>
      <c r="D168" s="755">
        <f t="shared" si="167"/>
        <v>0</v>
      </c>
      <c r="E168" s="756"/>
      <c r="F168" s="756"/>
      <c r="G168" s="756"/>
      <c r="H168" s="755">
        <f t="shared" ref="H168:H210" si="186">SUM(I168:K168)</f>
        <v>0</v>
      </c>
      <c r="I168" s="756"/>
      <c r="J168" s="756"/>
      <c r="K168" s="756"/>
      <c r="L168" s="755">
        <f t="shared" ref="L168:L210" si="187">SUM(M168:O168)</f>
        <v>0</v>
      </c>
      <c r="M168" s="756"/>
      <c r="N168" s="756"/>
      <c r="O168" s="756"/>
      <c r="P168" s="755">
        <f t="shared" ref="P168:P210" si="188">SUM(Q168:S168)</f>
        <v>0</v>
      </c>
      <c r="Q168" s="756"/>
      <c r="R168" s="756"/>
      <c r="S168" s="756"/>
      <c r="T168" s="755">
        <f t="shared" si="160"/>
        <v>0</v>
      </c>
      <c r="U168" s="757">
        <f t="shared" si="161"/>
        <v>0</v>
      </c>
      <c r="V168" s="732"/>
      <c r="W168" s="732"/>
    </row>
    <row r="169" spans="1:23" s="733" customFormat="1" ht="14.25" outlineLevel="2">
      <c r="A169" s="730" t="s">
        <v>908</v>
      </c>
      <c r="B169" s="730" t="s">
        <v>1484</v>
      </c>
      <c r="C169" s="731"/>
      <c r="D169" s="755">
        <f t="shared" si="167"/>
        <v>0</v>
      </c>
      <c r="E169" s="756"/>
      <c r="F169" s="756"/>
      <c r="G169" s="756"/>
      <c r="H169" s="755">
        <f t="shared" si="186"/>
        <v>0</v>
      </c>
      <c r="I169" s="756"/>
      <c r="J169" s="756"/>
      <c r="K169" s="756"/>
      <c r="L169" s="755">
        <f t="shared" si="187"/>
        <v>0</v>
      </c>
      <c r="M169" s="756"/>
      <c r="N169" s="756"/>
      <c r="O169" s="756"/>
      <c r="P169" s="755">
        <f t="shared" si="188"/>
        <v>0</v>
      </c>
      <c r="Q169" s="756"/>
      <c r="R169" s="756"/>
      <c r="S169" s="756"/>
      <c r="T169" s="755">
        <f t="shared" ref="T169:T200" si="189">P169+L169+H169+D169</f>
        <v>0</v>
      </c>
      <c r="U169" s="757">
        <f t="shared" ref="U169:U200" si="190">C169-T169</f>
        <v>0</v>
      </c>
      <c r="V169" s="732"/>
      <c r="W169" s="732"/>
    </row>
    <row r="170" spans="1:23" s="733" customFormat="1" ht="14.25" outlineLevel="2">
      <c r="A170" s="730" t="s">
        <v>1485</v>
      </c>
      <c r="B170" s="730" t="s">
        <v>1486</v>
      </c>
      <c r="C170" s="731"/>
      <c r="D170" s="755">
        <f t="shared" si="167"/>
        <v>0</v>
      </c>
      <c r="E170" s="756"/>
      <c r="F170" s="756"/>
      <c r="G170" s="756"/>
      <c r="H170" s="755">
        <f t="shared" si="186"/>
        <v>0</v>
      </c>
      <c r="I170" s="756"/>
      <c r="J170" s="756"/>
      <c r="K170" s="756"/>
      <c r="L170" s="755">
        <f t="shared" si="187"/>
        <v>0</v>
      </c>
      <c r="M170" s="756"/>
      <c r="N170" s="756"/>
      <c r="O170" s="756"/>
      <c r="P170" s="755">
        <f t="shared" si="188"/>
        <v>0</v>
      </c>
      <c r="Q170" s="756"/>
      <c r="R170" s="756"/>
      <c r="S170" s="756"/>
      <c r="T170" s="755">
        <f t="shared" si="189"/>
        <v>0</v>
      </c>
      <c r="U170" s="757">
        <f t="shared" si="190"/>
        <v>0</v>
      </c>
      <c r="V170" s="732"/>
      <c r="W170" s="732"/>
    </row>
    <row r="171" spans="1:23" s="733" customFormat="1" ht="14.25" outlineLevel="2">
      <c r="A171" s="730" t="s">
        <v>1487</v>
      </c>
      <c r="B171" s="730" t="s">
        <v>1488</v>
      </c>
      <c r="C171" s="731"/>
      <c r="D171" s="755">
        <f t="shared" si="167"/>
        <v>0</v>
      </c>
      <c r="E171" s="756"/>
      <c r="F171" s="756"/>
      <c r="G171" s="756"/>
      <c r="H171" s="755">
        <f t="shared" si="186"/>
        <v>0</v>
      </c>
      <c r="I171" s="756"/>
      <c r="J171" s="756"/>
      <c r="K171" s="756"/>
      <c r="L171" s="755">
        <f t="shared" si="187"/>
        <v>0</v>
      </c>
      <c r="M171" s="756"/>
      <c r="N171" s="756"/>
      <c r="O171" s="756"/>
      <c r="P171" s="755">
        <f t="shared" si="188"/>
        <v>0</v>
      </c>
      <c r="Q171" s="756"/>
      <c r="R171" s="756"/>
      <c r="S171" s="756"/>
      <c r="T171" s="755">
        <f t="shared" si="189"/>
        <v>0</v>
      </c>
      <c r="U171" s="757">
        <f t="shared" si="190"/>
        <v>0</v>
      </c>
      <c r="V171" s="732"/>
      <c r="W171" s="732"/>
    </row>
    <row r="172" spans="1:23" s="733" customFormat="1" ht="14.25" outlineLevel="1">
      <c r="A172" s="735" t="s">
        <v>910</v>
      </c>
      <c r="B172" s="735" t="s">
        <v>877</v>
      </c>
      <c r="C172" s="736"/>
      <c r="D172" s="752">
        <f t="shared" si="167"/>
        <v>0</v>
      </c>
      <c r="E172" s="753">
        <f>SUM(E173:E176)</f>
        <v>0</v>
      </c>
      <c r="F172" s="753">
        <f t="shared" ref="F172:G172" si="191">SUM(F173:F176)</f>
        <v>0</v>
      </c>
      <c r="G172" s="753">
        <f t="shared" si="191"/>
        <v>0</v>
      </c>
      <c r="H172" s="752">
        <f t="shared" si="186"/>
        <v>0</v>
      </c>
      <c r="I172" s="753">
        <f>SUM(I173:I176)</f>
        <v>0</v>
      </c>
      <c r="J172" s="753">
        <f t="shared" ref="J172:K172" si="192">SUM(J173:J176)</f>
        <v>0</v>
      </c>
      <c r="K172" s="753">
        <f t="shared" si="192"/>
        <v>0</v>
      </c>
      <c r="L172" s="752">
        <f t="shared" si="187"/>
        <v>0</v>
      </c>
      <c r="M172" s="753">
        <f>SUM(M173:M176)</f>
        <v>0</v>
      </c>
      <c r="N172" s="753">
        <f t="shared" ref="N172:O172" si="193">SUM(N173:N176)</f>
        <v>0</v>
      </c>
      <c r="O172" s="753">
        <f t="shared" si="193"/>
        <v>0</v>
      </c>
      <c r="P172" s="752">
        <f t="shared" si="188"/>
        <v>0</v>
      </c>
      <c r="Q172" s="753">
        <f>SUM(Q173:Q176)</f>
        <v>0</v>
      </c>
      <c r="R172" s="753">
        <f t="shared" ref="R172:S172" si="194">SUM(R173:R176)</f>
        <v>0</v>
      </c>
      <c r="S172" s="753">
        <f t="shared" si="194"/>
        <v>0</v>
      </c>
      <c r="T172" s="752">
        <f t="shared" si="189"/>
        <v>0</v>
      </c>
      <c r="U172" s="754">
        <f t="shared" si="190"/>
        <v>0</v>
      </c>
      <c r="V172" s="737"/>
      <c r="W172" s="737"/>
    </row>
    <row r="173" spans="1:23" s="733" customFormat="1" ht="14.25" outlineLevel="2">
      <c r="A173" s="730" t="s">
        <v>1489</v>
      </c>
      <c r="B173" s="730" t="s">
        <v>1483</v>
      </c>
      <c r="C173" s="731"/>
      <c r="D173" s="755">
        <f t="shared" si="167"/>
        <v>0</v>
      </c>
      <c r="E173" s="756"/>
      <c r="F173" s="756"/>
      <c r="G173" s="756"/>
      <c r="H173" s="755">
        <f t="shared" si="186"/>
        <v>0</v>
      </c>
      <c r="I173" s="756"/>
      <c r="J173" s="756"/>
      <c r="K173" s="756"/>
      <c r="L173" s="755">
        <f t="shared" si="187"/>
        <v>0</v>
      </c>
      <c r="M173" s="756"/>
      <c r="N173" s="756"/>
      <c r="O173" s="756"/>
      <c r="P173" s="755">
        <f t="shared" si="188"/>
        <v>0</v>
      </c>
      <c r="Q173" s="756"/>
      <c r="R173" s="756"/>
      <c r="S173" s="756"/>
      <c r="T173" s="755">
        <f t="shared" si="189"/>
        <v>0</v>
      </c>
      <c r="U173" s="757">
        <f t="shared" si="190"/>
        <v>0</v>
      </c>
      <c r="V173" s="732"/>
      <c r="W173" s="732"/>
    </row>
    <row r="174" spans="1:23" s="733" customFormat="1" ht="14.25" outlineLevel="2">
      <c r="A174" s="730" t="s">
        <v>1490</v>
      </c>
      <c r="B174" s="730" t="s">
        <v>1484</v>
      </c>
      <c r="C174" s="731"/>
      <c r="D174" s="755">
        <f t="shared" si="167"/>
        <v>0</v>
      </c>
      <c r="E174" s="756"/>
      <c r="F174" s="756"/>
      <c r="G174" s="756"/>
      <c r="H174" s="755">
        <f t="shared" si="186"/>
        <v>0</v>
      </c>
      <c r="I174" s="756"/>
      <c r="J174" s="756"/>
      <c r="K174" s="756"/>
      <c r="L174" s="755">
        <f t="shared" si="187"/>
        <v>0</v>
      </c>
      <c r="M174" s="756"/>
      <c r="N174" s="756"/>
      <c r="O174" s="756"/>
      <c r="P174" s="755">
        <f t="shared" si="188"/>
        <v>0</v>
      </c>
      <c r="Q174" s="756"/>
      <c r="R174" s="756"/>
      <c r="S174" s="756"/>
      <c r="T174" s="755">
        <f t="shared" si="189"/>
        <v>0</v>
      </c>
      <c r="U174" s="757">
        <f t="shared" si="190"/>
        <v>0</v>
      </c>
      <c r="V174" s="732"/>
      <c r="W174" s="732"/>
    </row>
    <row r="175" spans="1:23" s="733" customFormat="1" ht="14.25" outlineLevel="2">
      <c r="A175" s="730" t="s">
        <v>1491</v>
      </c>
      <c r="B175" s="730" t="s">
        <v>1486</v>
      </c>
      <c r="C175" s="731"/>
      <c r="D175" s="755">
        <f t="shared" si="167"/>
        <v>0</v>
      </c>
      <c r="E175" s="756"/>
      <c r="F175" s="756"/>
      <c r="G175" s="756"/>
      <c r="H175" s="755">
        <f t="shared" si="186"/>
        <v>0</v>
      </c>
      <c r="I175" s="756"/>
      <c r="J175" s="756"/>
      <c r="K175" s="756"/>
      <c r="L175" s="755">
        <f t="shared" si="187"/>
        <v>0</v>
      </c>
      <c r="M175" s="756"/>
      <c r="N175" s="756"/>
      <c r="O175" s="756"/>
      <c r="P175" s="755">
        <f t="shared" si="188"/>
        <v>0</v>
      </c>
      <c r="Q175" s="756"/>
      <c r="R175" s="756"/>
      <c r="S175" s="756"/>
      <c r="T175" s="755">
        <f t="shared" si="189"/>
        <v>0</v>
      </c>
      <c r="U175" s="757">
        <f t="shared" si="190"/>
        <v>0</v>
      </c>
      <c r="V175" s="732"/>
      <c r="W175" s="732"/>
    </row>
    <row r="176" spans="1:23" s="733" customFormat="1" ht="14.25" outlineLevel="2">
      <c r="A176" s="730" t="s">
        <v>1492</v>
      </c>
      <c r="B176" s="730" t="s">
        <v>1488</v>
      </c>
      <c r="C176" s="731"/>
      <c r="D176" s="755">
        <f t="shared" si="167"/>
        <v>0</v>
      </c>
      <c r="E176" s="756"/>
      <c r="F176" s="756"/>
      <c r="G176" s="756"/>
      <c r="H176" s="755">
        <f t="shared" si="186"/>
        <v>0</v>
      </c>
      <c r="I176" s="756"/>
      <c r="J176" s="756"/>
      <c r="K176" s="756"/>
      <c r="L176" s="755">
        <f t="shared" si="187"/>
        <v>0</v>
      </c>
      <c r="M176" s="756"/>
      <c r="N176" s="756"/>
      <c r="O176" s="756"/>
      <c r="P176" s="755">
        <f t="shared" si="188"/>
        <v>0</v>
      </c>
      <c r="Q176" s="756"/>
      <c r="R176" s="756"/>
      <c r="S176" s="756"/>
      <c r="T176" s="755">
        <f t="shared" si="189"/>
        <v>0</v>
      </c>
      <c r="U176" s="757">
        <f t="shared" si="190"/>
        <v>0</v>
      </c>
      <c r="V176" s="732"/>
      <c r="W176" s="732"/>
    </row>
    <row r="177" spans="1:23" s="733" customFormat="1" ht="14.25" outlineLevel="1">
      <c r="A177" s="735" t="s">
        <v>912</v>
      </c>
      <c r="B177" s="735" t="s">
        <v>879</v>
      </c>
      <c r="C177" s="736"/>
      <c r="D177" s="752">
        <f t="shared" si="167"/>
        <v>0</v>
      </c>
      <c r="E177" s="753">
        <f>SUM(E178:E181)</f>
        <v>0</v>
      </c>
      <c r="F177" s="753">
        <f t="shared" ref="F177:G177" si="195">SUM(F178:F181)</f>
        <v>0</v>
      </c>
      <c r="G177" s="753">
        <f t="shared" si="195"/>
        <v>0</v>
      </c>
      <c r="H177" s="752">
        <f t="shared" si="186"/>
        <v>0</v>
      </c>
      <c r="I177" s="753">
        <f>SUM(I178:I181)</f>
        <v>0</v>
      </c>
      <c r="J177" s="753">
        <f t="shared" ref="J177:K177" si="196">SUM(J178:J181)</f>
        <v>0</v>
      </c>
      <c r="K177" s="753">
        <f t="shared" si="196"/>
        <v>0</v>
      </c>
      <c r="L177" s="752">
        <f t="shared" si="187"/>
        <v>0</v>
      </c>
      <c r="M177" s="753">
        <f>SUM(M178:M181)</f>
        <v>0</v>
      </c>
      <c r="N177" s="753">
        <f t="shared" ref="N177:O177" si="197">SUM(N178:N181)</f>
        <v>0</v>
      </c>
      <c r="O177" s="753">
        <f t="shared" si="197"/>
        <v>0</v>
      </c>
      <c r="P177" s="752">
        <f t="shared" si="188"/>
        <v>0</v>
      </c>
      <c r="Q177" s="753">
        <f>SUM(Q178:Q181)</f>
        <v>0</v>
      </c>
      <c r="R177" s="753">
        <f t="shared" ref="R177:S177" si="198">SUM(R178:R181)</f>
        <v>0</v>
      </c>
      <c r="S177" s="753">
        <f t="shared" si="198"/>
        <v>0</v>
      </c>
      <c r="T177" s="752">
        <f t="shared" si="189"/>
        <v>0</v>
      </c>
      <c r="U177" s="754">
        <f t="shared" si="190"/>
        <v>0</v>
      </c>
      <c r="V177" s="737"/>
      <c r="W177" s="737"/>
    </row>
    <row r="178" spans="1:23" s="733" customFormat="1" ht="14.25" outlineLevel="2">
      <c r="A178" s="730" t="s">
        <v>1493</v>
      </c>
      <c r="B178" s="730" t="s">
        <v>1483</v>
      </c>
      <c r="C178" s="731"/>
      <c r="D178" s="755">
        <f t="shared" si="167"/>
        <v>0</v>
      </c>
      <c r="E178" s="756"/>
      <c r="F178" s="756"/>
      <c r="G178" s="756"/>
      <c r="H178" s="755">
        <f t="shared" si="186"/>
        <v>0</v>
      </c>
      <c r="I178" s="756"/>
      <c r="J178" s="756"/>
      <c r="K178" s="756"/>
      <c r="L178" s="755">
        <f t="shared" si="187"/>
        <v>0</v>
      </c>
      <c r="M178" s="756"/>
      <c r="N178" s="756"/>
      <c r="O178" s="756"/>
      <c r="P178" s="755">
        <f t="shared" si="188"/>
        <v>0</v>
      </c>
      <c r="Q178" s="756"/>
      <c r="R178" s="756"/>
      <c r="S178" s="756"/>
      <c r="T178" s="755">
        <f t="shared" si="189"/>
        <v>0</v>
      </c>
      <c r="U178" s="757">
        <f t="shared" si="190"/>
        <v>0</v>
      </c>
      <c r="V178" s="732"/>
      <c r="W178" s="732"/>
    </row>
    <row r="179" spans="1:23" s="733" customFormat="1" ht="14.25" outlineLevel="2">
      <c r="A179" s="730" t="s">
        <v>1494</v>
      </c>
      <c r="B179" s="730" t="s">
        <v>1484</v>
      </c>
      <c r="C179" s="731"/>
      <c r="D179" s="755">
        <f t="shared" si="167"/>
        <v>0</v>
      </c>
      <c r="E179" s="756"/>
      <c r="F179" s="756"/>
      <c r="G179" s="756"/>
      <c r="H179" s="755">
        <f t="shared" si="186"/>
        <v>0</v>
      </c>
      <c r="I179" s="756"/>
      <c r="J179" s="756"/>
      <c r="K179" s="756"/>
      <c r="L179" s="755">
        <f t="shared" si="187"/>
        <v>0</v>
      </c>
      <c r="M179" s="756"/>
      <c r="N179" s="756"/>
      <c r="O179" s="756"/>
      <c r="P179" s="755">
        <f t="shared" si="188"/>
        <v>0</v>
      </c>
      <c r="Q179" s="756"/>
      <c r="R179" s="756"/>
      <c r="S179" s="756"/>
      <c r="T179" s="755">
        <f t="shared" si="189"/>
        <v>0</v>
      </c>
      <c r="U179" s="757">
        <f t="shared" si="190"/>
        <v>0</v>
      </c>
      <c r="V179" s="732"/>
      <c r="W179" s="732"/>
    </row>
    <row r="180" spans="1:23" s="733" customFormat="1" ht="14.25" outlineLevel="2">
      <c r="A180" s="730" t="s">
        <v>1495</v>
      </c>
      <c r="B180" s="730" t="s">
        <v>1486</v>
      </c>
      <c r="C180" s="731"/>
      <c r="D180" s="755">
        <f t="shared" ref="D180:D210" si="199">SUM(E180:G180)</f>
        <v>0</v>
      </c>
      <c r="E180" s="756"/>
      <c r="F180" s="756"/>
      <c r="G180" s="756"/>
      <c r="H180" s="755">
        <f t="shared" si="186"/>
        <v>0</v>
      </c>
      <c r="I180" s="756"/>
      <c r="J180" s="756"/>
      <c r="K180" s="756"/>
      <c r="L180" s="755">
        <f t="shared" si="187"/>
        <v>0</v>
      </c>
      <c r="M180" s="756"/>
      <c r="N180" s="756"/>
      <c r="O180" s="756"/>
      <c r="P180" s="755">
        <f t="shared" si="188"/>
        <v>0</v>
      </c>
      <c r="Q180" s="756"/>
      <c r="R180" s="756"/>
      <c r="S180" s="756"/>
      <c r="T180" s="755">
        <f t="shared" si="189"/>
        <v>0</v>
      </c>
      <c r="U180" s="757">
        <f t="shared" si="190"/>
        <v>0</v>
      </c>
      <c r="V180" s="732"/>
      <c r="W180" s="732"/>
    </row>
    <row r="181" spans="1:23" s="733" customFormat="1" ht="14.25" outlineLevel="2">
      <c r="A181" s="730" t="s">
        <v>1496</v>
      </c>
      <c r="B181" s="730" t="s">
        <v>1488</v>
      </c>
      <c r="C181" s="731"/>
      <c r="D181" s="755">
        <f t="shared" si="199"/>
        <v>0</v>
      </c>
      <c r="E181" s="756"/>
      <c r="F181" s="756"/>
      <c r="G181" s="756"/>
      <c r="H181" s="755">
        <f t="shared" si="186"/>
        <v>0</v>
      </c>
      <c r="I181" s="756"/>
      <c r="J181" s="756"/>
      <c r="K181" s="756"/>
      <c r="L181" s="755">
        <f t="shared" si="187"/>
        <v>0</v>
      </c>
      <c r="M181" s="756"/>
      <c r="N181" s="756"/>
      <c r="O181" s="756"/>
      <c r="P181" s="755">
        <f t="shared" si="188"/>
        <v>0</v>
      </c>
      <c r="Q181" s="756"/>
      <c r="R181" s="756"/>
      <c r="S181" s="756"/>
      <c r="T181" s="755">
        <f t="shared" si="189"/>
        <v>0</v>
      </c>
      <c r="U181" s="757">
        <f t="shared" si="190"/>
        <v>0</v>
      </c>
      <c r="V181" s="732"/>
      <c r="W181" s="732"/>
    </row>
    <row r="182" spans="1:23" s="733" customFormat="1" ht="14.25" outlineLevel="1">
      <c r="A182" s="730" t="s">
        <v>914</v>
      </c>
      <c r="B182" s="730" t="s">
        <v>1497</v>
      </c>
      <c r="C182" s="731"/>
      <c r="D182" s="755">
        <f t="shared" si="199"/>
        <v>0</v>
      </c>
      <c r="E182" s="756"/>
      <c r="F182" s="756"/>
      <c r="G182" s="756"/>
      <c r="H182" s="755">
        <f t="shared" si="186"/>
        <v>0</v>
      </c>
      <c r="I182" s="756"/>
      <c r="J182" s="756"/>
      <c r="K182" s="756"/>
      <c r="L182" s="755">
        <f t="shared" si="187"/>
        <v>0</v>
      </c>
      <c r="M182" s="756"/>
      <c r="N182" s="756"/>
      <c r="O182" s="756"/>
      <c r="P182" s="755">
        <f t="shared" si="188"/>
        <v>0</v>
      </c>
      <c r="Q182" s="756"/>
      <c r="R182" s="756"/>
      <c r="S182" s="756"/>
      <c r="T182" s="755">
        <f t="shared" si="189"/>
        <v>0</v>
      </c>
      <c r="U182" s="757">
        <f t="shared" si="190"/>
        <v>0</v>
      </c>
      <c r="V182" s="732"/>
      <c r="W182" s="732"/>
    </row>
    <row r="183" spans="1:23" s="733" customFormat="1" ht="14.25" outlineLevel="1">
      <c r="A183" s="730" t="s">
        <v>915</v>
      </c>
      <c r="B183" s="730" t="s">
        <v>882</v>
      </c>
      <c r="C183" s="731"/>
      <c r="D183" s="755">
        <f t="shared" si="199"/>
        <v>0</v>
      </c>
      <c r="E183" s="756"/>
      <c r="F183" s="756"/>
      <c r="G183" s="756"/>
      <c r="H183" s="755">
        <f t="shared" si="186"/>
        <v>0</v>
      </c>
      <c r="I183" s="756"/>
      <c r="J183" s="756"/>
      <c r="K183" s="756"/>
      <c r="L183" s="755">
        <f t="shared" si="187"/>
        <v>0</v>
      </c>
      <c r="M183" s="756"/>
      <c r="N183" s="756"/>
      <c r="O183" s="756"/>
      <c r="P183" s="755">
        <f t="shared" si="188"/>
        <v>0</v>
      </c>
      <c r="Q183" s="756"/>
      <c r="R183" s="756"/>
      <c r="S183" s="756"/>
      <c r="T183" s="755">
        <f t="shared" si="189"/>
        <v>0</v>
      </c>
      <c r="U183" s="757">
        <f t="shared" si="190"/>
        <v>0</v>
      </c>
      <c r="V183" s="732"/>
      <c r="W183" s="732"/>
    </row>
    <row r="184" spans="1:23" s="733" customFormat="1" ht="14.25" outlineLevel="1">
      <c r="A184" s="730" t="s">
        <v>917</v>
      </c>
      <c r="B184" s="730" t="s">
        <v>884</v>
      </c>
      <c r="C184" s="731"/>
      <c r="D184" s="755">
        <f t="shared" si="199"/>
        <v>0</v>
      </c>
      <c r="E184" s="756"/>
      <c r="F184" s="756"/>
      <c r="G184" s="756"/>
      <c r="H184" s="755">
        <f t="shared" si="186"/>
        <v>0</v>
      </c>
      <c r="I184" s="756"/>
      <c r="J184" s="756"/>
      <c r="K184" s="756"/>
      <c r="L184" s="755">
        <f t="shared" si="187"/>
        <v>0</v>
      </c>
      <c r="M184" s="756"/>
      <c r="N184" s="756"/>
      <c r="O184" s="756"/>
      <c r="P184" s="755">
        <f t="shared" si="188"/>
        <v>0</v>
      </c>
      <c r="Q184" s="756"/>
      <c r="R184" s="756"/>
      <c r="S184" s="756"/>
      <c r="T184" s="755">
        <f t="shared" si="189"/>
        <v>0</v>
      </c>
      <c r="U184" s="757">
        <f t="shared" si="190"/>
        <v>0</v>
      </c>
      <c r="V184" s="732"/>
      <c r="W184" s="732"/>
    </row>
    <row r="185" spans="1:23" s="733" customFormat="1" ht="14.25" outlineLevel="1">
      <c r="A185" s="730" t="s">
        <v>919</v>
      </c>
      <c r="B185" s="730" t="s">
        <v>1498</v>
      </c>
      <c r="C185" s="731"/>
      <c r="D185" s="755">
        <f t="shared" si="199"/>
        <v>0</v>
      </c>
      <c r="E185" s="756"/>
      <c r="F185" s="756"/>
      <c r="G185" s="756"/>
      <c r="H185" s="755">
        <f t="shared" si="186"/>
        <v>0</v>
      </c>
      <c r="I185" s="756"/>
      <c r="J185" s="756"/>
      <c r="K185" s="756"/>
      <c r="L185" s="755">
        <f t="shared" si="187"/>
        <v>0</v>
      </c>
      <c r="M185" s="756"/>
      <c r="N185" s="756"/>
      <c r="O185" s="756"/>
      <c r="P185" s="755">
        <f t="shared" si="188"/>
        <v>0</v>
      </c>
      <c r="Q185" s="756"/>
      <c r="R185" s="756"/>
      <c r="S185" s="756"/>
      <c r="T185" s="755">
        <f t="shared" si="189"/>
        <v>0</v>
      </c>
      <c r="U185" s="757">
        <f t="shared" si="190"/>
        <v>0</v>
      </c>
      <c r="V185" s="732"/>
      <c r="W185" s="732"/>
    </row>
    <row r="186" spans="1:23" s="733" customFormat="1" ht="14.25" outlineLevel="1">
      <c r="A186" s="730" t="s">
        <v>921</v>
      </c>
      <c r="B186" s="730" t="s">
        <v>887</v>
      </c>
      <c r="C186" s="731"/>
      <c r="D186" s="755">
        <f t="shared" si="199"/>
        <v>0</v>
      </c>
      <c r="E186" s="756"/>
      <c r="F186" s="756"/>
      <c r="G186" s="756"/>
      <c r="H186" s="755">
        <f t="shared" si="186"/>
        <v>0</v>
      </c>
      <c r="I186" s="756"/>
      <c r="J186" s="756"/>
      <c r="K186" s="756"/>
      <c r="L186" s="755">
        <f t="shared" si="187"/>
        <v>0</v>
      </c>
      <c r="M186" s="756"/>
      <c r="N186" s="756"/>
      <c r="O186" s="756"/>
      <c r="P186" s="755">
        <f t="shared" si="188"/>
        <v>0</v>
      </c>
      <c r="Q186" s="756"/>
      <c r="R186" s="756"/>
      <c r="S186" s="756"/>
      <c r="T186" s="755">
        <f t="shared" si="189"/>
        <v>0</v>
      </c>
      <c r="U186" s="757">
        <f t="shared" si="190"/>
        <v>0</v>
      </c>
      <c r="V186" s="732"/>
      <c r="W186" s="732"/>
    </row>
    <row r="187" spans="1:23" s="733" customFormat="1" ht="14.25" outlineLevel="1">
      <c r="A187" s="730" t="s">
        <v>922</v>
      </c>
      <c r="B187" s="730" t="s">
        <v>889</v>
      </c>
      <c r="C187" s="731"/>
      <c r="D187" s="755">
        <f t="shared" si="199"/>
        <v>0</v>
      </c>
      <c r="E187" s="756"/>
      <c r="F187" s="756"/>
      <c r="G187" s="756"/>
      <c r="H187" s="755">
        <f t="shared" si="186"/>
        <v>0</v>
      </c>
      <c r="I187" s="756"/>
      <c r="J187" s="756"/>
      <c r="K187" s="756"/>
      <c r="L187" s="755">
        <f t="shared" si="187"/>
        <v>0</v>
      </c>
      <c r="M187" s="756"/>
      <c r="N187" s="756"/>
      <c r="O187" s="756"/>
      <c r="P187" s="755">
        <f t="shared" si="188"/>
        <v>0</v>
      </c>
      <c r="Q187" s="756"/>
      <c r="R187" s="756"/>
      <c r="S187" s="756"/>
      <c r="T187" s="755">
        <f t="shared" si="189"/>
        <v>0</v>
      </c>
      <c r="U187" s="757">
        <f t="shared" si="190"/>
        <v>0</v>
      </c>
      <c r="V187" s="732"/>
      <c r="W187" s="732"/>
    </row>
    <row r="188" spans="1:23" s="733" customFormat="1" ht="14.25" outlineLevel="1">
      <c r="A188" s="730" t="s">
        <v>924</v>
      </c>
      <c r="B188" s="730" t="s">
        <v>891</v>
      </c>
      <c r="C188" s="731"/>
      <c r="D188" s="755">
        <f t="shared" si="199"/>
        <v>0</v>
      </c>
      <c r="E188" s="756"/>
      <c r="F188" s="756"/>
      <c r="G188" s="756"/>
      <c r="H188" s="755">
        <f t="shared" si="186"/>
        <v>0</v>
      </c>
      <c r="I188" s="756"/>
      <c r="J188" s="756"/>
      <c r="K188" s="756"/>
      <c r="L188" s="755">
        <f t="shared" si="187"/>
        <v>0</v>
      </c>
      <c r="M188" s="756"/>
      <c r="N188" s="756"/>
      <c r="O188" s="756"/>
      <c r="P188" s="755">
        <f t="shared" si="188"/>
        <v>0</v>
      </c>
      <c r="Q188" s="756"/>
      <c r="R188" s="756"/>
      <c r="S188" s="756"/>
      <c r="T188" s="755">
        <f t="shared" si="189"/>
        <v>0</v>
      </c>
      <c r="U188" s="757">
        <f t="shared" si="190"/>
        <v>0</v>
      </c>
      <c r="V188" s="732"/>
      <c r="W188" s="732"/>
    </row>
    <row r="189" spans="1:23" s="733" customFormat="1" ht="14.25" outlineLevel="1">
      <c r="A189" s="735" t="s">
        <v>1499</v>
      </c>
      <c r="B189" s="735" t="s">
        <v>893</v>
      </c>
      <c r="C189" s="736"/>
      <c r="D189" s="752">
        <f t="shared" si="199"/>
        <v>0</v>
      </c>
      <c r="E189" s="753">
        <f>SUM(E190:E193)</f>
        <v>0</v>
      </c>
      <c r="F189" s="753">
        <f t="shared" ref="F189:G189" si="200">SUM(F190:F193)</f>
        <v>0</v>
      </c>
      <c r="G189" s="753">
        <f t="shared" si="200"/>
        <v>0</v>
      </c>
      <c r="H189" s="752">
        <f t="shared" si="186"/>
        <v>0</v>
      </c>
      <c r="I189" s="753">
        <f>SUM(I190:I193)</f>
        <v>0</v>
      </c>
      <c r="J189" s="753">
        <f t="shared" ref="J189:K189" si="201">SUM(J190:J193)</f>
        <v>0</v>
      </c>
      <c r="K189" s="753">
        <f t="shared" si="201"/>
        <v>0</v>
      </c>
      <c r="L189" s="752">
        <f t="shared" si="187"/>
        <v>0</v>
      </c>
      <c r="M189" s="753">
        <f>SUM(M190:M193)</f>
        <v>0</v>
      </c>
      <c r="N189" s="753">
        <f t="shared" ref="N189:O189" si="202">SUM(N190:N193)</f>
        <v>0</v>
      </c>
      <c r="O189" s="753">
        <f t="shared" si="202"/>
        <v>0</v>
      </c>
      <c r="P189" s="752">
        <f t="shared" si="188"/>
        <v>0</v>
      </c>
      <c r="Q189" s="753">
        <f>SUM(Q190:Q193)</f>
        <v>0</v>
      </c>
      <c r="R189" s="753">
        <f t="shared" ref="R189:S189" si="203">SUM(R190:R193)</f>
        <v>0</v>
      </c>
      <c r="S189" s="753">
        <f t="shared" si="203"/>
        <v>0</v>
      </c>
      <c r="T189" s="752">
        <f t="shared" si="189"/>
        <v>0</v>
      </c>
      <c r="U189" s="754">
        <f t="shared" si="190"/>
        <v>0</v>
      </c>
      <c r="V189" s="737"/>
      <c r="W189" s="737"/>
    </row>
    <row r="190" spans="1:23" s="733" customFormat="1" ht="14.25" outlineLevel="2">
      <c r="A190" s="730" t="s">
        <v>1500</v>
      </c>
      <c r="B190" s="730" t="s">
        <v>1501</v>
      </c>
      <c r="C190" s="731"/>
      <c r="D190" s="755">
        <f t="shared" si="199"/>
        <v>0</v>
      </c>
      <c r="E190" s="756"/>
      <c r="F190" s="756"/>
      <c r="G190" s="756"/>
      <c r="H190" s="755">
        <f t="shared" si="186"/>
        <v>0</v>
      </c>
      <c r="I190" s="756"/>
      <c r="J190" s="756"/>
      <c r="K190" s="756"/>
      <c r="L190" s="755">
        <f t="shared" si="187"/>
        <v>0</v>
      </c>
      <c r="M190" s="756"/>
      <c r="N190" s="756"/>
      <c r="O190" s="756"/>
      <c r="P190" s="755">
        <f t="shared" si="188"/>
        <v>0</v>
      </c>
      <c r="Q190" s="756"/>
      <c r="R190" s="756"/>
      <c r="S190" s="756"/>
      <c r="T190" s="755">
        <f t="shared" si="189"/>
        <v>0</v>
      </c>
      <c r="U190" s="757">
        <f t="shared" si="190"/>
        <v>0</v>
      </c>
      <c r="V190" s="732"/>
      <c r="W190" s="732"/>
    </row>
    <row r="191" spans="1:23" s="733" customFormat="1" ht="14.25" outlineLevel="2">
      <c r="A191" s="730" t="s">
        <v>1502</v>
      </c>
      <c r="B191" s="730" t="s">
        <v>896</v>
      </c>
      <c r="C191" s="731"/>
      <c r="D191" s="755">
        <f t="shared" si="199"/>
        <v>0</v>
      </c>
      <c r="E191" s="756"/>
      <c r="F191" s="756"/>
      <c r="G191" s="756"/>
      <c r="H191" s="755">
        <f t="shared" si="186"/>
        <v>0</v>
      </c>
      <c r="I191" s="756"/>
      <c r="J191" s="756"/>
      <c r="K191" s="756"/>
      <c r="L191" s="755">
        <f t="shared" si="187"/>
        <v>0</v>
      </c>
      <c r="M191" s="756"/>
      <c r="N191" s="756"/>
      <c r="O191" s="756"/>
      <c r="P191" s="755">
        <f t="shared" si="188"/>
        <v>0</v>
      </c>
      <c r="Q191" s="756"/>
      <c r="R191" s="756"/>
      <c r="S191" s="756"/>
      <c r="T191" s="755">
        <f t="shared" si="189"/>
        <v>0</v>
      </c>
      <c r="U191" s="757">
        <f t="shared" si="190"/>
        <v>0</v>
      </c>
      <c r="V191" s="732"/>
      <c r="W191" s="732"/>
    </row>
    <row r="192" spans="1:23" s="733" customFormat="1" ht="14.25" outlineLevel="2">
      <c r="A192" s="730" t="s">
        <v>1503</v>
      </c>
      <c r="B192" s="730" t="s">
        <v>898</v>
      </c>
      <c r="C192" s="731"/>
      <c r="D192" s="755">
        <f t="shared" si="199"/>
        <v>0</v>
      </c>
      <c r="E192" s="756"/>
      <c r="F192" s="756"/>
      <c r="G192" s="756"/>
      <c r="H192" s="755">
        <f t="shared" si="186"/>
        <v>0</v>
      </c>
      <c r="I192" s="756"/>
      <c r="J192" s="756"/>
      <c r="K192" s="756"/>
      <c r="L192" s="755">
        <f t="shared" si="187"/>
        <v>0</v>
      </c>
      <c r="M192" s="756"/>
      <c r="N192" s="756"/>
      <c r="O192" s="756"/>
      <c r="P192" s="755">
        <f t="shared" si="188"/>
        <v>0</v>
      </c>
      <c r="Q192" s="756"/>
      <c r="R192" s="756"/>
      <c r="S192" s="756"/>
      <c r="T192" s="755">
        <f t="shared" si="189"/>
        <v>0</v>
      </c>
      <c r="U192" s="757">
        <f t="shared" si="190"/>
        <v>0</v>
      </c>
      <c r="V192" s="732"/>
      <c r="W192" s="732"/>
    </row>
    <row r="193" spans="1:23" s="733" customFormat="1" ht="14.25" outlineLevel="2">
      <c r="A193" s="730" t="s">
        <v>1504</v>
      </c>
      <c r="B193" s="730" t="s">
        <v>899</v>
      </c>
      <c r="C193" s="731"/>
      <c r="D193" s="755">
        <f t="shared" si="199"/>
        <v>0</v>
      </c>
      <c r="E193" s="756"/>
      <c r="F193" s="756"/>
      <c r="G193" s="756"/>
      <c r="H193" s="755">
        <f t="shared" si="186"/>
        <v>0</v>
      </c>
      <c r="I193" s="756"/>
      <c r="J193" s="756"/>
      <c r="K193" s="756"/>
      <c r="L193" s="755">
        <f t="shared" si="187"/>
        <v>0</v>
      </c>
      <c r="M193" s="756"/>
      <c r="N193" s="756"/>
      <c r="O193" s="756"/>
      <c r="P193" s="755">
        <f t="shared" si="188"/>
        <v>0</v>
      </c>
      <c r="Q193" s="756"/>
      <c r="R193" s="756"/>
      <c r="S193" s="756"/>
      <c r="T193" s="755">
        <f t="shared" si="189"/>
        <v>0</v>
      </c>
      <c r="U193" s="757">
        <f t="shared" si="190"/>
        <v>0</v>
      </c>
      <c r="V193" s="732"/>
      <c r="W193" s="732"/>
    </row>
    <row r="194" spans="1:23" s="733" customFormat="1" ht="14.25" outlineLevel="1">
      <c r="A194" s="735" t="s">
        <v>926</v>
      </c>
      <c r="B194" s="735" t="s">
        <v>901</v>
      </c>
      <c r="C194" s="736"/>
      <c r="D194" s="752">
        <f t="shared" si="199"/>
        <v>0</v>
      </c>
      <c r="E194" s="753">
        <f>SUM(E195:E196)</f>
        <v>0</v>
      </c>
      <c r="F194" s="753">
        <f t="shared" ref="F194:G194" si="204">SUM(F195:F196)</f>
        <v>0</v>
      </c>
      <c r="G194" s="753">
        <f t="shared" si="204"/>
        <v>0</v>
      </c>
      <c r="H194" s="752">
        <f t="shared" si="186"/>
        <v>0</v>
      </c>
      <c r="I194" s="753">
        <f>SUM(I195:I196)</f>
        <v>0</v>
      </c>
      <c r="J194" s="753">
        <f t="shared" ref="J194:K194" si="205">SUM(J195:J196)</f>
        <v>0</v>
      </c>
      <c r="K194" s="753">
        <f t="shared" si="205"/>
        <v>0</v>
      </c>
      <c r="L194" s="752">
        <f t="shared" si="187"/>
        <v>0</v>
      </c>
      <c r="M194" s="753">
        <f>SUM(M195:M196)</f>
        <v>0</v>
      </c>
      <c r="N194" s="753">
        <f t="shared" ref="N194:O194" si="206">SUM(N195:N196)</f>
        <v>0</v>
      </c>
      <c r="O194" s="753">
        <f t="shared" si="206"/>
        <v>0</v>
      </c>
      <c r="P194" s="752">
        <f t="shared" si="188"/>
        <v>0</v>
      </c>
      <c r="Q194" s="753">
        <f>SUM(Q195:Q196)</f>
        <v>0</v>
      </c>
      <c r="R194" s="753">
        <f t="shared" ref="R194:S194" si="207">SUM(R195:R196)</f>
        <v>0</v>
      </c>
      <c r="S194" s="753">
        <f t="shared" si="207"/>
        <v>0</v>
      </c>
      <c r="T194" s="752">
        <f t="shared" si="189"/>
        <v>0</v>
      </c>
      <c r="U194" s="754">
        <f t="shared" si="190"/>
        <v>0</v>
      </c>
      <c r="V194" s="737"/>
      <c r="W194" s="737"/>
    </row>
    <row r="195" spans="1:23" s="733" customFormat="1" ht="14.25" outlineLevel="2">
      <c r="A195" s="730" t="s">
        <v>1505</v>
      </c>
      <c r="B195" s="730" t="s">
        <v>1506</v>
      </c>
      <c r="C195" s="731"/>
      <c r="D195" s="755">
        <f t="shared" si="199"/>
        <v>0</v>
      </c>
      <c r="E195" s="756"/>
      <c r="F195" s="756"/>
      <c r="G195" s="756"/>
      <c r="H195" s="755">
        <f t="shared" si="186"/>
        <v>0</v>
      </c>
      <c r="I195" s="756"/>
      <c r="J195" s="756"/>
      <c r="K195" s="756"/>
      <c r="L195" s="755">
        <f t="shared" si="187"/>
        <v>0</v>
      </c>
      <c r="M195" s="756"/>
      <c r="N195" s="756"/>
      <c r="O195" s="756"/>
      <c r="P195" s="755">
        <f t="shared" si="188"/>
        <v>0</v>
      </c>
      <c r="Q195" s="756"/>
      <c r="R195" s="756"/>
      <c r="S195" s="756"/>
      <c r="T195" s="755">
        <f t="shared" si="189"/>
        <v>0</v>
      </c>
      <c r="U195" s="757">
        <f t="shared" si="190"/>
        <v>0</v>
      </c>
      <c r="V195" s="732"/>
      <c r="W195" s="732"/>
    </row>
    <row r="196" spans="1:23" s="733" customFormat="1" ht="14.25" outlineLevel="2">
      <c r="A196" s="730" t="s">
        <v>1507</v>
      </c>
      <c r="B196" s="730" t="s">
        <v>1508</v>
      </c>
      <c r="C196" s="731"/>
      <c r="D196" s="755">
        <f t="shared" si="199"/>
        <v>0</v>
      </c>
      <c r="E196" s="756"/>
      <c r="F196" s="756"/>
      <c r="G196" s="756"/>
      <c r="H196" s="755">
        <f t="shared" si="186"/>
        <v>0</v>
      </c>
      <c r="I196" s="756"/>
      <c r="J196" s="756"/>
      <c r="K196" s="756"/>
      <c r="L196" s="755">
        <f t="shared" si="187"/>
        <v>0</v>
      </c>
      <c r="M196" s="756"/>
      <c r="N196" s="756"/>
      <c r="O196" s="756"/>
      <c r="P196" s="755">
        <f t="shared" si="188"/>
        <v>0</v>
      </c>
      <c r="Q196" s="756"/>
      <c r="R196" s="756"/>
      <c r="S196" s="756"/>
      <c r="T196" s="755">
        <f t="shared" si="189"/>
        <v>0</v>
      </c>
      <c r="U196" s="757">
        <f t="shared" si="190"/>
        <v>0</v>
      </c>
      <c r="V196" s="732"/>
      <c r="W196" s="732"/>
    </row>
    <row r="197" spans="1:23" s="733" customFormat="1" ht="14.25">
      <c r="A197" s="735" t="s">
        <v>928</v>
      </c>
      <c r="B197" s="735" t="s">
        <v>1517</v>
      </c>
      <c r="C197" s="736"/>
      <c r="D197" s="752">
        <f t="shared" si="199"/>
        <v>0</v>
      </c>
      <c r="E197" s="753">
        <f>SUM(E198:E204,E208)</f>
        <v>0</v>
      </c>
      <c r="F197" s="753">
        <f t="shared" ref="F197:G197" si="208">SUM(F198:F204,F208)</f>
        <v>0</v>
      </c>
      <c r="G197" s="753">
        <f t="shared" si="208"/>
        <v>0</v>
      </c>
      <c r="H197" s="752">
        <f t="shared" si="186"/>
        <v>0</v>
      </c>
      <c r="I197" s="753">
        <f>SUM(I198:I204,I208)</f>
        <v>0</v>
      </c>
      <c r="J197" s="753">
        <f t="shared" ref="J197:K197" si="209">SUM(J198:J204,J208)</f>
        <v>0</v>
      </c>
      <c r="K197" s="753">
        <f t="shared" si="209"/>
        <v>0</v>
      </c>
      <c r="L197" s="752">
        <f t="shared" si="187"/>
        <v>0</v>
      </c>
      <c r="M197" s="753">
        <f>SUM(M198:M204,M208)</f>
        <v>0</v>
      </c>
      <c r="N197" s="753">
        <f t="shared" ref="N197:O197" si="210">SUM(N198:N204,N208)</f>
        <v>0</v>
      </c>
      <c r="O197" s="753">
        <f t="shared" si="210"/>
        <v>0</v>
      </c>
      <c r="P197" s="752">
        <f t="shared" si="188"/>
        <v>0</v>
      </c>
      <c r="Q197" s="753">
        <f>SUM(Q198:Q204,Q208)</f>
        <v>0</v>
      </c>
      <c r="R197" s="753">
        <f t="shared" ref="R197:S197" si="211">SUM(R198:R204,R208)</f>
        <v>0</v>
      </c>
      <c r="S197" s="753">
        <f t="shared" si="211"/>
        <v>0</v>
      </c>
      <c r="T197" s="752">
        <f t="shared" si="189"/>
        <v>0</v>
      </c>
      <c r="U197" s="754">
        <f t="shared" si="190"/>
        <v>0</v>
      </c>
      <c r="V197" s="737"/>
      <c r="W197" s="737"/>
    </row>
    <row r="198" spans="1:23" s="733" customFormat="1" ht="14.25" outlineLevel="1">
      <c r="A198" s="735" t="s">
        <v>929</v>
      </c>
      <c r="B198" s="735" t="s">
        <v>1509</v>
      </c>
      <c r="C198" s="736"/>
      <c r="D198" s="752">
        <f t="shared" si="199"/>
        <v>0</v>
      </c>
      <c r="E198" s="753">
        <f>'一-4-2开发间接费用'!W44-'一-4-2开发间接费用'!W11</f>
        <v>0</v>
      </c>
      <c r="F198" s="753">
        <f>'一-4-2开发间接费用'!X44-'一-4-2开发间接费用'!X11</f>
        <v>0</v>
      </c>
      <c r="G198" s="753">
        <f>'一-4-2开发间接费用'!Y44-'一-4-2开发间接费用'!Y11</f>
        <v>0</v>
      </c>
      <c r="H198" s="752">
        <f t="shared" si="186"/>
        <v>0</v>
      </c>
      <c r="I198" s="753">
        <f>'一-4-2开发间接费用'!AA44-'一-4-2开发间接费用'!AA11</f>
        <v>0</v>
      </c>
      <c r="J198" s="753">
        <f>'一-4-2开发间接费用'!AB44-'一-4-2开发间接费用'!AB11</f>
        <v>0</v>
      </c>
      <c r="K198" s="753">
        <f>'一-4-2开发间接费用'!AC44-'一-4-2开发间接费用'!AC11</f>
        <v>0</v>
      </c>
      <c r="L198" s="752">
        <f t="shared" si="187"/>
        <v>0</v>
      </c>
      <c r="M198" s="753">
        <f>'一-4-2开发间接费用'!AE44-'一-4-2开发间接费用'!AE11</f>
        <v>0</v>
      </c>
      <c r="N198" s="753">
        <f>'一-4-2开发间接费用'!AF44-'一-4-2开发间接费用'!AF11</f>
        <v>0</v>
      </c>
      <c r="O198" s="753">
        <f>'一-4-2开发间接费用'!AG44-'一-4-2开发间接费用'!AG11</f>
        <v>0</v>
      </c>
      <c r="P198" s="752">
        <f t="shared" si="188"/>
        <v>0</v>
      </c>
      <c r="Q198" s="753">
        <f>'一-4-2开发间接费用'!AI44-'一-4-2开发间接费用'!AI11</f>
        <v>0</v>
      </c>
      <c r="R198" s="753">
        <f>'一-4-2开发间接费用'!AJ44-'一-4-2开发间接费用'!AJ11</f>
        <v>0</v>
      </c>
      <c r="S198" s="753">
        <f>'一-4-2开发间接费用'!AK44-'一-4-2开发间接费用'!AK11</f>
        <v>0</v>
      </c>
      <c r="T198" s="752">
        <f t="shared" si="189"/>
        <v>0</v>
      </c>
      <c r="U198" s="754">
        <f t="shared" si="190"/>
        <v>0</v>
      </c>
      <c r="V198" s="737"/>
      <c r="W198" s="737"/>
    </row>
    <row r="199" spans="1:23" s="733" customFormat="1" ht="14.25" outlineLevel="1">
      <c r="A199" s="730" t="s">
        <v>1518</v>
      </c>
      <c r="B199" s="730" t="s">
        <v>930</v>
      </c>
      <c r="C199" s="731"/>
      <c r="D199" s="755">
        <f t="shared" si="199"/>
        <v>0</v>
      </c>
      <c r="E199" s="756"/>
      <c r="F199" s="756"/>
      <c r="G199" s="756"/>
      <c r="H199" s="755">
        <f t="shared" si="186"/>
        <v>0</v>
      </c>
      <c r="I199" s="756"/>
      <c r="J199" s="756"/>
      <c r="K199" s="756"/>
      <c r="L199" s="755">
        <f t="shared" si="187"/>
        <v>0</v>
      </c>
      <c r="M199" s="756"/>
      <c r="N199" s="756"/>
      <c r="O199" s="756"/>
      <c r="P199" s="755">
        <f t="shared" si="188"/>
        <v>0</v>
      </c>
      <c r="Q199" s="756"/>
      <c r="R199" s="756"/>
      <c r="S199" s="756"/>
      <c r="T199" s="755">
        <f t="shared" si="189"/>
        <v>0</v>
      </c>
      <c r="U199" s="757">
        <f t="shared" si="190"/>
        <v>0</v>
      </c>
      <c r="V199" s="732"/>
      <c r="W199" s="732"/>
    </row>
    <row r="200" spans="1:23" s="733" customFormat="1" ht="14.25" outlineLevel="1">
      <c r="A200" s="730" t="s">
        <v>931</v>
      </c>
      <c r="B200" s="730" t="s">
        <v>932</v>
      </c>
      <c r="C200" s="731"/>
      <c r="D200" s="755">
        <f t="shared" si="199"/>
        <v>0</v>
      </c>
      <c r="E200" s="756"/>
      <c r="F200" s="756"/>
      <c r="G200" s="756"/>
      <c r="H200" s="755">
        <f t="shared" si="186"/>
        <v>0</v>
      </c>
      <c r="I200" s="756"/>
      <c r="J200" s="756"/>
      <c r="K200" s="756"/>
      <c r="L200" s="755">
        <f t="shared" si="187"/>
        <v>0</v>
      </c>
      <c r="M200" s="756"/>
      <c r="N200" s="756"/>
      <c r="O200" s="756"/>
      <c r="P200" s="755">
        <f t="shared" si="188"/>
        <v>0</v>
      </c>
      <c r="Q200" s="756"/>
      <c r="R200" s="756"/>
      <c r="S200" s="756"/>
      <c r="T200" s="755">
        <f t="shared" si="189"/>
        <v>0</v>
      </c>
      <c r="U200" s="757">
        <f t="shared" si="190"/>
        <v>0</v>
      </c>
      <c r="V200" s="732"/>
      <c r="W200" s="732"/>
    </row>
    <row r="201" spans="1:23" s="733" customFormat="1" ht="14.25" outlineLevel="1">
      <c r="A201" s="730" t="s">
        <v>933</v>
      </c>
      <c r="B201" s="730" t="s">
        <v>934</v>
      </c>
      <c r="C201" s="731"/>
      <c r="D201" s="755">
        <f t="shared" si="199"/>
        <v>0</v>
      </c>
      <c r="E201" s="756"/>
      <c r="F201" s="756"/>
      <c r="G201" s="756"/>
      <c r="H201" s="755">
        <f t="shared" si="186"/>
        <v>0</v>
      </c>
      <c r="I201" s="756"/>
      <c r="J201" s="756"/>
      <c r="K201" s="756"/>
      <c r="L201" s="755">
        <f t="shared" si="187"/>
        <v>0</v>
      </c>
      <c r="M201" s="756"/>
      <c r="N201" s="756"/>
      <c r="O201" s="756"/>
      <c r="P201" s="755">
        <f t="shared" si="188"/>
        <v>0</v>
      </c>
      <c r="Q201" s="756"/>
      <c r="R201" s="756"/>
      <c r="S201" s="756"/>
      <c r="T201" s="755">
        <f t="shared" ref="T201:T211" si="212">P201+L201+H201+D201</f>
        <v>0</v>
      </c>
      <c r="U201" s="757">
        <f t="shared" ref="U201:U210" si="213">C201-T201</f>
        <v>0</v>
      </c>
      <c r="V201" s="732"/>
      <c r="W201" s="732"/>
    </row>
    <row r="202" spans="1:23" s="733" customFormat="1" ht="14.25" outlineLevel="1">
      <c r="A202" s="730" t="s">
        <v>935</v>
      </c>
      <c r="B202" s="730" t="s">
        <v>936</v>
      </c>
      <c r="C202" s="731"/>
      <c r="D202" s="755">
        <f t="shared" si="199"/>
        <v>0</v>
      </c>
      <c r="E202" s="756"/>
      <c r="F202" s="756"/>
      <c r="G202" s="756"/>
      <c r="H202" s="755">
        <f t="shared" si="186"/>
        <v>0</v>
      </c>
      <c r="I202" s="756"/>
      <c r="J202" s="756"/>
      <c r="K202" s="756"/>
      <c r="L202" s="755">
        <f t="shared" si="187"/>
        <v>0</v>
      </c>
      <c r="M202" s="756"/>
      <c r="N202" s="756"/>
      <c r="O202" s="756"/>
      <c r="P202" s="755">
        <f t="shared" si="188"/>
        <v>0</v>
      </c>
      <c r="Q202" s="756"/>
      <c r="R202" s="756"/>
      <c r="S202" s="756"/>
      <c r="T202" s="755">
        <f t="shared" si="212"/>
        <v>0</v>
      </c>
      <c r="U202" s="757">
        <f t="shared" si="213"/>
        <v>0</v>
      </c>
      <c r="V202" s="732"/>
      <c r="W202" s="732"/>
    </row>
    <row r="203" spans="1:23" s="733" customFormat="1" ht="14.25" outlineLevel="1">
      <c r="A203" s="730" t="s">
        <v>937</v>
      </c>
      <c r="B203" s="730" t="s">
        <v>938</v>
      </c>
      <c r="C203" s="731"/>
      <c r="D203" s="755">
        <f t="shared" si="199"/>
        <v>0</v>
      </c>
      <c r="E203" s="756"/>
      <c r="F203" s="756"/>
      <c r="G203" s="756"/>
      <c r="H203" s="755">
        <f t="shared" si="186"/>
        <v>0</v>
      </c>
      <c r="I203" s="756"/>
      <c r="J203" s="756"/>
      <c r="K203" s="756"/>
      <c r="L203" s="755">
        <f t="shared" si="187"/>
        <v>0</v>
      </c>
      <c r="M203" s="756"/>
      <c r="N203" s="756"/>
      <c r="O203" s="756"/>
      <c r="P203" s="755">
        <f t="shared" si="188"/>
        <v>0</v>
      </c>
      <c r="Q203" s="756"/>
      <c r="R203" s="756"/>
      <c r="S203" s="756"/>
      <c r="T203" s="755">
        <f t="shared" si="212"/>
        <v>0</v>
      </c>
      <c r="U203" s="757">
        <f t="shared" si="213"/>
        <v>0</v>
      </c>
      <c r="V203" s="732"/>
      <c r="W203" s="732"/>
    </row>
    <row r="204" spans="1:23" s="733" customFormat="1" ht="14.25" outlineLevel="1">
      <c r="A204" s="735" t="s">
        <v>1513</v>
      </c>
      <c r="B204" s="735" t="s">
        <v>859</v>
      </c>
      <c r="C204" s="736"/>
      <c r="D204" s="752">
        <f t="shared" si="199"/>
        <v>0</v>
      </c>
      <c r="E204" s="753">
        <f>SUM(E205:E207)</f>
        <v>0</v>
      </c>
      <c r="F204" s="753">
        <f t="shared" ref="F204:G204" si="214">SUM(F205:F207)</f>
        <v>0</v>
      </c>
      <c r="G204" s="753">
        <f t="shared" si="214"/>
        <v>0</v>
      </c>
      <c r="H204" s="752">
        <f t="shared" si="186"/>
        <v>0</v>
      </c>
      <c r="I204" s="753">
        <f>SUM(I205:I207)</f>
        <v>0</v>
      </c>
      <c r="J204" s="753">
        <f t="shared" ref="J204:K204" si="215">SUM(J205:J207)</f>
        <v>0</v>
      </c>
      <c r="K204" s="753">
        <f t="shared" si="215"/>
        <v>0</v>
      </c>
      <c r="L204" s="752">
        <f t="shared" si="187"/>
        <v>0</v>
      </c>
      <c r="M204" s="753">
        <f>SUM(M205:M207)</f>
        <v>0</v>
      </c>
      <c r="N204" s="753">
        <f t="shared" ref="N204:O204" si="216">SUM(N205:N207)</f>
        <v>0</v>
      </c>
      <c r="O204" s="753">
        <f t="shared" si="216"/>
        <v>0</v>
      </c>
      <c r="P204" s="752">
        <f t="shared" si="188"/>
        <v>0</v>
      </c>
      <c r="Q204" s="753">
        <f>SUM(Q205:Q207)</f>
        <v>0</v>
      </c>
      <c r="R204" s="753">
        <f t="shared" ref="R204:S204" si="217">SUM(R205:R207)</f>
        <v>0</v>
      </c>
      <c r="S204" s="753">
        <f t="shared" si="217"/>
        <v>0</v>
      </c>
      <c r="T204" s="752">
        <f t="shared" si="212"/>
        <v>0</v>
      </c>
      <c r="U204" s="754">
        <f t="shared" si="213"/>
        <v>0</v>
      </c>
      <c r="V204" s="737"/>
      <c r="W204" s="737"/>
    </row>
    <row r="205" spans="1:23" s="733" customFormat="1" ht="14.25" outlineLevel="2">
      <c r="A205" s="730" t="s">
        <v>1514</v>
      </c>
      <c r="B205" s="730" t="s">
        <v>861</v>
      </c>
      <c r="C205" s="731"/>
      <c r="D205" s="755">
        <f t="shared" si="199"/>
        <v>0</v>
      </c>
      <c r="E205" s="756"/>
      <c r="F205" s="756"/>
      <c r="G205" s="756"/>
      <c r="H205" s="755">
        <f t="shared" si="186"/>
        <v>0</v>
      </c>
      <c r="I205" s="756"/>
      <c r="J205" s="756"/>
      <c r="K205" s="756"/>
      <c r="L205" s="755">
        <f t="shared" si="187"/>
        <v>0</v>
      </c>
      <c r="M205" s="756"/>
      <c r="N205" s="756"/>
      <c r="O205" s="756"/>
      <c r="P205" s="755">
        <f t="shared" si="188"/>
        <v>0</v>
      </c>
      <c r="Q205" s="756"/>
      <c r="R205" s="756"/>
      <c r="S205" s="756"/>
      <c r="T205" s="755">
        <f t="shared" si="212"/>
        <v>0</v>
      </c>
      <c r="U205" s="757">
        <f t="shared" si="213"/>
        <v>0</v>
      </c>
      <c r="V205" s="732"/>
      <c r="W205" s="732"/>
    </row>
    <row r="206" spans="1:23" s="733" customFormat="1" ht="14.25" outlineLevel="2">
      <c r="A206" s="730" t="s">
        <v>1515</v>
      </c>
      <c r="B206" s="730" t="s">
        <v>863</v>
      </c>
      <c r="C206" s="731"/>
      <c r="D206" s="755">
        <f t="shared" si="199"/>
        <v>0</v>
      </c>
      <c r="E206" s="756"/>
      <c r="F206" s="756"/>
      <c r="G206" s="756"/>
      <c r="H206" s="755">
        <f t="shared" si="186"/>
        <v>0</v>
      </c>
      <c r="I206" s="756"/>
      <c r="J206" s="756"/>
      <c r="K206" s="756"/>
      <c r="L206" s="755">
        <f t="shared" si="187"/>
        <v>0</v>
      </c>
      <c r="M206" s="756"/>
      <c r="N206" s="756"/>
      <c r="O206" s="756"/>
      <c r="P206" s="755">
        <f t="shared" si="188"/>
        <v>0</v>
      </c>
      <c r="Q206" s="756"/>
      <c r="R206" s="756"/>
      <c r="S206" s="756"/>
      <c r="T206" s="755">
        <f t="shared" si="212"/>
        <v>0</v>
      </c>
      <c r="U206" s="757">
        <f t="shared" si="213"/>
        <v>0</v>
      </c>
      <c r="V206" s="732"/>
      <c r="W206" s="732"/>
    </row>
    <row r="207" spans="1:23" s="733" customFormat="1" ht="14.25" outlineLevel="2">
      <c r="A207" s="730" t="s">
        <v>1516</v>
      </c>
      <c r="B207" s="730" t="s">
        <v>1482</v>
      </c>
      <c r="C207" s="731"/>
      <c r="D207" s="755">
        <f t="shared" si="199"/>
        <v>0</v>
      </c>
      <c r="E207" s="756"/>
      <c r="F207" s="756"/>
      <c r="G207" s="756"/>
      <c r="H207" s="755">
        <f t="shared" si="186"/>
        <v>0</v>
      </c>
      <c r="I207" s="756"/>
      <c r="J207" s="756"/>
      <c r="K207" s="756"/>
      <c r="L207" s="755">
        <f t="shared" si="187"/>
        <v>0</v>
      </c>
      <c r="M207" s="756"/>
      <c r="N207" s="756"/>
      <c r="O207" s="756"/>
      <c r="P207" s="755">
        <f t="shared" si="188"/>
        <v>0</v>
      </c>
      <c r="Q207" s="756"/>
      <c r="R207" s="756"/>
      <c r="S207" s="756"/>
      <c r="T207" s="755">
        <f t="shared" si="212"/>
        <v>0</v>
      </c>
      <c r="U207" s="757">
        <f t="shared" si="213"/>
        <v>0</v>
      </c>
      <c r="V207" s="732"/>
      <c r="W207" s="732"/>
    </row>
    <row r="208" spans="1:23" s="733" customFormat="1" ht="14.25" outlineLevel="1">
      <c r="A208" s="730" t="s">
        <v>939</v>
      </c>
      <c r="B208" s="730" t="s">
        <v>940</v>
      </c>
      <c r="C208" s="731"/>
      <c r="D208" s="755">
        <f t="shared" si="199"/>
        <v>0</v>
      </c>
      <c r="E208" s="756"/>
      <c r="F208" s="756"/>
      <c r="G208" s="756"/>
      <c r="H208" s="755">
        <f t="shared" si="186"/>
        <v>0</v>
      </c>
      <c r="I208" s="756"/>
      <c r="J208" s="756"/>
      <c r="K208" s="756"/>
      <c r="L208" s="755">
        <f t="shared" si="187"/>
        <v>0</v>
      </c>
      <c r="M208" s="756"/>
      <c r="N208" s="756"/>
      <c r="O208" s="756"/>
      <c r="P208" s="755">
        <f t="shared" si="188"/>
        <v>0</v>
      </c>
      <c r="Q208" s="756"/>
      <c r="R208" s="756"/>
      <c r="S208" s="756"/>
      <c r="T208" s="755">
        <f t="shared" si="212"/>
        <v>0</v>
      </c>
      <c r="U208" s="757">
        <f t="shared" si="213"/>
        <v>0</v>
      </c>
      <c r="V208" s="732"/>
      <c r="W208" s="732"/>
    </row>
    <row r="209" spans="1:23" s="733" customFormat="1" ht="14.25">
      <c r="A209" s="730" t="s">
        <v>941</v>
      </c>
      <c r="B209" s="730" t="s">
        <v>942</v>
      </c>
      <c r="C209" s="731"/>
      <c r="D209" s="755">
        <f t="shared" si="199"/>
        <v>0</v>
      </c>
      <c r="E209" s="756"/>
      <c r="F209" s="756"/>
      <c r="G209" s="756"/>
      <c r="H209" s="755">
        <f t="shared" si="186"/>
        <v>0</v>
      </c>
      <c r="I209" s="756"/>
      <c r="J209" s="756"/>
      <c r="K209" s="756"/>
      <c r="L209" s="755">
        <f t="shared" si="187"/>
        <v>0</v>
      </c>
      <c r="M209" s="756"/>
      <c r="N209" s="756"/>
      <c r="O209" s="756"/>
      <c r="P209" s="755">
        <f t="shared" si="188"/>
        <v>0</v>
      </c>
      <c r="Q209" s="756"/>
      <c r="R209" s="756"/>
      <c r="S209" s="756"/>
      <c r="T209" s="755">
        <f t="shared" si="212"/>
        <v>0</v>
      </c>
      <c r="U209" s="757">
        <f t="shared" si="213"/>
        <v>0</v>
      </c>
      <c r="V209" s="732"/>
      <c r="W209" s="732"/>
    </row>
    <row r="210" spans="1:23" ht="20.25" customHeight="1">
      <c r="A210" s="91"/>
      <c r="B210" s="157"/>
      <c r="C210" s="734"/>
      <c r="D210" s="755">
        <f t="shared" si="199"/>
        <v>0</v>
      </c>
      <c r="E210" s="741"/>
      <c r="F210" s="741"/>
      <c r="G210" s="741"/>
      <c r="H210" s="755">
        <f t="shared" si="186"/>
        <v>0</v>
      </c>
      <c r="I210" s="741"/>
      <c r="J210" s="741"/>
      <c r="K210" s="741"/>
      <c r="L210" s="755">
        <f t="shared" si="187"/>
        <v>0</v>
      </c>
      <c r="M210" s="741"/>
      <c r="N210" s="741"/>
      <c r="O210" s="741"/>
      <c r="P210" s="755">
        <f t="shared" si="188"/>
        <v>0</v>
      </c>
      <c r="Q210" s="741"/>
      <c r="R210" s="741"/>
      <c r="S210" s="741"/>
      <c r="T210" s="755">
        <f t="shared" si="212"/>
        <v>0</v>
      </c>
      <c r="U210" s="757">
        <f t="shared" si="213"/>
        <v>0</v>
      </c>
      <c r="V210" s="151"/>
      <c r="W210" s="91"/>
    </row>
    <row r="211" spans="1:23" ht="20.25" customHeight="1">
      <c r="A211" s="91"/>
      <c r="B211" s="331" t="s">
        <v>445</v>
      </c>
      <c r="C211" s="532">
        <f>C209+C167+C157+C140+C75+C19+C10</f>
        <v>0</v>
      </c>
      <c r="D211" s="755">
        <f>SUM(E211:G211)</f>
        <v>0</v>
      </c>
      <c r="E211" s="501">
        <f>SUM(E10,E19,E95,E130,E166,E197,E209)</f>
        <v>0</v>
      </c>
      <c r="F211" s="501">
        <f>SUM(F10,F19,F95,F130,F166,F197,F209)</f>
        <v>0</v>
      </c>
      <c r="G211" s="501">
        <f>SUM(G10,G19,G95,G130,G166,G197,G209)</f>
        <v>0</v>
      </c>
      <c r="H211" s="755">
        <f>SUM(I211:K211)</f>
        <v>0</v>
      </c>
      <c r="I211" s="501">
        <f>SUM(I10,I19,I95,I130,I166,I197,I209)</f>
        <v>0</v>
      </c>
      <c r="J211" s="501">
        <f>SUM(J10,J19,J95,J130,J166,J197,J209)</f>
        <v>0</v>
      </c>
      <c r="K211" s="501">
        <f>SUM(K10,K19,K95,K130,K166,K197,K209)</f>
        <v>0</v>
      </c>
      <c r="L211" s="755">
        <f>SUM(M211:O211)</f>
        <v>0</v>
      </c>
      <c r="M211" s="501">
        <f>SUM(M10,M19,M95,M130,M166,M197,M209)</f>
        <v>0</v>
      </c>
      <c r="N211" s="501">
        <f>SUM(N10,N19,N95,N130,N166,N197,N209)</f>
        <v>0</v>
      </c>
      <c r="O211" s="501">
        <f>SUM(O10,O19,O95,O130,O166,O197,O209)</f>
        <v>0</v>
      </c>
      <c r="P211" s="755">
        <f>SUM(Q211:S211)</f>
        <v>0</v>
      </c>
      <c r="Q211" s="501">
        <f>SUM(Q10,Q19,Q95,Q130,Q166,Q197,Q209)</f>
        <v>0</v>
      </c>
      <c r="R211" s="501">
        <f>SUM(R10,R19,R95,R130,R166,R197,R209)</f>
        <v>0</v>
      </c>
      <c r="S211" s="501">
        <f>SUM(S10,S19,S95,S130,S166,S197,S209)</f>
        <v>0</v>
      </c>
      <c r="T211" s="755">
        <f t="shared" si="212"/>
        <v>0</v>
      </c>
      <c r="U211" s="742">
        <f>U10+U19+U75+U140+U157+U167</f>
        <v>0</v>
      </c>
      <c r="V211" s="152">
        <f>SUM(V10:V210)</f>
        <v>0</v>
      </c>
      <c r="W211" s="332"/>
    </row>
    <row r="212" spans="1:23" ht="21" customHeight="1">
      <c r="A212" s="91"/>
      <c r="B212" s="96" t="s">
        <v>1520</v>
      </c>
      <c r="C212" s="532"/>
      <c r="D212" s="742"/>
      <c r="E212" s="501"/>
      <c r="F212" s="501"/>
      <c r="G212" s="501"/>
      <c r="H212" s="742"/>
      <c r="I212" s="501"/>
      <c r="J212" s="501"/>
      <c r="K212" s="501"/>
      <c r="L212" s="742"/>
      <c r="M212" s="501"/>
      <c r="N212" s="501"/>
      <c r="O212" s="501"/>
      <c r="P212" s="742"/>
      <c r="Q212" s="501"/>
      <c r="R212" s="501"/>
      <c r="S212" s="501"/>
      <c r="T212" s="755"/>
      <c r="U212" s="757"/>
      <c r="V212" s="151"/>
      <c r="W212" s="91"/>
    </row>
    <row r="213" spans="1:23" s="733" customFormat="1" ht="14.25">
      <c r="A213" s="735" t="s">
        <v>466</v>
      </c>
      <c r="B213" s="735" t="s">
        <v>1327</v>
      </c>
      <c r="C213" s="736"/>
      <c r="D213" s="752">
        <f>SUM(D214:D221)</f>
        <v>0</v>
      </c>
      <c r="E213" s="753">
        <f>SUM(E214:E221)</f>
        <v>0</v>
      </c>
      <c r="F213" s="753">
        <f t="shared" ref="F213" si="218">SUM(F214:F221)</f>
        <v>0</v>
      </c>
      <c r="G213" s="753">
        <f t="shared" ref="G213" si="219">SUM(G214:G221)</f>
        <v>0</v>
      </c>
      <c r="H213" s="752">
        <f>SUM(H214:H221)</f>
        <v>0</v>
      </c>
      <c r="I213" s="753">
        <f>SUM(I214:I221)</f>
        <v>0</v>
      </c>
      <c r="J213" s="753">
        <f t="shared" ref="J213:K213" si="220">SUM(J214:J221)</f>
        <v>0</v>
      </c>
      <c r="K213" s="753">
        <f t="shared" si="220"/>
        <v>0</v>
      </c>
      <c r="L213" s="752">
        <f>SUM(L214:L221)</f>
        <v>0</v>
      </c>
      <c r="M213" s="753">
        <f>SUM(M214:M221)</f>
        <v>0</v>
      </c>
      <c r="N213" s="753">
        <f t="shared" ref="N213:O213" si="221">SUM(N214:N221)</f>
        <v>0</v>
      </c>
      <c r="O213" s="753">
        <f t="shared" si="221"/>
        <v>0</v>
      </c>
      <c r="P213" s="752">
        <f>SUM(P214:P221)</f>
        <v>0</v>
      </c>
      <c r="Q213" s="753">
        <f>SUM(Q214:Q221)</f>
        <v>0</v>
      </c>
      <c r="R213" s="753">
        <f t="shared" ref="R213:S213" si="222">SUM(R214:R221)</f>
        <v>0</v>
      </c>
      <c r="S213" s="753">
        <f t="shared" si="222"/>
        <v>0</v>
      </c>
      <c r="T213" s="752">
        <f t="shared" ref="T213:T221" si="223">P213+L213+H213+D213</f>
        <v>0</v>
      </c>
      <c r="U213" s="754">
        <f t="shared" ref="U213:U232" si="224">C213-T213</f>
        <v>0</v>
      </c>
      <c r="V213" s="737"/>
      <c r="W213" s="737"/>
    </row>
    <row r="214" spans="1:23" s="733" customFormat="1" ht="14.25" outlineLevel="1">
      <c r="A214" s="730" t="s">
        <v>490</v>
      </c>
      <c r="B214" s="730" t="s">
        <v>1328</v>
      </c>
      <c r="C214" s="731"/>
      <c r="D214" s="755">
        <f t="shared" ref="D214:D215" si="225">SUM(E214:G214)</f>
        <v>0</v>
      </c>
      <c r="E214" s="756"/>
      <c r="F214" s="756"/>
      <c r="G214" s="756"/>
      <c r="H214" s="755">
        <f t="shared" ref="H214:H215" si="226">SUM(I214:K214)</f>
        <v>0</v>
      </c>
      <c r="I214" s="756"/>
      <c r="J214" s="756"/>
      <c r="K214" s="756"/>
      <c r="L214" s="755">
        <f t="shared" ref="L214:L215" si="227">SUM(M214:O214)</f>
        <v>0</v>
      </c>
      <c r="M214" s="756"/>
      <c r="N214" s="756"/>
      <c r="O214" s="756"/>
      <c r="P214" s="755">
        <f t="shared" ref="P214:P215" si="228">SUM(Q214:S214)</f>
        <v>0</v>
      </c>
      <c r="Q214" s="756"/>
      <c r="R214" s="756"/>
      <c r="S214" s="756"/>
      <c r="T214" s="755">
        <f t="shared" si="223"/>
        <v>0</v>
      </c>
      <c r="U214" s="757">
        <f t="shared" si="224"/>
        <v>0</v>
      </c>
      <c r="V214" s="732"/>
      <c r="W214" s="732"/>
    </row>
    <row r="215" spans="1:23" s="733" customFormat="1" ht="14.25" outlineLevel="1">
      <c r="A215" s="730" t="s">
        <v>491</v>
      </c>
      <c r="B215" s="730" t="s">
        <v>1329</v>
      </c>
      <c r="C215" s="731"/>
      <c r="D215" s="755">
        <f t="shared" si="225"/>
        <v>0</v>
      </c>
      <c r="E215" s="756"/>
      <c r="F215" s="756"/>
      <c r="G215" s="756"/>
      <c r="H215" s="755">
        <f t="shared" si="226"/>
        <v>0</v>
      </c>
      <c r="I215" s="756"/>
      <c r="J215" s="756"/>
      <c r="K215" s="756"/>
      <c r="L215" s="755">
        <f t="shared" si="227"/>
        <v>0</v>
      </c>
      <c r="M215" s="756"/>
      <c r="N215" s="756"/>
      <c r="O215" s="756"/>
      <c r="P215" s="755">
        <f t="shared" si="228"/>
        <v>0</v>
      </c>
      <c r="Q215" s="756"/>
      <c r="R215" s="756"/>
      <c r="S215" s="756"/>
      <c r="T215" s="755">
        <f t="shared" si="223"/>
        <v>0</v>
      </c>
      <c r="U215" s="757">
        <f t="shared" si="224"/>
        <v>0</v>
      </c>
      <c r="V215" s="732"/>
      <c r="W215" s="732"/>
    </row>
    <row r="216" spans="1:23" s="733" customFormat="1" ht="14.25" outlineLevel="1">
      <c r="A216" s="730" t="s">
        <v>492</v>
      </c>
      <c r="B216" s="730" t="s">
        <v>354</v>
      </c>
      <c r="C216" s="731"/>
      <c r="D216" s="755">
        <f>SUM(E216:G216)</f>
        <v>0</v>
      </c>
      <c r="E216" s="756"/>
      <c r="F216" s="756"/>
      <c r="G216" s="756"/>
      <c r="H216" s="755">
        <f>SUM(I216:K216)</f>
        <v>0</v>
      </c>
      <c r="I216" s="756"/>
      <c r="J216" s="756"/>
      <c r="K216" s="756"/>
      <c r="L216" s="755">
        <f>SUM(M216:O216)</f>
        <v>0</v>
      </c>
      <c r="M216" s="756"/>
      <c r="N216" s="756"/>
      <c r="O216" s="756"/>
      <c r="P216" s="755">
        <f>SUM(Q216:S216)</f>
        <v>0</v>
      </c>
      <c r="Q216" s="756"/>
      <c r="R216" s="756"/>
      <c r="S216" s="756"/>
      <c r="T216" s="755">
        <f t="shared" si="223"/>
        <v>0</v>
      </c>
      <c r="U216" s="757">
        <f t="shared" si="224"/>
        <v>0</v>
      </c>
      <c r="V216" s="732"/>
      <c r="W216" s="732"/>
    </row>
    <row r="217" spans="1:23" s="733" customFormat="1" ht="14.25" outlineLevel="1">
      <c r="A217" s="730" t="s">
        <v>493</v>
      </c>
      <c r="B217" s="730" t="s">
        <v>494</v>
      </c>
      <c r="C217" s="731"/>
      <c r="D217" s="755">
        <f t="shared" ref="D217:D222" si="229">SUM(E217:G217)</f>
        <v>0</v>
      </c>
      <c r="E217" s="756"/>
      <c r="F217" s="756"/>
      <c r="G217" s="756"/>
      <c r="H217" s="755">
        <f t="shared" ref="H217:H222" si="230">SUM(I217:K217)</f>
        <v>0</v>
      </c>
      <c r="I217" s="756"/>
      <c r="J217" s="756"/>
      <c r="K217" s="756"/>
      <c r="L217" s="755">
        <f t="shared" ref="L217:L222" si="231">SUM(M217:O217)</f>
        <v>0</v>
      </c>
      <c r="M217" s="756"/>
      <c r="N217" s="756"/>
      <c r="O217" s="756"/>
      <c r="P217" s="755">
        <f t="shared" ref="P217:P222" si="232">SUM(Q217:S217)</f>
        <v>0</v>
      </c>
      <c r="Q217" s="756"/>
      <c r="R217" s="756"/>
      <c r="S217" s="756"/>
      <c r="T217" s="755">
        <f t="shared" si="223"/>
        <v>0</v>
      </c>
      <c r="U217" s="757">
        <f t="shared" si="224"/>
        <v>0</v>
      </c>
      <c r="V217" s="732"/>
      <c r="W217" s="732"/>
    </row>
    <row r="218" spans="1:23" s="733" customFormat="1" ht="14.25" outlineLevel="1">
      <c r="A218" s="730" t="s">
        <v>495</v>
      </c>
      <c r="B218" s="730" t="s">
        <v>496</v>
      </c>
      <c r="C218" s="731"/>
      <c r="D218" s="755">
        <f t="shared" si="229"/>
        <v>0</v>
      </c>
      <c r="E218" s="756"/>
      <c r="F218" s="756"/>
      <c r="G218" s="756"/>
      <c r="H218" s="755">
        <f t="shared" si="230"/>
        <v>0</v>
      </c>
      <c r="I218" s="756"/>
      <c r="J218" s="756"/>
      <c r="K218" s="756"/>
      <c r="L218" s="755">
        <f t="shared" si="231"/>
        <v>0</v>
      </c>
      <c r="M218" s="756"/>
      <c r="N218" s="756"/>
      <c r="O218" s="756"/>
      <c r="P218" s="755">
        <f t="shared" si="232"/>
        <v>0</v>
      </c>
      <c r="Q218" s="756"/>
      <c r="R218" s="756"/>
      <c r="S218" s="756"/>
      <c r="T218" s="755">
        <f t="shared" si="223"/>
        <v>0</v>
      </c>
      <c r="U218" s="757">
        <f t="shared" si="224"/>
        <v>0</v>
      </c>
      <c r="V218" s="732"/>
      <c r="W218" s="732"/>
    </row>
    <row r="219" spans="1:23" s="733" customFormat="1" ht="14.25" outlineLevel="1">
      <c r="A219" s="730" t="s">
        <v>497</v>
      </c>
      <c r="B219" s="730" t="s">
        <v>498</v>
      </c>
      <c r="C219" s="731"/>
      <c r="D219" s="755">
        <f t="shared" si="229"/>
        <v>0</v>
      </c>
      <c r="E219" s="756"/>
      <c r="F219" s="756"/>
      <c r="G219" s="756"/>
      <c r="H219" s="755">
        <f t="shared" si="230"/>
        <v>0</v>
      </c>
      <c r="I219" s="756"/>
      <c r="J219" s="756"/>
      <c r="K219" s="756"/>
      <c r="L219" s="755">
        <f t="shared" si="231"/>
        <v>0</v>
      </c>
      <c r="M219" s="756"/>
      <c r="N219" s="756"/>
      <c r="O219" s="756"/>
      <c r="P219" s="755">
        <f t="shared" si="232"/>
        <v>0</v>
      </c>
      <c r="Q219" s="756"/>
      <c r="R219" s="756"/>
      <c r="S219" s="756"/>
      <c r="T219" s="755">
        <f t="shared" si="223"/>
        <v>0</v>
      </c>
      <c r="U219" s="757">
        <f t="shared" si="224"/>
        <v>0</v>
      </c>
      <c r="V219" s="732"/>
      <c r="W219" s="732"/>
    </row>
    <row r="220" spans="1:23" s="733" customFormat="1" ht="14.25" outlineLevel="1">
      <c r="A220" s="730" t="s">
        <v>499</v>
      </c>
      <c r="B220" s="730" t="s">
        <v>500</v>
      </c>
      <c r="C220" s="731"/>
      <c r="D220" s="755">
        <f t="shared" si="229"/>
        <v>0</v>
      </c>
      <c r="E220" s="756"/>
      <c r="F220" s="756"/>
      <c r="G220" s="756"/>
      <c r="H220" s="755">
        <f t="shared" si="230"/>
        <v>0</v>
      </c>
      <c r="I220" s="756"/>
      <c r="J220" s="756"/>
      <c r="K220" s="756"/>
      <c r="L220" s="755">
        <f t="shared" si="231"/>
        <v>0</v>
      </c>
      <c r="M220" s="756"/>
      <c r="N220" s="756"/>
      <c r="O220" s="756"/>
      <c r="P220" s="755">
        <f t="shared" si="232"/>
        <v>0</v>
      </c>
      <c r="Q220" s="756"/>
      <c r="R220" s="756"/>
      <c r="S220" s="756"/>
      <c r="T220" s="755">
        <f t="shared" si="223"/>
        <v>0</v>
      </c>
      <c r="U220" s="757">
        <f t="shared" si="224"/>
        <v>0</v>
      </c>
      <c r="V220" s="732"/>
      <c r="W220" s="732"/>
    </row>
    <row r="221" spans="1:23" s="733" customFormat="1" ht="14.25" outlineLevel="1">
      <c r="A221" s="730" t="s">
        <v>501</v>
      </c>
      <c r="B221" s="730" t="s">
        <v>1330</v>
      </c>
      <c r="C221" s="731"/>
      <c r="D221" s="755">
        <f t="shared" si="229"/>
        <v>0</v>
      </c>
      <c r="E221" s="756"/>
      <c r="F221" s="756"/>
      <c r="G221" s="756"/>
      <c r="H221" s="755">
        <f t="shared" si="230"/>
        <v>0</v>
      </c>
      <c r="I221" s="756"/>
      <c r="J221" s="756"/>
      <c r="K221" s="756"/>
      <c r="L221" s="755">
        <f t="shared" si="231"/>
        <v>0</v>
      </c>
      <c r="M221" s="756"/>
      <c r="N221" s="756"/>
      <c r="O221" s="756"/>
      <c r="P221" s="755">
        <f t="shared" si="232"/>
        <v>0</v>
      </c>
      <c r="Q221" s="756"/>
      <c r="R221" s="756"/>
      <c r="S221" s="756"/>
      <c r="T221" s="755">
        <f t="shared" si="223"/>
        <v>0</v>
      </c>
      <c r="U221" s="757">
        <f t="shared" si="224"/>
        <v>0</v>
      </c>
      <c r="V221" s="732"/>
      <c r="W221" s="732"/>
    </row>
    <row r="222" spans="1:23" s="733" customFormat="1" ht="14.25">
      <c r="A222" s="735" t="s">
        <v>502</v>
      </c>
      <c r="B222" s="735" t="s">
        <v>503</v>
      </c>
      <c r="C222" s="736"/>
      <c r="D222" s="752">
        <f t="shared" si="229"/>
        <v>0</v>
      </c>
      <c r="E222" s="758">
        <f>SUM(E223,E239,E251,E264,E274,E282,E293,E297)</f>
        <v>0</v>
      </c>
      <c r="F222" s="758">
        <f t="shared" ref="F222" si="233">SUM(F223,F239,F251,F264,F274,F282,F293,F297)</f>
        <v>0</v>
      </c>
      <c r="G222" s="758">
        <f t="shared" ref="G222" si="234">SUM(G223,G239,G251,G264,G274,G282,G293,G297)</f>
        <v>0</v>
      </c>
      <c r="H222" s="752">
        <f t="shared" si="230"/>
        <v>0</v>
      </c>
      <c r="I222" s="758">
        <f>SUM(I223,I239,I251,I264,I274,I282,I293,I297)</f>
        <v>0</v>
      </c>
      <c r="J222" s="758">
        <f t="shared" ref="J222:K222" si="235">SUM(J223,J239,J251,J264,J274,J282,J293,J297)</f>
        <v>0</v>
      </c>
      <c r="K222" s="758">
        <f t="shared" si="235"/>
        <v>0</v>
      </c>
      <c r="L222" s="752">
        <f t="shared" si="231"/>
        <v>0</v>
      </c>
      <c r="M222" s="758">
        <f>SUM(M223,M239,M251,M264,M274,M282,M293,M297)</f>
        <v>0</v>
      </c>
      <c r="N222" s="758">
        <f t="shared" ref="N222:O222" si="236">SUM(N223,N239,N251,N264,N274,N282,N293,N297)</f>
        <v>0</v>
      </c>
      <c r="O222" s="758">
        <f t="shared" si="236"/>
        <v>0</v>
      </c>
      <c r="P222" s="752">
        <f t="shared" si="232"/>
        <v>0</v>
      </c>
      <c r="Q222" s="758">
        <f>SUM(Q223,Q239,Q251,Q264,Q274,Q282,Q293,Q297)</f>
        <v>0</v>
      </c>
      <c r="R222" s="758">
        <f t="shared" ref="R222:S222" si="237">SUM(R223,R239,R251,R264,R274,R282,R293,R297)</f>
        <v>0</v>
      </c>
      <c r="S222" s="758">
        <f t="shared" si="237"/>
        <v>0</v>
      </c>
      <c r="T222" s="752">
        <f>T223+T255+T265+T273+T277</f>
        <v>0</v>
      </c>
      <c r="U222" s="754">
        <f t="shared" si="224"/>
        <v>0</v>
      </c>
      <c r="V222" s="737"/>
      <c r="W222" s="737"/>
    </row>
    <row r="223" spans="1:23" s="733" customFormat="1" ht="15" customHeight="1" outlineLevel="1">
      <c r="A223" s="735" t="s">
        <v>504</v>
      </c>
      <c r="B223" s="735" t="s">
        <v>506</v>
      </c>
      <c r="C223" s="736"/>
      <c r="D223" s="752">
        <f>SUM(E223:G223)</f>
        <v>0</v>
      </c>
      <c r="E223" s="758">
        <f>SUM(E224:E233)</f>
        <v>0</v>
      </c>
      <c r="F223" s="758">
        <f t="shared" ref="F223" si="238">SUM(F224:F233)</f>
        <v>0</v>
      </c>
      <c r="G223" s="758">
        <f t="shared" ref="G223" si="239">SUM(G224:G233)</f>
        <v>0</v>
      </c>
      <c r="H223" s="752">
        <f>SUM(I223:K223)</f>
        <v>0</v>
      </c>
      <c r="I223" s="758">
        <f>SUM(I224:I233)</f>
        <v>0</v>
      </c>
      <c r="J223" s="758">
        <f t="shared" ref="J223:K223" si="240">SUM(J224:J233)</f>
        <v>0</v>
      </c>
      <c r="K223" s="758">
        <f t="shared" si="240"/>
        <v>0</v>
      </c>
      <c r="L223" s="752">
        <f>SUM(M223:O223)</f>
        <v>0</v>
      </c>
      <c r="M223" s="758">
        <f>SUM(M224:M233)</f>
        <v>0</v>
      </c>
      <c r="N223" s="758">
        <f t="shared" ref="N223:O223" si="241">SUM(N224:N233)</f>
        <v>0</v>
      </c>
      <c r="O223" s="758">
        <f t="shared" si="241"/>
        <v>0</v>
      </c>
      <c r="P223" s="752">
        <f>SUM(Q223:S223)</f>
        <v>0</v>
      </c>
      <c r="Q223" s="758">
        <f>SUM(Q224:Q233)</f>
        <v>0</v>
      </c>
      <c r="R223" s="758">
        <f t="shared" ref="R223:S223" si="242">SUM(R224:R233)</f>
        <v>0</v>
      </c>
      <c r="S223" s="758">
        <f t="shared" si="242"/>
        <v>0</v>
      </c>
      <c r="T223" s="752">
        <f t="shared" ref="T223:T278" si="243">P223+L223+H223+D223</f>
        <v>0</v>
      </c>
      <c r="U223" s="754">
        <f t="shared" si="224"/>
        <v>0</v>
      </c>
      <c r="V223" s="737"/>
      <c r="W223" s="737"/>
    </row>
    <row r="224" spans="1:23" s="733" customFormat="1" ht="14.25" outlineLevel="2">
      <c r="A224" s="730" t="s">
        <v>505</v>
      </c>
      <c r="B224" s="730" t="s">
        <v>1510</v>
      </c>
      <c r="C224" s="731"/>
      <c r="D224" s="755">
        <f>SUM(D225,(D231:D242))</f>
        <v>0</v>
      </c>
      <c r="E224" s="759"/>
      <c r="F224" s="759"/>
      <c r="G224" s="759"/>
      <c r="H224" s="755">
        <f>SUM(H225,(H231:H242))</f>
        <v>0</v>
      </c>
      <c r="I224" s="759"/>
      <c r="J224" s="759"/>
      <c r="K224" s="759"/>
      <c r="L224" s="755">
        <f>SUM(L225,(L231:L242))</f>
        <v>0</v>
      </c>
      <c r="M224" s="759"/>
      <c r="N224" s="759"/>
      <c r="O224" s="759"/>
      <c r="P224" s="755">
        <f>SUM(P225,(P231:P242))</f>
        <v>0</v>
      </c>
      <c r="Q224" s="759"/>
      <c r="R224" s="759"/>
      <c r="S224" s="759"/>
      <c r="T224" s="755">
        <f t="shared" si="243"/>
        <v>0</v>
      </c>
      <c r="U224" s="757">
        <f t="shared" si="224"/>
        <v>0</v>
      </c>
      <c r="V224" s="732"/>
      <c r="W224" s="732"/>
    </row>
    <row r="225" spans="1:23" s="733" customFormat="1" ht="14.25" outlineLevel="2">
      <c r="A225" s="730" t="s">
        <v>514</v>
      </c>
      <c r="B225" s="730" t="s">
        <v>507</v>
      </c>
      <c r="C225" s="731"/>
      <c r="D225" s="755">
        <f>SUM(D226:D230)</f>
        <v>0</v>
      </c>
      <c r="E225" s="759"/>
      <c r="F225" s="759"/>
      <c r="G225" s="759"/>
      <c r="H225" s="755">
        <f>SUM(H226:H230)</f>
        <v>0</v>
      </c>
      <c r="I225" s="759"/>
      <c r="J225" s="759"/>
      <c r="K225" s="759"/>
      <c r="L225" s="755">
        <f>SUM(L226:L230)</f>
        <v>0</v>
      </c>
      <c r="M225" s="759"/>
      <c r="N225" s="759"/>
      <c r="O225" s="759"/>
      <c r="P225" s="755">
        <f>SUM(P226:P230)</f>
        <v>0</v>
      </c>
      <c r="Q225" s="759"/>
      <c r="R225" s="759"/>
      <c r="S225" s="759"/>
      <c r="T225" s="755">
        <f t="shared" si="243"/>
        <v>0</v>
      </c>
      <c r="U225" s="757">
        <f t="shared" si="224"/>
        <v>0</v>
      </c>
      <c r="V225" s="732"/>
      <c r="W225" s="732"/>
    </row>
    <row r="226" spans="1:23" s="733" customFormat="1" ht="14.25" outlineLevel="2">
      <c r="A226" s="730" t="s">
        <v>522</v>
      </c>
      <c r="B226" s="730" t="s">
        <v>508</v>
      </c>
      <c r="C226" s="731"/>
      <c r="D226" s="755">
        <f t="shared" ref="D226:D231" si="244">SUM(E226:G226)</f>
        <v>0</v>
      </c>
      <c r="E226" s="756"/>
      <c r="F226" s="756"/>
      <c r="G226" s="756"/>
      <c r="H226" s="755">
        <f t="shared" ref="H226:H231" si="245">SUM(I226:K226)</f>
        <v>0</v>
      </c>
      <c r="I226" s="756"/>
      <c r="J226" s="756"/>
      <c r="K226" s="756"/>
      <c r="L226" s="755">
        <f t="shared" ref="L226:L231" si="246">SUM(M226:O226)</f>
        <v>0</v>
      </c>
      <c r="M226" s="756"/>
      <c r="N226" s="756"/>
      <c r="O226" s="756"/>
      <c r="P226" s="755">
        <f t="shared" ref="P226:P231" si="247">SUM(Q226:S226)</f>
        <v>0</v>
      </c>
      <c r="Q226" s="756"/>
      <c r="R226" s="756"/>
      <c r="S226" s="756"/>
      <c r="T226" s="755">
        <f t="shared" si="243"/>
        <v>0</v>
      </c>
      <c r="U226" s="757">
        <f t="shared" si="224"/>
        <v>0</v>
      </c>
      <c r="V226" s="732"/>
      <c r="W226" s="732"/>
    </row>
    <row r="227" spans="1:23" s="733" customFormat="1" ht="14.25" outlineLevel="2">
      <c r="A227" s="730" t="s">
        <v>1331</v>
      </c>
      <c r="B227" s="730" t="s">
        <v>509</v>
      </c>
      <c r="C227" s="731"/>
      <c r="D227" s="755">
        <f t="shared" si="244"/>
        <v>0</v>
      </c>
      <c r="E227" s="756"/>
      <c r="F227" s="756"/>
      <c r="G227" s="756"/>
      <c r="H227" s="755">
        <f t="shared" si="245"/>
        <v>0</v>
      </c>
      <c r="I227" s="756"/>
      <c r="J227" s="756"/>
      <c r="K227" s="756"/>
      <c r="L227" s="755">
        <f t="shared" si="246"/>
        <v>0</v>
      </c>
      <c r="M227" s="756"/>
      <c r="N227" s="756"/>
      <c r="O227" s="756"/>
      <c r="P227" s="755">
        <f t="shared" si="247"/>
        <v>0</v>
      </c>
      <c r="Q227" s="756"/>
      <c r="R227" s="756"/>
      <c r="S227" s="756"/>
      <c r="T227" s="755">
        <f t="shared" si="243"/>
        <v>0</v>
      </c>
      <c r="U227" s="757">
        <f t="shared" si="224"/>
        <v>0</v>
      </c>
      <c r="V227" s="732"/>
      <c r="W227" s="732"/>
    </row>
    <row r="228" spans="1:23" s="733" customFormat="1" ht="14.25" outlineLevel="2">
      <c r="A228" s="730" t="s">
        <v>1332</v>
      </c>
      <c r="B228" s="730" t="s">
        <v>510</v>
      </c>
      <c r="C228" s="731"/>
      <c r="D228" s="755">
        <f t="shared" si="244"/>
        <v>0</v>
      </c>
      <c r="E228" s="756"/>
      <c r="F228" s="756"/>
      <c r="G228" s="756"/>
      <c r="H228" s="755">
        <f t="shared" si="245"/>
        <v>0</v>
      </c>
      <c r="I228" s="756"/>
      <c r="J228" s="756"/>
      <c r="K228" s="756"/>
      <c r="L228" s="755">
        <f t="shared" si="246"/>
        <v>0</v>
      </c>
      <c r="M228" s="756"/>
      <c r="N228" s="756"/>
      <c r="O228" s="756"/>
      <c r="P228" s="755">
        <f t="shared" si="247"/>
        <v>0</v>
      </c>
      <c r="Q228" s="756"/>
      <c r="R228" s="756"/>
      <c r="S228" s="756"/>
      <c r="T228" s="755">
        <f t="shared" si="243"/>
        <v>0</v>
      </c>
      <c r="U228" s="757">
        <f t="shared" si="224"/>
        <v>0</v>
      </c>
      <c r="V228" s="732"/>
      <c r="W228" s="732"/>
    </row>
    <row r="229" spans="1:23" s="733" customFormat="1" ht="14.25" outlineLevel="2">
      <c r="A229" s="730" t="s">
        <v>1333</v>
      </c>
      <c r="B229" s="91" t="s">
        <v>1511</v>
      </c>
      <c r="C229" s="731"/>
      <c r="D229" s="755">
        <f t="shared" si="244"/>
        <v>0</v>
      </c>
      <c r="E229" s="756"/>
      <c r="F229" s="756"/>
      <c r="G229" s="756"/>
      <c r="H229" s="755">
        <f t="shared" si="245"/>
        <v>0</v>
      </c>
      <c r="I229" s="756"/>
      <c r="J229" s="756"/>
      <c r="K229" s="756"/>
      <c r="L229" s="755">
        <f t="shared" si="246"/>
        <v>0</v>
      </c>
      <c r="M229" s="756"/>
      <c r="N229" s="756"/>
      <c r="O229" s="756"/>
      <c r="P229" s="755">
        <f t="shared" si="247"/>
        <v>0</v>
      </c>
      <c r="Q229" s="756"/>
      <c r="R229" s="756"/>
      <c r="S229" s="756"/>
      <c r="T229" s="755">
        <f t="shared" si="243"/>
        <v>0</v>
      </c>
      <c r="U229" s="757">
        <f t="shared" si="224"/>
        <v>0</v>
      </c>
      <c r="V229" s="732"/>
      <c r="W229" s="732"/>
    </row>
    <row r="230" spans="1:23" s="733" customFormat="1" ht="14.25" outlineLevel="2">
      <c r="A230" s="730" t="s">
        <v>1334</v>
      </c>
      <c r="B230" s="91" t="s">
        <v>1335</v>
      </c>
      <c r="C230" s="731"/>
      <c r="D230" s="755">
        <f t="shared" si="244"/>
        <v>0</v>
      </c>
      <c r="E230" s="756"/>
      <c r="F230" s="756"/>
      <c r="G230" s="756"/>
      <c r="H230" s="755">
        <f t="shared" si="245"/>
        <v>0</v>
      </c>
      <c r="I230" s="756"/>
      <c r="J230" s="756"/>
      <c r="K230" s="756"/>
      <c r="L230" s="755">
        <f t="shared" si="246"/>
        <v>0</v>
      </c>
      <c r="M230" s="756"/>
      <c r="N230" s="756"/>
      <c r="O230" s="756"/>
      <c r="P230" s="755">
        <f t="shared" si="247"/>
        <v>0</v>
      </c>
      <c r="Q230" s="756"/>
      <c r="R230" s="756"/>
      <c r="S230" s="756"/>
      <c r="T230" s="755">
        <f t="shared" si="243"/>
        <v>0</v>
      </c>
      <c r="U230" s="757">
        <f t="shared" si="224"/>
        <v>0</v>
      </c>
      <c r="V230" s="732"/>
      <c r="W230" s="732"/>
    </row>
    <row r="231" spans="1:23" s="733" customFormat="1" ht="14.25" outlineLevel="2">
      <c r="A231" s="730" t="s">
        <v>1336</v>
      </c>
      <c r="B231" s="730" t="s">
        <v>1337</v>
      </c>
      <c r="C231" s="731"/>
      <c r="D231" s="755">
        <f t="shared" si="244"/>
        <v>0</v>
      </c>
      <c r="E231" s="756"/>
      <c r="F231" s="756"/>
      <c r="G231" s="756"/>
      <c r="H231" s="755">
        <f t="shared" si="245"/>
        <v>0</v>
      </c>
      <c r="I231" s="756"/>
      <c r="J231" s="756"/>
      <c r="K231" s="756"/>
      <c r="L231" s="755">
        <f t="shared" si="246"/>
        <v>0</v>
      </c>
      <c r="M231" s="756"/>
      <c r="N231" s="756"/>
      <c r="O231" s="756"/>
      <c r="P231" s="755">
        <f t="shared" si="247"/>
        <v>0</v>
      </c>
      <c r="Q231" s="756"/>
      <c r="R231" s="756"/>
      <c r="S231" s="756"/>
      <c r="T231" s="755">
        <f t="shared" si="243"/>
        <v>0</v>
      </c>
      <c r="U231" s="757">
        <f t="shared" si="224"/>
        <v>0</v>
      </c>
      <c r="V231" s="732"/>
      <c r="W231" s="732"/>
    </row>
    <row r="232" spans="1:23" s="733" customFormat="1" ht="14.25" outlineLevel="2">
      <c r="A232" s="730" t="s">
        <v>1338</v>
      </c>
      <c r="B232" s="730" t="s">
        <v>511</v>
      </c>
      <c r="C232" s="731"/>
      <c r="D232" s="755">
        <f>SUM(E232:G232)</f>
        <v>0</v>
      </c>
      <c r="E232" s="756"/>
      <c r="F232" s="756"/>
      <c r="G232" s="756"/>
      <c r="H232" s="755">
        <f>SUM(I232:K232)</f>
        <v>0</v>
      </c>
      <c r="I232" s="756"/>
      <c r="J232" s="756"/>
      <c r="K232" s="756"/>
      <c r="L232" s="755">
        <f>SUM(M232:O232)</f>
        <v>0</v>
      </c>
      <c r="M232" s="756"/>
      <c r="N232" s="756"/>
      <c r="O232" s="756"/>
      <c r="P232" s="755">
        <f>SUM(Q232:S232)</f>
        <v>0</v>
      </c>
      <c r="Q232" s="756"/>
      <c r="R232" s="756"/>
      <c r="S232" s="756"/>
      <c r="T232" s="755">
        <f t="shared" si="243"/>
        <v>0</v>
      </c>
      <c r="U232" s="757">
        <f t="shared" si="224"/>
        <v>0</v>
      </c>
      <c r="V232" s="732"/>
      <c r="W232" s="732"/>
    </row>
    <row r="233" spans="1:23" s="733" customFormat="1" ht="14.25" outlineLevel="2">
      <c r="A233" s="735" t="s">
        <v>1339</v>
      </c>
      <c r="B233" s="735" t="s">
        <v>1340</v>
      </c>
      <c r="C233" s="736"/>
      <c r="D233" s="752">
        <f t="shared" ref="D233:D239" si="248">SUM(E233:G233)</f>
        <v>0</v>
      </c>
      <c r="E233" s="753">
        <f>SUM(E234:E238)</f>
        <v>0</v>
      </c>
      <c r="F233" s="753">
        <f t="shared" ref="F233" si="249">SUM(F234:F238)</f>
        <v>0</v>
      </c>
      <c r="G233" s="753">
        <f t="shared" ref="G233" si="250">SUM(G234:G238)</f>
        <v>0</v>
      </c>
      <c r="H233" s="752">
        <f t="shared" ref="H233:H251" si="251">SUM(I233:K233)</f>
        <v>0</v>
      </c>
      <c r="I233" s="753">
        <f>SUM(I234:I238)</f>
        <v>0</v>
      </c>
      <c r="J233" s="753">
        <f t="shared" ref="J233:K233" si="252">SUM(J234:J238)</f>
        <v>0</v>
      </c>
      <c r="K233" s="753">
        <f t="shared" si="252"/>
        <v>0</v>
      </c>
      <c r="L233" s="752">
        <f t="shared" ref="L233:L251" si="253">SUM(M233:O233)</f>
        <v>0</v>
      </c>
      <c r="M233" s="753">
        <f>SUM(M234:M238)</f>
        <v>0</v>
      </c>
      <c r="N233" s="753">
        <f t="shared" ref="N233:O233" si="254">SUM(N234:N238)</f>
        <v>0</v>
      </c>
      <c r="O233" s="753">
        <f t="shared" si="254"/>
        <v>0</v>
      </c>
      <c r="P233" s="752">
        <f t="shared" ref="P233:P251" si="255">SUM(Q233:S233)</f>
        <v>0</v>
      </c>
      <c r="Q233" s="753">
        <f>SUM(Q234:Q238)</f>
        <v>0</v>
      </c>
      <c r="R233" s="753">
        <f t="shared" ref="R233:S233" si="256">SUM(R234:R238)</f>
        <v>0</v>
      </c>
      <c r="S233" s="753">
        <f t="shared" si="256"/>
        <v>0</v>
      </c>
      <c r="T233" s="752">
        <f t="shared" si="243"/>
        <v>0</v>
      </c>
      <c r="U233" s="754"/>
      <c r="V233" s="737"/>
      <c r="W233" s="737"/>
    </row>
    <row r="234" spans="1:23" s="733" customFormat="1" ht="14.25" outlineLevel="3">
      <c r="A234" s="730" t="s">
        <v>1341</v>
      </c>
      <c r="B234" s="730" t="s">
        <v>1342</v>
      </c>
      <c r="C234" s="731"/>
      <c r="D234" s="755">
        <f t="shared" si="248"/>
        <v>0</v>
      </c>
      <c r="E234" s="756"/>
      <c r="F234" s="756"/>
      <c r="G234" s="756"/>
      <c r="H234" s="755">
        <f t="shared" si="251"/>
        <v>0</v>
      </c>
      <c r="I234" s="756"/>
      <c r="J234" s="756"/>
      <c r="K234" s="756"/>
      <c r="L234" s="755">
        <f t="shared" si="253"/>
        <v>0</v>
      </c>
      <c r="M234" s="756"/>
      <c r="N234" s="756"/>
      <c r="O234" s="756"/>
      <c r="P234" s="755">
        <f t="shared" si="255"/>
        <v>0</v>
      </c>
      <c r="Q234" s="756"/>
      <c r="R234" s="756"/>
      <c r="S234" s="756"/>
      <c r="T234" s="755">
        <f t="shared" si="243"/>
        <v>0</v>
      </c>
      <c r="U234" s="757"/>
      <c r="V234" s="732"/>
      <c r="W234" s="732"/>
    </row>
    <row r="235" spans="1:23" s="733" customFormat="1" ht="14.25" outlineLevel="3">
      <c r="A235" s="730" t="s">
        <v>1343</v>
      </c>
      <c r="B235" s="730" t="s">
        <v>1344</v>
      </c>
      <c r="C235" s="731"/>
      <c r="D235" s="755">
        <f t="shared" si="248"/>
        <v>0</v>
      </c>
      <c r="E235" s="756"/>
      <c r="F235" s="756"/>
      <c r="G235" s="756"/>
      <c r="H235" s="755">
        <f t="shared" si="251"/>
        <v>0</v>
      </c>
      <c r="I235" s="756"/>
      <c r="J235" s="756"/>
      <c r="K235" s="756"/>
      <c r="L235" s="755">
        <f t="shared" si="253"/>
        <v>0</v>
      </c>
      <c r="M235" s="756"/>
      <c r="N235" s="756"/>
      <c r="O235" s="756"/>
      <c r="P235" s="755">
        <f t="shared" si="255"/>
        <v>0</v>
      </c>
      <c r="Q235" s="756"/>
      <c r="R235" s="756"/>
      <c r="S235" s="756"/>
      <c r="T235" s="755">
        <f t="shared" si="243"/>
        <v>0</v>
      </c>
      <c r="U235" s="757"/>
      <c r="V235" s="732"/>
      <c r="W235" s="732"/>
    </row>
    <row r="236" spans="1:23" s="733" customFormat="1" ht="14.25" outlineLevel="3">
      <c r="A236" s="730" t="s">
        <v>1345</v>
      </c>
      <c r="B236" s="730" t="s">
        <v>1346</v>
      </c>
      <c r="C236" s="731"/>
      <c r="D236" s="755">
        <f t="shared" si="248"/>
        <v>0</v>
      </c>
      <c r="E236" s="756"/>
      <c r="F236" s="756"/>
      <c r="G236" s="756"/>
      <c r="H236" s="755">
        <f t="shared" si="251"/>
        <v>0</v>
      </c>
      <c r="I236" s="756"/>
      <c r="J236" s="756"/>
      <c r="K236" s="756"/>
      <c r="L236" s="755">
        <f t="shared" si="253"/>
        <v>0</v>
      </c>
      <c r="M236" s="756"/>
      <c r="N236" s="756"/>
      <c r="O236" s="756"/>
      <c r="P236" s="755">
        <f t="shared" si="255"/>
        <v>0</v>
      </c>
      <c r="Q236" s="756"/>
      <c r="R236" s="756"/>
      <c r="S236" s="756"/>
      <c r="T236" s="755">
        <f t="shared" si="243"/>
        <v>0</v>
      </c>
      <c r="U236" s="757"/>
      <c r="V236" s="732"/>
      <c r="W236" s="732"/>
    </row>
    <row r="237" spans="1:23" s="733" customFormat="1" ht="14.25" outlineLevel="3">
      <c r="A237" s="730" t="s">
        <v>1347</v>
      </c>
      <c r="B237" s="730" t="s">
        <v>1348</v>
      </c>
      <c r="C237" s="731"/>
      <c r="D237" s="755">
        <f t="shared" si="248"/>
        <v>0</v>
      </c>
      <c r="E237" s="756"/>
      <c r="F237" s="756"/>
      <c r="G237" s="756"/>
      <c r="H237" s="755">
        <f t="shared" si="251"/>
        <v>0</v>
      </c>
      <c r="I237" s="756"/>
      <c r="J237" s="756"/>
      <c r="K237" s="756"/>
      <c r="L237" s="755">
        <f t="shared" si="253"/>
        <v>0</v>
      </c>
      <c r="M237" s="756"/>
      <c r="N237" s="756"/>
      <c r="O237" s="756"/>
      <c r="P237" s="755">
        <f t="shared" si="255"/>
        <v>0</v>
      </c>
      <c r="Q237" s="756"/>
      <c r="R237" s="756"/>
      <c r="S237" s="756"/>
      <c r="T237" s="755">
        <f t="shared" si="243"/>
        <v>0</v>
      </c>
      <c r="U237" s="757"/>
      <c r="V237" s="732"/>
      <c r="W237" s="732"/>
    </row>
    <row r="238" spans="1:23" s="733" customFormat="1" ht="14.25" outlineLevel="3">
      <c r="A238" s="730" t="s">
        <v>1349</v>
      </c>
      <c r="B238" s="730" t="s">
        <v>1350</v>
      </c>
      <c r="C238" s="731"/>
      <c r="D238" s="755">
        <f t="shared" si="248"/>
        <v>0</v>
      </c>
      <c r="E238" s="756"/>
      <c r="F238" s="756"/>
      <c r="G238" s="756"/>
      <c r="H238" s="755">
        <f t="shared" si="251"/>
        <v>0</v>
      </c>
      <c r="I238" s="756"/>
      <c r="J238" s="756"/>
      <c r="K238" s="756"/>
      <c r="L238" s="755">
        <f t="shared" si="253"/>
        <v>0</v>
      </c>
      <c r="M238" s="756"/>
      <c r="N238" s="756"/>
      <c r="O238" s="756"/>
      <c r="P238" s="755">
        <f t="shared" si="255"/>
        <v>0</v>
      </c>
      <c r="Q238" s="756"/>
      <c r="R238" s="756"/>
      <c r="S238" s="756"/>
      <c r="T238" s="755">
        <f t="shared" si="243"/>
        <v>0</v>
      </c>
      <c r="U238" s="757">
        <f t="shared" ref="U238:U278" si="257">C238-T238</f>
        <v>0</v>
      </c>
      <c r="V238" s="732"/>
      <c r="W238" s="732"/>
    </row>
    <row r="239" spans="1:23" s="733" customFormat="1" ht="14.25" outlineLevel="1">
      <c r="A239" s="735" t="s">
        <v>523</v>
      </c>
      <c r="B239" s="735" t="s">
        <v>1512</v>
      </c>
      <c r="C239" s="736"/>
      <c r="D239" s="752">
        <f t="shared" si="248"/>
        <v>0</v>
      </c>
      <c r="E239" s="753">
        <f>SUM(E240:E246)</f>
        <v>0</v>
      </c>
      <c r="F239" s="753">
        <f t="shared" ref="F239" si="258">SUM(F240:F246)</f>
        <v>0</v>
      </c>
      <c r="G239" s="753">
        <f t="shared" ref="G239" si="259">SUM(G240:G246)</f>
        <v>0</v>
      </c>
      <c r="H239" s="752">
        <f t="shared" si="251"/>
        <v>0</v>
      </c>
      <c r="I239" s="753">
        <f>SUM(I240:I246)</f>
        <v>0</v>
      </c>
      <c r="J239" s="753">
        <f t="shared" ref="J239:K239" si="260">SUM(J240:J246)</f>
        <v>0</v>
      </c>
      <c r="K239" s="753">
        <f t="shared" si="260"/>
        <v>0</v>
      </c>
      <c r="L239" s="752">
        <f t="shared" si="253"/>
        <v>0</v>
      </c>
      <c r="M239" s="753">
        <f>SUM(M240:M246)</f>
        <v>0</v>
      </c>
      <c r="N239" s="753">
        <f t="shared" ref="N239:O239" si="261">SUM(N240:N246)</f>
        <v>0</v>
      </c>
      <c r="O239" s="753">
        <f t="shared" si="261"/>
        <v>0</v>
      </c>
      <c r="P239" s="752">
        <f t="shared" si="255"/>
        <v>0</v>
      </c>
      <c r="Q239" s="753">
        <f>SUM(Q240:Q246)</f>
        <v>0</v>
      </c>
      <c r="R239" s="753">
        <f t="shared" ref="R239:S239" si="262">SUM(R240:R246)</f>
        <v>0</v>
      </c>
      <c r="S239" s="753">
        <f t="shared" si="262"/>
        <v>0</v>
      </c>
      <c r="T239" s="752">
        <f t="shared" si="243"/>
        <v>0</v>
      </c>
      <c r="U239" s="754">
        <f t="shared" si="257"/>
        <v>0</v>
      </c>
      <c r="V239" s="737"/>
      <c r="W239" s="737"/>
    </row>
    <row r="240" spans="1:23" s="733" customFormat="1" ht="14.25" outlineLevel="2">
      <c r="A240" s="730" t="s">
        <v>524</v>
      </c>
      <c r="B240" s="730" t="s">
        <v>1351</v>
      </c>
      <c r="C240" s="731"/>
      <c r="D240" s="755">
        <f t="shared" ref="D240:D243" si="263">SUM(E240:G240)</f>
        <v>0</v>
      </c>
      <c r="E240" s="756"/>
      <c r="F240" s="756"/>
      <c r="G240" s="756"/>
      <c r="H240" s="755">
        <f t="shared" si="251"/>
        <v>0</v>
      </c>
      <c r="I240" s="756"/>
      <c r="J240" s="756"/>
      <c r="K240" s="756"/>
      <c r="L240" s="755">
        <f t="shared" si="253"/>
        <v>0</v>
      </c>
      <c r="M240" s="756"/>
      <c r="N240" s="756"/>
      <c r="O240" s="756"/>
      <c r="P240" s="755">
        <f t="shared" si="255"/>
        <v>0</v>
      </c>
      <c r="Q240" s="756"/>
      <c r="R240" s="756"/>
      <c r="S240" s="756"/>
      <c r="T240" s="755">
        <f t="shared" si="243"/>
        <v>0</v>
      </c>
      <c r="U240" s="757">
        <f t="shared" si="257"/>
        <v>0</v>
      </c>
      <c r="V240" s="732"/>
      <c r="W240" s="732"/>
    </row>
    <row r="241" spans="1:23" s="733" customFormat="1" ht="14.25" outlineLevel="2">
      <c r="A241" s="730" t="s">
        <v>526</v>
      </c>
      <c r="B241" s="730" t="s">
        <v>1352</v>
      </c>
      <c r="C241" s="731"/>
      <c r="D241" s="755">
        <f t="shared" si="263"/>
        <v>0</v>
      </c>
      <c r="E241" s="756"/>
      <c r="F241" s="756"/>
      <c r="G241" s="756"/>
      <c r="H241" s="755">
        <f t="shared" si="251"/>
        <v>0</v>
      </c>
      <c r="I241" s="756"/>
      <c r="J241" s="756"/>
      <c r="K241" s="756"/>
      <c r="L241" s="755">
        <f t="shared" si="253"/>
        <v>0</v>
      </c>
      <c r="M241" s="756"/>
      <c r="N241" s="756"/>
      <c r="O241" s="756"/>
      <c r="P241" s="755">
        <f t="shared" si="255"/>
        <v>0</v>
      </c>
      <c r="Q241" s="756"/>
      <c r="R241" s="756"/>
      <c r="S241" s="756"/>
      <c r="T241" s="755">
        <f t="shared" si="243"/>
        <v>0</v>
      </c>
      <c r="U241" s="757">
        <f t="shared" si="257"/>
        <v>0</v>
      </c>
      <c r="V241" s="732"/>
      <c r="W241" s="732"/>
    </row>
    <row r="242" spans="1:23" s="733" customFormat="1" ht="14.25" outlineLevel="2">
      <c r="A242" s="730" t="s">
        <v>527</v>
      </c>
      <c r="B242" s="730" t="s">
        <v>1353</v>
      </c>
      <c r="C242" s="731"/>
      <c r="D242" s="755">
        <f t="shared" si="263"/>
        <v>0</v>
      </c>
      <c r="E242" s="756"/>
      <c r="F242" s="756"/>
      <c r="G242" s="756"/>
      <c r="H242" s="755">
        <f t="shared" si="251"/>
        <v>0</v>
      </c>
      <c r="I242" s="756"/>
      <c r="J242" s="756"/>
      <c r="K242" s="756"/>
      <c r="L242" s="755">
        <f t="shared" si="253"/>
        <v>0</v>
      </c>
      <c r="M242" s="756"/>
      <c r="N242" s="756"/>
      <c r="O242" s="756"/>
      <c r="P242" s="755">
        <f t="shared" si="255"/>
        <v>0</v>
      </c>
      <c r="Q242" s="756"/>
      <c r="R242" s="756"/>
      <c r="S242" s="756"/>
      <c r="T242" s="755">
        <f t="shared" si="243"/>
        <v>0</v>
      </c>
      <c r="U242" s="757">
        <f t="shared" si="257"/>
        <v>0</v>
      </c>
      <c r="V242" s="732"/>
      <c r="W242" s="732"/>
    </row>
    <row r="243" spans="1:23" s="733" customFormat="1" ht="14.25" outlineLevel="2">
      <c r="A243" s="730" t="s">
        <v>529</v>
      </c>
      <c r="B243" s="730" t="s">
        <v>1354</v>
      </c>
      <c r="C243" s="731"/>
      <c r="D243" s="755">
        <f t="shared" si="263"/>
        <v>0</v>
      </c>
      <c r="E243" s="759"/>
      <c r="F243" s="759"/>
      <c r="G243" s="759"/>
      <c r="H243" s="755">
        <f t="shared" si="251"/>
        <v>0</v>
      </c>
      <c r="I243" s="759"/>
      <c r="J243" s="759"/>
      <c r="K243" s="759"/>
      <c r="L243" s="755">
        <f t="shared" si="253"/>
        <v>0</v>
      </c>
      <c r="M243" s="759"/>
      <c r="N243" s="759"/>
      <c r="O243" s="759"/>
      <c r="P243" s="755">
        <f t="shared" si="255"/>
        <v>0</v>
      </c>
      <c r="Q243" s="759"/>
      <c r="R243" s="759"/>
      <c r="S243" s="759"/>
      <c r="T243" s="755">
        <f t="shared" si="243"/>
        <v>0</v>
      </c>
      <c r="U243" s="757">
        <f t="shared" si="257"/>
        <v>0</v>
      </c>
      <c r="V243" s="732"/>
      <c r="W243" s="732"/>
    </row>
    <row r="244" spans="1:23" s="733" customFormat="1" ht="14.25" outlineLevel="2">
      <c r="A244" s="730" t="s">
        <v>530</v>
      </c>
      <c r="B244" s="730" t="s">
        <v>512</v>
      </c>
      <c r="C244" s="731"/>
      <c r="D244" s="755">
        <f t="shared" ref="D244:D251" si="264">SUM(E244:G244)</f>
        <v>0</v>
      </c>
      <c r="E244" s="756"/>
      <c r="F244" s="756"/>
      <c r="G244" s="756"/>
      <c r="H244" s="755">
        <f t="shared" si="251"/>
        <v>0</v>
      </c>
      <c r="I244" s="756"/>
      <c r="J244" s="756"/>
      <c r="K244" s="756"/>
      <c r="L244" s="755">
        <f t="shared" si="253"/>
        <v>0</v>
      </c>
      <c r="M244" s="756"/>
      <c r="N244" s="756"/>
      <c r="O244" s="756"/>
      <c r="P244" s="755">
        <f t="shared" si="255"/>
        <v>0</v>
      </c>
      <c r="Q244" s="756"/>
      <c r="R244" s="756"/>
      <c r="S244" s="756"/>
      <c r="T244" s="755">
        <f t="shared" si="243"/>
        <v>0</v>
      </c>
      <c r="U244" s="757">
        <f t="shared" si="257"/>
        <v>0</v>
      </c>
      <c r="V244" s="732"/>
      <c r="W244" s="732"/>
    </row>
    <row r="245" spans="1:23" s="733" customFormat="1" ht="14.25" outlineLevel="2">
      <c r="A245" s="730" t="s">
        <v>531</v>
      </c>
      <c r="B245" s="730" t="s">
        <v>513</v>
      </c>
      <c r="C245" s="731"/>
      <c r="D245" s="755">
        <f t="shared" si="264"/>
        <v>0</v>
      </c>
      <c r="E245" s="756"/>
      <c r="F245" s="756"/>
      <c r="G245" s="756"/>
      <c r="H245" s="755">
        <f t="shared" si="251"/>
        <v>0</v>
      </c>
      <c r="I245" s="756"/>
      <c r="J245" s="756"/>
      <c r="K245" s="756"/>
      <c r="L245" s="755">
        <f t="shared" si="253"/>
        <v>0</v>
      </c>
      <c r="M245" s="756"/>
      <c r="N245" s="756"/>
      <c r="O245" s="756"/>
      <c r="P245" s="755">
        <f t="shared" si="255"/>
        <v>0</v>
      </c>
      <c r="Q245" s="756"/>
      <c r="R245" s="756"/>
      <c r="S245" s="756"/>
      <c r="T245" s="755">
        <f t="shared" si="243"/>
        <v>0</v>
      </c>
      <c r="U245" s="757">
        <f t="shared" si="257"/>
        <v>0</v>
      </c>
      <c r="V245" s="732"/>
      <c r="W245" s="732"/>
    </row>
    <row r="246" spans="1:23" s="733" customFormat="1" ht="14.25" outlineLevel="2">
      <c r="A246" s="735" t="s">
        <v>532</v>
      </c>
      <c r="B246" s="735" t="s">
        <v>1355</v>
      </c>
      <c r="C246" s="736"/>
      <c r="D246" s="752">
        <f t="shared" si="264"/>
        <v>0</v>
      </c>
      <c r="E246" s="753">
        <f>SUM(E247:E250)</f>
        <v>0</v>
      </c>
      <c r="F246" s="753">
        <f t="shared" ref="F246" si="265">SUM(F247:F250)</f>
        <v>0</v>
      </c>
      <c r="G246" s="753">
        <f t="shared" ref="G246" si="266">SUM(G247:G250)</f>
        <v>0</v>
      </c>
      <c r="H246" s="752">
        <f t="shared" si="251"/>
        <v>0</v>
      </c>
      <c r="I246" s="753">
        <f>SUM(I247:I250)</f>
        <v>0</v>
      </c>
      <c r="J246" s="753">
        <f t="shared" ref="J246:K246" si="267">SUM(J247:J250)</f>
        <v>0</v>
      </c>
      <c r="K246" s="753">
        <f t="shared" si="267"/>
        <v>0</v>
      </c>
      <c r="L246" s="752">
        <f t="shared" si="253"/>
        <v>0</v>
      </c>
      <c r="M246" s="753">
        <f>SUM(M247:M250)</f>
        <v>0</v>
      </c>
      <c r="N246" s="753">
        <f t="shared" ref="N246:O246" si="268">SUM(N247:N250)</f>
        <v>0</v>
      </c>
      <c r="O246" s="753">
        <f t="shared" si="268"/>
        <v>0</v>
      </c>
      <c r="P246" s="752">
        <f t="shared" si="255"/>
        <v>0</v>
      </c>
      <c r="Q246" s="753">
        <f>SUM(Q247:Q250)</f>
        <v>0</v>
      </c>
      <c r="R246" s="753">
        <f t="shared" ref="R246:S246" si="269">SUM(R247:R250)</f>
        <v>0</v>
      </c>
      <c r="S246" s="753">
        <f t="shared" si="269"/>
        <v>0</v>
      </c>
      <c r="T246" s="752">
        <f t="shared" si="243"/>
        <v>0</v>
      </c>
      <c r="U246" s="754">
        <f t="shared" si="257"/>
        <v>0</v>
      </c>
      <c r="V246" s="737"/>
      <c r="W246" s="737"/>
    </row>
    <row r="247" spans="1:23" s="733" customFormat="1" ht="14.25" outlineLevel="3">
      <c r="A247" s="730" t="s">
        <v>1356</v>
      </c>
      <c r="B247" s="730" t="s">
        <v>1357</v>
      </c>
      <c r="C247" s="731"/>
      <c r="D247" s="755">
        <f t="shared" si="264"/>
        <v>0</v>
      </c>
      <c r="E247" s="756"/>
      <c r="F247" s="756"/>
      <c r="G247" s="756"/>
      <c r="H247" s="755">
        <f t="shared" si="251"/>
        <v>0</v>
      </c>
      <c r="I247" s="756"/>
      <c r="J247" s="756"/>
      <c r="K247" s="756"/>
      <c r="L247" s="755">
        <f t="shared" si="253"/>
        <v>0</v>
      </c>
      <c r="M247" s="756"/>
      <c r="N247" s="756"/>
      <c r="O247" s="756"/>
      <c r="P247" s="755">
        <f t="shared" si="255"/>
        <v>0</v>
      </c>
      <c r="Q247" s="756"/>
      <c r="R247" s="756"/>
      <c r="S247" s="756"/>
      <c r="T247" s="755">
        <f t="shared" si="243"/>
        <v>0</v>
      </c>
      <c r="U247" s="757">
        <f t="shared" si="257"/>
        <v>0</v>
      </c>
      <c r="V247" s="732"/>
      <c r="W247" s="732"/>
    </row>
    <row r="248" spans="1:23" s="733" customFormat="1" ht="14.25" outlineLevel="3">
      <c r="A248" s="730" t="s">
        <v>1358</v>
      </c>
      <c r="B248" s="730" t="s">
        <v>1359</v>
      </c>
      <c r="C248" s="731"/>
      <c r="D248" s="755">
        <f t="shared" si="264"/>
        <v>0</v>
      </c>
      <c r="E248" s="756"/>
      <c r="F248" s="756"/>
      <c r="G248" s="756"/>
      <c r="H248" s="755">
        <f t="shared" si="251"/>
        <v>0</v>
      </c>
      <c r="I248" s="756"/>
      <c r="J248" s="756"/>
      <c r="K248" s="756"/>
      <c r="L248" s="755">
        <f t="shared" si="253"/>
        <v>0</v>
      </c>
      <c r="M248" s="756"/>
      <c r="N248" s="756"/>
      <c r="O248" s="756"/>
      <c r="P248" s="755">
        <f t="shared" si="255"/>
        <v>0</v>
      </c>
      <c r="Q248" s="756"/>
      <c r="R248" s="756"/>
      <c r="S248" s="756"/>
      <c r="T248" s="755">
        <f t="shared" si="243"/>
        <v>0</v>
      </c>
      <c r="U248" s="757">
        <f t="shared" si="257"/>
        <v>0</v>
      </c>
      <c r="V248" s="732"/>
      <c r="W248" s="732"/>
    </row>
    <row r="249" spans="1:23" s="733" customFormat="1" ht="14.25" outlineLevel="3">
      <c r="A249" s="730" t="s">
        <v>1360</v>
      </c>
      <c r="B249" s="730" t="s">
        <v>1361</v>
      </c>
      <c r="C249" s="731"/>
      <c r="D249" s="755">
        <f t="shared" si="264"/>
        <v>0</v>
      </c>
      <c r="E249" s="756"/>
      <c r="F249" s="756"/>
      <c r="G249" s="756"/>
      <c r="H249" s="755">
        <f t="shared" si="251"/>
        <v>0</v>
      </c>
      <c r="I249" s="756"/>
      <c r="J249" s="756"/>
      <c r="K249" s="756"/>
      <c r="L249" s="755">
        <f t="shared" si="253"/>
        <v>0</v>
      </c>
      <c r="M249" s="756"/>
      <c r="N249" s="756"/>
      <c r="O249" s="756"/>
      <c r="P249" s="755">
        <f t="shared" si="255"/>
        <v>0</v>
      </c>
      <c r="Q249" s="756"/>
      <c r="R249" s="756"/>
      <c r="S249" s="756"/>
      <c r="T249" s="755">
        <f t="shared" si="243"/>
        <v>0</v>
      </c>
      <c r="U249" s="757">
        <f t="shared" si="257"/>
        <v>0</v>
      </c>
      <c r="V249" s="732"/>
      <c r="W249" s="732"/>
    </row>
    <row r="250" spans="1:23" s="733" customFormat="1" ht="14.25" outlineLevel="3">
      <c r="A250" s="730" t="s">
        <v>1362</v>
      </c>
      <c r="B250" s="730" t="s">
        <v>1363</v>
      </c>
      <c r="C250" s="731"/>
      <c r="D250" s="755">
        <f t="shared" si="264"/>
        <v>0</v>
      </c>
      <c r="E250" s="756"/>
      <c r="F250" s="756"/>
      <c r="G250" s="756"/>
      <c r="H250" s="755">
        <f t="shared" si="251"/>
        <v>0</v>
      </c>
      <c r="I250" s="756"/>
      <c r="J250" s="756"/>
      <c r="K250" s="756"/>
      <c r="L250" s="755">
        <f t="shared" si="253"/>
        <v>0</v>
      </c>
      <c r="M250" s="756"/>
      <c r="N250" s="756"/>
      <c r="O250" s="756"/>
      <c r="P250" s="755">
        <f t="shared" si="255"/>
        <v>0</v>
      </c>
      <c r="Q250" s="756"/>
      <c r="R250" s="756"/>
      <c r="S250" s="756"/>
      <c r="T250" s="755">
        <f t="shared" si="243"/>
        <v>0</v>
      </c>
      <c r="U250" s="757">
        <f t="shared" si="257"/>
        <v>0</v>
      </c>
      <c r="V250" s="732"/>
      <c r="W250" s="732"/>
    </row>
    <row r="251" spans="1:23" s="733" customFormat="1" ht="14.25" outlineLevel="1">
      <c r="A251" s="735" t="s">
        <v>535</v>
      </c>
      <c r="B251" s="735" t="s">
        <v>515</v>
      </c>
      <c r="C251" s="736"/>
      <c r="D251" s="752">
        <f t="shared" si="264"/>
        <v>0</v>
      </c>
      <c r="E251" s="758">
        <f>SUM(E252:E255,E259:E263)</f>
        <v>0</v>
      </c>
      <c r="F251" s="758">
        <f t="shared" ref="F251" si="270">SUM(F252:F255,F259:F263)</f>
        <v>0</v>
      </c>
      <c r="G251" s="758">
        <f t="shared" ref="G251" si="271">SUM(G252:G255,G259:G263)</f>
        <v>0</v>
      </c>
      <c r="H251" s="752">
        <f t="shared" si="251"/>
        <v>0</v>
      </c>
      <c r="I251" s="758">
        <f>SUM(I252:I255,I259:I263)</f>
        <v>0</v>
      </c>
      <c r="J251" s="758">
        <f t="shared" ref="J251:K251" si="272">SUM(J252:J255,J259:J263)</f>
        <v>0</v>
      </c>
      <c r="K251" s="758">
        <f t="shared" si="272"/>
        <v>0</v>
      </c>
      <c r="L251" s="752">
        <f t="shared" si="253"/>
        <v>0</v>
      </c>
      <c r="M251" s="758">
        <f>SUM(M252:M255,M259:M263)</f>
        <v>0</v>
      </c>
      <c r="N251" s="758">
        <f t="shared" ref="N251:O251" si="273">SUM(N252:N255,N259:N263)</f>
        <v>0</v>
      </c>
      <c r="O251" s="758">
        <f t="shared" si="273"/>
        <v>0</v>
      </c>
      <c r="P251" s="752">
        <f t="shared" si="255"/>
        <v>0</v>
      </c>
      <c r="Q251" s="758">
        <f>SUM(Q252:Q255,Q259:Q263)</f>
        <v>0</v>
      </c>
      <c r="R251" s="758">
        <f t="shared" ref="R251:S251" si="274">SUM(R252:R255,R259:R263)</f>
        <v>0</v>
      </c>
      <c r="S251" s="758">
        <f t="shared" si="274"/>
        <v>0</v>
      </c>
      <c r="T251" s="752">
        <f t="shared" si="243"/>
        <v>0</v>
      </c>
      <c r="U251" s="754">
        <f t="shared" si="257"/>
        <v>0</v>
      </c>
      <c r="V251" s="737"/>
      <c r="W251" s="737"/>
    </row>
    <row r="252" spans="1:23" s="733" customFormat="1" ht="14.25" outlineLevel="2">
      <c r="A252" s="730" t="s">
        <v>537</v>
      </c>
      <c r="B252" s="730" t="s">
        <v>1364</v>
      </c>
      <c r="C252" s="731"/>
      <c r="D252" s="755">
        <f>SUM(E252:G252)</f>
        <v>0</v>
      </c>
      <c r="E252" s="756"/>
      <c r="F252" s="756"/>
      <c r="G252" s="756"/>
      <c r="H252" s="755">
        <f>SUM(I252:K252)</f>
        <v>0</v>
      </c>
      <c r="I252" s="756"/>
      <c r="J252" s="756"/>
      <c r="K252" s="756"/>
      <c r="L252" s="755">
        <f>SUM(M252:O252)</f>
        <v>0</v>
      </c>
      <c r="M252" s="756"/>
      <c r="N252" s="756"/>
      <c r="O252" s="756"/>
      <c r="P252" s="755">
        <f>SUM(Q252:S252)</f>
        <v>0</v>
      </c>
      <c r="Q252" s="756"/>
      <c r="R252" s="756"/>
      <c r="S252" s="756"/>
      <c r="T252" s="755">
        <f t="shared" si="243"/>
        <v>0</v>
      </c>
      <c r="U252" s="757">
        <f t="shared" si="257"/>
        <v>0</v>
      </c>
      <c r="V252" s="732"/>
      <c r="W252" s="732"/>
    </row>
    <row r="253" spans="1:23" s="733" customFormat="1" ht="14.25" outlineLevel="2">
      <c r="A253" s="730" t="s">
        <v>539</v>
      </c>
      <c r="B253" s="730" t="s">
        <v>516</v>
      </c>
      <c r="C253" s="731"/>
      <c r="D253" s="755">
        <f>SUM(E253:G253)</f>
        <v>0</v>
      </c>
      <c r="E253" s="756"/>
      <c r="F253" s="756"/>
      <c r="G253" s="756"/>
      <c r="H253" s="755">
        <f>SUM(I253:K253)</f>
        <v>0</v>
      </c>
      <c r="I253" s="756"/>
      <c r="J253" s="756"/>
      <c r="K253" s="756"/>
      <c r="L253" s="755">
        <f>SUM(M253:O253)</f>
        <v>0</v>
      </c>
      <c r="M253" s="756"/>
      <c r="N253" s="756"/>
      <c r="O253" s="756"/>
      <c r="P253" s="755">
        <f>SUM(Q253:S253)</f>
        <v>0</v>
      </c>
      <c r="Q253" s="756"/>
      <c r="R253" s="756"/>
      <c r="S253" s="756"/>
      <c r="T253" s="755">
        <f t="shared" si="243"/>
        <v>0</v>
      </c>
      <c r="U253" s="757">
        <f t="shared" si="257"/>
        <v>0</v>
      </c>
      <c r="V253" s="732"/>
      <c r="W253" s="732"/>
    </row>
    <row r="254" spans="1:23" s="733" customFormat="1" ht="14.25" outlineLevel="2">
      <c r="A254" s="730" t="s">
        <v>541</v>
      </c>
      <c r="B254" s="730" t="s">
        <v>517</v>
      </c>
      <c r="C254" s="731"/>
      <c r="D254" s="755">
        <f t="shared" ref="D254:D255" si="275">SUM(E254:G254)</f>
        <v>0</v>
      </c>
      <c r="E254" s="756"/>
      <c r="F254" s="756"/>
      <c r="G254" s="756"/>
      <c r="H254" s="755">
        <f t="shared" ref="H254:H274" si="276">SUM(I254:K254)</f>
        <v>0</v>
      </c>
      <c r="I254" s="756"/>
      <c r="J254" s="756"/>
      <c r="K254" s="756"/>
      <c r="L254" s="755">
        <f t="shared" ref="L254:L274" si="277">SUM(M254:O254)</f>
        <v>0</v>
      </c>
      <c r="M254" s="756"/>
      <c r="N254" s="756"/>
      <c r="O254" s="756"/>
      <c r="P254" s="755">
        <f t="shared" ref="P254:P274" si="278">SUM(Q254:S254)</f>
        <v>0</v>
      </c>
      <c r="Q254" s="756"/>
      <c r="R254" s="756"/>
      <c r="S254" s="756"/>
      <c r="T254" s="755">
        <f t="shared" si="243"/>
        <v>0</v>
      </c>
      <c r="U254" s="757">
        <f t="shared" si="257"/>
        <v>0</v>
      </c>
      <c r="V254" s="732"/>
      <c r="W254" s="732"/>
    </row>
    <row r="255" spans="1:23" s="733" customFormat="1" ht="14.25" outlineLevel="2">
      <c r="A255" s="735" t="s">
        <v>543</v>
      </c>
      <c r="B255" s="735" t="s">
        <v>518</v>
      </c>
      <c r="C255" s="736"/>
      <c r="D255" s="752">
        <f t="shared" si="275"/>
        <v>0</v>
      </c>
      <c r="E255" s="758">
        <f>SUM(E256:E258)</f>
        <v>0</v>
      </c>
      <c r="F255" s="758">
        <f t="shared" ref="F255" si="279">SUM(F256:F258)</f>
        <v>0</v>
      </c>
      <c r="G255" s="758">
        <f t="shared" ref="G255" si="280">SUM(G256:G258)</f>
        <v>0</v>
      </c>
      <c r="H255" s="752">
        <f t="shared" si="276"/>
        <v>0</v>
      </c>
      <c r="I255" s="758">
        <f>SUM(I256:I258)</f>
        <v>0</v>
      </c>
      <c r="J255" s="758">
        <f t="shared" ref="J255:K255" si="281">SUM(J256:J258)</f>
        <v>0</v>
      </c>
      <c r="K255" s="758">
        <f t="shared" si="281"/>
        <v>0</v>
      </c>
      <c r="L255" s="752">
        <f t="shared" si="277"/>
        <v>0</v>
      </c>
      <c r="M255" s="758">
        <f>SUM(M256:M258)</f>
        <v>0</v>
      </c>
      <c r="N255" s="758">
        <f t="shared" ref="N255:O255" si="282">SUM(N256:N258)</f>
        <v>0</v>
      </c>
      <c r="O255" s="758">
        <f t="shared" si="282"/>
        <v>0</v>
      </c>
      <c r="P255" s="752">
        <f t="shared" si="278"/>
        <v>0</v>
      </c>
      <c r="Q255" s="758">
        <f>SUM(Q256:Q258)</f>
        <v>0</v>
      </c>
      <c r="R255" s="758">
        <f t="shared" ref="R255:S255" si="283">SUM(R256:R258)</f>
        <v>0</v>
      </c>
      <c r="S255" s="758">
        <f t="shared" si="283"/>
        <v>0</v>
      </c>
      <c r="T255" s="752">
        <f t="shared" si="243"/>
        <v>0</v>
      </c>
      <c r="U255" s="754">
        <f t="shared" si="257"/>
        <v>0</v>
      </c>
      <c r="V255" s="737"/>
      <c r="W255" s="737"/>
    </row>
    <row r="256" spans="1:23" s="733" customFormat="1" ht="14.25" outlineLevel="3">
      <c r="A256" s="730" t="s">
        <v>1365</v>
      </c>
      <c r="B256" s="730" t="s">
        <v>1366</v>
      </c>
      <c r="C256" s="731"/>
      <c r="D256" s="755">
        <f t="shared" ref="D256:D274" si="284">SUM(E256:G256)</f>
        <v>0</v>
      </c>
      <c r="E256" s="756"/>
      <c r="F256" s="756"/>
      <c r="G256" s="756"/>
      <c r="H256" s="755">
        <f t="shared" si="276"/>
        <v>0</v>
      </c>
      <c r="I256" s="756"/>
      <c r="J256" s="756"/>
      <c r="K256" s="756"/>
      <c r="L256" s="755">
        <f t="shared" si="277"/>
        <v>0</v>
      </c>
      <c r="M256" s="756"/>
      <c r="N256" s="756"/>
      <c r="O256" s="756"/>
      <c r="P256" s="755">
        <f t="shared" si="278"/>
        <v>0</v>
      </c>
      <c r="Q256" s="756"/>
      <c r="R256" s="756"/>
      <c r="S256" s="756"/>
      <c r="T256" s="755">
        <f t="shared" si="243"/>
        <v>0</v>
      </c>
      <c r="U256" s="757">
        <f t="shared" si="257"/>
        <v>0</v>
      </c>
      <c r="V256" s="732"/>
      <c r="W256" s="732"/>
    </row>
    <row r="257" spans="1:23" s="733" customFormat="1" ht="14.25" outlineLevel="3">
      <c r="A257" s="730" t="s">
        <v>1367</v>
      </c>
      <c r="B257" s="730" t="s">
        <v>1368</v>
      </c>
      <c r="C257" s="731"/>
      <c r="D257" s="755">
        <f t="shared" si="284"/>
        <v>0</v>
      </c>
      <c r="E257" s="756"/>
      <c r="F257" s="756"/>
      <c r="G257" s="756"/>
      <c r="H257" s="755">
        <f t="shared" si="276"/>
        <v>0</v>
      </c>
      <c r="I257" s="756"/>
      <c r="J257" s="756"/>
      <c r="K257" s="756"/>
      <c r="L257" s="755">
        <f t="shared" si="277"/>
        <v>0</v>
      </c>
      <c r="M257" s="756"/>
      <c r="N257" s="756"/>
      <c r="O257" s="756"/>
      <c r="P257" s="755">
        <f t="shared" si="278"/>
        <v>0</v>
      </c>
      <c r="Q257" s="756"/>
      <c r="R257" s="756"/>
      <c r="S257" s="756"/>
      <c r="T257" s="755">
        <f t="shared" si="243"/>
        <v>0</v>
      </c>
      <c r="U257" s="757">
        <f t="shared" si="257"/>
        <v>0</v>
      </c>
      <c r="V257" s="732"/>
      <c r="W257" s="732"/>
    </row>
    <row r="258" spans="1:23" s="733" customFormat="1" ht="14.25" outlineLevel="3">
      <c r="A258" s="730" t="s">
        <v>1369</v>
      </c>
      <c r="B258" s="730" t="s">
        <v>1370</v>
      </c>
      <c r="C258" s="731"/>
      <c r="D258" s="755">
        <f t="shared" si="284"/>
        <v>0</v>
      </c>
      <c r="E258" s="756"/>
      <c r="F258" s="756"/>
      <c r="G258" s="756"/>
      <c r="H258" s="755">
        <f t="shared" si="276"/>
        <v>0</v>
      </c>
      <c r="I258" s="756"/>
      <c r="J258" s="756"/>
      <c r="K258" s="756"/>
      <c r="L258" s="755">
        <f t="shared" si="277"/>
        <v>0</v>
      </c>
      <c r="M258" s="756"/>
      <c r="N258" s="756"/>
      <c r="O258" s="756"/>
      <c r="P258" s="755">
        <f t="shared" si="278"/>
        <v>0</v>
      </c>
      <c r="Q258" s="756"/>
      <c r="R258" s="756"/>
      <c r="S258" s="756"/>
      <c r="T258" s="755">
        <f t="shared" si="243"/>
        <v>0</v>
      </c>
      <c r="U258" s="757">
        <f t="shared" si="257"/>
        <v>0</v>
      </c>
      <c r="V258" s="732"/>
      <c r="W258" s="732"/>
    </row>
    <row r="259" spans="1:23" s="733" customFormat="1" ht="14.25" outlineLevel="2">
      <c r="A259" s="730" t="s">
        <v>545</v>
      </c>
      <c r="B259" s="730" t="s">
        <v>519</v>
      </c>
      <c r="C259" s="731"/>
      <c r="D259" s="755">
        <f t="shared" si="284"/>
        <v>0</v>
      </c>
      <c r="E259" s="756"/>
      <c r="F259" s="756"/>
      <c r="G259" s="756"/>
      <c r="H259" s="755">
        <f t="shared" si="276"/>
        <v>0</v>
      </c>
      <c r="I259" s="756"/>
      <c r="J259" s="756"/>
      <c r="K259" s="756"/>
      <c r="L259" s="755">
        <f t="shared" si="277"/>
        <v>0</v>
      </c>
      <c r="M259" s="756"/>
      <c r="N259" s="756"/>
      <c r="O259" s="756"/>
      <c r="P259" s="755">
        <f t="shared" si="278"/>
        <v>0</v>
      </c>
      <c r="Q259" s="756"/>
      <c r="R259" s="756"/>
      <c r="S259" s="756"/>
      <c r="T259" s="755">
        <f t="shared" si="243"/>
        <v>0</v>
      </c>
      <c r="U259" s="757">
        <f t="shared" si="257"/>
        <v>0</v>
      </c>
      <c r="V259" s="732"/>
      <c r="W259" s="732"/>
    </row>
    <row r="260" spans="1:23" s="733" customFormat="1" ht="14.25" outlineLevel="2">
      <c r="A260" s="730" t="s">
        <v>546</v>
      </c>
      <c r="B260" s="730" t="s">
        <v>520</v>
      </c>
      <c r="C260" s="731"/>
      <c r="D260" s="755">
        <f t="shared" si="284"/>
        <v>0</v>
      </c>
      <c r="E260" s="756"/>
      <c r="F260" s="756"/>
      <c r="G260" s="756"/>
      <c r="H260" s="755">
        <f t="shared" si="276"/>
        <v>0</v>
      </c>
      <c r="I260" s="756"/>
      <c r="J260" s="756"/>
      <c r="K260" s="756"/>
      <c r="L260" s="755">
        <f t="shared" si="277"/>
        <v>0</v>
      </c>
      <c r="M260" s="756"/>
      <c r="N260" s="756"/>
      <c r="O260" s="756"/>
      <c r="P260" s="755">
        <f t="shared" si="278"/>
        <v>0</v>
      </c>
      <c r="Q260" s="756"/>
      <c r="R260" s="756"/>
      <c r="S260" s="756"/>
      <c r="T260" s="755">
        <f t="shared" si="243"/>
        <v>0</v>
      </c>
      <c r="U260" s="757">
        <f t="shared" si="257"/>
        <v>0</v>
      </c>
      <c r="V260" s="732"/>
      <c r="W260" s="732"/>
    </row>
    <row r="261" spans="1:23" s="733" customFormat="1" ht="14.25" outlineLevel="2">
      <c r="A261" s="730" t="s">
        <v>547</v>
      </c>
      <c r="B261" s="730" t="s">
        <v>1371</v>
      </c>
      <c r="C261" s="731"/>
      <c r="D261" s="755">
        <f t="shared" si="284"/>
        <v>0</v>
      </c>
      <c r="E261" s="756"/>
      <c r="F261" s="756"/>
      <c r="G261" s="756"/>
      <c r="H261" s="755">
        <f t="shared" si="276"/>
        <v>0</v>
      </c>
      <c r="I261" s="756"/>
      <c r="J261" s="756"/>
      <c r="K261" s="756"/>
      <c r="L261" s="755">
        <f t="shared" si="277"/>
        <v>0</v>
      </c>
      <c r="M261" s="756"/>
      <c r="N261" s="756"/>
      <c r="O261" s="756"/>
      <c r="P261" s="755">
        <f t="shared" si="278"/>
        <v>0</v>
      </c>
      <c r="Q261" s="756"/>
      <c r="R261" s="756"/>
      <c r="S261" s="756"/>
      <c r="T261" s="755">
        <f t="shared" si="243"/>
        <v>0</v>
      </c>
      <c r="U261" s="757">
        <f t="shared" si="257"/>
        <v>0</v>
      </c>
      <c r="V261" s="732"/>
      <c r="W261" s="732"/>
    </row>
    <row r="262" spans="1:23" s="733" customFormat="1" ht="14.25" outlineLevel="2">
      <c r="A262" s="730" t="s">
        <v>1372</v>
      </c>
      <c r="B262" s="730" t="s">
        <v>1373</v>
      </c>
      <c r="C262" s="731"/>
      <c r="D262" s="755">
        <f t="shared" si="284"/>
        <v>0</v>
      </c>
      <c r="E262" s="756"/>
      <c r="F262" s="756"/>
      <c r="G262" s="756"/>
      <c r="H262" s="755">
        <f t="shared" si="276"/>
        <v>0</v>
      </c>
      <c r="I262" s="756"/>
      <c r="J262" s="756"/>
      <c r="K262" s="756"/>
      <c r="L262" s="755">
        <f t="shared" si="277"/>
        <v>0</v>
      </c>
      <c r="M262" s="756"/>
      <c r="N262" s="756"/>
      <c r="O262" s="756"/>
      <c r="P262" s="755">
        <f t="shared" si="278"/>
        <v>0</v>
      </c>
      <c r="Q262" s="756"/>
      <c r="R262" s="756"/>
      <c r="S262" s="756"/>
      <c r="T262" s="755">
        <f t="shared" si="243"/>
        <v>0</v>
      </c>
      <c r="U262" s="757">
        <f t="shared" si="257"/>
        <v>0</v>
      </c>
      <c r="V262" s="732"/>
      <c r="W262" s="732"/>
    </row>
    <row r="263" spans="1:23" s="733" customFormat="1" ht="14.25" outlineLevel="2">
      <c r="A263" s="730" t="s">
        <v>1374</v>
      </c>
      <c r="B263" s="730" t="s">
        <v>521</v>
      </c>
      <c r="C263" s="731"/>
      <c r="D263" s="755">
        <f t="shared" si="284"/>
        <v>0</v>
      </c>
      <c r="E263" s="756"/>
      <c r="F263" s="756"/>
      <c r="G263" s="756"/>
      <c r="H263" s="755">
        <f t="shared" si="276"/>
        <v>0</v>
      </c>
      <c r="I263" s="756"/>
      <c r="J263" s="756"/>
      <c r="K263" s="756"/>
      <c r="L263" s="755">
        <f t="shared" si="277"/>
        <v>0</v>
      </c>
      <c r="M263" s="756"/>
      <c r="N263" s="756"/>
      <c r="O263" s="756"/>
      <c r="P263" s="755">
        <f t="shared" si="278"/>
        <v>0</v>
      </c>
      <c r="Q263" s="756"/>
      <c r="R263" s="756"/>
      <c r="S263" s="756"/>
      <c r="T263" s="755">
        <f t="shared" si="243"/>
        <v>0</v>
      </c>
      <c r="U263" s="757">
        <f t="shared" si="257"/>
        <v>0</v>
      </c>
      <c r="V263" s="732"/>
      <c r="W263" s="732"/>
    </row>
    <row r="264" spans="1:23" s="733" customFormat="1" ht="14.25" outlineLevel="1">
      <c r="A264" s="735" t="s">
        <v>548</v>
      </c>
      <c r="B264" s="735" t="s">
        <v>1375</v>
      </c>
      <c r="C264" s="736"/>
      <c r="D264" s="752">
        <f t="shared" si="284"/>
        <v>0</v>
      </c>
      <c r="E264" s="753">
        <f>SUM(E265:E273)</f>
        <v>0</v>
      </c>
      <c r="F264" s="753">
        <f t="shared" ref="F264" si="285">SUM(F265:F273)</f>
        <v>0</v>
      </c>
      <c r="G264" s="753">
        <f t="shared" ref="G264" si="286">SUM(G265:G273)</f>
        <v>0</v>
      </c>
      <c r="H264" s="752">
        <f t="shared" si="276"/>
        <v>0</v>
      </c>
      <c r="I264" s="753">
        <f>SUM(I265:I273)</f>
        <v>0</v>
      </c>
      <c r="J264" s="753">
        <f t="shared" ref="J264:K264" si="287">SUM(J265:J273)</f>
        <v>0</v>
      </c>
      <c r="K264" s="753">
        <f t="shared" si="287"/>
        <v>0</v>
      </c>
      <c r="L264" s="752">
        <f t="shared" si="277"/>
        <v>0</v>
      </c>
      <c r="M264" s="753">
        <f>SUM(M265:M273)</f>
        <v>0</v>
      </c>
      <c r="N264" s="753">
        <f t="shared" ref="N264:O264" si="288">SUM(N265:N273)</f>
        <v>0</v>
      </c>
      <c r="O264" s="753">
        <f t="shared" si="288"/>
        <v>0</v>
      </c>
      <c r="P264" s="752">
        <f t="shared" si="278"/>
        <v>0</v>
      </c>
      <c r="Q264" s="753">
        <f>SUM(Q265:Q273)</f>
        <v>0</v>
      </c>
      <c r="R264" s="753">
        <f t="shared" ref="R264:S264" si="289">SUM(R265:R273)</f>
        <v>0</v>
      </c>
      <c r="S264" s="753">
        <f t="shared" si="289"/>
        <v>0</v>
      </c>
      <c r="T264" s="752">
        <f t="shared" si="243"/>
        <v>0</v>
      </c>
      <c r="U264" s="754">
        <f t="shared" si="257"/>
        <v>0</v>
      </c>
      <c r="V264" s="737"/>
      <c r="W264" s="737"/>
    </row>
    <row r="265" spans="1:23" s="733" customFormat="1" ht="14.25" outlineLevel="2">
      <c r="A265" s="730" t="s">
        <v>550</v>
      </c>
      <c r="B265" s="730" t="s">
        <v>525</v>
      </c>
      <c r="C265" s="731"/>
      <c r="D265" s="755">
        <f t="shared" si="284"/>
        <v>0</v>
      </c>
      <c r="E265" s="759"/>
      <c r="F265" s="759"/>
      <c r="G265" s="759"/>
      <c r="H265" s="755">
        <f t="shared" si="276"/>
        <v>0</v>
      </c>
      <c r="I265" s="759"/>
      <c r="J265" s="759"/>
      <c r="K265" s="759"/>
      <c r="L265" s="755">
        <f t="shared" si="277"/>
        <v>0</v>
      </c>
      <c r="M265" s="759"/>
      <c r="N265" s="759"/>
      <c r="O265" s="759"/>
      <c r="P265" s="755">
        <f t="shared" si="278"/>
        <v>0</v>
      </c>
      <c r="Q265" s="759"/>
      <c r="R265" s="759"/>
      <c r="S265" s="759"/>
      <c r="T265" s="755">
        <f t="shared" si="243"/>
        <v>0</v>
      </c>
      <c r="U265" s="757">
        <f t="shared" si="257"/>
        <v>0</v>
      </c>
      <c r="V265" s="732"/>
      <c r="W265" s="732"/>
    </row>
    <row r="266" spans="1:23" s="733" customFormat="1" ht="14.25" outlineLevel="2">
      <c r="A266" s="730" t="s">
        <v>552</v>
      </c>
      <c r="B266" s="730" t="s">
        <v>1376</v>
      </c>
      <c r="C266" s="731"/>
      <c r="D266" s="755">
        <f t="shared" si="284"/>
        <v>0</v>
      </c>
      <c r="E266" s="756"/>
      <c r="F266" s="756"/>
      <c r="G266" s="756"/>
      <c r="H266" s="755">
        <f t="shared" si="276"/>
        <v>0</v>
      </c>
      <c r="I266" s="756"/>
      <c r="J266" s="756"/>
      <c r="K266" s="756"/>
      <c r="L266" s="755">
        <f t="shared" si="277"/>
        <v>0</v>
      </c>
      <c r="M266" s="756"/>
      <c r="N266" s="756"/>
      <c r="O266" s="756"/>
      <c r="P266" s="755">
        <f t="shared" si="278"/>
        <v>0</v>
      </c>
      <c r="Q266" s="756"/>
      <c r="R266" s="756"/>
      <c r="S266" s="756"/>
      <c r="T266" s="755">
        <f t="shared" si="243"/>
        <v>0</v>
      </c>
      <c r="U266" s="757">
        <f t="shared" si="257"/>
        <v>0</v>
      </c>
      <c r="V266" s="732"/>
      <c r="W266" s="732"/>
    </row>
    <row r="267" spans="1:23" s="733" customFormat="1" ht="14.25" outlineLevel="2">
      <c r="A267" s="730" t="s">
        <v>554</v>
      </c>
      <c r="B267" s="730" t="s">
        <v>528</v>
      </c>
      <c r="C267" s="731"/>
      <c r="D267" s="755">
        <f t="shared" si="284"/>
        <v>0</v>
      </c>
      <c r="E267" s="756"/>
      <c r="F267" s="756"/>
      <c r="G267" s="756"/>
      <c r="H267" s="755">
        <f t="shared" si="276"/>
        <v>0</v>
      </c>
      <c r="I267" s="756"/>
      <c r="J267" s="756"/>
      <c r="K267" s="756"/>
      <c r="L267" s="755">
        <f t="shared" si="277"/>
        <v>0</v>
      </c>
      <c r="M267" s="756"/>
      <c r="N267" s="756"/>
      <c r="O267" s="756"/>
      <c r="P267" s="755">
        <f t="shared" si="278"/>
        <v>0</v>
      </c>
      <c r="Q267" s="756"/>
      <c r="R267" s="756"/>
      <c r="S267" s="756"/>
      <c r="T267" s="755">
        <f t="shared" si="243"/>
        <v>0</v>
      </c>
      <c r="U267" s="757">
        <f t="shared" si="257"/>
        <v>0</v>
      </c>
      <c r="V267" s="732"/>
      <c r="W267" s="732"/>
    </row>
    <row r="268" spans="1:23" s="733" customFormat="1" ht="14.25" outlineLevel="2">
      <c r="A268" s="730" t="s">
        <v>1377</v>
      </c>
      <c r="B268" s="730" t="s">
        <v>1378</v>
      </c>
      <c r="C268" s="731"/>
      <c r="D268" s="755">
        <f t="shared" si="284"/>
        <v>0</v>
      </c>
      <c r="E268" s="756"/>
      <c r="F268" s="756"/>
      <c r="G268" s="756"/>
      <c r="H268" s="755">
        <f t="shared" si="276"/>
        <v>0</v>
      </c>
      <c r="I268" s="756"/>
      <c r="J268" s="756"/>
      <c r="K268" s="756"/>
      <c r="L268" s="755">
        <f t="shared" si="277"/>
        <v>0</v>
      </c>
      <c r="M268" s="756"/>
      <c r="N268" s="756"/>
      <c r="O268" s="756"/>
      <c r="P268" s="755">
        <f t="shared" si="278"/>
        <v>0</v>
      </c>
      <c r="Q268" s="756"/>
      <c r="R268" s="756"/>
      <c r="S268" s="756"/>
      <c r="T268" s="755">
        <f t="shared" si="243"/>
        <v>0</v>
      </c>
      <c r="U268" s="757">
        <f t="shared" si="257"/>
        <v>0</v>
      </c>
      <c r="V268" s="732"/>
      <c r="W268" s="732"/>
    </row>
    <row r="269" spans="1:23" s="733" customFormat="1" ht="14.25" outlineLevel="2">
      <c r="A269" s="730" t="s">
        <v>1379</v>
      </c>
      <c r="B269" s="730" t="s">
        <v>1380</v>
      </c>
      <c r="C269" s="731"/>
      <c r="D269" s="755">
        <f t="shared" si="284"/>
        <v>0</v>
      </c>
      <c r="E269" s="756"/>
      <c r="F269" s="756"/>
      <c r="G269" s="756"/>
      <c r="H269" s="755">
        <f t="shared" si="276"/>
        <v>0</v>
      </c>
      <c r="I269" s="756"/>
      <c r="J269" s="756"/>
      <c r="K269" s="756"/>
      <c r="L269" s="755">
        <f t="shared" si="277"/>
        <v>0</v>
      </c>
      <c r="M269" s="756"/>
      <c r="N269" s="756"/>
      <c r="O269" s="756"/>
      <c r="P269" s="755">
        <f t="shared" si="278"/>
        <v>0</v>
      </c>
      <c r="Q269" s="756"/>
      <c r="R269" s="756"/>
      <c r="S269" s="756"/>
      <c r="T269" s="755">
        <f t="shared" si="243"/>
        <v>0</v>
      </c>
      <c r="U269" s="757">
        <f t="shared" si="257"/>
        <v>0</v>
      </c>
      <c r="V269" s="732"/>
      <c r="W269" s="732"/>
    </row>
    <row r="270" spans="1:23" s="733" customFormat="1" ht="14.25" outlineLevel="2">
      <c r="A270" s="730" t="s">
        <v>1381</v>
      </c>
      <c r="B270" s="730" t="s">
        <v>1382</v>
      </c>
      <c r="C270" s="731"/>
      <c r="D270" s="755">
        <f t="shared" si="284"/>
        <v>0</v>
      </c>
      <c r="E270" s="756"/>
      <c r="F270" s="756"/>
      <c r="G270" s="756"/>
      <c r="H270" s="755">
        <f t="shared" si="276"/>
        <v>0</v>
      </c>
      <c r="I270" s="756"/>
      <c r="J270" s="756"/>
      <c r="K270" s="756"/>
      <c r="L270" s="755">
        <f t="shared" si="277"/>
        <v>0</v>
      </c>
      <c r="M270" s="756"/>
      <c r="N270" s="756"/>
      <c r="O270" s="756"/>
      <c r="P270" s="755">
        <f t="shared" si="278"/>
        <v>0</v>
      </c>
      <c r="Q270" s="756"/>
      <c r="R270" s="756"/>
      <c r="S270" s="756"/>
      <c r="T270" s="755">
        <f t="shared" si="243"/>
        <v>0</v>
      </c>
      <c r="U270" s="757">
        <f t="shared" si="257"/>
        <v>0</v>
      </c>
      <c r="V270" s="732"/>
      <c r="W270" s="732"/>
    </row>
    <row r="271" spans="1:23" s="733" customFormat="1" ht="14.25" outlineLevel="2">
      <c r="A271" s="730" t="s">
        <v>1383</v>
      </c>
      <c r="B271" s="730" t="s">
        <v>533</v>
      </c>
      <c r="C271" s="731"/>
      <c r="D271" s="755">
        <f t="shared" si="284"/>
        <v>0</v>
      </c>
      <c r="E271" s="756"/>
      <c r="F271" s="756"/>
      <c r="G271" s="756"/>
      <c r="H271" s="755">
        <f t="shared" si="276"/>
        <v>0</v>
      </c>
      <c r="I271" s="756"/>
      <c r="J271" s="756"/>
      <c r="K271" s="756"/>
      <c r="L271" s="755">
        <f t="shared" si="277"/>
        <v>0</v>
      </c>
      <c r="M271" s="756"/>
      <c r="N271" s="756"/>
      <c r="O271" s="756"/>
      <c r="P271" s="755">
        <f t="shared" si="278"/>
        <v>0</v>
      </c>
      <c r="Q271" s="756"/>
      <c r="R271" s="756"/>
      <c r="S271" s="756"/>
      <c r="T271" s="755">
        <f t="shared" si="243"/>
        <v>0</v>
      </c>
      <c r="U271" s="757">
        <f t="shared" si="257"/>
        <v>0</v>
      </c>
      <c r="V271" s="732"/>
      <c r="W271" s="732"/>
    </row>
    <row r="272" spans="1:23" s="733" customFormat="1" ht="14.25" outlineLevel="2">
      <c r="A272" s="730" t="s">
        <v>1384</v>
      </c>
      <c r="B272" s="730" t="s">
        <v>534</v>
      </c>
      <c r="C272" s="731"/>
      <c r="D272" s="755">
        <f t="shared" si="284"/>
        <v>0</v>
      </c>
      <c r="E272" s="756"/>
      <c r="F272" s="756"/>
      <c r="G272" s="756"/>
      <c r="H272" s="755">
        <f t="shared" si="276"/>
        <v>0</v>
      </c>
      <c r="I272" s="756"/>
      <c r="J272" s="756"/>
      <c r="K272" s="756"/>
      <c r="L272" s="755">
        <f t="shared" si="277"/>
        <v>0</v>
      </c>
      <c r="M272" s="756"/>
      <c r="N272" s="756"/>
      <c r="O272" s="756"/>
      <c r="P272" s="755">
        <f t="shared" si="278"/>
        <v>0</v>
      </c>
      <c r="Q272" s="756"/>
      <c r="R272" s="756"/>
      <c r="S272" s="756"/>
      <c r="T272" s="755">
        <f t="shared" si="243"/>
        <v>0</v>
      </c>
      <c r="U272" s="757">
        <f t="shared" si="257"/>
        <v>0</v>
      </c>
      <c r="V272" s="732"/>
      <c r="W272" s="732"/>
    </row>
    <row r="273" spans="1:23" s="733" customFormat="1" ht="14.25" outlineLevel="2">
      <c r="A273" s="730" t="s">
        <v>1385</v>
      </c>
      <c r="B273" s="730" t="s">
        <v>1386</v>
      </c>
      <c r="C273" s="731"/>
      <c r="D273" s="755">
        <f t="shared" si="284"/>
        <v>0</v>
      </c>
      <c r="E273" s="759"/>
      <c r="F273" s="759"/>
      <c r="G273" s="759"/>
      <c r="H273" s="755">
        <f t="shared" si="276"/>
        <v>0</v>
      </c>
      <c r="I273" s="759"/>
      <c r="J273" s="759"/>
      <c r="K273" s="759"/>
      <c r="L273" s="755">
        <f t="shared" si="277"/>
        <v>0</v>
      </c>
      <c r="M273" s="759"/>
      <c r="N273" s="759"/>
      <c r="O273" s="759"/>
      <c r="P273" s="755">
        <f t="shared" si="278"/>
        <v>0</v>
      </c>
      <c r="Q273" s="759"/>
      <c r="R273" s="759"/>
      <c r="S273" s="759"/>
      <c r="T273" s="755">
        <f t="shared" si="243"/>
        <v>0</v>
      </c>
      <c r="U273" s="757">
        <f t="shared" si="257"/>
        <v>0</v>
      </c>
      <c r="V273" s="732"/>
      <c r="W273" s="732"/>
    </row>
    <row r="274" spans="1:23" s="733" customFormat="1" ht="14.25" outlineLevel="1">
      <c r="A274" s="735" t="s">
        <v>1387</v>
      </c>
      <c r="B274" s="735" t="s">
        <v>536</v>
      </c>
      <c r="C274" s="736"/>
      <c r="D274" s="752">
        <f t="shared" si="284"/>
        <v>0</v>
      </c>
      <c r="E274" s="753">
        <f>SUM(E275:E281)</f>
        <v>0</v>
      </c>
      <c r="F274" s="753">
        <f t="shared" ref="F274" si="290">SUM(F275:F281)</f>
        <v>0</v>
      </c>
      <c r="G274" s="753">
        <f t="shared" ref="G274" si="291">SUM(G275:G281)</f>
        <v>0</v>
      </c>
      <c r="H274" s="752">
        <f t="shared" si="276"/>
        <v>0</v>
      </c>
      <c r="I274" s="753">
        <f>SUM(I275:I281)</f>
        <v>0</v>
      </c>
      <c r="J274" s="753">
        <f t="shared" ref="J274:K274" si="292">SUM(J275:J281)</f>
        <v>0</v>
      </c>
      <c r="K274" s="753">
        <f t="shared" si="292"/>
        <v>0</v>
      </c>
      <c r="L274" s="752">
        <f t="shared" si="277"/>
        <v>0</v>
      </c>
      <c r="M274" s="753">
        <f>SUM(M275:M281)</f>
        <v>0</v>
      </c>
      <c r="N274" s="753">
        <f t="shared" ref="N274:O274" si="293">SUM(N275:N281)</f>
        <v>0</v>
      </c>
      <c r="O274" s="753">
        <f t="shared" si="293"/>
        <v>0</v>
      </c>
      <c r="P274" s="752">
        <f t="shared" si="278"/>
        <v>0</v>
      </c>
      <c r="Q274" s="753">
        <f>SUM(Q275:Q281)</f>
        <v>0</v>
      </c>
      <c r="R274" s="753">
        <f t="shared" ref="R274:S274" si="294">SUM(R275:R281)</f>
        <v>0</v>
      </c>
      <c r="S274" s="753">
        <f t="shared" si="294"/>
        <v>0</v>
      </c>
      <c r="T274" s="752">
        <f t="shared" si="243"/>
        <v>0</v>
      </c>
      <c r="U274" s="754">
        <f t="shared" si="257"/>
        <v>0</v>
      </c>
      <c r="V274" s="737"/>
      <c r="W274" s="737"/>
    </row>
    <row r="275" spans="1:23" s="733" customFormat="1" ht="14.25" outlineLevel="2">
      <c r="A275" s="730" t="s">
        <v>1388</v>
      </c>
      <c r="B275" s="730" t="s">
        <v>538</v>
      </c>
      <c r="C275" s="731"/>
      <c r="D275" s="755">
        <f>SUM(E275:G275)</f>
        <v>0</v>
      </c>
      <c r="E275" s="756"/>
      <c r="F275" s="756"/>
      <c r="G275" s="756"/>
      <c r="H275" s="755">
        <f>SUM(I275:K275)</f>
        <v>0</v>
      </c>
      <c r="I275" s="756"/>
      <c r="J275" s="756"/>
      <c r="K275" s="756"/>
      <c r="L275" s="755">
        <f>SUM(M275:O275)</f>
        <v>0</v>
      </c>
      <c r="M275" s="756"/>
      <c r="N275" s="756"/>
      <c r="O275" s="756"/>
      <c r="P275" s="755">
        <f>SUM(Q275:S275)</f>
        <v>0</v>
      </c>
      <c r="Q275" s="756"/>
      <c r="R275" s="756"/>
      <c r="S275" s="756"/>
      <c r="T275" s="755">
        <f t="shared" si="243"/>
        <v>0</v>
      </c>
      <c r="U275" s="757">
        <f t="shared" si="257"/>
        <v>0</v>
      </c>
      <c r="V275" s="732"/>
      <c r="W275" s="732"/>
    </row>
    <row r="276" spans="1:23" s="733" customFormat="1" ht="14.25" outlineLevel="2">
      <c r="A276" s="730" t="s">
        <v>1389</v>
      </c>
      <c r="B276" s="730" t="s">
        <v>540</v>
      </c>
      <c r="C276" s="731"/>
      <c r="D276" s="755">
        <f>SUM(E276:G276)</f>
        <v>0</v>
      </c>
      <c r="E276" s="756"/>
      <c r="F276" s="756"/>
      <c r="G276" s="756"/>
      <c r="H276" s="755">
        <f>SUM(I276:K276)</f>
        <v>0</v>
      </c>
      <c r="I276" s="756"/>
      <c r="J276" s="756"/>
      <c r="K276" s="756"/>
      <c r="L276" s="755">
        <f>SUM(M276:O276)</f>
        <v>0</v>
      </c>
      <c r="M276" s="756"/>
      <c r="N276" s="756"/>
      <c r="O276" s="756"/>
      <c r="P276" s="755">
        <f>SUM(Q276:S276)</f>
        <v>0</v>
      </c>
      <c r="Q276" s="756"/>
      <c r="R276" s="756"/>
      <c r="S276" s="756"/>
      <c r="T276" s="755">
        <f t="shared" si="243"/>
        <v>0</v>
      </c>
      <c r="U276" s="757">
        <f t="shared" si="257"/>
        <v>0</v>
      </c>
      <c r="V276" s="732"/>
      <c r="W276" s="732"/>
    </row>
    <row r="277" spans="1:23" s="733" customFormat="1" ht="14.25" outlineLevel="2">
      <c r="A277" s="730" t="s">
        <v>1390</v>
      </c>
      <c r="B277" s="730" t="s">
        <v>542</v>
      </c>
      <c r="C277" s="731"/>
      <c r="D277" s="755">
        <f>SUM(E277:G277)</f>
        <v>0</v>
      </c>
      <c r="E277" s="756"/>
      <c r="F277" s="756"/>
      <c r="G277" s="756"/>
      <c r="H277" s="755">
        <f>SUM(I277:K277)</f>
        <v>0</v>
      </c>
      <c r="I277" s="756"/>
      <c r="J277" s="756"/>
      <c r="K277" s="756"/>
      <c r="L277" s="755">
        <f>SUM(M277:O277)</f>
        <v>0</v>
      </c>
      <c r="M277" s="756"/>
      <c r="N277" s="756"/>
      <c r="O277" s="756"/>
      <c r="P277" s="755">
        <f>SUM(Q277:S277)</f>
        <v>0</v>
      </c>
      <c r="Q277" s="756"/>
      <c r="R277" s="756"/>
      <c r="S277" s="756"/>
      <c r="T277" s="755">
        <f t="shared" si="243"/>
        <v>0</v>
      </c>
      <c r="U277" s="757">
        <f t="shared" si="257"/>
        <v>0</v>
      </c>
      <c r="V277" s="732"/>
      <c r="W277" s="732"/>
    </row>
    <row r="278" spans="1:23" s="733" customFormat="1" ht="14.25" outlineLevel="2">
      <c r="A278" s="730" t="s">
        <v>1391</v>
      </c>
      <c r="B278" s="730" t="s">
        <v>544</v>
      </c>
      <c r="C278" s="731"/>
      <c r="D278" s="755">
        <f t="shared" ref="D278:D326" si="295">SUM(E278:G278)</f>
        <v>0</v>
      </c>
      <c r="E278" s="755"/>
      <c r="F278" s="755"/>
      <c r="G278" s="755"/>
      <c r="H278" s="755">
        <f t="shared" ref="H278:H326" si="296">SUM(I278:K278)</f>
        <v>0</v>
      </c>
      <c r="I278" s="755"/>
      <c r="J278" s="755"/>
      <c r="K278" s="755"/>
      <c r="L278" s="755">
        <f t="shared" ref="L278:L326" si="297">SUM(M278:O278)</f>
        <v>0</v>
      </c>
      <c r="M278" s="755"/>
      <c r="N278" s="755"/>
      <c r="O278" s="755"/>
      <c r="P278" s="755">
        <f t="shared" ref="P278:P326" si="298">SUM(Q278:S278)</f>
        <v>0</v>
      </c>
      <c r="Q278" s="755"/>
      <c r="R278" s="755"/>
      <c r="S278" s="755"/>
      <c r="T278" s="755">
        <f t="shared" si="243"/>
        <v>0</v>
      </c>
      <c r="U278" s="757">
        <f t="shared" si="257"/>
        <v>0</v>
      </c>
      <c r="V278" s="732"/>
      <c r="W278" s="732"/>
    </row>
    <row r="279" spans="1:23" s="733" customFormat="1" ht="14.25" outlineLevel="2">
      <c r="A279" s="730" t="s">
        <v>1392</v>
      </c>
      <c r="B279" s="730" t="s">
        <v>1393</v>
      </c>
      <c r="C279" s="731"/>
      <c r="D279" s="755">
        <f t="shared" si="295"/>
        <v>0</v>
      </c>
      <c r="E279" s="759"/>
      <c r="F279" s="759"/>
      <c r="G279" s="759"/>
      <c r="H279" s="755">
        <f t="shared" si="296"/>
        <v>0</v>
      </c>
      <c r="I279" s="759"/>
      <c r="J279" s="759"/>
      <c r="K279" s="759"/>
      <c r="L279" s="755">
        <f t="shared" si="297"/>
        <v>0</v>
      </c>
      <c r="M279" s="759"/>
      <c r="N279" s="759"/>
      <c r="O279" s="759"/>
      <c r="P279" s="755">
        <f t="shared" si="298"/>
        <v>0</v>
      </c>
      <c r="Q279" s="759"/>
      <c r="R279" s="759"/>
      <c r="S279" s="759"/>
      <c r="T279" s="755">
        <f>SUM(U279:W279)</f>
        <v>0</v>
      </c>
      <c r="U279" s="755">
        <f>SUM(V279:X279)</f>
        <v>0</v>
      </c>
      <c r="V279" s="732"/>
      <c r="W279" s="732"/>
    </row>
    <row r="280" spans="1:23" s="733" customFormat="1" ht="14.25" outlineLevel="2">
      <c r="A280" s="730" t="s">
        <v>1394</v>
      </c>
      <c r="B280" s="730" t="s">
        <v>1395</v>
      </c>
      <c r="C280" s="731"/>
      <c r="D280" s="755">
        <f t="shared" si="295"/>
        <v>0</v>
      </c>
      <c r="E280" s="756"/>
      <c r="F280" s="756"/>
      <c r="G280" s="756"/>
      <c r="H280" s="755">
        <f t="shared" si="296"/>
        <v>0</v>
      </c>
      <c r="I280" s="756"/>
      <c r="J280" s="756"/>
      <c r="K280" s="756"/>
      <c r="L280" s="755">
        <f t="shared" si="297"/>
        <v>0</v>
      </c>
      <c r="M280" s="756"/>
      <c r="N280" s="756"/>
      <c r="O280" s="756"/>
      <c r="P280" s="755">
        <f t="shared" si="298"/>
        <v>0</v>
      </c>
      <c r="Q280" s="756"/>
      <c r="R280" s="756"/>
      <c r="S280" s="756"/>
      <c r="T280" s="755">
        <f t="shared" ref="T280:T343" si="299">P280+L280+H280+D280</f>
        <v>0</v>
      </c>
      <c r="U280" s="757">
        <f t="shared" ref="U280:U341" si="300">C280-T280</f>
        <v>0</v>
      </c>
      <c r="V280" s="732"/>
      <c r="W280" s="732"/>
    </row>
    <row r="281" spans="1:23" s="733" customFormat="1" ht="14.25" outlineLevel="2">
      <c r="A281" s="730" t="s">
        <v>1396</v>
      </c>
      <c r="B281" s="730" t="s">
        <v>1397</v>
      </c>
      <c r="C281" s="731"/>
      <c r="D281" s="755">
        <f t="shared" si="295"/>
        <v>0</v>
      </c>
      <c r="E281" s="756"/>
      <c r="F281" s="756"/>
      <c r="G281" s="756"/>
      <c r="H281" s="755">
        <f t="shared" si="296"/>
        <v>0</v>
      </c>
      <c r="I281" s="756"/>
      <c r="J281" s="756"/>
      <c r="K281" s="756"/>
      <c r="L281" s="755">
        <f t="shared" si="297"/>
        <v>0</v>
      </c>
      <c r="M281" s="756"/>
      <c r="N281" s="756"/>
      <c r="O281" s="756"/>
      <c r="P281" s="755">
        <f t="shared" si="298"/>
        <v>0</v>
      </c>
      <c r="Q281" s="756"/>
      <c r="R281" s="756"/>
      <c r="S281" s="756"/>
      <c r="T281" s="755">
        <f t="shared" si="299"/>
        <v>0</v>
      </c>
      <c r="U281" s="757">
        <f t="shared" si="300"/>
        <v>0</v>
      </c>
      <c r="V281" s="732"/>
      <c r="W281" s="732"/>
    </row>
    <row r="282" spans="1:23" s="733" customFormat="1" ht="14.25" outlineLevel="1">
      <c r="A282" s="735" t="s">
        <v>1398</v>
      </c>
      <c r="B282" s="735" t="s">
        <v>865</v>
      </c>
      <c r="C282" s="736"/>
      <c r="D282" s="752">
        <f t="shared" si="295"/>
        <v>0</v>
      </c>
      <c r="E282" s="753">
        <f>SUM(E283:E288)</f>
        <v>0</v>
      </c>
      <c r="F282" s="753">
        <f t="shared" ref="F282" si="301">SUM(F283:F288)</f>
        <v>0</v>
      </c>
      <c r="G282" s="753">
        <f t="shared" ref="G282" si="302">SUM(G283:G288)</f>
        <v>0</v>
      </c>
      <c r="H282" s="752">
        <f t="shared" si="296"/>
        <v>0</v>
      </c>
      <c r="I282" s="753">
        <f>SUM(I283:I288)</f>
        <v>0</v>
      </c>
      <c r="J282" s="753">
        <f t="shared" ref="J282:K282" si="303">SUM(J283:J288)</f>
        <v>0</v>
      </c>
      <c r="K282" s="753">
        <f t="shared" si="303"/>
        <v>0</v>
      </c>
      <c r="L282" s="752">
        <f t="shared" si="297"/>
        <v>0</v>
      </c>
      <c r="M282" s="753">
        <f>SUM(M283:M288)</f>
        <v>0</v>
      </c>
      <c r="N282" s="753">
        <f t="shared" ref="N282:O282" si="304">SUM(N283:N288)</f>
        <v>0</v>
      </c>
      <c r="O282" s="753">
        <f t="shared" si="304"/>
        <v>0</v>
      </c>
      <c r="P282" s="752">
        <f t="shared" si="298"/>
        <v>0</v>
      </c>
      <c r="Q282" s="753">
        <f>SUM(Q283:Q288)</f>
        <v>0</v>
      </c>
      <c r="R282" s="753">
        <f t="shared" ref="R282:S282" si="305">SUM(R283:R288)</f>
        <v>0</v>
      </c>
      <c r="S282" s="753">
        <f t="shared" si="305"/>
        <v>0</v>
      </c>
      <c r="T282" s="752">
        <f t="shared" si="299"/>
        <v>0</v>
      </c>
      <c r="U282" s="754">
        <f t="shared" si="300"/>
        <v>0</v>
      </c>
      <c r="V282" s="737"/>
      <c r="W282" s="737"/>
    </row>
    <row r="283" spans="1:23" s="733" customFormat="1" ht="14.25" outlineLevel="2">
      <c r="A283" s="730" t="s">
        <v>1399</v>
      </c>
      <c r="B283" s="730" t="s">
        <v>1400</v>
      </c>
      <c r="C283" s="731"/>
      <c r="D283" s="755">
        <f t="shared" si="295"/>
        <v>0</v>
      </c>
      <c r="E283" s="756"/>
      <c r="F283" s="756"/>
      <c r="G283" s="756"/>
      <c r="H283" s="755">
        <f t="shared" si="296"/>
        <v>0</v>
      </c>
      <c r="I283" s="756"/>
      <c r="J283" s="756"/>
      <c r="K283" s="756"/>
      <c r="L283" s="755">
        <f t="shared" si="297"/>
        <v>0</v>
      </c>
      <c r="M283" s="756"/>
      <c r="N283" s="756"/>
      <c r="O283" s="756"/>
      <c r="P283" s="755">
        <f t="shared" si="298"/>
        <v>0</v>
      </c>
      <c r="Q283" s="756"/>
      <c r="R283" s="756"/>
      <c r="S283" s="756"/>
      <c r="T283" s="755">
        <f t="shared" si="299"/>
        <v>0</v>
      </c>
      <c r="U283" s="757">
        <f t="shared" si="300"/>
        <v>0</v>
      </c>
      <c r="V283" s="732"/>
      <c r="W283" s="732"/>
    </row>
    <row r="284" spans="1:23" s="733" customFormat="1" ht="14.25" outlineLevel="2">
      <c r="A284" s="730" t="s">
        <v>1401</v>
      </c>
      <c r="B284" s="730" t="s">
        <v>1402</v>
      </c>
      <c r="C284" s="731"/>
      <c r="D284" s="755">
        <f t="shared" si="295"/>
        <v>0</v>
      </c>
      <c r="E284" s="756"/>
      <c r="F284" s="756"/>
      <c r="G284" s="756"/>
      <c r="H284" s="755">
        <f t="shared" si="296"/>
        <v>0</v>
      </c>
      <c r="I284" s="756"/>
      <c r="J284" s="756"/>
      <c r="K284" s="756"/>
      <c r="L284" s="755">
        <f t="shared" si="297"/>
        <v>0</v>
      </c>
      <c r="M284" s="756"/>
      <c r="N284" s="756"/>
      <c r="O284" s="756"/>
      <c r="P284" s="755">
        <f t="shared" si="298"/>
        <v>0</v>
      </c>
      <c r="Q284" s="756"/>
      <c r="R284" s="756"/>
      <c r="S284" s="756"/>
      <c r="T284" s="755">
        <f t="shared" si="299"/>
        <v>0</v>
      </c>
      <c r="U284" s="757">
        <f t="shared" si="300"/>
        <v>0</v>
      </c>
      <c r="V284" s="732"/>
      <c r="W284" s="732"/>
    </row>
    <row r="285" spans="1:23" s="733" customFormat="1" ht="14.25" outlineLevel="2">
      <c r="A285" s="730" t="s">
        <v>1403</v>
      </c>
      <c r="B285" s="730" t="s">
        <v>1404</v>
      </c>
      <c r="C285" s="731"/>
      <c r="D285" s="755">
        <f t="shared" si="295"/>
        <v>0</v>
      </c>
      <c r="E285" s="756"/>
      <c r="F285" s="756"/>
      <c r="G285" s="756"/>
      <c r="H285" s="755">
        <f t="shared" si="296"/>
        <v>0</v>
      </c>
      <c r="I285" s="756"/>
      <c r="J285" s="756"/>
      <c r="K285" s="756"/>
      <c r="L285" s="755">
        <f t="shared" si="297"/>
        <v>0</v>
      </c>
      <c r="M285" s="756"/>
      <c r="N285" s="756"/>
      <c r="O285" s="756"/>
      <c r="P285" s="755">
        <f t="shared" si="298"/>
        <v>0</v>
      </c>
      <c r="Q285" s="756"/>
      <c r="R285" s="756"/>
      <c r="S285" s="756"/>
      <c r="T285" s="755">
        <f t="shared" si="299"/>
        <v>0</v>
      </c>
      <c r="U285" s="757">
        <f t="shared" si="300"/>
        <v>0</v>
      </c>
      <c r="V285" s="732"/>
      <c r="W285" s="732"/>
    </row>
    <row r="286" spans="1:23" s="733" customFormat="1" ht="14.25" outlineLevel="2">
      <c r="A286" s="730" t="s">
        <v>1405</v>
      </c>
      <c r="B286" s="730" t="s">
        <v>1406</v>
      </c>
      <c r="C286" s="731"/>
      <c r="D286" s="755">
        <f t="shared" si="295"/>
        <v>0</v>
      </c>
      <c r="E286" s="756"/>
      <c r="F286" s="756"/>
      <c r="G286" s="756"/>
      <c r="H286" s="755">
        <f t="shared" si="296"/>
        <v>0</v>
      </c>
      <c r="I286" s="756"/>
      <c r="J286" s="756"/>
      <c r="K286" s="756"/>
      <c r="L286" s="755">
        <f t="shared" si="297"/>
        <v>0</v>
      </c>
      <c r="M286" s="756"/>
      <c r="N286" s="756"/>
      <c r="O286" s="756"/>
      <c r="P286" s="755">
        <f t="shared" si="298"/>
        <v>0</v>
      </c>
      <c r="Q286" s="756"/>
      <c r="R286" s="756"/>
      <c r="S286" s="756"/>
      <c r="T286" s="755">
        <f t="shared" si="299"/>
        <v>0</v>
      </c>
      <c r="U286" s="757">
        <f t="shared" si="300"/>
        <v>0</v>
      </c>
      <c r="V286" s="732"/>
      <c r="W286" s="732"/>
    </row>
    <row r="287" spans="1:23" s="733" customFormat="1" ht="14.25" outlineLevel="2">
      <c r="A287" s="730" t="s">
        <v>1407</v>
      </c>
      <c r="B287" s="730" t="s">
        <v>866</v>
      </c>
      <c r="C287" s="731"/>
      <c r="D287" s="755">
        <f t="shared" si="295"/>
        <v>0</v>
      </c>
      <c r="E287" s="756"/>
      <c r="F287" s="756"/>
      <c r="G287" s="756"/>
      <c r="H287" s="755">
        <f t="shared" si="296"/>
        <v>0</v>
      </c>
      <c r="I287" s="756"/>
      <c r="J287" s="756"/>
      <c r="K287" s="756"/>
      <c r="L287" s="755">
        <f t="shared" si="297"/>
        <v>0</v>
      </c>
      <c r="M287" s="756"/>
      <c r="N287" s="756"/>
      <c r="O287" s="756"/>
      <c r="P287" s="755">
        <f t="shared" si="298"/>
        <v>0</v>
      </c>
      <c r="Q287" s="756"/>
      <c r="R287" s="756"/>
      <c r="S287" s="756"/>
      <c r="T287" s="755">
        <f t="shared" si="299"/>
        <v>0</v>
      </c>
      <c r="U287" s="757">
        <f t="shared" si="300"/>
        <v>0</v>
      </c>
      <c r="V287" s="732"/>
      <c r="W287" s="732"/>
    </row>
    <row r="288" spans="1:23" s="733" customFormat="1" ht="14.25" outlineLevel="2">
      <c r="A288" s="735" t="s">
        <v>1408</v>
      </c>
      <c r="B288" s="735" t="s">
        <v>867</v>
      </c>
      <c r="C288" s="736"/>
      <c r="D288" s="752">
        <f t="shared" si="295"/>
        <v>0</v>
      </c>
      <c r="E288" s="753">
        <f>SUM(E289:E292)</f>
        <v>0</v>
      </c>
      <c r="F288" s="753">
        <f t="shared" ref="F288" si="306">SUM(F289:F292)</f>
        <v>0</v>
      </c>
      <c r="G288" s="753">
        <f t="shared" ref="G288" si="307">SUM(G289:G292)</f>
        <v>0</v>
      </c>
      <c r="H288" s="752">
        <f t="shared" si="296"/>
        <v>0</v>
      </c>
      <c r="I288" s="753">
        <f>SUM(I289:I292)</f>
        <v>0</v>
      </c>
      <c r="J288" s="753">
        <f t="shared" ref="J288:K288" si="308">SUM(J289:J292)</f>
        <v>0</v>
      </c>
      <c r="K288" s="753">
        <f t="shared" si="308"/>
        <v>0</v>
      </c>
      <c r="L288" s="752">
        <f t="shared" si="297"/>
        <v>0</v>
      </c>
      <c r="M288" s="753">
        <f>SUM(M289:M292)</f>
        <v>0</v>
      </c>
      <c r="N288" s="753">
        <f t="shared" ref="N288:O288" si="309">SUM(N289:N292)</f>
        <v>0</v>
      </c>
      <c r="O288" s="753">
        <f t="shared" si="309"/>
        <v>0</v>
      </c>
      <c r="P288" s="752">
        <f t="shared" si="298"/>
        <v>0</v>
      </c>
      <c r="Q288" s="753">
        <f>SUM(Q289:Q292)</f>
        <v>0</v>
      </c>
      <c r="R288" s="753">
        <f t="shared" ref="R288:S288" si="310">SUM(R289:R292)</f>
        <v>0</v>
      </c>
      <c r="S288" s="753">
        <f t="shared" si="310"/>
        <v>0</v>
      </c>
      <c r="T288" s="752">
        <f t="shared" si="299"/>
        <v>0</v>
      </c>
      <c r="U288" s="754">
        <f t="shared" si="300"/>
        <v>0</v>
      </c>
      <c r="V288" s="737"/>
      <c r="W288" s="737"/>
    </row>
    <row r="289" spans="1:23" s="733" customFormat="1" ht="14.25" outlineLevel="3">
      <c r="A289" s="730" t="s">
        <v>1409</v>
      </c>
      <c r="B289" s="730" t="s">
        <v>868</v>
      </c>
      <c r="C289" s="731"/>
      <c r="D289" s="755">
        <f t="shared" si="295"/>
        <v>0</v>
      </c>
      <c r="E289" s="756"/>
      <c r="F289" s="756"/>
      <c r="G289" s="756"/>
      <c r="H289" s="755">
        <f t="shared" si="296"/>
        <v>0</v>
      </c>
      <c r="I289" s="756"/>
      <c r="J289" s="756"/>
      <c r="K289" s="756"/>
      <c r="L289" s="755">
        <f t="shared" si="297"/>
        <v>0</v>
      </c>
      <c r="M289" s="756"/>
      <c r="N289" s="756"/>
      <c r="O289" s="756"/>
      <c r="P289" s="755">
        <f t="shared" si="298"/>
        <v>0</v>
      </c>
      <c r="Q289" s="756"/>
      <c r="R289" s="756"/>
      <c r="S289" s="756"/>
      <c r="T289" s="755">
        <f t="shared" si="299"/>
        <v>0</v>
      </c>
      <c r="U289" s="757">
        <f t="shared" si="300"/>
        <v>0</v>
      </c>
      <c r="V289" s="732"/>
      <c r="W289" s="732"/>
    </row>
    <row r="290" spans="1:23" s="733" customFormat="1" ht="14.25" outlineLevel="3">
      <c r="A290" s="730" t="s">
        <v>1410</v>
      </c>
      <c r="B290" s="730" t="s">
        <v>869</v>
      </c>
      <c r="C290" s="731"/>
      <c r="D290" s="755">
        <f t="shared" si="295"/>
        <v>0</v>
      </c>
      <c r="E290" s="756"/>
      <c r="F290" s="756"/>
      <c r="G290" s="756"/>
      <c r="H290" s="755">
        <f t="shared" si="296"/>
        <v>0</v>
      </c>
      <c r="I290" s="756"/>
      <c r="J290" s="756"/>
      <c r="K290" s="756"/>
      <c r="L290" s="755">
        <f t="shared" si="297"/>
        <v>0</v>
      </c>
      <c r="M290" s="756"/>
      <c r="N290" s="756"/>
      <c r="O290" s="756"/>
      <c r="P290" s="755">
        <f t="shared" si="298"/>
        <v>0</v>
      </c>
      <c r="Q290" s="756"/>
      <c r="R290" s="756"/>
      <c r="S290" s="756"/>
      <c r="T290" s="755">
        <f t="shared" si="299"/>
        <v>0</v>
      </c>
      <c r="U290" s="757">
        <f t="shared" si="300"/>
        <v>0</v>
      </c>
      <c r="V290" s="732"/>
      <c r="W290" s="732"/>
    </row>
    <row r="291" spans="1:23" s="733" customFormat="1" ht="14.25" outlineLevel="3">
      <c r="A291" s="730" t="s">
        <v>1411</v>
      </c>
      <c r="B291" s="730" t="s">
        <v>870</v>
      </c>
      <c r="C291" s="731"/>
      <c r="D291" s="755">
        <f t="shared" si="295"/>
        <v>0</v>
      </c>
      <c r="E291" s="756"/>
      <c r="F291" s="756"/>
      <c r="G291" s="756"/>
      <c r="H291" s="755">
        <f t="shared" si="296"/>
        <v>0</v>
      </c>
      <c r="I291" s="756"/>
      <c r="J291" s="756"/>
      <c r="K291" s="756"/>
      <c r="L291" s="755">
        <f t="shared" si="297"/>
        <v>0</v>
      </c>
      <c r="M291" s="756"/>
      <c r="N291" s="756"/>
      <c r="O291" s="756"/>
      <c r="P291" s="755">
        <f t="shared" si="298"/>
        <v>0</v>
      </c>
      <c r="Q291" s="756"/>
      <c r="R291" s="756"/>
      <c r="S291" s="756"/>
      <c r="T291" s="755">
        <f t="shared" si="299"/>
        <v>0</v>
      </c>
      <c r="U291" s="757">
        <f t="shared" si="300"/>
        <v>0</v>
      </c>
      <c r="V291" s="732"/>
      <c r="W291" s="732"/>
    </row>
    <row r="292" spans="1:23" s="733" customFormat="1" ht="14.25" outlineLevel="3">
      <c r="A292" s="730" t="s">
        <v>1412</v>
      </c>
      <c r="B292" s="730" t="s">
        <v>1413</v>
      </c>
      <c r="C292" s="731"/>
      <c r="D292" s="755">
        <f t="shared" si="295"/>
        <v>0</v>
      </c>
      <c r="E292" s="756"/>
      <c r="F292" s="756"/>
      <c r="G292" s="756"/>
      <c r="H292" s="755">
        <f t="shared" si="296"/>
        <v>0</v>
      </c>
      <c r="I292" s="756"/>
      <c r="J292" s="756"/>
      <c r="K292" s="756"/>
      <c r="L292" s="755">
        <f t="shared" si="297"/>
        <v>0</v>
      </c>
      <c r="M292" s="756"/>
      <c r="N292" s="756"/>
      <c r="O292" s="756"/>
      <c r="P292" s="755">
        <f t="shared" si="298"/>
        <v>0</v>
      </c>
      <c r="Q292" s="756"/>
      <c r="R292" s="756"/>
      <c r="S292" s="756"/>
      <c r="T292" s="755">
        <f t="shared" si="299"/>
        <v>0</v>
      </c>
      <c r="U292" s="757">
        <f t="shared" si="300"/>
        <v>0</v>
      </c>
      <c r="V292" s="732"/>
      <c r="W292" s="732"/>
    </row>
    <row r="293" spans="1:23" s="733" customFormat="1" ht="14.25" outlineLevel="1">
      <c r="A293" s="735" t="s">
        <v>1414</v>
      </c>
      <c r="B293" s="735" t="s">
        <v>549</v>
      </c>
      <c r="C293" s="736"/>
      <c r="D293" s="752">
        <f t="shared" si="295"/>
        <v>0</v>
      </c>
      <c r="E293" s="753">
        <f>SUM(E294:E296)</f>
        <v>0</v>
      </c>
      <c r="F293" s="753">
        <f t="shared" ref="F293" si="311">SUM(F294:F296)</f>
        <v>0</v>
      </c>
      <c r="G293" s="753">
        <f t="shared" ref="G293" si="312">SUM(G294:G296)</f>
        <v>0</v>
      </c>
      <c r="H293" s="752">
        <f t="shared" si="296"/>
        <v>0</v>
      </c>
      <c r="I293" s="753">
        <f>SUM(I294:I296)</f>
        <v>0</v>
      </c>
      <c r="J293" s="753">
        <f t="shared" ref="J293:K293" si="313">SUM(J294:J296)</f>
        <v>0</v>
      </c>
      <c r="K293" s="753">
        <f t="shared" si="313"/>
        <v>0</v>
      </c>
      <c r="L293" s="752">
        <f t="shared" si="297"/>
        <v>0</v>
      </c>
      <c r="M293" s="753">
        <f>SUM(M294:M296)</f>
        <v>0</v>
      </c>
      <c r="N293" s="753">
        <f t="shared" ref="N293:O293" si="314">SUM(N294:N296)</f>
        <v>0</v>
      </c>
      <c r="O293" s="753">
        <f t="shared" si="314"/>
        <v>0</v>
      </c>
      <c r="P293" s="752">
        <f t="shared" si="298"/>
        <v>0</v>
      </c>
      <c r="Q293" s="753">
        <f>SUM(Q294:Q296)</f>
        <v>0</v>
      </c>
      <c r="R293" s="753">
        <f t="shared" ref="R293:S293" si="315">SUM(R294:R296)</f>
        <v>0</v>
      </c>
      <c r="S293" s="753">
        <f t="shared" si="315"/>
        <v>0</v>
      </c>
      <c r="T293" s="752">
        <f t="shared" si="299"/>
        <v>0</v>
      </c>
      <c r="U293" s="754">
        <f t="shared" si="300"/>
        <v>0</v>
      </c>
      <c r="V293" s="737"/>
      <c r="W293" s="737"/>
    </row>
    <row r="294" spans="1:23" s="733" customFormat="1" ht="14.25" outlineLevel="2">
      <c r="A294" s="730" t="s">
        <v>1415</v>
      </c>
      <c r="B294" s="730" t="s">
        <v>551</v>
      </c>
      <c r="C294" s="731"/>
      <c r="D294" s="755">
        <f t="shared" si="295"/>
        <v>0</v>
      </c>
      <c r="E294" s="756"/>
      <c r="F294" s="756"/>
      <c r="G294" s="756"/>
      <c r="H294" s="755">
        <f t="shared" si="296"/>
        <v>0</v>
      </c>
      <c r="I294" s="756"/>
      <c r="J294" s="756"/>
      <c r="K294" s="756"/>
      <c r="L294" s="755">
        <f t="shared" si="297"/>
        <v>0</v>
      </c>
      <c r="M294" s="756"/>
      <c r="N294" s="756"/>
      <c r="O294" s="756"/>
      <c r="P294" s="755">
        <f t="shared" si="298"/>
        <v>0</v>
      </c>
      <c r="Q294" s="756"/>
      <c r="R294" s="756"/>
      <c r="S294" s="756"/>
      <c r="T294" s="755">
        <f t="shared" si="299"/>
        <v>0</v>
      </c>
      <c r="U294" s="757">
        <f t="shared" si="300"/>
        <v>0</v>
      </c>
      <c r="V294" s="732"/>
      <c r="W294" s="732"/>
    </row>
    <row r="295" spans="1:23" s="733" customFormat="1" ht="14.25" outlineLevel="2">
      <c r="A295" s="730" t="s">
        <v>1416</v>
      </c>
      <c r="B295" s="730" t="s">
        <v>553</v>
      </c>
      <c r="C295" s="731"/>
      <c r="D295" s="755">
        <f t="shared" si="295"/>
        <v>0</v>
      </c>
      <c r="E295" s="756"/>
      <c r="F295" s="756"/>
      <c r="G295" s="756"/>
      <c r="H295" s="755">
        <f t="shared" si="296"/>
        <v>0</v>
      </c>
      <c r="I295" s="756"/>
      <c r="J295" s="756"/>
      <c r="K295" s="756"/>
      <c r="L295" s="755">
        <f t="shared" si="297"/>
        <v>0</v>
      </c>
      <c r="M295" s="756"/>
      <c r="N295" s="756"/>
      <c r="O295" s="756"/>
      <c r="P295" s="755">
        <f t="shared" si="298"/>
        <v>0</v>
      </c>
      <c r="Q295" s="756"/>
      <c r="R295" s="756"/>
      <c r="S295" s="756"/>
      <c r="T295" s="755">
        <f t="shared" si="299"/>
        <v>0</v>
      </c>
      <c r="U295" s="757">
        <f t="shared" si="300"/>
        <v>0</v>
      </c>
      <c r="V295" s="732"/>
      <c r="W295" s="732"/>
    </row>
    <row r="296" spans="1:23" s="733" customFormat="1" ht="14.25" outlineLevel="2">
      <c r="A296" s="730" t="s">
        <v>1417</v>
      </c>
      <c r="B296" s="730" t="s">
        <v>555</v>
      </c>
      <c r="C296" s="731"/>
      <c r="D296" s="755">
        <f t="shared" si="295"/>
        <v>0</v>
      </c>
      <c r="E296" s="756"/>
      <c r="F296" s="756"/>
      <c r="G296" s="756"/>
      <c r="H296" s="755">
        <f t="shared" si="296"/>
        <v>0</v>
      </c>
      <c r="I296" s="756"/>
      <c r="J296" s="756"/>
      <c r="K296" s="756"/>
      <c r="L296" s="755">
        <f t="shared" si="297"/>
        <v>0</v>
      </c>
      <c r="M296" s="756"/>
      <c r="N296" s="756"/>
      <c r="O296" s="756"/>
      <c r="P296" s="755">
        <f t="shared" si="298"/>
        <v>0</v>
      </c>
      <c r="Q296" s="756"/>
      <c r="R296" s="756"/>
      <c r="S296" s="756"/>
      <c r="T296" s="755">
        <f t="shared" si="299"/>
        <v>0</v>
      </c>
      <c r="U296" s="757">
        <f t="shared" si="300"/>
        <v>0</v>
      </c>
      <c r="V296" s="732"/>
      <c r="W296" s="732"/>
    </row>
    <row r="297" spans="1:23" s="733" customFormat="1" ht="14.25" outlineLevel="1">
      <c r="A297" s="730" t="s">
        <v>556</v>
      </c>
      <c r="B297" s="730" t="s">
        <v>1418</v>
      </c>
      <c r="C297" s="731"/>
      <c r="D297" s="755">
        <f t="shared" si="295"/>
        <v>0</v>
      </c>
      <c r="E297" s="756"/>
      <c r="F297" s="756"/>
      <c r="G297" s="756"/>
      <c r="H297" s="755">
        <f t="shared" si="296"/>
        <v>0</v>
      </c>
      <c r="I297" s="756"/>
      <c r="J297" s="756"/>
      <c r="K297" s="756"/>
      <c r="L297" s="755">
        <f t="shared" si="297"/>
        <v>0</v>
      </c>
      <c r="M297" s="756"/>
      <c r="N297" s="756"/>
      <c r="O297" s="756"/>
      <c r="P297" s="755">
        <f t="shared" si="298"/>
        <v>0</v>
      </c>
      <c r="Q297" s="756"/>
      <c r="R297" s="756"/>
      <c r="S297" s="756"/>
      <c r="T297" s="755">
        <f t="shared" si="299"/>
        <v>0</v>
      </c>
      <c r="U297" s="757">
        <f t="shared" si="300"/>
        <v>0</v>
      </c>
      <c r="V297" s="732"/>
      <c r="W297" s="732"/>
    </row>
    <row r="298" spans="1:23" s="733" customFormat="1" ht="14.25">
      <c r="A298" s="735" t="s">
        <v>557</v>
      </c>
      <c r="B298" s="735" t="s">
        <v>1419</v>
      </c>
      <c r="C298" s="736"/>
      <c r="D298" s="752">
        <f t="shared" si="295"/>
        <v>0</v>
      </c>
      <c r="E298" s="753">
        <f>SUM(E299,E303,E313,E319,E323,E328,E332)</f>
        <v>0</v>
      </c>
      <c r="F298" s="753">
        <f t="shared" ref="F298" si="316">SUM(F299,F303,F313,F319,F323,F328,F332)</f>
        <v>0</v>
      </c>
      <c r="G298" s="753">
        <f t="shared" ref="G298" si="317">SUM(G299,G303,G313,G319,G323,G328,G332)</f>
        <v>0</v>
      </c>
      <c r="H298" s="752">
        <f t="shared" si="296"/>
        <v>0</v>
      </c>
      <c r="I298" s="753">
        <f>SUM(I299,I303,I313,I319,I323,I328,I332)</f>
        <v>0</v>
      </c>
      <c r="J298" s="753">
        <f t="shared" ref="J298:K298" si="318">SUM(J299,J303,J313,J319,J323,J328,J332)</f>
        <v>0</v>
      </c>
      <c r="K298" s="753">
        <f t="shared" si="318"/>
        <v>0</v>
      </c>
      <c r="L298" s="752">
        <f t="shared" si="297"/>
        <v>0</v>
      </c>
      <c r="M298" s="753">
        <f>SUM(M299,M303,M313,M319,M323,M328,M332)</f>
        <v>0</v>
      </c>
      <c r="N298" s="753">
        <f t="shared" ref="N298:O298" si="319">SUM(N299,N303,N313,N319,N323,N328,N332)</f>
        <v>0</v>
      </c>
      <c r="O298" s="753">
        <f t="shared" si="319"/>
        <v>0</v>
      </c>
      <c r="P298" s="752">
        <f t="shared" si="298"/>
        <v>0</v>
      </c>
      <c r="Q298" s="753">
        <f>SUM(Q299,Q303,Q313,Q319,Q323,Q328,Q332)</f>
        <v>0</v>
      </c>
      <c r="R298" s="753">
        <f t="shared" ref="R298:S298" si="320">SUM(R299,R303,R313,R319,R323,R328,R332)</f>
        <v>0</v>
      </c>
      <c r="S298" s="753">
        <f t="shared" si="320"/>
        <v>0</v>
      </c>
      <c r="T298" s="752">
        <f t="shared" si="299"/>
        <v>0</v>
      </c>
      <c r="U298" s="754">
        <f t="shared" si="300"/>
        <v>0</v>
      </c>
      <c r="V298" s="737"/>
      <c r="W298" s="737"/>
    </row>
    <row r="299" spans="1:23" s="733" customFormat="1" ht="14.25" outlineLevel="1">
      <c r="A299" s="735" t="s">
        <v>558</v>
      </c>
      <c r="B299" s="735" t="s">
        <v>560</v>
      </c>
      <c r="C299" s="736"/>
      <c r="D299" s="752">
        <f t="shared" si="295"/>
        <v>0</v>
      </c>
      <c r="E299" s="758">
        <f>SUM(E300:E302)</f>
        <v>0</v>
      </c>
      <c r="F299" s="758">
        <f t="shared" ref="F299" si="321">SUM(F300:F302)</f>
        <v>0</v>
      </c>
      <c r="G299" s="758">
        <f t="shared" ref="G299" si="322">SUM(G300:G302)</f>
        <v>0</v>
      </c>
      <c r="H299" s="752">
        <f t="shared" si="296"/>
        <v>0</v>
      </c>
      <c r="I299" s="758">
        <f>SUM(I300:I302)</f>
        <v>0</v>
      </c>
      <c r="J299" s="758">
        <f t="shared" ref="J299:K299" si="323">SUM(J300:J302)</f>
        <v>0</v>
      </c>
      <c r="K299" s="758">
        <f t="shared" si="323"/>
        <v>0</v>
      </c>
      <c r="L299" s="752">
        <f t="shared" si="297"/>
        <v>0</v>
      </c>
      <c r="M299" s="758">
        <f>SUM(M300:M302)</f>
        <v>0</v>
      </c>
      <c r="N299" s="758">
        <f t="shared" ref="N299:O299" si="324">SUM(N300:N302)</f>
        <v>0</v>
      </c>
      <c r="O299" s="758">
        <f t="shared" si="324"/>
        <v>0</v>
      </c>
      <c r="P299" s="752">
        <f t="shared" si="298"/>
        <v>0</v>
      </c>
      <c r="Q299" s="758">
        <f>SUM(Q300:Q302)</f>
        <v>0</v>
      </c>
      <c r="R299" s="758">
        <f t="shared" ref="R299:S299" si="325">SUM(R300:R302)</f>
        <v>0</v>
      </c>
      <c r="S299" s="758">
        <f t="shared" si="325"/>
        <v>0</v>
      </c>
      <c r="T299" s="752">
        <f t="shared" si="299"/>
        <v>0</v>
      </c>
      <c r="U299" s="754">
        <f t="shared" si="300"/>
        <v>0</v>
      </c>
      <c r="V299" s="737"/>
      <c r="W299" s="737"/>
    </row>
    <row r="300" spans="1:23" s="733" customFormat="1" ht="14.25" outlineLevel="2">
      <c r="A300" s="730" t="s">
        <v>559</v>
      </c>
      <c r="B300" s="730" t="s">
        <v>561</v>
      </c>
      <c r="C300" s="731"/>
      <c r="D300" s="755">
        <f t="shared" si="295"/>
        <v>0</v>
      </c>
      <c r="E300" s="756"/>
      <c r="F300" s="756"/>
      <c r="G300" s="756"/>
      <c r="H300" s="755">
        <f t="shared" si="296"/>
        <v>0</v>
      </c>
      <c r="I300" s="756"/>
      <c r="J300" s="756"/>
      <c r="K300" s="756"/>
      <c r="L300" s="755">
        <f t="shared" si="297"/>
        <v>0</v>
      </c>
      <c r="M300" s="756"/>
      <c r="N300" s="756"/>
      <c r="O300" s="756"/>
      <c r="P300" s="755">
        <f t="shared" si="298"/>
        <v>0</v>
      </c>
      <c r="Q300" s="756"/>
      <c r="R300" s="756"/>
      <c r="S300" s="756"/>
      <c r="T300" s="755">
        <f t="shared" si="299"/>
        <v>0</v>
      </c>
      <c r="U300" s="757">
        <f t="shared" si="300"/>
        <v>0</v>
      </c>
      <c r="V300" s="732"/>
      <c r="W300" s="732"/>
    </row>
    <row r="301" spans="1:23" s="733" customFormat="1" ht="14.25" outlineLevel="2">
      <c r="A301" s="730" t="s">
        <v>821</v>
      </c>
      <c r="B301" s="730" t="s">
        <v>819</v>
      </c>
      <c r="C301" s="731"/>
      <c r="D301" s="755">
        <f t="shared" si="295"/>
        <v>0</v>
      </c>
      <c r="E301" s="756"/>
      <c r="F301" s="756"/>
      <c r="G301" s="756"/>
      <c r="H301" s="755">
        <f t="shared" si="296"/>
        <v>0</v>
      </c>
      <c r="I301" s="756"/>
      <c r="J301" s="756"/>
      <c r="K301" s="756"/>
      <c r="L301" s="755">
        <f t="shared" si="297"/>
        <v>0</v>
      </c>
      <c r="M301" s="756"/>
      <c r="N301" s="756"/>
      <c r="O301" s="756"/>
      <c r="P301" s="755">
        <f t="shared" si="298"/>
        <v>0</v>
      </c>
      <c r="Q301" s="756"/>
      <c r="R301" s="756"/>
      <c r="S301" s="756"/>
      <c r="T301" s="755">
        <f t="shared" si="299"/>
        <v>0</v>
      </c>
      <c r="U301" s="757">
        <f t="shared" si="300"/>
        <v>0</v>
      </c>
      <c r="V301" s="732"/>
      <c r="W301" s="732"/>
    </row>
    <row r="302" spans="1:23" s="733" customFormat="1" ht="14.25" outlineLevel="2">
      <c r="A302" s="730" t="s">
        <v>829</v>
      </c>
      <c r="B302" s="730" t="s">
        <v>820</v>
      </c>
      <c r="C302" s="731"/>
      <c r="D302" s="755">
        <f t="shared" si="295"/>
        <v>0</v>
      </c>
      <c r="E302" s="756"/>
      <c r="F302" s="756"/>
      <c r="G302" s="756"/>
      <c r="H302" s="755">
        <f t="shared" si="296"/>
        <v>0</v>
      </c>
      <c r="I302" s="756"/>
      <c r="J302" s="756"/>
      <c r="K302" s="756"/>
      <c r="L302" s="755">
        <f t="shared" si="297"/>
        <v>0</v>
      </c>
      <c r="M302" s="756"/>
      <c r="N302" s="756"/>
      <c r="O302" s="756"/>
      <c r="P302" s="755">
        <f t="shared" si="298"/>
        <v>0</v>
      </c>
      <c r="Q302" s="756"/>
      <c r="R302" s="756"/>
      <c r="S302" s="756"/>
      <c r="T302" s="755">
        <f t="shared" si="299"/>
        <v>0</v>
      </c>
      <c r="U302" s="757">
        <f t="shared" si="300"/>
        <v>0</v>
      </c>
      <c r="V302" s="732"/>
      <c r="W302" s="732"/>
    </row>
    <row r="303" spans="1:23" s="733" customFormat="1" ht="14.25" outlineLevel="1">
      <c r="A303" s="735" t="s">
        <v>835</v>
      </c>
      <c r="B303" s="735" t="s">
        <v>822</v>
      </c>
      <c r="C303" s="736"/>
      <c r="D303" s="752">
        <f t="shared" si="295"/>
        <v>0</v>
      </c>
      <c r="E303" s="753">
        <f>SUM(E304:E309)</f>
        <v>0</v>
      </c>
      <c r="F303" s="753">
        <f t="shared" ref="F303" si="326">SUM(F304:F309)</f>
        <v>0</v>
      </c>
      <c r="G303" s="753">
        <f t="shared" ref="G303" si="327">SUM(G304:G309)</f>
        <v>0</v>
      </c>
      <c r="H303" s="752">
        <f t="shared" si="296"/>
        <v>0</v>
      </c>
      <c r="I303" s="753">
        <f>SUM(I304:I309)</f>
        <v>0</v>
      </c>
      <c r="J303" s="753">
        <f t="shared" ref="J303:K303" si="328">SUM(J304:J309)</f>
        <v>0</v>
      </c>
      <c r="K303" s="753">
        <f t="shared" si="328"/>
        <v>0</v>
      </c>
      <c r="L303" s="752">
        <f t="shared" si="297"/>
        <v>0</v>
      </c>
      <c r="M303" s="753">
        <f>SUM(M304:M309)</f>
        <v>0</v>
      </c>
      <c r="N303" s="753">
        <f t="shared" ref="N303:O303" si="329">SUM(N304:N309)</f>
        <v>0</v>
      </c>
      <c r="O303" s="753">
        <f t="shared" si="329"/>
        <v>0</v>
      </c>
      <c r="P303" s="752">
        <f t="shared" si="298"/>
        <v>0</v>
      </c>
      <c r="Q303" s="753">
        <f>SUM(Q304:Q309)</f>
        <v>0</v>
      </c>
      <c r="R303" s="753">
        <f t="shared" ref="R303:S303" si="330">SUM(R304:R309)</f>
        <v>0</v>
      </c>
      <c r="S303" s="753">
        <f t="shared" si="330"/>
        <v>0</v>
      </c>
      <c r="T303" s="752">
        <f t="shared" si="299"/>
        <v>0</v>
      </c>
      <c r="U303" s="754">
        <f t="shared" si="300"/>
        <v>0</v>
      </c>
      <c r="V303" s="737"/>
      <c r="W303" s="737"/>
    </row>
    <row r="304" spans="1:23" s="733" customFormat="1" ht="14.25" outlineLevel="2">
      <c r="A304" s="730" t="s">
        <v>837</v>
      </c>
      <c r="B304" s="730" t="s">
        <v>823</v>
      </c>
      <c r="C304" s="731"/>
      <c r="D304" s="755">
        <f t="shared" si="295"/>
        <v>0</v>
      </c>
      <c r="E304" s="756"/>
      <c r="F304" s="756"/>
      <c r="G304" s="756"/>
      <c r="H304" s="755">
        <f t="shared" si="296"/>
        <v>0</v>
      </c>
      <c r="I304" s="756"/>
      <c r="J304" s="756"/>
      <c r="K304" s="756"/>
      <c r="L304" s="755">
        <f t="shared" si="297"/>
        <v>0</v>
      </c>
      <c r="M304" s="756"/>
      <c r="N304" s="756"/>
      <c r="O304" s="756"/>
      <c r="P304" s="755">
        <f t="shared" si="298"/>
        <v>0</v>
      </c>
      <c r="Q304" s="756"/>
      <c r="R304" s="756"/>
      <c r="S304" s="756"/>
      <c r="T304" s="755">
        <f t="shared" si="299"/>
        <v>0</v>
      </c>
      <c r="U304" s="757">
        <f t="shared" si="300"/>
        <v>0</v>
      </c>
      <c r="V304" s="732"/>
      <c r="W304" s="732"/>
    </row>
    <row r="305" spans="1:23" s="733" customFormat="1" ht="14.25" outlineLevel="2">
      <c r="A305" s="730" t="s">
        <v>839</v>
      </c>
      <c r="B305" s="730" t="s">
        <v>824</v>
      </c>
      <c r="C305" s="731"/>
      <c r="D305" s="755">
        <f t="shared" si="295"/>
        <v>0</v>
      </c>
      <c r="E305" s="759"/>
      <c r="F305" s="759"/>
      <c r="G305" s="759"/>
      <c r="H305" s="755">
        <f t="shared" si="296"/>
        <v>0</v>
      </c>
      <c r="I305" s="759"/>
      <c r="J305" s="759"/>
      <c r="K305" s="759"/>
      <c r="L305" s="755">
        <f t="shared" si="297"/>
        <v>0</v>
      </c>
      <c r="M305" s="759"/>
      <c r="N305" s="759"/>
      <c r="O305" s="759"/>
      <c r="P305" s="755">
        <f t="shared" si="298"/>
        <v>0</v>
      </c>
      <c r="Q305" s="759"/>
      <c r="R305" s="759"/>
      <c r="S305" s="759"/>
      <c r="T305" s="755">
        <f t="shared" si="299"/>
        <v>0</v>
      </c>
      <c r="U305" s="757">
        <f t="shared" si="300"/>
        <v>0</v>
      </c>
      <c r="V305" s="732"/>
      <c r="W305" s="732"/>
    </row>
    <row r="306" spans="1:23" s="733" customFormat="1" ht="14.25" outlineLevel="2">
      <c r="A306" s="730" t="s">
        <v>841</v>
      </c>
      <c r="B306" s="730" t="s">
        <v>825</v>
      </c>
      <c r="C306" s="731"/>
      <c r="D306" s="755">
        <f t="shared" si="295"/>
        <v>0</v>
      </c>
      <c r="E306" s="756"/>
      <c r="F306" s="756"/>
      <c r="G306" s="756"/>
      <c r="H306" s="755">
        <f t="shared" si="296"/>
        <v>0</v>
      </c>
      <c r="I306" s="756"/>
      <c r="J306" s="756"/>
      <c r="K306" s="756"/>
      <c r="L306" s="755">
        <f t="shared" si="297"/>
        <v>0</v>
      </c>
      <c r="M306" s="756"/>
      <c r="N306" s="756"/>
      <c r="O306" s="756"/>
      <c r="P306" s="755">
        <f t="shared" si="298"/>
        <v>0</v>
      </c>
      <c r="Q306" s="756"/>
      <c r="R306" s="756"/>
      <c r="S306" s="756"/>
      <c r="T306" s="755">
        <f t="shared" si="299"/>
        <v>0</v>
      </c>
      <c r="U306" s="757">
        <f t="shared" si="300"/>
        <v>0</v>
      </c>
      <c r="V306" s="732"/>
      <c r="W306" s="732"/>
    </row>
    <row r="307" spans="1:23" s="733" customFormat="1" ht="14.25" outlineLevel="2">
      <c r="A307" s="730" t="s">
        <v>843</v>
      </c>
      <c r="B307" s="730" t="s">
        <v>826</v>
      </c>
      <c r="C307" s="731"/>
      <c r="D307" s="755">
        <f t="shared" si="295"/>
        <v>0</v>
      </c>
      <c r="E307" s="756"/>
      <c r="F307" s="756"/>
      <c r="G307" s="756"/>
      <c r="H307" s="755">
        <f t="shared" si="296"/>
        <v>0</v>
      </c>
      <c r="I307" s="756"/>
      <c r="J307" s="756"/>
      <c r="K307" s="756"/>
      <c r="L307" s="755">
        <f t="shared" si="297"/>
        <v>0</v>
      </c>
      <c r="M307" s="756"/>
      <c r="N307" s="756"/>
      <c r="O307" s="756"/>
      <c r="P307" s="755">
        <f t="shared" si="298"/>
        <v>0</v>
      </c>
      <c r="Q307" s="756"/>
      <c r="R307" s="756"/>
      <c r="S307" s="756"/>
      <c r="T307" s="755">
        <f t="shared" si="299"/>
        <v>0</v>
      </c>
      <c r="U307" s="757">
        <f t="shared" si="300"/>
        <v>0</v>
      </c>
      <c r="V307" s="732"/>
      <c r="W307" s="732"/>
    </row>
    <row r="308" spans="1:23" s="733" customFormat="1" ht="14.25" outlineLevel="2">
      <c r="A308" s="730" t="s">
        <v>844</v>
      </c>
      <c r="B308" s="730" t="s">
        <v>827</v>
      </c>
      <c r="C308" s="731"/>
      <c r="D308" s="755">
        <f t="shared" si="295"/>
        <v>0</v>
      </c>
      <c r="E308" s="756"/>
      <c r="F308" s="756"/>
      <c r="G308" s="756"/>
      <c r="H308" s="755">
        <f t="shared" si="296"/>
        <v>0</v>
      </c>
      <c r="I308" s="756"/>
      <c r="J308" s="756"/>
      <c r="K308" s="756"/>
      <c r="L308" s="755">
        <f t="shared" si="297"/>
        <v>0</v>
      </c>
      <c r="M308" s="756"/>
      <c r="N308" s="756"/>
      <c r="O308" s="756"/>
      <c r="P308" s="755">
        <f t="shared" si="298"/>
        <v>0</v>
      </c>
      <c r="Q308" s="756"/>
      <c r="R308" s="756"/>
      <c r="S308" s="756"/>
      <c r="T308" s="755">
        <f t="shared" si="299"/>
        <v>0</v>
      </c>
      <c r="U308" s="757">
        <f t="shared" si="300"/>
        <v>0</v>
      </c>
      <c r="V308" s="732"/>
      <c r="W308" s="732"/>
    </row>
    <row r="309" spans="1:23" s="733" customFormat="1" ht="14.25" outlineLevel="2">
      <c r="A309" s="735" t="s">
        <v>1420</v>
      </c>
      <c r="B309" s="735" t="s">
        <v>828</v>
      </c>
      <c r="C309" s="736"/>
      <c r="D309" s="752">
        <f t="shared" si="295"/>
        <v>0</v>
      </c>
      <c r="E309" s="758">
        <f>SUM(E310:E312)</f>
        <v>0</v>
      </c>
      <c r="F309" s="758">
        <f t="shared" ref="F309" si="331">SUM(F310:F312)</f>
        <v>0</v>
      </c>
      <c r="G309" s="758">
        <f t="shared" ref="G309" si="332">SUM(G310:G312)</f>
        <v>0</v>
      </c>
      <c r="H309" s="752">
        <f t="shared" si="296"/>
        <v>0</v>
      </c>
      <c r="I309" s="758">
        <f>SUM(I310:I312)</f>
        <v>0</v>
      </c>
      <c r="J309" s="758">
        <f t="shared" ref="J309:K309" si="333">SUM(J310:J312)</f>
        <v>0</v>
      </c>
      <c r="K309" s="758">
        <f t="shared" si="333"/>
        <v>0</v>
      </c>
      <c r="L309" s="752">
        <f t="shared" si="297"/>
        <v>0</v>
      </c>
      <c r="M309" s="758">
        <f>SUM(M310:M312)</f>
        <v>0</v>
      </c>
      <c r="N309" s="758">
        <f t="shared" ref="N309:O309" si="334">SUM(N310:N312)</f>
        <v>0</v>
      </c>
      <c r="O309" s="758">
        <f t="shared" si="334"/>
        <v>0</v>
      </c>
      <c r="P309" s="752">
        <f t="shared" si="298"/>
        <v>0</v>
      </c>
      <c r="Q309" s="758">
        <f>SUM(Q310:Q312)</f>
        <v>0</v>
      </c>
      <c r="R309" s="758">
        <f t="shared" ref="R309:S309" si="335">SUM(R310:R312)</f>
        <v>0</v>
      </c>
      <c r="S309" s="758">
        <f t="shared" si="335"/>
        <v>0</v>
      </c>
      <c r="T309" s="752">
        <f t="shared" si="299"/>
        <v>0</v>
      </c>
      <c r="U309" s="754">
        <f t="shared" si="300"/>
        <v>0</v>
      </c>
      <c r="V309" s="737"/>
      <c r="W309" s="737"/>
    </row>
    <row r="310" spans="1:23" s="733" customFormat="1" ht="14.25" outlineLevel="3">
      <c r="A310" s="730" t="s">
        <v>1421</v>
      </c>
      <c r="B310" s="730" t="s">
        <v>1422</v>
      </c>
      <c r="C310" s="731"/>
      <c r="D310" s="755">
        <f t="shared" si="295"/>
        <v>0</v>
      </c>
      <c r="E310" s="756"/>
      <c r="F310" s="756"/>
      <c r="G310" s="756"/>
      <c r="H310" s="755">
        <f t="shared" si="296"/>
        <v>0</v>
      </c>
      <c r="I310" s="756"/>
      <c r="J310" s="756"/>
      <c r="K310" s="756"/>
      <c r="L310" s="755">
        <f t="shared" si="297"/>
        <v>0</v>
      </c>
      <c r="M310" s="756"/>
      <c r="N310" s="756"/>
      <c r="O310" s="756"/>
      <c r="P310" s="755">
        <f t="shared" si="298"/>
        <v>0</v>
      </c>
      <c r="Q310" s="756"/>
      <c r="R310" s="756"/>
      <c r="S310" s="756"/>
      <c r="T310" s="755">
        <f t="shared" si="299"/>
        <v>0</v>
      </c>
      <c r="U310" s="757">
        <f t="shared" si="300"/>
        <v>0</v>
      </c>
      <c r="V310" s="732"/>
      <c r="W310" s="732"/>
    </row>
    <row r="311" spans="1:23" s="733" customFormat="1" ht="14.25" outlineLevel="3">
      <c r="A311" s="730" t="s">
        <v>1423</v>
      </c>
      <c r="B311" s="730" t="s">
        <v>1424</v>
      </c>
      <c r="C311" s="731"/>
      <c r="D311" s="755">
        <f t="shared" si="295"/>
        <v>0</v>
      </c>
      <c r="E311" s="756"/>
      <c r="F311" s="756"/>
      <c r="G311" s="756"/>
      <c r="H311" s="755">
        <f t="shared" si="296"/>
        <v>0</v>
      </c>
      <c r="I311" s="756"/>
      <c r="J311" s="756"/>
      <c r="K311" s="756"/>
      <c r="L311" s="755">
        <f t="shared" si="297"/>
        <v>0</v>
      </c>
      <c r="M311" s="756"/>
      <c r="N311" s="756"/>
      <c r="O311" s="756"/>
      <c r="P311" s="755">
        <f t="shared" si="298"/>
        <v>0</v>
      </c>
      <c r="Q311" s="756"/>
      <c r="R311" s="756"/>
      <c r="S311" s="756"/>
      <c r="T311" s="755">
        <f t="shared" si="299"/>
        <v>0</v>
      </c>
      <c r="U311" s="757">
        <f t="shared" si="300"/>
        <v>0</v>
      </c>
      <c r="V311" s="732"/>
      <c r="W311" s="732"/>
    </row>
    <row r="312" spans="1:23" s="733" customFormat="1" ht="14.25" outlineLevel="3">
      <c r="A312" s="730" t="s">
        <v>1425</v>
      </c>
      <c r="B312" s="730" t="s">
        <v>1426</v>
      </c>
      <c r="C312" s="731"/>
      <c r="D312" s="755">
        <f t="shared" si="295"/>
        <v>0</v>
      </c>
      <c r="E312" s="756"/>
      <c r="F312" s="756"/>
      <c r="G312" s="756"/>
      <c r="H312" s="755">
        <f t="shared" si="296"/>
        <v>0</v>
      </c>
      <c r="I312" s="756"/>
      <c r="J312" s="756"/>
      <c r="K312" s="756"/>
      <c r="L312" s="755">
        <f t="shared" si="297"/>
        <v>0</v>
      </c>
      <c r="M312" s="756"/>
      <c r="N312" s="756"/>
      <c r="O312" s="756"/>
      <c r="P312" s="755">
        <f t="shared" si="298"/>
        <v>0</v>
      </c>
      <c r="Q312" s="756"/>
      <c r="R312" s="756"/>
      <c r="S312" s="756"/>
      <c r="T312" s="755">
        <f t="shared" si="299"/>
        <v>0</v>
      </c>
      <c r="U312" s="757">
        <f t="shared" si="300"/>
        <v>0</v>
      </c>
      <c r="V312" s="732"/>
      <c r="W312" s="732"/>
    </row>
    <row r="313" spans="1:23" s="733" customFormat="1" ht="14.25" outlineLevel="1">
      <c r="A313" s="735" t="s">
        <v>845</v>
      </c>
      <c r="B313" s="735" t="s">
        <v>830</v>
      </c>
      <c r="C313" s="736"/>
      <c r="D313" s="752">
        <f t="shared" si="295"/>
        <v>0</v>
      </c>
      <c r="E313" s="753">
        <f>SUM(E314:E318)</f>
        <v>0</v>
      </c>
      <c r="F313" s="753">
        <f t="shared" ref="F313" si="336">SUM(F314:F318)</f>
        <v>0</v>
      </c>
      <c r="G313" s="753">
        <f t="shared" ref="G313" si="337">SUM(G314:G318)</f>
        <v>0</v>
      </c>
      <c r="H313" s="752">
        <f t="shared" si="296"/>
        <v>0</v>
      </c>
      <c r="I313" s="753">
        <f>SUM(I314:I318)</f>
        <v>0</v>
      </c>
      <c r="J313" s="753">
        <f t="shared" ref="J313:K313" si="338">SUM(J314:J318)</f>
        <v>0</v>
      </c>
      <c r="K313" s="753">
        <f t="shared" si="338"/>
        <v>0</v>
      </c>
      <c r="L313" s="752">
        <f t="shared" si="297"/>
        <v>0</v>
      </c>
      <c r="M313" s="753">
        <f>SUM(M314:M318)</f>
        <v>0</v>
      </c>
      <c r="N313" s="753">
        <f t="shared" ref="N313:O313" si="339">SUM(N314:N318)</f>
        <v>0</v>
      </c>
      <c r="O313" s="753">
        <f t="shared" si="339"/>
        <v>0</v>
      </c>
      <c r="P313" s="752">
        <f t="shared" si="298"/>
        <v>0</v>
      </c>
      <c r="Q313" s="753">
        <f>SUM(Q314:Q318)</f>
        <v>0</v>
      </c>
      <c r="R313" s="753">
        <f t="shared" ref="R313:S313" si="340">SUM(R314:R318)</f>
        <v>0</v>
      </c>
      <c r="S313" s="753">
        <f t="shared" si="340"/>
        <v>0</v>
      </c>
      <c r="T313" s="752">
        <f t="shared" si="299"/>
        <v>0</v>
      </c>
      <c r="U313" s="754">
        <f t="shared" si="300"/>
        <v>0</v>
      </c>
      <c r="V313" s="737"/>
      <c r="W313" s="737"/>
    </row>
    <row r="314" spans="1:23" s="733" customFormat="1" ht="14.25" outlineLevel="2">
      <c r="A314" s="730" t="s">
        <v>847</v>
      </c>
      <c r="B314" s="730" t="s">
        <v>1427</v>
      </c>
      <c r="C314" s="731"/>
      <c r="D314" s="755">
        <f t="shared" si="295"/>
        <v>0</v>
      </c>
      <c r="E314" s="756"/>
      <c r="F314" s="756"/>
      <c r="G314" s="756"/>
      <c r="H314" s="755">
        <f t="shared" si="296"/>
        <v>0</v>
      </c>
      <c r="I314" s="756"/>
      <c r="J314" s="756"/>
      <c r="K314" s="756"/>
      <c r="L314" s="755">
        <f t="shared" si="297"/>
        <v>0</v>
      </c>
      <c r="M314" s="756"/>
      <c r="N314" s="756"/>
      <c r="O314" s="756"/>
      <c r="P314" s="755">
        <f t="shared" si="298"/>
        <v>0</v>
      </c>
      <c r="Q314" s="756"/>
      <c r="R314" s="756"/>
      <c r="S314" s="756"/>
      <c r="T314" s="755">
        <f t="shared" si="299"/>
        <v>0</v>
      </c>
      <c r="U314" s="757">
        <f t="shared" si="300"/>
        <v>0</v>
      </c>
      <c r="V314" s="732"/>
      <c r="W314" s="732"/>
    </row>
    <row r="315" spans="1:23" s="733" customFormat="1" ht="14.25" outlineLevel="2">
      <c r="A315" s="730" t="s">
        <v>849</v>
      </c>
      <c r="B315" s="730" t="s">
        <v>831</v>
      </c>
      <c r="C315" s="731"/>
      <c r="D315" s="755">
        <f t="shared" si="295"/>
        <v>0</v>
      </c>
      <c r="E315" s="756"/>
      <c r="F315" s="756"/>
      <c r="G315" s="756"/>
      <c r="H315" s="755">
        <f t="shared" si="296"/>
        <v>0</v>
      </c>
      <c r="I315" s="756"/>
      <c r="J315" s="756"/>
      <c r="K315" s="756"/>
      <c r="L315" s="755">
        <f t="shared" si="297"/>
        <v>0</v>
      </c>
      <c r="M315" s="756"/>
      <c r="N315" s="756"/>
      <c r="O315" s="756"/>
      <c r="P315" s="755">
        <f t="shared" si="298"/>
        <v>0</v>
      </c>
      <c r="Q315" s="756"/>
      <c r="R315" s="756"/>
      <c r="S315" s="756"/>
      <c r="T315" s="755">
        <f t="shared" si="299"/>
        <v>0</v>
      </c>
      <c r="U315" s="757">
        <f t="shared" si="300"/>
        <v>0</v>
      </c>
      <c r="V315" s="732"/>
      <c r="W315" s="732"/>
    </row>
    <row r="316" spans="1:23" s="733" customFormat="1" ht="14.25" outlineLevel="2">
      <c r="A316" s="730" t="s">
        <v>851</v>
      </c>
      <c r="B316" s="730" t="s">
        <v>1428</v>
      </c>
      <c r="C316" s="731"/>
      <c r="D316" s="755">
        <f t="shared" si="295"/>
        <v>0</v>
      </c>
      <c r="E316" s="756"/>
      <c r="F316" s="756"/>
      <c r="G316" s="756"/>
      <c r="H316" s="755">
        <f t="shared" si="296"/>
        <v>0</v>
      </c>
      <c r="I316" s="756"/>
      <c r="J316" s="756"/>
      <c r="K316" s="756"/>
      <c r="L316" s="755">
        <f t="shared" si="297"/>
        <v>0</v>
      </c>
      <c r="M316" s="756"/>
      <c r="N316" s="756"/>
      <c r="O316" s="756"/>
      <c r="P316" s="755">
        <f t="shared" si="298"/>
        <v>0</v>
      </c>
      <c r="Q316" s="756"/>
      <c r="R316" s="756"/>
      <c r="S316" s="756"/>
      <c r="T316" s="755">
        <f t="shared" si="299"/>
        <v>0</v>
      </c>
      <c r="U316" s="757">
        <f t="shared" si="300"/>
        <v>0</v>
      </c>
      <c r="V316" s="732"/>
      <c r="W316" s="732"/>
    </row>
    <row r="317" spans="1:23" s="733" customFormat="1" ht="14.25" outlineLevel="2">
      <c r="A317" s="730" t="s">
        <v>1429</v>
      </c>
      <c r="B317" s="730" t="s">
        <v>1430</v>
      </c>
      <c r="C317" s="731"/>
      <c r="D317" s="755">
        <f t="shared" si="295"/>
        <v>0</v>
      </c>
      <c r="E317" s="756"/>
      <c r="F317" s="756"/>
      <c r="G317" s="756"/>
      <c r="H317" s="755">
        <f t="shared" si="296"/>
        <v>0</v>
      </c>
      <c r="I317" s="756"/>
      <c r="J317" s="756"/>
      <c r="K317" s="756"/>
      <c r="L317" s="755">
        <f t="shared" si="297"/>
        <v>0</v>
      </c>
      <c r="M317" s="756"/>
      <c r="N317" s="756"/>
      <c r="O317" s="756"/>
      <c r="P317" s="755">
        <f t="shared" si="298"/>
        <v>0</v>
      </c>
      <c r="Q317" s="756"/>
      <c r="R317" s="756"/>
      <c r="S317" s="756"/>
      <c r="T317" s="755">
        <f t="shared" si="299"/>
        <v>0</v>
      </c>
      <c r="U317" s="757">
        <f t="shared" si="300"/>
        <v>0</v>
      </c>
      <c r="V317" s="732"/>
      <c r="W317" s="732"/>
    </row>
    <row r="318" spans="1:23" s="733" customFormat="1" ht="14.25" outlineLevel="2">
      <c r="A318" s="730" t="s">
        <v>1431</v>
      </c>
      <c r="B318" s="730" t="s">
        <v>1432</v>
      </c>
      <c r="C318" s="731"/>
      <c r="D318" s="755">
        <f t="shared" si="295"/>
        <v>0</v>
      </c>
      <c r="E318" s="756"/>
      <c r="F318" s="756"/>
      <c r="G318" s="756"/>
      <c r="H318" s="755">
        <f t="shared" si="296"/>
        <v>0</v>
      </c>
      <c r="I318" s="756"/>
      <c r="J318" s="756"/>
      <c r="K318" s="756"/>
      <c r="L318" s="755">
        <f t="shared" si="297"/>
        <v>0</v>
      </c>
      <c r="M318" s="756"/>
      <c r="N318" s="756"/>
      <c r="O318" s="756"/>
      <c r="P318" s="755">
        <f t="shared" si="298"/>
        <v>0</v>
      </c>
      <c r="Q318" s="756"/>
      <c r="R318" s="756"/>
      <c r="S318" s="756"/>
      <c r="T318" s="755">
        <f t="shared" si="299"/>
        <v>0</v>
      </c>
      <c r="U318" s="757">
        <f t="shared" si="300"/>
        <v>0</v>
      </c>
      <c r="V318" s="732"/>
      <c r="W318" s="732"/>
    </row>
    <row r="319" spans="1:23" s="733" customFormat="1" ht="14.25" outlineLevel="1">
      <c r="A319" s="735" t="s">
        <v>853</v>
      </c>
      <c r="B319" s="735" t="s">
        <v>832</v>
      </c>
      <c r="C319" s="736"/>
      <c r="D319" s="752">
        <f t="shared" si="295"/>
        <v>0</v>
      </c>
      <c r="E319" s="753">
        <f>SUM(E320:E322)</f>
        <v>0</v>
      </c>
      <c r="F319" s="753">
        <f t="shared" ref="F319" si="341">SUM(F320:F322)</f>
        <v>0</v>
      </c>
      <c r="G319" s="753">
        <f t="shared" ref="G319" si="342">SUM(G320:G322)</f>
        <v>0</v>
      </c>
      <c r="H319" s="752">
        <f t="shared" si="296"/>
        <v>0</v>
      </c>
      <c r="I319" s="753">
        <f>SUM(I320:I322)</f>
        <v>0</v>
      </c>
      <c r="J319" s="753">
        <f t="shared" ref="J319:K319" si="343">SUM(J320:J322)</f>
        <v>0</v>
      </c>
      <c r="K319" s="753">
        <f t="shared" si="343"/>
        <v>0</v>
      </c>
      <c r="L319" s="752">
        <f t="shared" si="297"/>
        <v>0</v>
      </c>
      <c r="M319" s="753">
        <f>SUM(M320:M322)</f>
        <v>0</v>
      </c>
      <c r="N319" s="753">
        <f t="shared" ref="N319:O319" si="344">SUM(N320:N322)</f>
        <v>0</v>
      </c>
      <c r="O319" s="753">
        <f t="shared" si="344"/>
        <v>0</v>
      </c>
      <c r="P319" s="752">
        <f t="shared" si="298"/>
        <v>0</v>
      </c>
      <c r="Q319" s="753">
        <f>SUM(Q320:Q322)</f>
        <v>0</v>
      </c>
      <c r="R319" s="753">
        <f t="shared" ref="R319:S319" si="345">SUM(R320:R322)</f>
        <v>0</v>
      </c>
      <c r="S319" s="753">
        <f t="shared" si="345"/>
        <v>0</v>
      </c>
      <c r="T319" s="752">
        <f t="shared" si="299"/>
        <v>0</v>
      </c>
      <c r="U319" s="754">
        <f t="shared" si="300"/>
        <v>0</v>
      </c>
      <c r="V319" s="737"/>
      <c r="W319" s="737"/>
    </row>
    <row r="320" spans="1:23" s="733" customFormat="1" ht="14.25" outlineLevel="2">
      <c r="A320" s="730" t="s">
        <v>855</v>
      </c>
      <c r="B320" s="730" t="s">
        <v>833</v>
      </c>
      <c r="C320" s="731"/>
      <c r="D320" s="755">
        <f t="shared" si="295"/>
        <v>0</v>
      </c>
      <c r="E320" s="756"/>
      <c r="F320" s="756"/>
      <c r="G320" s="756"/>
      <c r="H320" s="755">
        <f t="shared" si="296"/>
        <v>0</v>
      </c>
      <c r="I320" s="756"/>
      <c r="J320" s="756"/>
      <c r="K320" s="756"/>
      <c r="L320" s="755">
        <f t="shared" si="297"/>
        <v>0</v>
      </c>
      <c r="M320" s="756"/>
      <c r="N320" s="756"/>
      <c r="O320" s="756"/>
      <c r="P320" s="755">
        <f t="shared" si="298"/>
        <v>0</v>
      </c>
      <c r="Q320" s="756"/>
      <c r="R320" s="756"/>
      <c r="S320" s="756"/>
      <c r="T320" s="755">
        <f t="shared" si="299"/>
        <v>0</v>
      </c>
      <c r="U320" s="757">
        <f t="shared" si="300"/>
        <v>0</v>
      </c>
      <c r="V320" s="732"/>
      <c r="W320" s="732"/>
    </row>
    <row r="321" spans="1:23" s="733" customFormat="1" ht="14.25" outlineLevel="2">
      <c r="A321" s="730" t="s">
        <v>856</v>
      </c>
      <c r="B321" s="730" t="s">
        <v>834</v>
      </c>
      <c r="C321" s="731"/>
      <c r="D321" s="755">
        <f t="shared" si="295"/>
        <v>0</v>
      </c>
      <c r="E321" s="756"/>
      <c r="F321" s="756"/>
      <c r="G321" s="756"/>
      <c r="H321" s="755">
        <f t="shared" si="296"/>
        <v>0</v>
      </c>
      <c r="I321" s="756"/>
      <c r="J321" s="756"/>
      <c r="K321" s="756"/>
      <c r="L321" s="755">
        <f t="shared" si="297"/>
        <v>0</v>
      </c>
      <c r="M321" s="756"/>
      <c r="N321" s="756"/>
      <c r="O321" s="756"/>
      <c r="P321" s="755">
        <f t="shared" si="298"/>
        <v>0</v>
      </c>
      <c r="Q321" s="756"/>
      <c r="R321" s="756"/>
      <c r="S321" s="756"/>
      <c r="T321" s="755">
        <f t="shared" si="299"/>
        <v>0</v>
      </c>
      <c r="U321" s="757">
        <f t="shared" si="300"/>
        <v>0</v>
      </c>
      <c r="V321" s="732"/>
      <c r="W321" s="732"/>
    </row>
    <row r="322" spans="1:23" s="733" customFormat="1" ht="14.25" outlineLevel="2">
      <c r="A322" s="730" t="s">
        <v>857</v>
      </c>
      <c r="B322" s="730" t="s">
        <v>828</v>
      </c>
      <c r="C322" s="731"/>
      <c r="D322" s="755">
        <f t="shared" si="295"/>
        <v>0</v>
      </c>
      <c r="E322" s="756"/>
      <c r="F322" s="756"/>
      <c r="G322" s="756"/>
      <c r="H322" s="755">
        <f t="shared" si="296"/>
        <v>0</v>
      </c>
      <c r="I322" s="756"/>
      <c r="J322" s="756"/>
      <c r="K322" s="756"/>
      <c r="L322" s="755">
        <f t="shared" si="297"/>
        <v>0</v>
      </c>
      <c r="M322" s="756"/>
      <c r="N322" s="756"/>
      <c r="O322" s="756"/>
      <c r="P322" s="755">
        <f t="shared" si="298"/>
        <v>0</v>
      </c>
      <c r="Q322" s="756"/>
      <c r="R322" s="756"/>
      <c r="S322" s="756"/>
      <c r="T322" s="755">
        <f t="shared" si="299"/>
        <v>0</v>
      </c>
      <c r="U322" s="757">
        <f t="shared" si="300"/>
        <v>0</v>
      </c>
      <c r="V322" s="732"/>
      <c r="W322" s="732"/>
    </row>
    <row r="323" spans="1:23" s="733" customFormat="1" ht="14.25" outlineLevel="1">
      <c r="A323" s="735" t="s">
        <v>858</v>
      </c>
      <c r="B323" s="735" t="s">
        <v>836</v>
      </c>
      <c r="C323" s="736"/>
      <c r="D323" s="752">
        <f t="shared" si="295"/>
        <v>0</v>
      </c>
      <c r="E323" s="758">
        <f>SUM(E324:E327)</f>
        <v>0</v>
      </c>
      <c r="F323" s="758">
        <f t="shared" ref="F323" si="346">SUM(F324:F327)</f>
        <v>0</v>
      </c>
      <c r="G323" s="758">
        <f t="shared" ref="G323" si="347">SUM(G324:G327)</f>
        <v>0</v>
      </c>
      <c r="H323" s="752">
        <f t="shared" si="296"/>
        <v>0</v>
      </c>
      <c r="I323" s="758">
        <f>SUM(I324:I327)</f>
        <v>0</v>
      </c>
      <c r="J323" s="758">
        <f t="shared" ref="J323:K323" si="348">SUM(J324:J327)</f>
        <v>0</v>
      </c>
      <c r="K323" s="758">
        <f t="shared" si="348"/>
        <v>0</v>
      </c>
      <c r="L323" s="752">
        <f t="shared" si="297"/>
        <v>0</v>
      </c>
      <c r="M323" s="758">
        <f>SUM(M324:M327)</f>
        <v>0</v>
      </c>
      <c r="N323" s="758">
        <f t="shared" ref="N323:O323" si="349">SUM(N324:N327)</f>
        <v>0</v>
      </c>
      <c r="O323" s="758">
        <f t="shared" si="349"/>
        <v>0</v>
      </c>
      <c r="P323" s="752">
        <f t="shared" si="298"/>
        <v>0</v>
      </c>
      <c r="Q323" s="758">
        <f>SUM(Q324:Q327)</f>
        <v>0</v>
      </c>
      <c r="R323" s="758">
        <f t="shared" ref="R323:S323" si="350">SUM(R324:R327)</f>
        <v>0</v>
      </c>
      <c r="S323" s="758">
        <f t="shared" si="350"/>
        <v>0</v>
      </c>
      <c r="T323" s="752">
        <f t="shared" si="299"/>
        <v>0</v>
      </c>
      <c r="U323" s="754">
        <f t="shared" si="300"/>
        <v>0</v>
      </c>
      <c r="V323" s="737"/>
      <c r="W323" s="737"/>
    </row>
    <row r="324" spans="1:23" s="733" customFormat="1" ht="14.25" outlineLevel="2">
      <c r="A324" s="730" t="s">
        <v>860</v>
      </c>
      <c r="B324" s="730" t="s">
        <v>838</v>
      </c>
      <c r="C324" s="731"/>
      <c r="D324" s="755">
        <f t="shared" si="295"/>
        <v>0</v>
      </c>
      <c r="E324" s="756"/>
      <c r="F324" s="756"/>
      <c r="G324" s="756"/>
      <c r="H324" s="755">
        <f t="shared" si="296"/>
        <v>0</v>
      </c>
      <c r="I324" s="756"/>
      <c r="J324" s="756"/>
      <c r="K324" s="756"/>
      <c r="L324" s="755">
        <f t="shared" si="297"/>
        <v>0</v>
      </c>
      <c r="M324" s="756"/>
      <c r="N324" s="756"/>
      <c r="O324" s="756"/>
      <c r="P324" s="755">
        <f t="shared" si="298"/>
        <v>0</v>
      </c>
      <c r="Q324" s="756"/>
      <c r="R324" s="756"/>
      <c r="S324" s="756"/>
      <c r="T324" s="755">
        <f t="shared" si="299"/>
        <v>0</v>
      </c>
      <c r="U324" s="757">
        <f t="shared" si="300"/>
        <v>0</v>
      </c>
      <c r="V324" s="732"/>
      <c r="W324" s="732"/>
    </row>
    <row r="325" spans="1:23" s="733" customFormat="1" ht="14.25" outlineLevel="2">
      <c r="A325" s="730" t="s">
        <v>862</v>
      </c>
      <c r="B325" s="730" t="s">
        <v>840</v>
      </c>
      <c r="C325" s="731"/>
      <c r="D325" s="755">
        <f t="shared" si="295"/>
        <v>0</v>
      </c>
      <c r="E325" s="756"/>
      <c r="F325" s="756"/>
      <c r="G325" s="756"/>
      <c r="H325" s="755">
        <f t="shared" si="296"/>
        <v>0</v>
      </c>
      <c r="I325" s="756"/>
      <c r="J325" s="756"/>
      <c r="K325" s="756"/>
      <c r="L325" s="755">
        <f t="shared" si="297"/>
        <v>0</v>
      </c>
      <c r="M325" s="756"/>
      <c r="N325" s="756"/>
      <c r="O325" s="756"/>
      <c r="P325" s="755">
        <f t="shared" si="298"/>
        <v>0</v>
      </c>
      <c r="Q325" s="756"/>
      <c r="R325" s="756"/>
      <c r="S325" s="756"/>
      <c r="T325" s="755">
        <f t="shared" si="299"/>
        <v>0</v>
      </c>
      <c r="U325" s="757">
        <f t="shared" si="300"/>
        <v>0</v>
      </c>
      <c r="V325" s="732"/>
      <c r="W325" s="732"/>
    </row>
    <row r="326" spans="1:23" s="733" customFormat="1" ht="14.25" outlineLevel="2">
      <c r="A326" s="730" t="s">
        <v>864</v>
      </c>
      <c r="B326" s="730" t="s">
        <v>842</v>
      </c>
      <c r="C326" s="731"/>
      <c r="D326" s="755">
        <f t="shared" si="295"/>
        <v>0</v>
      </c>
      <c r="E326" s="756"/>
      <c r="F326" s="756"/>
      <c r="G326" s="756"/>
      <c r="H326" s="755">
        <f t="shared" si="296"/>
        <v>0</v>
      </c>
      <c r="I326" s="756"/>
      <c r="J326" s="756"/>
      <c r="K326" s="756"/>
      <c r="L326" s="755">
        <f t="shared" si="297"/>
        <v>0</v>
      </c>
      <c r="M326" s="756"/>
      <c r="N326" s="756"/>
      <c r="O326" s="756"/>
      <c r="P326" s="755">
        <f t="shared" si="298"/>
        <v>0</v>
      </c>
      <c r="Q326" s="756"/>
      <c r="R326" s="756"/>
      <c r="S326" s="756"/>
      <c r="T326" s="755">
        <f t="shared" si="299"/>
        <v>0</v>
      </c>
      <c r="U326" s="757">
        <f t="shared" si="300"/>
        <v>0</v>
      </c>
      <c r="V326" s="732"/>
      <c r="W326" s="732"/>
    </row>
    <row r="327" spans="1:23" s="733" customFormat="1" ht="14.25" outlineLevel="2">
      <c r="A327" s="730" t="s">
        <v>1433</v>
      </c>
      <c r="B327" s="730" t="s">
        <v>828</v>
      </c>
      <c r="C327" s="731"/>
      <c r="D327" s="755">
        <f>D328+D332+D337+D338</f>
        <v>0</v>
      </c>
      <c r="E327" s="759"/>
      <c r="F327" s="759"/>
      <c r="G327" s="759"/>
      <c r="H327" s="755">
        <f>H328+H332+H337+H338</f>
        <v>0</v>
      </c>
      <c r="I327" s="759"/>
      <c r="J327" s="759"/>
      <c r="K327" s="759"/>
      <c r="L327" s="755">
        <f>L328+L332+L337+L338</f>
        <v>0</v>
      </c>
      <c r="M327" s="759"/>
      <c r="N327" s="759"/>
      <c r="O327" s="759"/>
      <c r="P327" s="755">
        <f>P328+P332+P337+P338</f>
        <v>0</v>
      </c>
      <c r="Q327" s="759"/>
      <c r="R327" s="759"/>
      <c r="S327" s="759"/>
      <c r="T327" s="755">
        <f t="shared" si="299"/>
        <v>0</v>
      </c>
      <c r="U327" s="757">
        <f t="shared" si="300"/>
        <v>0</v>
      </c>
      <c r="V327" s="732"/>
      <c r="W327" s="732"/>
    </row>
    <row r="328" spans="1:23" s="733" customFormat="1" ht="14.25" outlineLevel="1">
      <c r="A328" s="735" t="s">
        <v>1434</v>
      </c>
      <c r="B328" s="735" t="s">
        <v>846</v>
      </c>
      <c r="C328" s="736"/>
      <c r="D328" s="752">
        <f>SUM(D329:D331)</f>
        <v>0</v>
      </c>
      <c r="E328" s="753">
        <f>SUM(E329:E331)</f>
        <v>0</v>
      </c>
      <c r="F328" s="753">
        <f t="shared" ref="F328" si="351">SUM(F329:F331)</f>
        <v>0</v>
      </c>
      <c r="G328" s="753">
        <f t="shared" ref="G328" si="352">SUM(G329:G331)</f>
        <v>0</v>
      </c>
      <c r="H328" s="752">
        <f>SUM(H329:H331)</f>
        <v>0</v>
      </c>
      <c r="I328" s="753">
        <f>SUM(I329:I331)</f>
        <v>0</v>
      </c>
      <c r="J328" s="753">
        <f t="shared" ref="J328:K328" si="353">SUM(J329:J331)</f>
        <v>0</v>
      </c>
      <c r="K328" s="753">
        <f t="shared" si="353"/>
        <v>0</v>
      </c>
      <c r="L328" s="752">
        <f>SUM(L329:L331)</f>
        <v>0</v>
      </c>
      <c r="M328" s="753">
        <f>SUM(M329:M331)</f>
        <v>0</v>
      </c>
      <c r="N328" s="753">
        <f t="shared" ref="N328:O328" si="354">SUM(N329:N331)</f>
        <v>0</v>
      </c>
      <c r="O328" s="753">
        <f t="shared" si="354"/>
        <v>0</v>
      </c>
      <c r="P328" s="752">
        <f>SUM(P329:P331)</f>
        <v>0</v>
      </c>
      <c r="Q328" s="753">
        <f>SUM(Q329:Q331)</f>
        <v>0</v>
      </c>
      <c r="R328" s="753">
        <f t="shared" ref="R328:S328" si="355">SUM(R329:R331)</f>
        <v>0</v>
      </c>
      <c r="S328" s="753">
        <f t="shared" si="355"/>
        <v>0</v>
      </c>
      <c r="T328" s="752">
        <f t="shared" si="299"/>
        <v>0</v>
      </c>
      <c r="U328" s="754">
        <f t="shared" si="300"/>
        <v>0</v>
      </c>
      <c r="V328" s="737"/>
      <c r="W328" s="737"/>
    </row>
    <row r="329" spans="1:23" s="733" customFormat="1" ht="14.25" outlineLevel="2">
      <c r="A329" s="730" t="s">
        <v>1435</v>
      </c>
      <c r="B329" s="730" t="s">
        <v>848</v>
      </c>
      <c r="C329" s="731"/>
      <c r="D329" s="755">
        <f t="shared" ref="D329:D336" si="356">SUM(E329:G329)</f>
        <v>0</v>
      </c>
      <c r="E329" s="756"/>
      <c r="F329" s="756"/>
      <c r="G329" s="756"/>
      <c r="H329" s="755">
        <f t="shared" ref="H329:H336" si="357">SUM(I329:K329)</f>
        <v>0</v>
      </c>
      <c r="I329" s="756"/>
      <c r="J329" s="756"/>
      <c r="K329" s="756"/>
      <c r="L329" s="755">
        <f t="shared" ref="L329:L336" si="358">SUM(M329:O329)</f>
        <v>0</v>
      </c>
      <c r="M329" s="756"/>
      <c r="N329" s="756"/>
      <c r="O329" s="756"/>
      <c r="P329" s="755">
        <f t="shared" ref="P329:P336" si="359">SUM(Q329:S329)</f>
        <v>0</v>
      </c>
      <c r="Q329" s="756"/>
      <c r="R329" s="756"/>
      <c r="S329" s="756"/>
      <c r="T329" s="755">
        <f t="shared" si="299"/>
        <v>0</v>
      </c>
      <c r="U329" s="757">
        <f t="shared" si="300"/>
        <v>0</v>
      </c>
      <c r="V329" s="732"/>
      <c r="W329" s="732"/>
    </row>
    <row r="330" spans="1:23" s="733" customFormat="1" ht="14.25" outlineLevel="2">
      <c r="A330" s="730" t="s">
        <v>1436</v>
      </c>
      <c r="B330" s="730" t="s">
        <v>850</v>
      </c>
      <c r="C330" s="731"/>
      <c r="D330" s="755">
        <f t="shared" si="356"/>
        <v>0</v>
      </c>
      <c r="E330" s="756"/>
      <c r="F330" s="756"/>
      <c r="G330" s="756"/>
      <c r="H330" s="755">
        <f t="shared" si="357"/>
        <v>0</v>
      </c>
      <c r="I330" s="756"/>
      <c r="J330" s="756"/>
      <c r="K330" s="756"/>
      <c r="L330" s="755">
        <f t="shared" si="358"/>
        <v>0</v>
      </c>
      <c r="M330" s="756"/>
      <c r="N330" s="756"/>
      <c r="O330" s="756"/>
      <c r="P330" s="755">
        <f t="shared" si="359"/>
        <v>0</v>
      </c>
      <c r="Q330" s="756"/>
      <c r="R330" s="756"/>
      <c r="S330" s="756"/>
      <c r="T330" s="755">
        <f t="shared" si="299"/>
        <v>0</v>
      </c>
      <c r="U330" s="757">
        <f t="shared" si="300"/>
        <v>0</v>
      </c>
      <c r="V330" s="732"/>
      <c r="W330" s="732"/>
    </row>
    <row r="331" spans="1:23" s="733" customFormat="1" ht="14.25" outlineLevel="2">
      <c r="A331" s="730" t="s">
        <v>1437</v>
      </c>
      <c r="B331" s="730" t="s">
        <v>852</v>
      </c>
      <c r="C331" s="731"/>
      <c r="D331" s="755">
        <f t="shared" si="356"/>
        <v>0</v>
      </c>
      <c r="E331" s="756"/>
      <c r="F331" s="756"/>
      <c r="G331" s="756"/>
      <c r="H331" s="755">
        <f t="shared" si="357"/>
        <v>0</v>
      </c>
      <c r="I331" s="756"/>
      <c r="J331" s="756"/>
      <c r="K331" s="756"/>
      <c r="L331" s="755">
        <f t="shared" si="358"/>
        <v>0</v>
      </c>
      <c r="M331" s="756"/>
      <c r="N331" s="756"/>
      <c r="O331" s="756"/>
      <c r="P331" s="755">
        <f t="shared" si="359"/>
        <v>0</v>
      </c>
      <c r="Q331" s="756"/>
      <c r="R331" s="756"/>
      <c r="S331" s="756"/>
      <c r="T331" s="755">
        <f t="shared" si="299"/>
        <v>0</v>
      </c>
      <c r="U331" s="757">
        <f t="shared" si="300"/>
        <v>0</v>
      </c>
      <c r="V331" s="732"/>
      <c r="W331" s="732"/>
    </row>
    <row r="332" spans="1:23" s="733" customFormat="1" ht="14.25" outlineLevel="1">
      <c r="A332" s="730" t="s">
        <v>871</v>
      </c>
      <c r="B332" s="730" t="s">
        <v>1438</v>
      </c>
      <c r="C332" s="731"/>
      <c r="D332" s="755">
        <f t="shared" si="356"/>
        <v>0</v>
      </c>
      <c r="E332" s="756"/>
      <c r="F332" s="756"/>
      <c r="G332" s="756"/>
      <c r="H332" s="755">
        <f t="shared" si="357"/>
        <v>0</v>
      </c>
      <c r="I332" s="756"/>
      <c r="J332" s="756"/>
      <c r="K332" s="756"/>
      <c r="L332" s="755">
        <f t="shared" si="358"/>
        <v>0</v>
      </c>
      <c r="M332" s="756"/>
      <c r="N332" s="756"/>
      <c r="O332" s="756"/>
      <c r="P332" s="755">
        <f t="shared" si="359"/>
        <v>0</v>
      </c>
      <c r="Q332" s="756"/>
      <c r="R332" s="756"/>
      <c r="S332" s="756"/>
      <c r="T332" s="755">
        <f t="shared" si="299"/>
        <v>0</v>
      </c>
      <c r="U332" s="757">
        <f t="shared" si="300"/>
        <v>0</v>
      </c>
      <c r="V332" s="732"/>
      <c r="W332" s="732"/>
    </row>
    <row r="333" spans="1:23" s="733" customFormat="1" ht="14.25">
      <c r="A333" s="735" t="s">
        <v>873</v>
      </c>
      <c r="B333" s="735" t="s">
        <v>903</v>
      </c>
      <c r="C333" s="736"/>
      <c r="D333" s="752">
        <f t="shared" si="356"/>
        <v>0</v>
      </c>
      <c r="E333" s="753">
        <f>SUM(E334,E344,E347:E353,E363:E364,E368)</f>
        <v>0</v>
      </c>
      <c r="F333" s="753">
        <f t="shared" ref="F333" si="360">SUM(F334,F344,F347:F353,F363:F364,F368)</f>
        <v>0</v>
      </c>
      <c r="G333" s="753">
        <f t="shared" ref="G333" si="361">SUM(G334,G344,G347:G353,G363:G364,G368)</f>
        <v>0</v>
      </c>
      <c r="H333" s="752">
        <f t="shared" si="357"/>
        <v>0</v>
      </c>
      <c r="I333" s="753">
        <f>SUM(I334,I344,I347:I353,I363:I364,I368)</f>
        <v>0</v>
      </c>
      <c r="J333" s="753">
        <f t="shared" ref="J333:K333" si="362">SUM(J334,J344,J347:J353,J363:J364,J368)</f>
        <v>0</v>
      </c>
      <c r="K333" s="753">
        <f t="shared" si="362"/>
        <v>0</v>
      </c>
      <c r="L333" s="752">
        <f t="shared" si="358"/>
        <v>0</v>
      </c>
      <c r="M333" s="753">
        <f>SUM(M334,M344,M347:M353,M363:M364,M368)</f>
        <v>0</v>
      </c>
      <c r="N333" s="753">
        <f t="shared" ref="N333:O333" si="363">SUM(N334,N344,N347:N353,N363:N364,N368)</f>
        <v>0</v>
      </c>
      <c r="O333" s="753">
        <f t="shared" si="363"/>
        <v>0</v>
      </c>
      <c r="P333" s="752">
        <f t="shared" si="359"/>
        <v>0</v>
      </c>
      <c r="Q333" s="753">
        <f>SUM(Q334,Q344,Q347:Q353,Q363:Q364,Q368)</f>
        <v>0</v>
      </c>
      <c r="R333" s="753">
        <f t="shared" ref="R333:S333" si="364">SUM(R334,R344,R347:R353,R363:R364,R368)</f>
        <v>0</v>
      </c>
      <c r="S333" s="753">
        <f t="shared" si="364"/>
        <v>0</v>
      </c>
      <c r="T333" s="752">
        <f t="shared" si="299"/>
        <v>0</v>
      </c>
      <c r="U333" s="754">
        <f t="shared" si="300"/>
        <v>0</v>
      </c>
      <c r="V333" s="737"/>
      <c r="W333" s="737"/>
    </row>
    <row r="334" spans="1:23" s="733" customFormat="1" ht="14.25" outlineLevel="1">
      <c r="A334" s="735" t="s">
        <v>874</v>
      </c>
      <c r="B334" s="735" t="s">
        <v>905</v>
      </c>
      <c r="C334" s="736"/>
      <c r="D334" s="752">
        <f t="shared" si="356"/>
        <v>0</v>
      </c>
      <c r="E334" s="753">
        <f>SUM(E335,E338)</f>
        <v>0</v>
      </c>
      <c r="F334" s="753">
        <f t="shared" ref="F334" si="365">SUM(F335,F338)</f>
        <v>0</v>
      </c>
      <c r="G334" s="753">
        <f t="shared" ref="G334" si="366">SUM(G335,G338)</f>
        <v>0</v>
      </c>
      <c r="H334" s="752">
        <f t="shared" si="357"/>
        <v>0</v>
      </c>
      <c r="I334" s="753">
        <f>SUM(I335,I338)</f>
        <v>0</v>
      </c>
      <c r="J334" s="753">
        <f t="shared" ref="J334:K334" si="367">SUM(J335,J338)</f>
        <v>0</v>
      </c>
      <c r="K334" s="753">
        <f t="shared" si="367"/>
        <v>0</v>
      </c>
      <c r="L334" s="752">
        <f t="shared" si="358"/>
        <v>0</v>
      </c>
      <c r="M334" s="753">
        <f>SUM(M335,M338)</f>
        <v>0</v>
      </c>
      <c r="N334" s="753">
        <f t="shared" ref="N334:O334" si="368">SUM(N335,N338)</f>
        <v>0</v>
      </c>
      <c r="O334" s="753">
        <f t="shared" si="368"/>
        <v>0</v>
      </c>
      <c r="P334" s="752">
        <f t="shared" si="359"/>
        <v>0</v>
      </c>
      <c r="Q334" s="753">
        <f>SUM(Q335,Q338)</f>
        <v>0</v>
      </c>
      <c r="R334" s="753">
        <f t="shared" ref="R334:S334" si="369">SUM(R335,R338)</f>
        <v>0</v>
      </c>
      <c r="S334" s="753">
        <f t="shared" si="369"/>
        <v>0</v>
      </c>
      <c r="T334" s="752">
        <f t="shared" si="299"/>
        <v>0</v>
      </c>
      <c r="U334" s="754">
        <f t="shared" si="300"/>
        <v>0</v>
      </c>
      <c r="V334" s="737"/>
      <c r="W334" s="737"/>
    </row>
    <row r="335" spans="1:23" s="733" customFormat="1" ht="14.25" outlineLevel="2">
      <c r="A335" s="735" t="s">
        <v>1439</v>
      </c>
      <c r="B335" s="735" t="s">
        <v>907</v>
      </c>
      <c r="C335" s="736"/>
      <c r="D335" s="752">
        <f t="shared" si="356"/>
        <v>0</v>
      </c>
      <c r="E335" s="753">
        <f>SUM(E336:E337)</f>
        <v>0</v>
      </c>
      <c r="F335" s="753">
        <f t="shared" ref="F335" si="370">SUM(F336:F337)</f>
        <v>0</v>
      </c>
      <c r="G335" s="753">
        <f t="shared" ref="G335" si="371">SUM(G336:G337)</f>
        <v>0</v>
      </c>
      <c r="H335" s="752">
        <f t="shared" si="357"/>
        <v>0</v>
      </c>
      <c r="I335" s="753">
        <f>SUM(I336:I337)</f>
        <v>0</v>
      </c>
      <c r="J335" s="753">
        <f t="shared" ref="J335:K335" si="372">SUM(J336:J337)</f>
        <v>0</v>
      </c>
      <c r="K335" s="753">
        <f t="shared" si="372"/>
        <v>0</v>
      </c>
      <c r="L335" s="752">
        <f t="shared" si="358"/>
        <v>0</v>
      </c>
      <c r="M335" s="753">
        <f>SUM(M336:M337)</f>
        <v>0</v>
      </c>
      <c r="N335" s="753">
        <f t="shared" ref="N335:O335" si="373">SUM(N336:N337)</f>
        <v>0</v>
      </c>
      <c r="O335" s="753">
        <f t="shared" si="373"/>
        <v>0</v>
      </c>
      <c r="P335" s="752">
        <f t="shared" si="359"/>
        <v>0</v>
      </c>
      <c r="Q335" s="753">
        <f>SUM(Q336:Q337)</f>
        <v>0</v>
      </c>
      <c r="R335" s="753">
        <f t="shared" ref="R335:S335" si="374">SUM(R336:R337)</f>
        <v>0</v>
      </c>
      <c r="S335" s="753">
        <f t="shared" si="374"/>
        <v>0</v>
      </c>
      <c r="T335" s="752">
        <f t="shared" si="299"/>
        <v>0</v>
      </c>
      <c r="U335" s="754">
        <f t="shared" si="300"/>
        <v>0</v>
      </c>
      <c r="V335" s="737"/>
      <c r="W335" s="737"/>
    </row>
    <row r="336" spans="1:23" s="733" customFormat="1" ht="14.25" outlineLevel="3">
      <c r="A336" s="735" t="s">
        <v>1440</v>
      </c>
      <c r="B336" s="735" t="s">
        <v>1441</v>
      </c>
      <c r="C336" s="736"/>
      <c r="D336" s="752">
        <f t="shared" si="356"/>
        <v>0</v>
      </c>
      <c r="E336" s="753"/>
      <c r="F336" s="753"/>
      <c r="G336" s="753"/>
      <c r="H336" s="752">
        <f t="shared" si="357"/>
        <v>0</v>
      </c>
      <c r="I336" s="753"/>
      <c r="J336" s="753"/>
      <c r="K336" s="753"/>
      <c r="L336" s="752">
        <f t="shared" si="358"/>
        <v>0</v>
      </c>
      <c r="M336" s="753"/>
      <c r="N336" s="753"/>
      <c r="O336" s="753"/>
      <c r="P336" s="752">
        <f t="shared" si="359"/>
        <v>0</v>
      </c>
      <c r="Q336" s="753"/>
      <c r="R336" s="753"/>
      <c r="S336" s="753"/>
      <c r="T336" s="752">
        <f t="shared" si="299"/>
        <v>0</v>
      </c>
      <c r="U336" s="754">
        <f t="shared" si="300"/>
        <v>0</v>
      </c>
      <c r="V336" s="737"/>
      <c r="W336" s="737"/>
    </row>
    <row r="337" spans="1:23" s="733" customFormat="1" ht="14.25" outlineLevel="3">
      <c r="A337" s="735" t="s">
        <v>1442</v>
      </c>
      <c r="B337" s="735" t="s">
        <v>1443</v>
      </c>
      <c r="C337" s="736"/>
      <c r="D337" s="752">
        <f t="shared" ref="D337:D343" si="375">SUM(E337:G337)</f>
        <v>0</v>
      </c>
      <c r="E337" s="753"/>
      <c r="F337" s="753"/>
      <c r="G337" s="753"/>
      <c r="H337" s="752">
        <f t="shared" ref="H337:H359" si="376">SUM(I337:K337)</f>
        <v>0</v>
      </c>
      <c r="I337" s="753"/>
      <c r="J337" s="753"/>
      <c r="K337" s="753"/>
      <c r="L337" s="752">
        <f t="shared" ref="L337:L359" si="377">SUM(M337:O337)</f>
        <v>0</v>
      </c>
      <c r="M337" s="753"/>
      <c r="N337" s="753"/>
      <c r="O337" s="753"/>
      <c r="P337" s="752">
        <f t="shared" ref="P337:P359" si="378">SUM(Q337:S337)</f>
        <v>0</v>
      </c>
      <c r="Q337" s="753"/>
      <c r="R337" s="753"/>
      <c r="S337" s="753"/>
      <c r="T337" s="752">
        <f t="shared" si="299"/>
        <v>0</v>
      </c>
      <c r="U337" s="754">
        <f t="shared" si="300"/>
        <v>0</v>
      </c>
      <c r="V337" s="737"/>
      <c r="W337" s="737"/>
    </row>
    <row r="338" spans="1:23" s="733" customFormat="1" ht="14.25" outlineLevel="2">
      <c r="A338" s="735" t="s">
        <v>1444</v>
      </c>
      <c r="B338" s="735" t="s">
        <v>909</v>
      </c>
      <c r="C338" s="736"/>
      <c r="D338" s="752">
        <f t="shared" si="375"/>
        <v>0</v>
      </c>
      <c r="E338" s="753">
        <f>SUM(E339:E343)</f>
        <v>0</v>
      </c>
      <c r="F338" s="753">
        <f t="shared" ref="F338" si="379">SUM(F339:F343)</f>
        <v>0</v>
      </c>
      <c r="G338" s="753">
        <f t="shared" ref="G338" si="380">SUM(G339:G343)</f>
        <v>0</v>
      </c>
      <c r="H338" s="752">
        <f t="shared" si="376"/>
        <v>0</v>
      </c>
      <c r="I338" s="753">
        <f>SUM(I339:I343)</f>
        <v>0</v>
      </c>
      <c r="J338" s="753">
        <f t="shared" ref="J338:K338" si="381">SUM(J339:J343)</f>
        <v>0</v>
      </c>
      <c r="K338" s="753">
        <f t="shared" si="381"/>
        <v>0</v>
      </c>
      <c r="L338" s="752">
        <f t="shared" si="377"/>
        <v>0</v>
      </c>
      <c r="M338" s="753">
        <f>SUM(M339:M343)</f>
        <v>0</v>
      </c>
      <c r="N338" s="753">
        <f t="shared" ref="N338:O338" si="382">SUM(N339:N343)</f>
        <v>0</v>
      </c>
      <c r="O338" s="753">
        <f t="shared" si="382"/>
        <v>0</v>
      </c>
      <c r="P338" s="752">
        <f t="shared" si="378"/>
        <v>0</v>
      </c>
      <c r="Q338" s="753">
        <f>SUM(Q339:Q343)</f>
        <v>0</v>
      </c>
      <c r="R338" s="753">
        <f t="shared" ref="R338:S338" si="383">SUM(R339:R343)</f>
        <v>0</v>
      </c>
      <c r="S338" s="753">
        <f t="shared" si="383"/>
        <v>0</v>
      </c>
      <c r="T338" s="752">
        <f t="shared" si="299"/>
        <v>0</v>
      </c>
      <c r="U338" s="754">
        <f t="shared" si="300"/>
        <v>0</v>
      </c>
      <c r="V338" s="737"/>
      <c r="W338" s="737"/>
    </row>
    <row r="339" spans="1:23" s="733" customFormat="1" ht="14.25" outlineLevel="3">
      <c r="A339" s="735" t="s">
        <v>1445</v>
      </c>
      <c r="B339" s="735" t="s">
        <v>1446</v>
      </c>
      <c r="C339" s="736"/>
      <c r="D339" s="752">
        <f t="shared" si="375"/>
        <v>0</v>
      </c>
      <c r="E339" s="753"/>
      <c r="F339" s="753"/>
      <c r="G339" s="753"/>
      <c r="H339" s="752">
        <f t="shared" si="376"/>
        <v>0</v>
      </c>
      <c r="I339" s="753"/>
      <c r="J339" s="753"/>
      <c r="K339" s="753"/>
      <c r="L339" s="752">
        <f t="shared" si="377"/>
        <v>0</v>
      </c>
      <c r="M339" s="753"/>
      <c r="N339" s="753"/>
      <c r="O339" s="753"/>
      <c r="P339" s="752">
        <f t="shared" si="378"/>
        <v>0</v>
      </c>
      <c r="Q339" s="753"/>
      <c r="R339" s="753"/>
      <c r="S339" s="753"/>
      <c r="T339" s="752">
        <f t="shared" si="299"/>
        <v>0</v>
      </c>
      <c r="U339" s="754">
        <f t="shared" si="300"/>
        <v>0</v>
      </c>
      <c r="V339" s="737"/>
      <c r="W339" s="737"/>
    </row>
    <row r="340" spans="1:23" s="733" customFormat="1" ht="14.25" outlineLevel="3">
      <c r="A340" s="735" t="s">
        <v>1447</v>
      </c>
      <c r="B340" s="735" t="s">
        <v>1448</v>
      </c>
      <c r="C340" s="736"/>
      <c r="D340" s="752">
        <f t="shared" si="375"/>
        <v>0</v>
      </c>
      <c r="E340" s="753"/>
      <c r="F340" s="753"/>
      <c r="G340" s="753"/>
      <c r="H340" s="752">
        <f t="shared" si="376"/>
        <v>0</v>
      </c>
      <c r="I340" s="753"/>
      <c r="J340" s="753"/>
      <c r="K340" s="753"/>
      <c r="L340" s="752">
        <f t="shared" si="377"/>
        <v>0</v>
      </c>
      <c r="M340" s="753"/>
      <c r="N340" s="753"/>
      <c r="O340" s="753"/>
      <c r="P340" s="752">
        <f t="shared" si="378"/>
        <v>0</v>
      </c>
      <c r="Q340" s="753"/>
      <c r="R340" s="753"/>
      <c r="S340" s="753"/>
      <c r="T340" s="752">
        <f t="shared" si="299"/>
        <v>0</v>
      </c>
      <c r="U340" s="754">
        <f t="shared" si="300"/>
        <v>0</v>
      </c>
      <c r="V340" s="737"/>
      <c r="W340" s="737"/>
    </row>
    <row r="341" spans="1:23" s="733" customFormat="1" ht="14.25" outlineLevel="3">
      <c r="A341" s="735" t="s">
        <v>1449</v>
      </c>
      <c r="B341" s="735" t="s">
        <v>1450</v>
      </c>
      <c r="C341" s="736"/>
      <c r="D341" s="752">
        <f t="shared" si="375"/>
        <v>0</v>
      </c>
      <c r="E341" s="753"/>
      <c r="F341" s="753"/>
      <c r="G341" s="753"/>
      <c r="H341" s="752">
        <f t="shared" si="376"/>
        <v>0</v>
      </c>
      <c r="I341" s="753"/>
      <c r="J341" s="753"/>
      <c r="K341" s="753"/>
      <c r="L341" s="752">
        <f t="shared" si="377"/>
        <v>0</v>
      </c>
      <c r="M341" s="753"/>
      <c r="N341" s="753"/>
      <c r="O341" s="753"/>
      <c r="P341" s="752">
        <f t="shared" si="378"/>
        <v>0</v>
      </c>
      <c r="Q341" s="753"/>
      <c r="R341" s="753"/>
      <c r="S341" s="753"/>
      <c r="T341" s="752">
        <f t="shared" si="299"/>
        <v>0</v>
      </c>
      <c r="U341" s="754">
        <f t="shared" si="300"/>
        <v>0</v>
      </c>
      <c r="V341" s="737"/>
      <c r="W341" s="737"/>
    </row>
    <row r="342" spans="1:23" s="733" customFormat="1" ht="14.25" outlineLevel="3">
      <c r="A342" s="735" t="s">
        <v>1451</v>
      </c>
      <c r="B342" s="735" t="s">
        <v>1452</v>
      </c>
      <c r="C342" s="738"/>
      <c r="D342" s="752">
        <f t="shared" si="375"/>
        <v>0</v>
      </c>
      <c r="E342" s="753"/>
      <c r="F342" s="753"/>
      <c r="G342" s="753"/>
      <c r="H342" s="752">
        <f t="shared" si="376"/>
        <v>0</v>
      </c>
      <c r="I342" s="753"/>
      <c r="J342" s="753"/>
      <c r="K342" s="753"/>
      <c r="L342" s="752">
        <f t="shared" si="377"/>
        <v>0</v>
      </c>
      <c r="M342" s="753"/>
      <c r="N342" s="753"/>
      <c r="O342" s="753"/>
      <c r="P342" s="752">
        <f t="shared" si="378"/>
        <v>0</v>
      </c>
      <c r="Q342" s="753"/>
      <c r="R342" s="753"/>
      <c r="S342" s="753"/>
      <c r="T342" s="752">
        <f t="shared" si="299"/>
        <v>0</v>
      </c>
      <c r="U342" s="754">
        <f>C342-T342</f>
        <v>0</v>
      </c>
      <c r="V342" s="737"/>
      <c r="W342" s="737"/>
    </row>
    <row r="343" spans="1:23" s="733" customFormat="1" ht="14.25" outlineLevel="3">
      <c r="A343" s="735" t="s">
        <v>1453</v>
      </c>
      <c r="B343" s="735" t="s">
        <v>1454</v>
      </c>
      <c r="C343" s="736"/>
      <c r="D343" s="752">
        <f t="shared" si="375"/>
        <v>0</v>
      </c>
      <c r="E343" s="752"/>
      <c r="F343" s="752"/>
      <c r="G343" s="752"/>
      <c r="H343" s="752">
        <f t="shared" si="376"/>
        <v>0</v>
      </c>
      <c r="I343" s="752"/>
      <c r="J343" s="752"/>
      <c r="K343" s="752"/>
      <c r="L343" s="752">
        <f t="shared" si="377"/>
        <v>0</v>
      </c>
      <c r="M343" s="752"/>
      <c r="N343" s="752"/>
      <c r="O343" s="752"/>
      <c r="P343" s="752">
        <f t="shared" si="378"/>
        <v>0</v>
      </c>
      <c r="Q343" s="752"/>
      <c r="R343" s="752"/>
      <c r="S343" s="752"/>
      <c r="T343" s="752">
        <f t="shared" si="299"/>
        <v>0</v>
      </c>
      <c r="U343" s="754">
        <f t="shared" ref="U343:U406" si="384">C343-T343</f>
        <v>0</v>
      </c>
      <c r="V343" s="737"/>
      <c r="W343" s="737"/>
    </row>
    <row r="344" spans="1:23" s="733" customFormat="1" ht="14.25" outlineLevel="1">
      <c r="A344" s="735" t="s">
        <v>876</v>
      </c>
      <c r="B344" s="735" t="s">
        <v>911</v>
      </c>
      <c r="C344" s="736"/>
      <c r="D344" s="752">
        <f t="shared" ref="D344:D354" si="385">SUM(E344:G344)</f>
        <v>0</v>
      </c>
      <c r="E344" s="753">
        <f>SUM(E345:E346)</f>
        <v>0</v>
      </c>
      <c r="F344" s="753">
        <f t="shared" ref="F344" si="386">SUM(F345:F346)</f>
        <v>0</v>
      </c>
      <c r="G344" s="753">
        <f t="shared" ref="G344" si="387">SUM(G345:G346)</f>
        <v>0</v>
      </c>
      <c r="H344" s="752">
        <f t="shared" si="376"/>
        <v>0</v>
      </c>
      <c r="I344" s="753">
        <f>SUM(I345:I346)</f>
        <v>0</v>
      </c>
      <c r="J344" s="753">
        <f t="shared" ref="J344:K344" si="388">SUM(J345:J346)</f>
        <v>0</v>
      </c>
      <c r="K344" s="753">
        <f t="shared" si="388"/>
        <v>0</v>
      </c>
      <c r="L344" s="752">
        <f t="shared" si="377"/>
        <v>0</v>
      </c>
      <c r="M344" s="753">
        <f>SUM(M345:M346)</f>
        <v>0</v>
      </c>
      <c r="N344" s="753">
        <f t="shared" ref="N344:O344" si="389">SUM(N345:N346)</f>
        <v>0</v>
      </c>
      <c r="O344" s="753">
        <f t="shared" si="389"/>
        <v>0</v>
      </c>
      <c r="P344" s="752">
        <f t="shared" si="378"/>
        <v>0</v>
      </c>
      <c r="Q344" s="753">
        <f>SUM(Q345:Q346)</f>
        <v>0</v>
      </c>
      <c r="R344" s="753">
        <f t="shared" ref="R344:S344" si="390">SUM(R345:R346)</f>
        <v>0</v>
      </c>
      <c r="S344" s="753">
        <f t="shared" si="390"/>
        <v>0</v>
      </c>
      <c r="T344" s="752">
        <f t="shared" ref="T344:T407" si="391">P344+L344+H344+D344</f>
        <v>0</v>
      </c>
      <c r="U344" s="754">
        <f t="shared" si="384"/>
        <v>0</v>
      </c>
      <c r="V344" s="737"/>
      <c r="W344" s="737"/>
    </row>
    <row r="345" spans="1:23" s="733" customFormat="1" ht="14.25" outlineLevel="2">
      <c r="A345" s="730" t="s">
        <v>1455</v>
      </c>
      <c r="B345" s="730" t="s">
        <v>1456</v>
      </c>
      <c r="C345" s="731"/>
      <c r="D345" s="755">
        <f t="shared" si="385"/>
        <v>0</v>
      </c>
      <c r="E345" s="756"/>
      <c r="F345" s="756"/>
      <c r="G345" s="756"/>
      <c r="H345" s="755">
        <f t="shared" si="376"/>
        <v>0</v>
      </c>
      <c r="I345" s="756"/>
      <c r="J345" s="756"/>
      <c r="K345" s="756"/>
      <c r="L345" s="755">
        <f t="shared" si="377"/>
        <v>0</v>
      </c>
      <c r="M345" s="756"/>
      <c r="N345" s="756"/>
      <c r="O345" s="756"/>
      <c r="P345" s="755">
        <f t="shared" si="378"/>
        <v>0</v>
      </c>
      <c r="Q345" s="756"/>
      <c r="R345" s="756"/>
      <c r="S345" s="756"/>
      <c r="T345" s="755">
        <f t="shared" si="391"/>
        <v>0</v>
      </c>
      <c r="U345" s="757">
        <f t="shared" si="384"/>
        <v>0</v>
      </c>
      <c r="V345" s="732"/>
      <c r="W345" s="732"/>
    </row>
    <row r="346" spans="1:23" s="733" customFormat="1" ht="14.25" outlineLevel="2">
      <c r="A346" s="730" t="s">
        <v>1457</v>
      </c>
      <c r="B346" s="730" t="s">
        <v>1458</v>
      </c>
      <c r="C346" s="731"/>
      <c r="D346" s="755">
        <f t="shared" si="385"/>
        <v>0</v>
      </c>
      <c r="E346" s="756"/>
      <c r="F346" s="756"/>
      <c r="G346" s="756"/>
      <c r="H346" s="755">
        <f t="shared" si="376"/>
        <v>0</v>
      </c>
      <c r="I346" s="756"/>
      <c r="J346" s="756"/>
      <c r="K346" s="756"/>
      <c r="L346" s="755">
        <f t="shared" si="377"/>
        <v>0</v>
      </c>
      <c r="M346" s="756"/>
      <c r="N346" s="756"/>
      <c r="O346" s="756"/>
      <c r="P346" s="755">
        <f t="shared" si="378"/>
        <v>0</v>
      </c>
      <c r="Q346" s="756"/>
      <c r="R346" s="756"/>
      <c r="S346" s="756"/>
      <c r="T346" s="755">
        <f t="shared" si="391"/>
        <v>0</v>
      </c>
      <c r="U346" s="757">
        <f t="shared" si="384"/>
        <v>0</v>
      </c>
      <c r="V346" s="732"/>
      <c r="W346" s="732"/>
    </row>
    <row r="347" spans="1:23" s="733" customFormat="1" ht="14.25" outlineLevel="1">
      <c r="A347" s="730" t="s">
        <v>878</v>
      </c>
      <c r="B347" s="730" t="s">
        <v>913</v>
      </c>
      <c r="C347" s="731"/>
      <c r="D347" s="755">
        <f t="shared" si="385"/>
        <v>0</v>
      </c>
      <c r="E347" s="756"/>
      <c r="F347" s="756"/>
      <c r="G347" s="756"/>
      <c r="H347" s="755">
        <f t="shared" si="376"/>
        <v>0</v>
      </c>
      <c r="I347" s="756"/>
      <c r="J347" s="756"/>
      <c r="K347" s="756"/>
      <c r="L347" s="755">
        <f t="shared" si="377"/>
        <v>0</v>
      </c>
      <c r="M347" s="756"/>
      <c r="N347" s="756"/>
      <c r="O347" s="756"/>
      <c r="P347" s="755">
        <f t="shared" si="378"/>
        <v>0</v>
      </c>
      <c r="Q347" s="756"/>
      <c r="R347" s="756"/>
      <c r="S347" s="756"/>
      <c r="T347" s="755">
        <f t="shared" si="391"/>
        <v>0</v>
      </c>
      <c r="U347" s="757">
        <f t="shared" si="384"/>
        <v>0</v>
      </c>
      <c r="V347" s="732"/>
      <c r="W347" s="732"/>
    </row>
    <row r="348" spans="1:23" s="733" customFormat="1" ht="14.25" outlineLevel="1">
      <c r="A348" s="730" t="s">
        <v>880</v>
      </c>
      <c r="B348" s="730" t="s">
        <v>1459</v>
      </c>
      <c r="C348" s="731"/>
      <c r="D348" s="755">
        <f t="shared" si="385"/>
        <v>0</v>
      </c>
      <c r="E348" s="756"/>
      <c r="F348" s="756"/>
      <c r="G348" s="756"/>
      <c r="H348" s="755">
        <f t="shared" si="376"/>
        <v>0</v>
      </c>
      <c r="I348" s="756"/>
      <c r="J348" s="756"/>
      <c r="K348" s="756"/>
      <c r="L348" s="755">
        <f t="shared" si="377"/>
        <v>0</v>
      </c>
      <c r="M348" s="756"/>
      <c r="N348" s="756"/>
      <c r="O348" s="756"/>
      <c r="P348" s="755">
        <f t="shared" si="378"/>
        <v>0</v>
      </c>
      <c r="Q348" s="756"/>
      <c r="R348" s="756"/>
      <c r="S348" s="756"/>
      <c r="T348" s="755">
        <f t="shared" si="391"/>
        <v>0</v>
      </c>
      <c r="U348" s="757">
        <f t="shared" si="384"/>
        <v>0</v>
      </c>
      <c r="V348" s="732"/>
      <c r="W348" s="732"/>
    </row>
    <row r="349" spans="1:23" s="733" customFormat="1" ht="14.25" outlineLevel="1">
      <c r="A349" s="730" t="s">
        <v>881</v>
      </c>
      <c r="B349" s="730" t="s">
        <v>916</v>
      </c>
      <c r="C349" s="731"/>
      <c r="D349" s="755">
        <f t="shared" si="385"/>
        <v>0</v>
      </c>
      <c r="E349" s="756"/>
      <c r="F349" s="756"/>
      <c r="G349" s="756"/>
      <c r="H349" s="755">
        <f t="shared" si="376"/>
        <v>0</v>
      </c>
      <c r="I349" s="756"/>
      <c r="J349" s="756"/>
      <c r="K349" s="756"/>
      <c r="L349" s="755">
        <f t="shared" si="377"/>
        <v>0</v>
      </c>
      <c r="M349" s="756"/>
      <c r="N349" s="756"/>
      <c r="O349" s="756"/>
      <c r="P349" s="755">
        <f t="shared" si="378"/>
        <v>0</v>
      </c>
      <c r="Q349" s="756"/>
      <c r="R349" s="756"/>
      <c r="S349" s="756"/>
      <c r="T349" s="755">
        <f t="shared" si="391"/>
        <v>0</v>
      </c>
      <c r="U349" s="757">
        <f t="shared" si="384"/>
        <v>0</v>
      </c>
      <c r="V349" s="732"/>
      <c r="W349" s="732"/>
    </row>
    <row r="350" spans="1:23" s="733" customFormat="1" ht="14.25" outlineLevel="1">
      <c r="A350" s="730" t="s">
        <v>883</v>
      </c>
      <c r="B350" s="730" t="s">
        <v>918</v>
      </c>
      <c r="C350" s="731"/>
      <c r="D350" s="755">
        <f t="shared" si="385"/>
        <v>0</v>
      </c>
      <c r="E350" s="756"/>
      <c r="F350" s="756"/>
      <c r="G350" s="756"/>
      <c r="H350" s="755">
        <f t="shared" si="376"/>
        <v>0</v>
      </c>
      <c r="I350" s="756"/>
      <c r="J350" s="756"/>
      <c r="K350" s="756"/>
      <c r="L350" s="755">
        <f t="shared" si="377"/>
        <v>0</v>
      </c>
      <c r="M350" s="756"/>
      <c r="N350" s="756"/>
      <c r="O350" s="756"/>
      <c r="P350" s="755">
        <f t="shared" si="378"/>
        <v>0</v>
      </c>
      <c r="Q350" s="756"/>
      <c r="R350" s="756"/>
      <c r="S350" s="756"/>
      <c r="T350" s="755">
        <f t="shared" si="391"/>
        <v>0</v>
      </c>
      <c r="U350" s="757">
        <f t="shared" si="384"/>
        <v>0</v>
      </c>
      <c r="V350" s="732"/>
      <c r="W350" s="732"/>
    </row>
    <row r="351" spans="1:23" s="733" customFormat="1" ht="14.25" outlineLevel="1">
      <c r="A351" s="730" t="s">
        <v>885</v>
      </c>
      <c r="B351" s="730" t="s">
        <v>920</v>
      </c>
      <c r="C351" s="731"/>
      <c r="D351" s="755">
        <f t="shared" si="385"/>
        <v>0</v>
      </c>
      <c r="E351" s="756"/>
      <c r="F351" s="756"/>
      <c r="G351" s="756"/>
      <c r="H351" s="755">
        <f t="shared" si="376"/>
        <v>0</v>
      </c>
      <c r="I351" s="756"/>
      <c r="J351" s="756"/>
      <c r="K351" s="756"/>
      <c r="L351" s="755">
        <f t="shared" si="377"/>
        <v>0</v>
      </c>
      <c r="M351" s="756"/>
      <c r="N351" s="756"/>
      <c r="O351" s="756"/>
      <c r="P351" s="755">
        <f t="shared" si="378"/>
        <v>0</v>
      </c>
      <c r="Q351" s="756"/>
      <c r="R351" s="756"/>
      <c r="S351" s="756"/>
      <c r="T351" s="755">
        <f t="shared" si="391"/>
        <v>0</v>
      </c>
      <c r="U351" s="757">
        <f t="shared" si="384"/>
        <v>0</v>
      </c>
      <c r="V351" s="732"/>
      <c r="W351" s="732"/>
    </row>
    <row r="352" spans="1:23" s="733" customFormat="1" ht="14.25" outlineLevel="1">
      <c r="A352" s="730" t="s">
        <v>886</v>
      </c>
      <c r="B352" s="730" t="s">
        <v>1460</v>
      </c>
      <c r="C352" s="731"/>
      <c r="D352" s="755">
        <f t="shared" si="385"/>
        <v>0</v>
      </c>
      <c r="E352" s="756"/>
      <c r="F352" s="756"/>
      <c r="G352" s="756"/>
      <c r="H352" s="755">
        <f t="shared" si="376"/>
        <v>0</v>
      </c>
      <c r="I352" s="756"/>
      <c r="J352" s="756"/>
      <c r="K352" s="756"/>
      <c r="L352" s="755">
        <f t="shared" si="377"/>
        <v>0</v>
      </c>
      <c r="M352" s="756"/>
      <c r="N352" s="756"/>
      <c r="O352" s="756"/>
      <c r="P352" s="755">
        <f t="shared" si="378"/>
        <v>0</v>
      </c>
      <c r="Q352" s="756"/>
      <c r="R352" s="756"/>
      <c r="S352" s="756"/>
      <c r="T352" s="755">
        <f t="shared" si="391"/>
        <v>0</v>
      </c>
      <c r="U352" s="757">
        <f t="shared" si="384"/>
        <v>0</v>
      </c>
      <c r="V352" s="732"/>
      <c r="W352" s="732"/>
    </row>
    <row r="353" spans="1:23" s="733" customFormat="1" ht="14.25" outlineLevel="1">
      <c r="A353" s="735" t="s">
        <v>888</v>
      </c>
      <c r="B353" s="735" t="s">
        <v>923</v>
      </c>
      <c r="C353" s="736"/>
      <c r="D353" s="752">
        <f t="shared" si="385"/>
        <v>0</v>
      </c>
      <c r="E353" s="753">
        <f>SUM(E354:E362)</f>
        <v>0</v>
      </c>
      <c r="F353" s="753">
        <f t="shared" ref="F353" si="392">SUM(F354:F362)</f>
        <v>0</v>
      </c>
      <c r="G353" s="753">
        <f t="shared" ref="G353" si="393">SUM(G354:G362)</f>
        <v>0</v>
      </c>
      <c r="H353" s="752">
        <f t="shared" si="376"/>
        <v>0</v>
      </c>
      <c r="I353" s="753">
        <f>SUM(I354:I362)</f>
        <v>0</v>
      </c>
      <c r="J353" s="753">
        <f t="shared" ref="J353:K353" si="394">SUM(J354:J362)</f>
        <v>0</v>
      </c>
      <c r="K353" s="753">
        <f t="shared" si="394"/>
        <v>0</v>
      </c>
      <c r="L353" s="752">
        <f t="shared" si="377"/>
        <v>0</v>
      </c>
      <c r="M353" s="753">
        <f>SUM(M354:M362)</f>
        <v>0</v>
      </c>
      <c r="N353" s="753">
        <f t="shared" ref="N353:O353" si="395">SUM(N354:N362)</f>
        <v>0</v>
      </c>
      <c r="O353" s="753">
        <f t="shared" si="395"/>
        <v>0</v>
      </c>
      <c r="P353" s="752">
        <f t="shared" si="378"/>
        <v>0</v>
      </c>
      <c r="Q353" s="753">
        <f>SUM(Q354:Q362)</f>
        <v>0</v>
      </c>
      <c r="R353" s="753">
        <f t="shared" ref="R353:S353" si="396">SUM(R354:R362)</f>
        <v>0</v>
      </c>
      <c r="S353" s="753">
        <f t="shared" si="396"/>
        <v>0</v>
      </c>
      <c r="T353" s="752">
        <f t="shared" si="391"/>
        <v>0</v>
      </c>
      <c r="U353" s="754">
        <f t="shared" si="384"/>
        <v>0</v>
      </c>
      <c r="V353" s="737"/>
      <c r="W353" s="737"/>
    </row>
    <row r="354" spans="1:23" s="733" customFormat="1" ht="14.25" outlineLevel="2">
      <c r="A354" s="730" t="s">
        <v>1461</v>
      </c>
      <c r="B354" s="730" t="s">
        <v>1462</v>
      </c>
      <c r="C354" s="731"/>
      <c r="D354" s="755">
        <f t="shared" si="385"/>
        <v>0</v>
      </c>
      <c r="E354" s="756"/>
      <c r="F354" s="755"/>
      <c r="G354" s="755"/>
      <c r="H354" s="755">
        <f t="shared" si="376"/>
        <v>0</v>
      </c>
      <c r="I354" s="756"/>
      <c r="J354" s="755"/>
      <c r="K354" s="755"/>
      <c r="L354" s="755">
        <f t="shared" si="377"/>
        <v>0</v>
      </c>
      <c r="M354" s="756"/>
      <c r="N354" s="755"/>
      <c r="O354" s="755"/>
      <c r="P354" s="755">
        <f t="shared" si="378"/>
        <v>0</v>
      </c>
      <c r="Q354" s="756"/>
      <c r="R354" s="755"/>
      <c r="S354" s="755"/>
      <c r="T354" s="755">
        <f t="shared" si="391"/>
        <v>0</v>
      </c>
      <c r="U354" s="757">
        <f t="shared" si="384"/>
        <v>0</v>
      </c>
      <c r="V354" s="732"/>
      <c r="W354" s="732"/>
    </row>
    <row r="355" spans="1:23" s="733" customFormat="1" ht="14.25" outlineLevel="2">
      <c r="A355" s="730" t="s">
        <v>1463</v>
      </c>
      <c r="B355" s="730" t="s">
        <v>1464</v>
      </c>
      <c r="C355" s="731"/>
      <c r="D355" s="755">
        <f t="shared" ref="D355:D359" si="397">SUM(E355:G355)</f>
        <v>0</v>
      </c>
      <c r="E355" s="756"/>
      <c r="F355" s="756"/>
      <c r="G355" s="756"/>
      <c r="H355" s="755">
        <f t="shared" si="376"/>
        <v>0</v>
      </c>
      <c r="I355" s="756"/>
      <c r="J355" s="756"/>
      <c r="K355" s="756"/>
      <c r="L355" s="755">
        <f t="shared" si="377"/>
        <v>0</v>
      </c>
      <c r="M355" s="756"/>
      <c r="N355" s="756"/>
      <c r="O355" s="756"/>
      <c r="P355" s="755">
        <f t="shared" si="378"/>
        <v>0</v>
      </c>
      <c r="Q355" s="756"/>
      <c r="R355" s="756"/>
      <c r="S355" s="756"/>
      <c r="T355" s="755">
        <f t="shared" si="391"/>
        <v>0</v>
      </c>
      <c r="U355" s="757">
        <f t="shared" si="384"/>
        <v>0</v>
      </c>
      <c r="V355" s="732"/>
      <c r="W355" s="732"/>
    </row>
    <row r="356" spans="1:23" s="733" customFormat="1" ht="14.25" outlineLevel="2">
      <c r="A356" s="730" t="s">
        <v>1465</v>
      </c>
      <c r="B356" s="730" t="s">
        <v>1466</v>
      </c>
      <c r="C356" s="731"/>
      <c r="D356" s="755">
        <f t="shared" si="397"/>
        <v>0</v>
      </c>
      <c r="E356" s="756"/>
      <c r="F356" s="756"/>
      <c r="G356" s="756"/>
      <c r="H356" s="755">
        <f t="shared" si="376"/>
        <v>0</v>
      </c>
      <c r="I356" s="756"/>
      <c r="J356" s="756"/>
      <c r="K356" s="756"/>
      <c r="L356" s="755">
        <f t="shared" si="377"/>
        <v>0</v>
      </c>
      <c r="M356" s="756"/>
      <c r="N356" s="756"/>
      <c r="O356" s="756"/>
      <c r="P356" s="755">
        <f t="shared" si="378"/>
        <v>0</v>
      </c>
      <c r="Q356" s="756"/>
      <c r="R356" s="756"/>
      <c r="S356" s="756"/>
      <c r="T356" s="755">
        <f t="shared" si="391"/>
        <v>0</v>
      </c>
      <c r="U356" s="757">
        <f t="shared" si="384"/>
        <v>0</v>
      </c>
      <c r="V356" s="732"/>
      <c r="W356" s="732"/>
    </row>
    <row r="357" spans="1:23" s="733" customFormat="1" ht="14.25" outlineLevel="2">
      <c r="A357" s="730" t="s">
        <v>1467</v>
      </c>
      <c r="B357" s="730" t="s">
        <v>1468</v>
      </c>
      <c r="C357" s="731"/>
      <c r="D357" s="755">
        <f t="shared" si="397"/>
        <v>0</v>
      </c>
      <c r="E357" s="756"/>
      <c r="F357" s="756"/>
      <c r="G357" s="756"/>
      <c r="H357" s="755">
        <f t="shared" si="376"/>
        <v>0</v>
      </c>
      <c r="I357" s="756"/>
      <c r="J357" s="756"/>
      <c r="K357" s="756"/>
      <c r="L357" s="755">
        <f t="shared" si="377"/>
        <v>0</v>
      </c>
      <c r="M357" s="756"/>
      <c r="N357" s="756"/>
      <c r="O357" s="756"/>
      <c r="P357" s="755">
        <f t="shared" si="378"/>
        <v>0</v>
      </c>
      <c r="Q357" s="756"/>
      <c r="R357" s="756"/>
      <c r="S357" s="756"/>
      <c r="T357" s="755">
        <f t="shared" si="391"/>
        <v>0</v>
      </c>
      <c r="U357" s="757">
        <f t="shared" si="384"/>
        <v>0</v>
      </c>
      <c r="V357" s="732"/>
      <c r="W357" s="732"/>
    </row>
    <row r="358" spans="1:23" s="733" customFormat="1" ht="14.25" outlineLevel="2">
      <c r="A358" s="730" t="s">
        <v>1469</v>
      </c>
      <c r="B358" s="730" t="s">
        <v>1470</v>
      </c>
      <c r="C358" s="731"/>
      <c r="D358" s="755">
        <f t="shared" si="397"/>
        <v>0</v>
      </c>
      <c r="E358" s="756"/>
      <c r="F358" s="756"/>
      <c r="G358" s="756"/>
      <c r="H358" s="755">
        <f t="shared" si="376"/>
        <v>0</v>
      </c>
      <c r="I358" s="756"/>
      <c r="J358" s="756"/>
      <c r="K358" s="756"/>
      <c r="L358" s="755">
        <f t="shared" si="377"/>
        <v>0</v>
      </c>
      <c r="M358" s="756"/>
      <c r="N358" s="756"/>
      <c r="O358" s="756"/>
      <c r="P358" s="755">
        <f t="shared" si="378"/>
        <v>0</v>
      </c>
      <c r="Q358" s="756"/>
      <c r="R358" s="756"/>
      <c r="S358" s="756"/>
      <c r="T358" s="755">
        <f t="shared" si="391"/>
        <v>0</v>
      </c>
      <c r="U358" s="757">
        <f t="shared" si="384"/>
        <v>0</v>
      </c>
      <c r="V358" s="732"/>
      <c r="W358" s="732"/>
    </row>
    <row r="359" spans="1:23" s="733" customFormat="1" ht="14.25" outlineLevel="2">
      <c r="A359" s="730" t="s">
        <v>1471</v>
      </c>
      <c r="B359" s="730" t="s">
        <v>1472</v>
      </c>
      <c r="C359" s="731"/>
      <c r="D359" s="755">
        <f t="shared" si="397"/>
        <v>0</v>
      </c>
      <c r="E359" s="756"/>
      <c r="F359" s="756"/>
      <c r="G359" s="756"/>
      <c r="H359" s="755">
        <f t="shared" si="376"/>
        <v>0</v>
      </c>
      <c r="I359" s="756"/>
      <c r="J359" s="756"/>
      <c r="K359" s="756"/>
      <c r="L359" s="755">
        <f t="shared" si="377"/>
        <v>0</v>
      </c>
      <c r="M359" s="756"/>
      <c r="N359" s="756"/>
      <c r="O359" s="756"/>
      <c r="P359" s="755">
        <f t="shared" si="378"/>
        <v>0</v>
      </c>
      <c r="Q359" s="756"/>
      <c r="R359" s="756"/>
      <c r="S359" s="756"/>
      <c r="T359" s="755">
        <f t="shared" si="391"/>
        <v>0</v>
      </c>
      <c r="U359" s="757">
        <f t="shared" si="384"/>
        <v>0</v>
      </c>
      <c r="V359" s="732"/>
      <c r="W359" s="732"/>
    </row>
    <row r="360" spans="1:23" s="733" customFormat="1" ht="14.25" outlineLevel="2">
      <c r="A360" s="730" t="s">
        <v>1473</v>
      </c>
      <c r="B360" s="730" t="s">
        <v>1474</v>
      </c>
      <c r="C360" s="731"/>
      <c r="D360" s="755">
        <f>SUM(D361,(D364:D369))</f>
        <v>0</v>
      </c>
      <c r="E360" s="756"/>
      <c r="F360" s="755"/>
      <c r="G360" s="755"/>
      <c r="H360" s="755">
        <f>SUM(H361,(H364:H369))</f>
        <v>0</v>
      </c>
      <c r="I360" s="756"/>
      <c r="J360" s="755"/>
      <c r="K360" s="755"/>
      <c r="L360" s="755">
        <f>SUM(L361,(L364:L369))</f>
        <v>0</v>
      </c>
      <c r="M360" s="756"/>
      <c r="N360" s="755"/>
      <c r="O360" s="755"/>
      <c r="P360" s="755">
        <f>SUM(P361,(P364:P369))</f>
        <v>0</v>
      </c>
      <c r="Q360" s="756"/>
      <c r="R360" s="755"/>
      <c r="S360" s="755"/>
      <c r="T360" s="755">
        <f t="shared" si="391"/>
        <v>0</v>
      </c>
      <c r="U360" s="757">
        <f t="shared" si="384"/>
        <v>0</v>
      </c>
      <c r="V360" s="732"/>
      <c r="W360" s="732"/>
    </row>
    <row r="361" spans="1:23" s="733" customFormat="1" ht="14.25" outlineLevel="2">
      <c r="A361" s="730" t="s">
        <v>1475</v>
      </c>
      <c r="B361" s="730" t="s">
        <v>1476</v>
      </c>
      <c r="C361" s="731"/>
      <c r="D361" s="755">
        <f>SUM(D362:D363)</f>
        <v>0</v>
      </c>
      <c r="E361" s="756"/>
      <c r="F361" s="755"/>
      <c r="G361" s="755"/>
      <c r="H361" s="755">
        <f>SUM(H362:H363)</f>
        <v>0</v>
      </c>
      <c r="I361" s="756"/>
      <c r="J361" s="755"/>
      <c r="K361" s="755"/>
      <c r="L361" s="755">
        <f>SUM(L362:L363)</f>
        <v>0</v>
      </c>
      <c r="M361" s="756"/>
      <c r="N361" s="755"/>
      <c r="O361" s="755"/>
      <c r="P361" s="755">
        <f>SUM(P362:P363)</f>
        <v>0</v>
      </c>
      <c r="Q361" s="756"/>
      <c r="R361" s="755"/>
      <c r="S361" s="755"/>
      <c r="T361" s="755">
        <f t="shared" si="391"/>
        <v>0</v>
      </c>
      <c r="U361" s="757">
        <f t="shared" si="384"/>
        <v>0</v>
      </c>
      <c r="V361" s="732"/>
      <c r="W361" s="732"/>
    </row>
    <row r="362" spans="1:23" s="733" customFormat="1" ht="14.25" outlineLevel="2">
      <c r="A362" s="730" t="s">
        <v>1477</v>
      </c>
      <c r="B362" s="730" t="s">
        <v>1478</v>
      </c>
      <c r="C362" s="731"/>
      <c r="D362" s="755">
        <f t="shared" ref="D362:D371" si="398">SUM(E362:G362)</f>
        <v>0</v>
      </c>
      <c r="E362" s="756"/>
      <c r="F362" s="756"/>
      <c r="G362" s="756"/>
      <c r="H362" s="755">
        <f t="shared" ref="H362:H413" si="399">SUM(I362:K362)</f>
        <v>0</v>
      </c>
      <c r="I362" s="756"/>
      <c r="J362" s="756"/>
      <c r="K362" s="756"/>
      <c r="L362" s="755">
        <f t="shared" ref="L362:L413" si="400">SUM(M362:O362)</f>
        <v>0</v>
      </c>
      <c r="M362" s="756"/>
      <c r="N362" s="756"/>
      <c r="O362" s="756"/>
      <c r="P362" s="755">
        <f t="shared" ref="P362:P413" si="401">SUM(Q362:S362)</f>
        <v>0</v>
      </c>
      <c r="Q362" s="756"/>
      <c r="R362" s="756"/>
      <c r="S362" s="756"/>
      <c r="T362" s="755">
        <f t="shared" si="391"/>
        <v>0</v>
      </c>
      <c r="U362" s="757">
        <f t="shared" si="384"/>
        <v>0</v>
      </c>
      <c r="V362" s="732"/>
      <c r="W362" s="732"/>
    </row>
    <row r="363" spans="1:23" s="733" customFormat="1" ht="14.25" outlineLevel="1">
      <c r="A363" s="730" t="s">
        <v>890</v>
      </c>
      <c r="B363" s="730" t="s">
        <v>925</v>
      </c>
      <c r="C363" s="731"/>
      <c r="D363" s="755">
        <f t="shared" si="398"/>
        <v>0</v>
      </c>
      <c r="E363" s="756"/>
      <c r="F363" s="756"/>
      <c r="G363" s="756"/>
      <c r="H363" s="755">
        <f t="shared" si="399"/>
        <v>0</v>
      </c>
      <c r="I363" s="756"/>
      <c r="J363" s="756"/>
      <c r="K363" s="756"/>
      <c r="L363" s="755">
        <f t="shared" si="400"/>
        <v>0</v>
      </c>
      <c r="M363" s="756"/>
      <c r="N363" s="756"/>
      <c r="O363" s="756"/>
      <c r="P363" s="755">
        <f t="shared" si="401"/>
        <v>0</v>
      </c>
      <c r="Q363" s="756"/>
      <c r="R363" s="756"/>
      <c r="S363" s="756"/>
      <c r="T363" s="755">
        <f t="shared" si="391"/>
        <v>0</v>
      </c>
      <c r="U363" s="757">
        <f t="shared" si="384"/>
        <v>0</v>
      </c>
      <c r="V363" s="732"/>
      <c r="W363" s="732"/>
    </row>
    <row r="364" spans="1:23" s="733" customFormat="1" ht="14.25" outlineLevel="1">
      <c r="A364" s="735" t="s">
        <v>892</v>
      </c>
      <c r="B364" s="735" t="s">
        <v>854</v>
      </c>
      <c r="C364" s="736"/>
      <c r="D364" s="752">
        <f t="shared" si="398"/>
        <v>0</v>
      </c>
      <c r="E364" s="753">
        <f>SUM(E365:E367)</f>
        <v>0</v>
      </c>
      <c r="F364" s="753">
        <f t="shared" ref="F364" si="402">SUM(F365:F367)</f>
        <v>0</v>
      </c>
      <c r="G364" s="753">
        <f t="shared" ref="G364" si="403">SUM(G365:G367)</f>
        <v>0</v>
      </c>
      <c r="H364" s="752">
        <f t="shared" si="399"/>
        <v>0</v>
      </c>
      <c r="I364" s="753">
        <f>SUM(I365:I367)</f>
        <v>0</v>
      </c>
      <c r="J364" s="753">
        <f t="shared" ref="J364:K364" si="404">SUM(J365:J367)</f>
        <v>0</v>
      </c>
      <c r="K364" s="753">
        <f t="shared" si="404"/>
        <v>0</v>
      </c>
      <c r="L364" s="752">
        <f t="shared" si="400"/>
        <v>0</v>
      </c>
      <c r="M364" s="753">
        <f>SUM(M365:M367)</f>
        <v>0</v>
      </c>
      <c r="N364" s="753">
        <f t="shared" ref="N364:O364" si="405">SUM(N365:N367)</f>
        <v>0</v>
      </c>
      <c r="O364" s="753">
        <f t="shared" si="405"/>
        <v>0</v>
      </c>
      <c r="P364" s="752">
        <f t="shared" si="401"/>
        <v>0</v>
      </c>
      <c r="Q364" s="753">
        <f>SUM(Q365:Q367)</f>
        <v>0</v>
      </c>
      <c r="R364" s="753">
        <f t="shared" ref="R364:S364" si="406">SUM(R365:R367)</f>
        <v>0</v>
      </c>
      <c r="S364" s="753">
        <f t="shared" si="406"/>
        <v>0</v>
      </c>
      <c r="T364" s="752">
        <f t="shared" si="391"/>
        <v>0</v>
      </c>
      <c r="U364" s="754">
        <f t="shared" si="384"/>
        <v>0</v>
      </c>
      <c r="V364" s="737"/>
      <c r="W364" s="737"/>
    </row>
    <row r="365" spans="1:23" s="733" customFormat="1" ht="14.25" outlineLevel="2">
      <c r="A365" s="730" t="s">
        <v>894</v>
      </c>
      <c r="B365" s="730" t="s">
        <v>1479</v>
      </c>
      <c r="C365" s="731"/>
      <c r="D365" s="755">
        <f t="shared" si="398"/>
        <v>0</v>
      </c>
      <c r="E365" s="756"/>
      <c r="F365" s="756"/>
      <c r="G365" s="756"/>
      <c r="H365" s="755">
        <f t="shared" si="399"/>
        <v>0</v>
      </c>
      <c r="I365" s="756"/>
      <c r="J365" s="756"/>
      <c r="K365" s="756"/>
      <c r="L365" s="755">
        <f t="shared" si="400"/>
        <v>0</v>
      </c>
      <c r="M365" s="756"/>
      <c r="N365" s="756"/>
      <c r="O365" s="756"/>
      <c r="P365" s="755">
        <f t="shared" si="401"/>
        <v>0</v>
      </c>
      <c r="Q365" s="756"/>
      <c r="R365" s="756"/>
      <c r="S365" s="756"/>
      <c r="T365" s="755">
        <f t="shared" si="391"/>
        <v>0</v>
      </c>
      <c r="U365" s="757">
        <f t="shared" si="384"/>
        <v>0</v>
      </c>
      <c r="V365" s="732"/>
      <c r="W365" s="732"/>
    </row>
    <row r="366" spans="1:23" s="733" customFormat="1" ht="14.25" outlineLevel="2">
      <c r="A366" s="730" t="s">
        <v>895</v>
      </c>
      <c r="B366" s="730" t="s">
        <v>1480</v>
      </c>
      <c r="C366" s="731"/>
      <c r="D366" s="755">
        <f t="shared" si="398"/>
        <v>0</v>
      </c>
      <c r="E366" s="756"/>
      <c r="F366" s="756"/>
      <c r="G366" s="756"/>
      <c r="H366" s="755">
        <f t="shared" si="399"/>
        <v>0</v>
      </c>
      <c r="I366" s="756"/>
      <c r="J366" s="756"/>
      <c r="K366" s="756"/>
      <c r="L366" s="755">
        <f t="shared" si="400"/>
        <v>0</v>
      </c>
      <c r="M366" s="756"/>
      <c r="N366" s="756"/>
      <c r="O366" s="756"/>
      <c r="P366" s="755">
        <f t="shared" si="401"/>
        <v>0</v>
      </c>
      <c r="Q366" s="756"/>
      <c r="R366" s="756"/>
      <c r="S366" s="756"/>
      <c r="T366" s="755">
        <f t="shared" si="391"/>
        <v>0</v>
      </c>
      <c r="U366" s="757">
        <f t="shared" si="384"/>
        <v>0</v>
      </c>
      <c r="V366" s="732"/>
      <c r="W366" s="732"/>
    </row>
    <row r="367" spans="1:23" s="733" customFormat="1" ht="14.25" outlineLevel="2">
      <c r="A367" s="730" t="s">
        <v>897</v>
      </c>
      <c r="B367" s="730" t="s">
        <v>1481</v>
      </c>
      <c r="C367" s="731"/>
      <c r="D367" s="755">
        <f t="shared" si="398"/>
        <v>0</v>
      </c>
      <c r="E367" s="756"/>
      <c r="F367" s="756"/>
      <c r="G367" s="756"/>
      <c r="H367" s="755">
        <f t="shared" si="399"/>
        <v>0</v>
      </c>
      <c r="I367" s="756"/>
      <c r="J367" s="756"/>
      <c r="K367" s="756"/>
      <c r="L367" s="755">
        <f t="shared" si="400"/>
        <v>0</v>
      </c>
      <c r="M367" s="756"/>
      <c r="N367" s="756"/>
      <c r="O367" s="756"/>
      <c r="P367" s="755">
        <f t="shared" si="401"/>
        <v>0</v>
      </c>
      <c r="Q367" s="756"/>
      <c r="R367" s="756"/>
      <c r="S367" s="756"/>
      <c r="T367" s="755">
        <f t="shared" si="391"/>
        <v>0</v>
      </c>
      <c r="U367" s="757">
        <f t="shared" si="384"/>
        <v>0</v>
      </c>
      <c r="V367" s="732"/>
      <c r="W367" s="732"/>
    </row>
    <row r="368" spans="1:23" s="733" customFormat="1" ht="14.25" outlineLevel="1">
      <c r="A368" s="730" t="s">
        <v>900</v>
      </c>
      <c r="B368" s="730" t="s">
        <v>927</v>
      </c>
      <c r="C368" s="731"/>
      <c r="D368" s="755">
        <f t="shared" si="398"/>
        <v>0</v>
      </c>
      <c r="E368" s="756"/>
      <c r="F368" s="756"/>
      <c r="G368" s="756"/>
      <c r="H368" s="755">
        <f t="shared" si="399"/>
        <v>0</v>
      </c>
      <c r="I368" s="756"/>
      <c r="J368" s="756"/>
      <c r="K368" s="756"/>
      <c r="L368" s="755">
        <f t="shared" si="400"/>
        <v>0</v>
      </c>
      <c r="M368" s="756"/>
      <c r="N368" s="756"/>
      <c r="O368" s="756"/>
      <c r="P368" s="755">
        <f t="shared" si="401"/>
        <v>0</v>
      </c>
      <c r="Q368" s="756"/>
      <c r="R368" s="756"/>
      <c r="S368" s="756"/>
      <c r="T368" s="755">
        <f t="shared" si="391"/>
        <v>0</v>
      </c>
      <c r="U368" s="757">
        <f t="shared" si="384"/>
        <v>0</v>
      </c>
      <c r="V368" s="732"/>
      <c r="W368" s="732"/>
    </row>
    <row r="369" spans="1:23" s="733" customFormat="1" ht="14.25">
      <c r="A369" s="735" t="s">
        <v>902</v>
      </c>
      <c r="B369" s="735" t="s">
        <v>414</v>
      </c>
      <c r="C369" s="736"/>
      <c r="D369" s="752">
        <f t="shared" si="398"/>
        <v>0</v>
      </c>
      <c r="E369" s="753">
        <f>SUM(E370,E375,E380,E385:E392,E397)</f>
        <v>0</v>
      </c>
      <c r="F369" s="753">
        <f t="shared" ref="F369" si="407">SUM(F370,F375,F380,F385:F392,F397)</f>
        <v>0</v>
      </c>
      <c r="G369" s="753">
        <f t="shared" ref="G369" si="408">SUM(G370,G375,G380,G385:G392,G397)</f>
        <v>0</v>
      </c>
      <c r="H369" s="752">
        <f>SUM(I369:K369)</f>
        <v>0</v>
      </c>
      <c r="I369" s="753">
        <f>SUM(I370,I375,I380,I385:I392,I397)</f>
        <v>0</v>
      </c>
      <c r="J369" s="753">
        <f t="shared" ref="J369:K369" si="409">SUM(J370,J375,J380,J385:J392,J397)</f>
        <v>0</v>
      </c>
      <c r="K369" s="753">
        <f t="shared" si="409"/>
        <v>0</v>
      </c>
      <c r="L369" s="752">
        <f t="shared" si="400"/>
        <v>0</v>
      </c>
      <c r="M369" s="753">
        <f>SUM(M370,M375,M380,M385:M392,M397)</f>
        <v>0</v>
      </c>
      <c r="N369" s="753">
        <f t="shared" ref="N369:O369" si="410">SUM(N370,N375,N380,N385:N392,N397)</f>
        <v>0</v>
      </c>
      <c r="O369" s="753">
        <f t="shared" si="410"/>
        <v>0</v>
      </c>
      <c r="P369" s="752">
        <f t="shared" si="401"/>
        <v>0</v>
      </c>
      <c r="Q369" s="753">
        <f>SUM(Q370,Q375,Q380,Q385:Q392,Q397)</f>
        <v>0</v>
      </c>
      <c r="R369" s="753">
        <f t="shared" ref="R369:S369" si="411">SUM(R370,R375,R380,R385:R392,R397)</f>
        <v>0</v>
      </c>
      <c r="S369" s="753">
        <f t="shared" si="411"/>
        <v>0</v>
      </c>
      <c r="T369" s="752">
        <f t="shared" si="391"/>
        <v>0</v>
      </c>
      <c r="U369" s="754">
        <f t="shared" si="384"/>
        <v>0</v>
      </c>
      <c r="V369" s="737"/>
      <c r="W369" s="737"/>
    </row>
    <row r="370" spans="1:23" s="733" customFormat="1" ht="14.25" outlineLevel="1">
      <c r="A370" s="735" t="s">
        <v>904</v>
      </c>
      <c r="B370" s="735" t="s">
        <v>875</v>
      </c>
      <c r="C370" s="736"/>
      <c r="D370" s="752">
        <f t="shared" si="398"/>
        <v>0</v>
      </c>
      <c r="E370" s="752">
        <f>SUM(E371:E374)</f>
        <v>0</v>
      </c>
      <c r="F370" s="752">
        <f t="shared" ref="F370" si="412">SUM(F371:F374)</f>
        <v>0</v>
      </c>
      <c r="G370" s="752">
        <f t="shared" ref="G370" si="413">SUM(G371:G374)</f>
        <v>0</v>
      </c>
      <c r="H370" s="752">
        <f t="shared" si="399"/>
        <v>0</v>
      </c>
      <c r="I370" s="752">
        <f>SUM(I371:I374)</f>
        <v>0</v>
      </c>
      <c r="J370" s="752">
        <f t="shared" ref="J370:K370" si="414">SUM(J371:J374)</f>
        <v>0</v>
      </c>
      <c r="K370" s="752">
        <f t="shared" si="414"/>
        <v>0</v>
      </c>
      <c r="L370" s="752">
        <f t="shared" si="400"/>
        <v>0</v>
      </c>
      <c r="M370" s="752">
        <f>SUM(M371:M374)</f>
        <v>0</v>
      </c>
      <c r="N370" s="752">
        <f t="shared" ref="N370:O370" si="415">SUM(N371:N374)</f>
        <v>0</v>
      </c>
      <c r="O370" s="752">
        <f t="shared" si="415"/>
        <v>0</v>
      </c>
      <c r="P370" s="752">
        <f t="shared" si="401"/>
        <v>0</v>
      </c>
      <c r="Q370" s="752">
        <f>SUM(Q371:Q374)</f>
        <v>0</v>
      </c>
      <c r="R370" s="752">
        <f t="shared" ref="R370:S370" si="416">SUM(R371:R374)</f>
        <v>0</v>
      </c>
      <c r="S370" s="752">
        <f t="shared" si="416"/>
        <v>0</v>
      </c>
      <c r="T370" s="752">
        <f t="shared" si="391"/>
        <v>0</v>
      </c>
      <c r="U370" s="754">
        <f t="shared" si="384"/>
        <v>0</v>
      </c>
      <c r="V370" s="737"/>
      <c r="W370" s="737"/>
    </row>
    <row r="371" spans="1:23" s="733" customFormat="1" ht="14.25" outlineLevel="2">
      <c r="A371" s="730" t="s">
        <v>906</v>
      </c>
      <c r="B371" s="730" t="s">
        <v>1483</v>
      </c>
      <c r="C371" s="731"/>
      <c r="D371" s="755">
        <f t="shared" si="398"/>
        <v>0</v>
      </c>
      <c r="E371" s="756"/>
      <c r="F371" s="756"/>
      <c r="G371" s="756"/>
      <c r="H371" s="755">
        <f t="shared" si="399"/>
        <v>0</v>
      </c>
      <c r="I371" s="756"/>
      <c r="J371" s="756"/>
      <c r="K371" s="756"/>
      <c r="L371" s="755">
        <f t="shared" si="400"/>
        <v>0</v>
      </c>
      <c r="M371" s="756"/>
      <c r="N371" s="756"/>
      <c r="O371" s="756"/>
      <c r="P371" s="755">
        <f t="shared" si="401"/>
        <v>0</v>
      </c>
      <c r="Q371" s="756"/>
      <c r="R371" s="756"/>
      <c r="S371" s="756"/>
      <c r="T371" s="755">
        <f t="shared" si="391"/>
        <v>0</v>
      </c>
      <c r="U371" s="757">
        <f t="shared" si="384"/>
        <v>0</v>
      </c>
      <c r="V371" s="732"/>
      <c r="W371" s="732"/>
    </row>
    <row r="372" spans="1:23" s="733" customFormat="1" ht="14.25" outlineLevel="2">
      <c r="A372" s="730" t="s">
        <v>908</v>
      </c>
      <c r="B372" s="730" t="s">
        <v>1484</v>
      </c>
      <c r="C372" s="731"/>
      <c r="D372" s="755">
        <f t="shared" ref="D372:D413" si="417">SUM(E372:G372)</f>
        <v>0</v>
      </c>
      <c r="E372" s="756"/>
      <c r="F372" s="756"/>
      <c r="G372" s="756"/>
      <c r="H372" s="755">
        <f t="shared" si="399"/>
        <v>0</v>
      </c>
      <c r="I372" s="756"/>
      <c r="J372" s="756"/>
      <c r="K372" s="756"/>
      <c r="L372" s="755">
        <f t="shared" si="400"/>
        <v>0</v>
      </c>
      <c r="M372" s="756"/>
      <c r="N372" s="756"/>
      <c r="O372" s="756"/>
      <c r="P372" s="755">
        <f t="shared" si="401"/>
        <v>0</v>
      </c>
      <c r="Q372" s="756"/>
      <c r="R372" s="756"/>
      <c r="S372" s="756"/>
      <c r="T372" s="755">
        <f t="shared" si="391"/>
        <v>0</v>
      </c>
      <c r="U372" s="757">
        <f t="shared" si="384"/>
        <v>0</v>
      </c>
      <c r="V372" s="732"/>
      <c r="W372" s="732"/>
    </row>
    <row r="373" spans="1:23" s="733" customFormat="1" ht="14.25" outlineLevel="2">
      <c r="A373" s="730" t="s">
        <v>1485</v>
      </c>
      <c r="B373" s="730" t="s">
        <v>1486</v>
      </c>
      <c r="C373" s="731"/>
      <c r="D373" s="755">
        <f t="shared" si="417"/>
        <v>0</v>
      </c>
      <c r="E373" s="756"/>
      <c r="F373" s="756"/>
      <c r="G373" s="756"/>
      <c r="H373" s="755">
        <f t="shared" si="399"/>
        <v>0</v>
      </c>
      <c r="I373" s="756"/>
      <c r="J373" s="756"/>
      <c r="K373" s="756"/>
      <c r="L373" s="755">
        <f t="shared" si="400"/>
        <v>0</v>
      </c>
      <c r="M373" s="756"/>
      <c r="N373" s="756"/>
      <c r="O373" s="756"/>
      <c r="P373" s="755">
        <f t="shared" si="401"/>
        <v>0</v>
      </c>
      <c r="Q373" s="756"/>
      <c r="R373" s="756"/>
      <c r="S373" s="756"/>
      <c r="T373" s="755">
        <f t="shared" si="391"/>
        <v>0</v>
      </c>
      <c r="U373" s="757">
        <f t="shared" si="384"/>
        <v>0</v>
      </c>
      <c r="V373" s="732"/>
      <c r="W373" s="732"/>
    </row>
    <row r="374" spans="1:23" s="733" customFormat="1" ht="14.25" outlineLevel="2">
      <c r="A374" s="730" t="s">
        <v>1487</v>
      </c>
      <c r="B374" s="730" t="s">
        <v>1488</v>
      </c>
      <c r="C374" s="731"/>
      <c r="D374" s="755">
        <f t="shared" si="417"/>
        <v>0</v>
      </c>
      <c r="E374" s="756"/>
      <c r="F374" s="756"/>
      <c r="G374" s="756"/>
      <c r="H374" s="755">
        <f t="shared" si="399"/>
        <v>0</v>
      </c>
      <c r="I374" s="756"/>
      <c r="J374" s="756"/>
      <c r="K374" s="756"/>
      <c r="L374" s="755">
        <f t="shared" si="400"/>
        <v>0</v>
      </c>
      <c r="M374" s="756"/>
      <c r="N374" s="756"/>
      <c r="O374" s="756"/>
      <c r="P374" s="755">
        <f t="shared" si="401"/>
        <v>0</v>
      </c>
      <c r="Q374" s="756"/>
      <c r="R374" s="756"/>
      <c r="S374" s="756"/>
      <c r="T374" s="755">
        <f t="shared" si="391"/>
        <v>0</v>
      </c>
      <c r="U374" s="757">
        <f t="shared" si="384"/>
        <v>0</v>
      </c>
      <c r="V374" s="732"/>
      <c r="W374" s="732"/>
    </row>
    <row r="375" spans="1:23" s="733" customFormat="1" ht="14.25" outlineLevel="1">
      <c r="A375" s="735" t="s">
        <v>910</v>
      </c>
      <c r="B375" s="735" t="s">
        <v>877</v>
      </c>
      <c r="C375" s="736"/>
      <c r="D375" s="752">
        <f t="shared" si="417"/>
        <v>0</v>
      </c>
      <c r="E375" s="753">
        <f>SUM(E376:E379)</f>
        <v>0</v>
      </c>
      <c r="F375" s="753">
        <f t="shared" ref="F375" si="418">SUM(F376:F379)</f>
        <v>0</v>
      </c>
      <c r="G375" s="753">
        <f t="shared" ref="G375" si="419">SUM(G376:G379)</f>
        <v>0</v>
      </c>
      <c r="H375" s="752">
        <f t="shared" si="399"/>
        <v>0</v>
      </c>
      <c r="I375" s="753">
        <f>SUM(I376:I379)</f>
        <v>0</v>
      </c>
      <c r="J375" s="753">
        <f t="shared" ref="J375:K375" si="420">SUM(J376:J379)</f>
        <v>0</v>
      </c>
      <c r="K375" s="753">
        <f t="shared" si="420"/>
        <v>0</v>
      </c>
      <c r="L375" s="752">
        <f t="shared" si="400"/>
        <v>0</v>
      </c>
      <c r="M375" s="753">
        <f>SUM(M376:M379)</f>
        <v>0</v>
      </c>
      <c r="N375" s="753">
        <f t="shared" ref="N375:O375" si="421">SUM(N376:N379)</f>
        <v>0</v>
      </c>
      <c r="O375" s="753">
        <f t="shared" si="421"/>
        <v>0</v>
      </c>
      <c r="P375" s="752">
        <f t="shared" si="401"/>
        <v>0</v>
      </c>
      <c r="Q375" s="753">
        <f>SUM(Q376:Q379)</f>
        <v>0</v>
      </c>
      <c r="R375" s="753">
        <f t="shared" ref="R375:S375" si="422">SUM(R376:R379)</f>
        <v>0</v>
      </c>
      <c r="S375" s="753">
        <f t="shared" si="422"/>
        <v>0</v>
      </c>
      <c r="T375" s="752">
        <f t="shared" si="391"/>
        <v>0</v>
      </c>
      <c r="U375" s="754">
        <f t="shared" si="384"/>
        <v>0</v>
      </c>
      <c r="V375" s="737"/>
      <c r="W375" s="737"/>
    </row>
    <row r="376" spans="1:23" s="733" customFormat="1" ht="14.25" outlineLevel="2">
      <c r="A376" s="730" t="s">
        <v>1489</v>
      </c>
      <c r="B376" s="730" t="s">
        <v>1483</v>
      </c>
      <c r="C376" s="731"/>
      <c r="D376" s="755">
        <f t="shared" si="417"/>
        <v>0</v>
      </c>
      <c r="E376" s="756"/>
      <c r="F376" s="756"/>
      <c r="G376" s="756"/>
      <c r="H376" s="755">
        <f t="shared" si="399"/>
        <v>0</v>
      </c>
      <c r="I376" s="756"/>
      <c r="J376" s="756"/>
      <c r="K376" s="756"/>
      <c r="L376" s="755">
        <f t="shared" si="400"/>
        <v>0</v>
      </c>
      <c r="M376" s="756"/>
      <c r="N376" s="756"/>
      <c r="O376" s="756"/>
      <c r="P376" s="755">
        <f t="shared" si="401"/>
        <v>0</v>
      </c>
      <c r="Q376" s="756"/>
      <c r="R376" s="756"/>
      <c r="S376" s="756"/>
      <c r="T376" s="755">
        <f t="shared" si="391"/>
        <v>0</v>
      </c>
      <c r="U376" s="757">
        <f t="shared" si="384"/>
        <v>0</v>
      </c>
      <c r="V376" s="732"/>
      <c r="W376" s="732"/>
    </row>
    <row r="377" spans="1:23" s="733" customFormat="1" ht="14.25" outlineLevel="2">
      <c r="A377" s="730" t="s">
        <v>1490</v>
      </c>
      <c r="B377" s="730" t="s">
        <v>1484</v>
      </c>
      <c r="C377" s="731"/>
      <c r="D377" s="755">
        <f t="shared" si="417"/>
        <v>0</v>
      </c>
      <c r="E377" s="756"/>
      <c r="F377" s="756"/>
      <c r="G377" s="756"/>
      <c r="H377" s="755">
        <f t="shared" si="399"/>
        <v>0</v>
      </c>
      <c r="I377" s="756"/>
      <c r="J377" s="756"/>
      <c r="K377" s="756"/>
      <c r="L377" s="755">
        <f t="shared" si="400"/>
        <v>0</v>
      </c>
      <c r="M377" s="756"/>
      <c r="N377" s="756"/>
      <c r="O377" s="756"/>
      <c r="P377" s="755">
        <f t="shared" si="401"/>
        <v>0</v>
      </c>
      <c r="Q377" s="756"/>
      <c r="R377" s="756"/>
      <c r="S377" s="756"/>
      <c r="T377" s="755">
        <f t="shared" si="391"/>
        <v>0</v>
      </c>
      <c r="U377" s="757">
        <f t="shared" si="384"/>
        <v>0</v>
      </c>
      <c r="V377" s="732"/>
      <c r="W377" s="732"/>
    </row>
    <row r="378" spans="1:23" s="733" customFormat="1" ht="14.25" outlineLevel="2">
      <c r="A378" s="730" t="s">
        <v>1491</v>
      </c>
      <c r="B378" s="730" t="s">
        <v>1486</v>
      </c>
      <c r="C378" s="731"/>
      <c r="D378" s="755">
        <f t="shared" si="417"/>
        <v>0</v>
      </c>
      <c r="E378" s="756"/>
      <c r="F378" s="756"/>
      <c r="G378" s="756"/>
      <c r="H378" s="755">
        <f t="shared" si="399"/>
        <v>0</v>
      </c>
      <c r="I378" s="756"/>
      <c r="J378" s="756"/>
      <c r="K378" s="756"/>
      <c r="L378" s="755">
        <f t="shared" si="400"/>
        <v>0</v>
      </c>
      <c r="M378" s="756"/>
      <c r="N378" s="756"/>
      <c r="O378" s="756"/>
      <c r="P378" s="755">
        <f t="shared" si="401"/>
        <v>0</v>
      </c>
      <c r="Q378" s="756"/>
      <c r="R378" s="756"/>
      <c r="S378" s="756"/>
      <c r="T378" s="755">
        <f t="shared" si="391"/>
        <v>0</v>
      </c>
      <c r="U378" s="757">
        <f t="shared" si="384"/>
        <v>0</v>
      </c>
      <c r="V378" s="732"/>
      <c r="W378" s="732"/>
    </row>
    <row r="379" spans="1:23" s="733" customFormat="1" ht="14.25" outlineLevel="2">
      <c r="A379" s="730" t="s">
        <v>1492</v>
      </c>
      <c r="B379" s="730" t="s">
        <v>1488</v>
      </c>
      <c r="C379" s="731"/>
      <c r="D379" s="755">
        <f t="shared" si="417"/>
        <v>0</v>
      </c>
      <c r="E379" s="756"/>
      <c r="F379" s="756"/>
      <c r="G379" s="756"/>
      <c r="H379" s="755">
        <f t="shared" si="399"/>
        <v>0</v>
      </c>
      <c r="I379" s="756"/>
      <c r="J379" s="756"/>
      <c r="K379" s="756"/>
      <c r="L379" s="755">
        <f t="shared" si="400"/>
        <v>0</v>
      </c>
      <c r="M379" s="756"/>
      <c r="N379" s="756"/>
      <c r="O379" s="756"/>
      <c r="P379" s="755">
        <f t="shared" si="401"/>
        <v>0</v>
      </c>
      <c r="Q379" s="756"/>
      <c r="R379" s="756"/>
      <c r="S379" s="756"/>
      <c r="T379" s="755">
        <f t="shared" si="391"/>
        <v>0</v>
      </c>
      <c r="U379" s="757">
        <f t="shared" si="384"/>
        <v>0</v>
      </c>
      <c r="V379" s="732"/>
      <c r="W379" s="732"/>
    </row>
    <row r="380" spans="1:23" s="733" customFormat="1" ht="14.25" outlineLevel="1">
      <c r="A380" s="735" t="s">
        <v>912</v>
      </c>
      <c r="B380" s="735" t="s">
        <v>879</v>
      </c>
      <c r="C380" s="736"/>
      <c r="D380" s="752">
        <f t="shared" si="417"/>
        <v>0</v>
      </c>
      <c r="E380" s="753">
        <f>SUM(E381:E384)</f>
        <v>0</v>
      </c>
      <c r="F380" s="753">
        <f t="shared" ref="F380" si="423">SUM(F381:F384)</f>
        <v>0</v>
      </c>
      <c r="G380" s="753">
        <f t="shared" ref="G380" si="424">SUM(G381:G384)</f>
        <v>0</v>
      </c>
      <c r="H380" s="752">
        <f t="shared" si="399"/>
        <v>0</v>
      </c>
      <c r="I380" s="753">
        <f>SUM(I381:I384)</f>
        <v>0</v>
      </c>
      <c r="J380" s="753">
        <f t="shared" ref="J380:K380" si="425">SUM(J381:J384)</f>
        <v>0</v>
      </c>
      <c r="K380" s="753">
        <f t="shared" si="425"/>
        <v>0</v>
      </c>
      <c r="L380" s="752">
        <f t="shared" si="400"/>
        <v>0</v>
      </c>
      <c r="M380" s="753">
        <f>SUM(M381:M384)</f>
        <v>0</v>
      </c>
      <c r="N380" s="753">
        <f t="shared" ref="N380:O380" si="426">SUM(N381:N384)</f>
        <v>0</v>
      </c>
      <c r="O380" s="753">
        <f t="shared" si="426"/>
        <v>0</v>
      </c>
      <c r="P380" s="752">
        <f t="shared" si="401"/>
        <v>0</v>
      </c>
      <c r="Q380" s="753">
        <f>SUM(Q381:Q384)</f>
        <v>0</v>
      </c>
      <c r="R380" s="753">
        <f t="shared" ref="R380:S380" si="427">SUM(R381:R384)</f>
        <v>0</v>
      </c>
      <c r="S380" s="753">
        <f t="shared" si="427"/>
        <v>0</v>
      </c>
      <c r="T380" s="752">
        <f t="shared" si="391"/>
        <v>0</v>
      </c>
      <c r="U380" s="754">
        <f t="shared" si="384"/>
        <v>0</v>
      </c>
      <c r="V380" s="737"/>
      <c r="W380" s="737"/>
    </row>
    <row r="381" spans="1:23" s="733" customFormat="1" ht="14.25" outlineLevel="2">
      <c r="A381" s="730" t="s">
        <v>1493</v>
      </c>
      <c r="B381" s="730" t="s">
        <v>1483</v>
      </c>
      <c r="C381" s="731"/>
      <c r="D381" s="755">
        <f t="shared" si="417"/>
        <v>0</v>
      </c>
      <c r="E381" s="756"/>
      <c r="F381" s="756"/>
      <c r="G381" s="756"/>
      <c r="H381" s="755">
        <f t="shared" si="399"/>
        <v>0</v>
      </c>
      <c r="I381" s="756"/>
      <c r="J381" s="756"/>
      <c r="K381" s="756"/>
      <c r="L381" s="755">
        <f t="shared" si="400"/>
        <v>0</v>
      </c>
      <c r="M381" s="756"/>
      <c r="N381" s="756"/>
      <c r="O381" s="756"/>
      <c r="P381" s="755">
        <f t="shared" si="401"/>
        <v>0</v>
      </c>
      <c r="Q381" s="756"/>
      <c r="R381" s="756"/>
      <c r="S381" s="756"/>
      <c r="T381" s="755">
        <f t="shared" si="391"/>
        <v>0</v>
      </c>
      <c r="U381" s="757">
        <f t="shared" si="384"/>
        <v>0</v>
      </c>
      <c r="V381" s="732"/>
      <c r="W381" s="732"/>
    </row>
    <row r="382" spans="1:23" s="733" customFormat="1" ht="14.25" outlineLevel="2">
      <c r="A382" s="730" t="s">
        <v>1494</v>
      </c>
      <c r="B382" s="730" t="s">
        <v>1484</v>
      </c>
      <c r="C382" s="731"/>
      <c r="D382" s="755">
        <f t="shared" si="417"/>
        <v>0</v>
      </c>
      <c r="E382" s="756"/>
      <c r="F382" s="756"/>
      <c r="G382" s="756"/>
      <c r="H382" s="755">
        <f t="shared" si="399"/>
        <v>0</v>
      </c>
      <c r="I382" s="756"/>
      <c r="J382" s="756"/>
      <c r="K382" s="756"/>
      <c r="L382" s="755">
        <f t="shared" si="400"/>
        <v>0</v>
      </c>
      <c r="M382" s="756"/>
      <c r="N382" s="756"/>
      <c r="O382" s="756"/>
      <c r="P382" s="755">
        <f t="shared" si="401"/>
        <v>0</v>
      </c>
      <c r="Q382" s="756"/>
      <c r="R382" s="756"/>
      <c r="S382" s="756"/>
      <c r="T382" s="755">
        <f t="shared" si="391"/>
        <v>0</v>
      </c>
      <c r="U382" s="757">
        <f t="shared" si="384"/>
        <v>0</v>
      </c>
      <c r="V382" s="732"/>
      <c r="W382" s="732"/>
    </row>
    <row r="383" spans="1:23" s="733" customFormat="1" ht="14.25" outlineLevel="2">
      <c r="A383" s="730" t="s">
        <v>1495</v>
      </c>
      <c r="B383" s="730" t="s">
        <v>1486</v>
      </c>
      <c r="C383" s="731"/>
      <c r="D383" s="755">
        <f t="shared" si="417"/>
        <v>0</v>
      </c>
      <c r="E383" s="756"/>
      <c r="F383" s="756"/>
      <c r="G383" s="756"/>
      <c r="H383" s="755">
        <f t="shared" si="399"/>
        <v>0</v>
      </c>
      <c r="I383" s="756"/>
      <c r="J383" s="756"/>
      <c r="K383" s="756"/>
      <c r="L383" s="755">
        <f t="shared" si="400"/>
        <v>0</v>
      </c>
      <c r="M383" s="756"/>
      <c r="N383" s="756"/>
      <c r="O383" s="756"/>
      <c r="P383" s="755">
        <f t="shared" si="401"/>
        <v>0</v>
      </c>
      <c r="Q383" s="756"/>
      <c r="R383" s="756"/>
      <c r="S383" s="756"/>
      <c r="T383" s="755">
        <f t="shared" si="391"/>
        <v>0</v>
      </c>
      <c r="U383" s="757">
        <f t="shared" si="384"/>
        <v>0</v>
      </c>
      <c r="V383" s="732"/>
      <c r="W383" s="732"/>
    </row>
    <row r="384" spans="1:23" s="733" customFormat="1" ht="14.25" outlineLevel="2">
      <c r="A384" s="730" t="s">
        <v>1496</v>
      </c>
      <c r="B384" s="730" t="s">
        <v>1488</v>
      </c>
      <c r="C384" s="731"/>
      <c r="D384" s="755">
        <f t="shared" si="417"/>
        <v>0</v>
      </c>
      <c r="E384" s="756"/>
      <c r="F384" s="756"/>
      <c r="G384" s="756"/>
      <c r="H384" s="755">
        <f t="shared" si="399"/>
        <v>0</v>
      </c>
      <c r="I384" s="756"/>
      <c r="J384" s="756"/>
      <c r="K384" s="756"/>
      <c r="L384" s="755">
        <f t="shared" si="400"/>
        <v>0</v>
      </c>
      <c r="M384" s="756"/>
      <c r="N384" s="756"/>
      <c r="O384" s="756"/>
      <c r="P384" s="755">
        <f t="shared" si="401"/>
        <v>0</v>
      </c>
      <c r="Q384" s="756"/>
      <c r="R384" s="756"/>
      <c r="S384" s="756"/>
      <c r="T384" s="755">
        <f t="shared" si="391"/>
        <v>0</v>
      </c>
      <c r="U384" s="757">
        <f t="shared" si="384"/>
        <v>0</v>
      </c>
      <c r="V384" s="732"/>
      <c r="W384" s="732"/>
    </row>
    <row r="385" spans="1:23" s="733" customFormat="1" ht="14.25" outlineLevel="1">
      <c r="A385" s="730" t="s">
        <v>914</v>
      </c>
      <c r="B385" s="730" t="s">
        <v>1497</v>
      </c>
      <c r="C385" s="731"/>
      <c r="D385" s="755">
        <f t="shared" si="417"/>
        <v>0</v>
      </c>
      <c r="E385" s="756"/>
      <c r="F385" s="756"/>
      <c r="G385" s="756"/>
      <c r="H385" s="755">
        <f t="shared" si="399"/>
        <v>0</v>
      </c>
      <c r="I385" s="756"/>
      <c r="J385" s="756"/>
      <c r="K385" s="756"/>
      <c r="L385" s="755">
        <f t="shared" si="400"/>
        <v>0</v>
      </c>
      <c r="M385" s="756"/>
      <c r="N385" s="756"/>
      <c r="O385" s="756"/>
      <c r="P385" s="755">
        <f t="shared" si="401"/>
        <v>0</v>
      </c>
      <c r="Q385" s="756"/>
      <c r="R385" s="756"/>
      <c r="S385" s="756"/>
      <c r="T385" s="755">
        <f t="shared" si="391"/>
        <v>0</v>
      </c>
      <c r="U385" s="757">
        <f t="shared" si="384"/>
        <v>0</v>
      </c>
      <c r="V385" s="732"/>
      <c r="W385" s="732"/>
    </row>
    <row r="386" spans="1:23" s="733" customFormat="1" ht="14.25" outlineLevel="1">
      <c r="A386" s="730" t="s">
        <v>915</v>
      </c>
      <c r="B386" s="730" t="s">
        <v>882</v>
      </c>
      <c r="C386" s="731"/>
      <c r="D386" s="755">
        <f t="shared" si="417"/>
        <v>0</v>
      </c>
      <c r="E386" s="756"/>
      <c r="F386" s="756"/>
      <c r="G386" s="756"/>
      <c r="H386" s="755">
        <f t="shared" si="399"/>
        <v>0</v>
      </c>
      <c r="I386" s="756"/>
      <c r="J386" s="756"/>
      <c r="K386" s="756"/>
      <c r="L386" s="755">
        <f t="shared" si="400"/>
        <v>0</v>
      </c>
      <c r="M386" s="756"/>
      <c r="N386" s="756"/>
      <c r="O386" s="756"/>
      <c r="P386" s="755">
        <f t="shared" si="401"/>
        <v>0</v>
      </c>
      <c r="Q386" s="756"/>
      <c r="R386" s="756"/>
      <c r="S386" s="756"/>
      <c r="T386" s="755">
        <f t="shared" si="391"/>
        <v>0</v>
      </c>
      <c r="U386" s="757">
        <f t="shared" si="384"/>
        <v>0</v>
      </c>
      <c r="V386" s="732"/>
      <c r="W386" s="732"/>
    </row>
    <row r="387" spans="1:23" s="733" customFormat="1" ht="14.25" outlineLevel="1">
      <c r="A387" s="730" t="s">
        <v>917</v>
      </c>
      <c r="B387" s="730" t="s">
        <v>884</v>
      </c>
      <c r="C387" s="731"/>
      <c r="D387" s="755">
        <f t="shared" si="417"/>
        <v>0</v>
      </c>
      <c r="E387" s="756"/>
      <c r="F387" s="756"/>
      <c r="G387" s="756"/>
      <c r="H387" s="755">
        <f t="shared" si="399"/>
        <v>0</v>
      </c>
      <c r="I387" s="756"/>
      <c r="J387" s="756"/>
      <c r="K387" s="756"/>
      <c r="L387" s="755">
        <f t="shared" si="400"/>
        <v>0</v>
      </c>
      <c r="M387" s="756"/>
      <c r="N387" s="756"/>
      <c r="O387" s="756"/>
      <c r="P387" s="755">
        <f t="shared" si="401"/>
        <v>0</v>
      </c>
      <c r="Q387" s="756"/>
      <c r="R387" s="756"/>
      <c r="S387" s="756"/>
      <c r="T387" s="755">
        <f t="shared" si="391"/>
        <v>0</v>
      </c>
      <c r="U387" s="757">
        <f t="shared" si="384"/>
        <v>0</v>
      </c>
      <c r="V387" s="732"/>
      <c r="W387" s="732"/>
    </row>
    <row r="388" spans="1:23" s="733" customFormat="1" ht="14.25" outlineLevel="1">
      <c r="A388" s="730" t="s">
        <v>919</v>
      </c>
      <c r="B388" s="730" t="s">
        <v>1498</v>
      </c>
      <c r="C388" s="731"/>
      <c r="D388" s="755">
        <f t="shared" si="417"/>
        <v>0</v>
      </c>
      <c r="E388" s="756"/>
      <c r="F388" s="756"/>
      <c r="G388" s="756"/>
      <c r="H388" s="755">
        <f t="shared" si="399"/>
        <v>0</v>
      </c>
      <c r="I388" s="756"/>
      <c r="J388" s="756"/>
      <c r="K388" s="756"/>
      <c r="L388" s="755">
        <f t="shared" si="400"/>
        <v>0</v>
      </c>
      <c r="M388" s="756"/>
      <c r="N388" s="756"/>
      <c r="O388" s="756"/>
      <c r="P388" s="755">
        <f t="shared" si="401"/>
        <v>0</v>
      </c>
      <c r="Q388" s="756"/>
      <c r="R388" s="756"/>
      <c r="S388" s="756"/>
      <c r="T388" s="755">
        <f t="shared" si="391"/>
        <v>0</v>
      </c>
      <c r="U388" s="757">
        <f t="shared" si="384"/>
        <v>0</v>
      </c>
      <c r="V388" s="732"/>
      <c r="W388" s="732"/>
    </row>
    <row r="389" spans="1:23" s="733" customFormat="1" ht="14.25" outlineLevel="1">
      <c r="A389" s="730" t="s">
        <v>921</v>
      </c>
      <c r="B389" s="730" t="s">
        <v>887</v>
      </c>
      <c r="C389" s="731"/>
      <c r="D389" s="755">
        <f t="shared" si="417"/>
        <v>0</v>
      </c>
      <c r="E389" s="756"/>
      <c r="F389" s="756"/>
      <c r="G389" s="756"/>
      <c r="H389" s="755">
        <f t="shared" si="399"/>
        <v>0</v>
      </c>
      <c r="I389" s="756"/>
      <c r="J389" s="756"/>
      <c r="K389" s="756"/>
      <c r="L389" s="755">
        <f t="shared" si="400"/>
        <v>0</v>
      </c>
      <c r="M389" s="756"/>
      <c r="N389" s="756"/>
      <c r="O389" s="756"/>
      <c r="P389" s="755">
        <f t="shared" si="401"/>
        <v>0</v>
      </c>
      <c r="Q389" s="756"/>
      <c r="R389" s="756"/>
      <c r="S389" s="756"/>
      <c r="T389" s="755">
        <f t="shared" si="391"/>
        <v>0</v>
      </c>
      <c r="U389" s="757">
        <f t="shared" si="384"/>
        <v>0</v>
      </c>
      <c r="V389" s="732"/>
      <c r="W389" s="732"/>
    </row>
    <row r="390" spans="1:23" s="733" customFormat="1" ht="14.25" outlineLevel="1">
      <c r="A390" s="730" t="s">
        <v>922</v>
      </c>
      <c r="B390" s="730" t="s">
        <v>889</v>
      </c>
      <c r="C390" s="731"/>
      <c r="D390" s="755">
        <f t="shared" si="417"/>
        <v>0</v>
      </c>
      <c r="E390" s="756"/>
      <c r="F390" s="756"/>
      <c r="G390" s="756"/>
      <c r="H390" s="755">
        <f t="shared" si="399"/>
        <v>0</v>
      </c>
      <c r="I390" s="756"/>
      <c r="J390" s="756"/>
      <c r="K390" s="756"/>
      <c r="L390" s="755">
        <f t="shared" si="400"/>
        <v>0</v>
      </c>
      <c r="M390" s="756"/>
      <c r="N390" s="756"/>
      <c r="O390" s="756"/>
      <c r="P390" s="755">
        <f t="shared" si="401"/>
        <v>0</v>
      </c>
      <c r="Q390" s="756"/>
      <c r="R390" s="756"/>
      <c r="S390" s="756"/>
      <c r="T390" s="755">
        <f t="shared" si="391"/>
        <v>0</v>
      </c>
      <c r="U390" s="757">
        <f t="shared" si="384"/>
        <v>0</v>
      </c>
      <c r="V390" s="732"/>
      <c r="W390" s="732"/>
    </row>
    <row r="391" spans="1:23" s="733" customFormat="1" ht="14.25" outlineLevel="1">
      <c r="A391" s="730" t="s">
        <v>924</v>
      </c>
      <c r="B391" s="730" t="s">
        <v>891</v>
      </c>
      <c r="C391" s="731"/>
      <c r="D391" s="755">
        <f t="shared" si="417"/>
        <v>0</v>
      </c>
      <c r="E391" s="756"/>
      <c r="F391" s="756"/>
      <c r="G391" s="756"/>
      <c r="H391" s="755">
        <f t="shared" si="399"/>
        <v>0</v>
      </c>
      <c r="I391" s="756"/>
      <c r="J391" s="756"/>
      <c r="K391" s="756"/>
      <c r="L391" s="755">
        <f t="shared" si="400"/>
        <v>0</v>
      </c>
      <c r="M391" s="756"/>
      <c r="N391" s="756"/>
      <c r="O391" s="756"/>
      <c r="P391" s="755">
        <f t="shared" si="401"/>
        <v>0</v>
      </c>
      <c r="Q391" s="756"/>
      <c r="R391" s="756"/>
      <c r="S391" s="756"/>
      <c r="T391" s="755">
        <f t="shared" si="391"/>
        <v>0</v>
      </c>
      <c r="U391" s="757">
        <f t="shared" si="384"/>
        <v>0</v>
      </c>
      <c r="V391" s="732"/>
      <c r="W391" s="732"/>
    </row>
    <row r="392" spans="1:23" s="733" customFormat="1" ht="14.25" outlineLevel="1">
      <c r="A392" s="735" t="s">
        <v>1499</v>
      </c>
      <c r="B392" s="735" t="s">
        <v>893</v>
      </c>
      <c r="C392" s="736"/>
      <c r="D392" s="752">
        <f t="shared" si="417"/>
        <v>0</v>
      </c>
      <c r="E392" s="753">
        <f>SUM(E393:E396)</f>
        <v>0</v>
      </c>
      <c r="F392" s="753">
        <f t="shared" ref="F392" si="428">SUM(F393:F396)</f>
        <v>0</v>
      </c>
      <c r="G392" s="753">
        <f t="shared" ref="G392" si="429">SUM(G393:G396)</f>
        <v>0</v>
      </c>
      <c r="H392" s="752">
        <f t="shared" si="399"/>
        <v>0</v>
      </c>
      <c r="I392" s="753">
        <f>SUM(I393:I396)</f>
        <v>0</v>
      </c>
      <c r="J392" s="753">
        <f t="shared" ref="J392:K392" si="430">SUM(J393:J396)</f>
        <v>0</v>
      </c>
      <c r="K392" s="753">
        <f t="shared" si="430"/>
        <v>0</v>
      </c>
      <c r="L392" s="752">
        <f t="shared" si="400"/>
        <v>0</v>
      </c>
      <c r="M392" s="753">
        <f>SUM(M393:M396)</f>
        <v>0</v>
      </c>
      <c r="N392" s="753">
        <f t="shared" ref="N392:O392" si="431">SUM(N393:N396)</f>
        <v>0</v>
      </c>
      <c r="O392" s="753">
        <f t="shared" si="431"/>
        <v>0</v>
      </c>
      <c r="P392" s="752">
        <f t="shared" si="401"/>
        <v>0</v>
      </c>
      <c r="Q392" s="753">
        <f>SUM(Q393:Q396)</f>
        <v>0</v>
      </c>
      <c r="R392" s="753">
        <f t="shared" ref="R392:S392" si="432">SUM(R393:R396)</f>
        <v>0</v>
      </c>
      <c r="S392" s="753">
        <f t="shared" si="432"/>
        <v>0</v>
      </c>
      <c r="T392" s="752">
        <f t="shared" si="391"/>
        <v>0</v>
      </c>
      <c r="U392" s="754">
        <f t="shared" si="384"/>
        <v>0</v>
      </c>
      <c r="V392" s="737"/>
      <c r="W392" s="737"/>
    </row>
    <row r="393" spans="1:23" s="733" customFormat="1" ht="14.25" outlineLevel="2">
      <c r="A393" s="730" t="s">
        <v>1500</v>
      </c>
      <c r="B393" s="730" t="s">
        <v>1501</v>
      </c>
      <c r="C393" s="731"/>
      <c r="D393" s="755">
        <f t="shared" si="417"/>
        <v>0</v>
      </c>
      <c r="E393" s="756"/>
      <c r="F393" s="756"/>
      <c r="G393" s="756"/>
      <c r="H393" s="755">
        <f t="shared" si="399"/>
        <v>0</v>
      </c>
      <c r="I393" s="756"/>
      <c r="J393" s="756"/>
      <c r="K393" s="756"/>
      <c r="L393" s="755">
        <f t="shared" si="400"/>
        <v>0</v>
      </c>
      <c r="M393" s="756"/>
      <c r="N393" s="756"/>
      <c r="O393" s="756"/>
      <c r="P393" s="755">
        <f t="shared" si="401"/>
        <v>0</v>
      </c>
      <c r="Q393" s="756"/>
      <c r="R393" s="756"/>
      <c r="S393" s="756"/>
      <c r="T393" s="755">
        <f t="shared" si="391"/>
        <v>0</v>
      </c>
      <c r="U393" s="757">
        <f t="shared" si="384"/>
        <v>0</v>
      </c>
      <c r="V393" s="732"/>
      <c r="W393" s="732"/>
    </row>
    <row r="394" spans="1:23" s="733" customFormat="1" ht="14.25" outlineLevel="2">
      <c r="A394" s="730" t="s">
        <v>1502</v>
      </c>
      <c r="B394" s="730" t="s">
        <v>896</v>
      </c>
      <c r="C394" s="731"/>
      <c r="D394" s="755">
        <f t="shared" si="417"/>
        <v>0</v>
      </c>
      <c r="E394" s="756"/>
      <c r="F394" s="756"/>
      <c r="G394" s="756"/>
      <c r="H394" s="755">
        <f t="shared" si="399"/>
        <v>0</v>
      </c>
      <c r="I394" s="756"/>
      <c r="J394" s="756"/>
      <c r="K394" s="756"/>
      <c r="L394" s="755">
        <f t="shared" si="400"/>
        <v>0</v>
      </c>
      <c r="M394" s="756"/>
      <c r="N394" s="756"/>
      <c r="O394" s="756"/>
      <c r="P394" s="755">
        <f t="shared" si="401"/>
        <v>0</v>
      </c>
      <c r="Q394" s="756"/>
      <c r="R394" s="756"/>
      <c r="S394" s="756"/>
      <c r="T394" s="755">
        <f t="shared" si="391"/>
        <v>0</v>
      </c>
      <c r="U394" s="757">
        <f t="shared" si="384"/>
        <v>0</v>
      </c>
      <c r="V394" s="732"/>
      <c r="W394" s="732"/>
    </row>
    <row r="395" spans="1:23" s="733" customFormat="1" ht="14.25" outlineLevel="2">
      <c r="A395" s="730" t="s">
        <v>1503</v>
      </c>
      <c r="B395" s="730" t="s">
        <v>898</v>
      </c>
      <c r="C395" s="731"/>
      <c r="D395" s="755">
        <f t="shared" si="417"/>
        <v>0</v>
      </c>
      <c r="E395" s="756"/>
      <c r="F395" s="756"/>
      <c r="G395" s="756"/>
      <c r="H395" s="755">
        <f t="shared" si="399"/>
        <v>0</v>
      </c>
      <c r="I395" s="756"/>
      <c r="J395" s="756"/>
      <c r="K395" s="756"/>
      <c r="L395" s="755">
        <f t="shared" si="400"/>
        <v>0</v>
      </c>
      <c r="M395" s="756"/>
      <c r="N395" s="756"/>
      <c r="O395" s="756"/>
      <c r="P395" s="755">
        <f t="shared" si="401"/>
        <v>0</v>
      </c>
      <c r="Q395" s="756"/>
      <c r="R395" s="756"/>
      <c r="S395" s="756"/>
      <c r="T395" s="755">
        <f t="shared" si="391"/>
        <v>0</v>
      </c>
      <c r="U395" s="757">
        <f t="shared" si="384"/>
        <v>0</v>
      </c>
      <c r="V395" s="732"/>
      <c r="W395" s="732"/>
    </row>
    <row r="396" spans="1:23" s="733" customFormat="1" ht="14.25" outlineLevel="2">
      <c r="A396" s="730" t="s">
        <v>1504</v>
      </c>
      <c r="B396" s="730" t="s">
        <v>899</v>
      </c>
      <c r="C396" s="731"/>
      <c r="D396" s="755">
        <f t="shared" si="417"/>
        <v>0</v>
      </c>
      <c r="E396" s="756"/>
      <c r="F396" s="756"/>
      <c r="G396" s="756"/>
      <c r="H396" s="755">
        <f t="shared" si="399"/>
        <v>0</v>
      </c>
      <c r="I396" s="756"/>
      <c r="J396" s="756"/>
      <c r="K396" s="756"/>
      <c r="L396" s="755">
        <f t="shared" si="400"/>
        <v>0</v>
      </c>
      <c r="M396" s="756"/>
      <c r="N396" s="756"/>
      <c r="O396" s="756"/>
      <c r="P396" s="755">
        <f t="shared" si="401"/>
        <v>0</v>
      </c>
      <c r="Q396" s="756"/>
      <c r="R396" s="756"/>
      <c r="S396" s="756"/>
      <c r="T396" s="755">
        <f t="shared" si="391"/>
        <v>0</v>
      </c>
      <c r="U396" s="757">
        <f t="shared" si="384"/>
        <v>0</v>
      </c>
      <c r="V396" s="732"/>
      <c r="W396" s="732"/>
    </row>
    <row r="397" spans="1:23" s="733" customFormat="1" ht="14.25" outlineLevel="1">
      <c r="A397" s="735" t="s">
        <v>926</v>
      </c>
      <c r="B397" s="735" t="s">
        <v>901</v>
      </c>
      <c r="C397" s="736"/>
      <c r="D397" s="752">
        <f t="shared" si="417"/>
        <v>0</v>
      </c>
      <c r="E397" s="753">
        <f>SUM(E398:E399)</f>
        <v>0</v>
      </c>
      <c r="F397" s="753">
        <f t="shared" ref="F397" si="433">SUM(F398:F399)</f>
        <v>0</v>
      </c>
      <c r="G397" s="753">
        <f t="shared" ref="G397" si="434">SUM(G398:G399)</f>
        <v>0</v>
      </c>
      <c r="H397" s="752">
        <f t="shared" si="399"/>
        <v>0</v>
      </c>
      <c r="I397" s="753">
        <f>SUM(I398:I399)</f>
        <v>0</v>
      </c>
      <c r="J397" s="753">
        <f t="shared" ref="J397:K397" si="435">SUM(J398:J399)</f>
        <v>0</v>
      </c>
      <c r="K397" s="753">
        <f t="shared" si="435"/>
        <v>0</v>
      </c>
      <c r="L397" s="752">
        <f t="shared" si="400"/>
        <v>0</v>
      </c>
      <c r="M397" s="753">
        <f>SUM(M398:M399)</f>
        <v>0</v>
      </c>
      <c r="N397" s="753">
        <f t="shared" ref="N397:O397" si="436">SUM(N398:N399)</f>
        <v>0</v>
      </c>
      <c r="O397" s="753">
        <f t="shared" si="436"/>
        <v>0</v>
      </c>
      <c r="P397" s="752">
        <f t="shared" si="401"/>
        <v>0</v>
      </c>
      <c r="Q397" s="753">
        <f>SUM(Q398:Q399)</f>
        <v>0</v>
      </c>
      <c r="R397" s="753">
        <f t="shared" ref="R397:S397" si="437">SUM(R398:R399)</f>
        <v>0</v>
      </c>
      <c r="S397" s="753">
        <f t="shared" si="437"/>
        <v>0</v>
      </c>
      <c r="T397" s="752">
        <f t="shared" si="391"/>
        <v>0</v>
      </c>
      <c r="U397" s="754">
        <f t="shared" si="384"/>
        <v>0</v>
      </c>
      <c r="V397" s="737"/>
      <c r="W397" s="737"/>
    </row>
    <row r="398" spans="1:23" s="733" customFormat="1" ht="14.25" outlineLevel="2">
      <c r="A398" s="730" t="s">
        <v>1505</v>
      </c>
      <c r="B398" s="730" t="s">
        <v>1506</v>
      </c>
      <c r="C398" s="731"/>
      <c r="D398" s="755">
        <f t="shared" si="417"/>
        <v>0</v>
      </c>
      <c r="E398" s="756"/>
      <c r="F398" s="756"/>
      <c r="G398" s="756"/>
      <c r="H398" s="755">
        <f t="shared" si="399"/>
        <v>0</v>
      </c>
      <c r="I398" s="756"/>
      <c r="J398" s="756"/>
      <c r="K398" s="756"/>
      <c r="L398" s="755">
        <f t="shared" si="400"/>
        <v>0</v>
      </c>
      <c r="M398" s="756"/>
      <c r="N398" s="756"/>
      <c r="O398" s="756"/>
      <c r="P398" s="755">
        <f t="shared" si="401"/>
        <v>0</v>
      </c>
      <c r="Q398" s="756"/>
      <c r="R398" s="756"/>
      <c r="S398" s="756"/>
      <c r="T398" s="755">
        <f t="shared" si="391"/>
        <v>0</v>
      </c>
      <c r="U398" s="757">
        <f t="shared" si="384"/>
        <v>0</v>
      </c>
      <c r="V398" s="732"/>
      <c r="W398" s="732"/>
    </row>
    <row r="399" spans="1:23" s="733" customFormat="1" ht="14.25" outlineLevel="2">
      <c r="A399" s="730" t="s">
        <v>1507</v>
      </c>
      <c r="B399" s="730" t="s">
        <v>1508</v>
      </c>
      <c r="C399" s="731"/>
      <c r="D399" s="755">
        <f t="shared" si="417"/>
        <v>0</v>
      </c>
      <c r="E399" s="756"/>
      <c r="F399" s="756"/>
      <c r="G399" s="756"/>
      <c r="H399" s="755">
        <f t="shared" si="399"/>
        <v>0</v>
      </c>
      <c r="I399" s="756"/>
      <c r="J399" s="756"/>
      <c r="K399" s="756"/>
      <c r="L399" s="755">
        <f t="shared" si="400"/>
        <v>0</v>
      </c>
      <c r="M399" s="756"/>
      <c r="N399" s="756"/>
      <c r="O399" s="756"/>
      <c r="P399" s="755">
        <f t="shared" si="401"/>
        <v>0</v>
      </c>
      <c r="Q399" s="756"/>
      <c r="R399" s="756"/>
      <c r="S399" s="756"/>
      <c r="T399" s="755">
        <f t="shared" si="391"/>
        <v>0</v>
      </c>
      <c r="U399" s="757">
        <f t="shared" si="384"/>
        <v>0</v>
      </c>
      <c r="V399" s="732"/>
      <c r="W399" s="732"/>
    </row>
    <row r="400" spans="1:23" s="733" customFormat="1" ht="14.25">
      <c r="A400" s="735" t="s">
        <v>928</v>
      </c>
      <c r="B400" s="735" t="s">
        <v>1517</v>
      </c>
      <c r="C400" s="736"/>
      <c r="D400" s="752">
        <f t="shared" si="417"/>
        <v>0</v>
      </c>
      <c r="E400" s="753">
        <f>SUM(E401:E407,E411)</f>
        <v>0</v>
      </c>
      <c r="F400" s="753">
        <f t="shared" ref="F400" si="438">SUM(F401:F407,F411)</f>
        <v>0</v>
      </c>
      <c r="G400" s="753">
        <f t="shared" ref="G400" si="439">SUM(G401:G407,G411)</f>
        <v>0</v>
      </c>
      <c r="H400" s="752">
        <f t="shared" si="399"/>
        <v>0</v>
      </c>
      <c r="I400" s="753">
        <f>SUM(I401:I407,I411)</f>
        <v>0</v>
      </c>
      <c r="J400" s="753">
        <f t="shared" ref="J400:K400" si="440">SUM(J401:J407,J411)</f>
        <v>0</v>
      </c>
      <c r="K400" s="753">
        <f t="shared" si="440"/>
        <v>0</v>
      </c>
      <c r="L400" s="752">
        <f t="shared" si="400"/>
        <v>0</v>
      </c>
      <c r="M400" s="753">
        <f>SUM(M401:M407,M411)</f>
        <v>0</v>
      </c>
      <c r="N400" s="753">
        <f t="shared" ref="N400:O400" si="441">SUM(N401:N407,N411)</f>
        <v>0</v>
      </c>
      <c r="O400" s="753">
        <f t="shared" si="441"/>
        <v>0</v>
      </c>
      <c r="P400" s="752">
        <f t="shared" si="401"/>
        <v>0</v>
      </c>
      <c r="Q400" s="753">
        <f>SUM(Q401:Q407,Q411)</f>
        <v>0</v>
      </c>
      <c r="R400" s="753">
        <f t="shared" ref="R400:S400" si="442">SUM(R401:R407,R411)</f>
        <v>0</v>
      </c>
      <c r="S400" s="753">
        <f t="shared" si="442"/>
        <v>0</v>
      </c>
      <c r="T400" s="752">
        <f t="shared" si="391"/>
        <v>0</v>
      </c>
      <c r="U400" s="754">
        <f t="shared" si="384"/>
        <v>0</v>
      </c>
      <c r="V400" s="737"/>
      <c r="W400" s="737"/>
    </row>
    <row r="401" spans="1:23" s="733" customFormat="1" ht="14.25" outlineLevel="1">
      <c r="A401" s="735" t="s">
        <v>929</v>
      </c>
      <c r="B401" s="735" t="s">
        <v>1509</v>
      </c>
      <c r="C401" s="736"/>
      <c r="D401" s="752">
        <f t="shared" si="417"/>
        <v>0</v>
      </c>
      <c r="E401" s="753">
        <f>'一-4-2开发间接费用'!AN44-'一-4-2开发间接费用'!AN11</f>
        <v>0</v>
      </c>
      <c r="F401" s="753">
        <f>'一-4-2开发间接费用'!AO44-'一-4-2开发间接费用'!AO11</f>
        <v>0</v>
      </c>
      <c r="G401" s="753">
        <f>'一-4-2开发间接费用'!AP44-'一-4-2开发间接费用'!AP11</f>
        <v>0</v>
      </c>
      <c r="H401" s="752">
        <f t="shared" si="399"/>
        <v>0</v>
      </c>
      <c r="I401" s="753">
        <f>'一-4-2开发间接费用'!AR44-'一-4-2开发间接费用'!AR11</f>
        <v>0</v>
      </c>
      <c r="J401" s="753">
        <f>'一-4-2开发间接费用'!AS44-'一-4-2开发间接费用'!AS11</f>
        <v>0</v>
      </c>
      <c r="K401" s="753">
        <f>'一-4-2开发间接费用'!AT44-'一-4-2开发间接费用'!AT11</f>
        <v>0</v>
      </c>
      <c r="L401" s="752">
        <f t="shared" si="400"/>
        <v>0</v>
      </c>
      <c r="M401" s="753">
        <f>'一-4-2开发间接费用'!AV44-'一-4-2开发间接费用'!AV11</f>
        <v>0</v>
      </c>
      <c r="N401" s="753">
        <f>'一-4-2开发间接费用'!AW44-'一-4-2开发间接费用'!AW11</f>
        <v>0</v>
      </c>
      <c r="O401" s="753">
        <f>'一-4-2开发间接费用'!AX44-'一-4-2开发间接费用'!AX11</f>
        <v>0</v>
      </c>
      <c r="P401" s="752">
        <f t="shared" si="401"/>
        <v>0</v>
      </c>
      <c r="Q401" s="753">
        <f>'一-4-2开发间接费用'!AZ44-'一-4-2开发间接费用'!AZ11</f>
        <v>0</v>
      </c>
      <c r="R401" s="753">
        <f>'一-4-2开发间接费用'!BA44-'一-4-2开发间接费用'!BA11</f>
        <v>0</v>
      </c>
      <c r="S401" s="753">
        <f>'一-4-2开发间接费用'!BB44-'一-4-2开发间接费用'!BB11</f>
        <v>0</v>
      </c>
      <c r="T401" s="752">
        <f t="shared" si="391"/>
        <v>0</v>
      </c>
      <c r="U401" s="754">
        <f t="shared" si="384"/>
        <v>0</v>
      </c>
      <c r="V401" s="737"/>
      <c r="W401" s="737"/>
    </row>
    <row r="402" spans="1:23" s="733" customFormat="1" ht="14.25" outlineLevel="1">
      <c r="A402" s="730" t="s">
        <v>1518</v>
      </c>
      <c r="B402" s="730" t="s">
        <v>930</v>
      </c>
      <c r="C402" s="731"/>
      <c r="D402" s="755">
        <f t="shared" si="417"/>
        <v>0</v>
      </c>
      <c r="E402" s="756"/>
      <c r="F402" s="756"/>
      <c r="G402" s="756"/>
      <c r="H402" s="755">
        <f t="shared" si="399"/>
        <v>0</v>
      </c>
      <c r="I402" s="756"/>
      <c r="J402" s="756"/>
      <c r="K402" s="756"/>
      <c r="L402" s="755">
        <f t="shared" si="400"/>
        <v>0</v>
      </c>
      <c r="M402" s="756"/>
      <c r="N402" s="756"/>
      <c r="O402" s="756"/>
      <c r="P402" s="755">
        <f t="shared" si="401"/>
        <v>0</v>
      </c>
      <c r="Q402" s="756"/>
      <c r="R402" s="756"/>
      <c r="S402" s="756"/>
      <c r="T402" s="755">
        <f t="shared" si="391"/>
        <v>0</v>
      </c>
      <c r="U402" s="757">
        <f t="shared" si="384"/>
        <v>0</v>
      </c>
      <c r="V402" s="732"/>
      <c r="W402" s="732"/>
    </row>
    <row r="403" spans="1:23" s="733" customFormat="1" ht="14.25" outlineLevel="1">
      <c r="A403" s="730" t="s">
        <v>931</v>
      </c>
      <c r="B403" s="730" t="s">
        <v>932</v>
      </c>
      <c r="C403" s="731"/>
      <c r="D403" s="755">
        <f t="shared" si="417"/>
        <v>0</v>
      </c>
      <c r="E403" s="756"/>
      <c r="F403" s="756"/>
      <c r="G403" s="756"/>
      <c r="H403" s="755">
        <f t="shared" si="399"/>
        <v>0</v>
      </c>
      <c r="I403" s="756"/>
      <c r="J403" s="756"/>
      <c r="K403" s="756"/>
      <c r="L403" s="755">
        <f t="shared" si="400"/>
        <v>0</v>
      </c>
      <c r="M403" s="756"/>
      <c r="N403" s="756"/>
      <c r="O403" s="756"/>
      <c r="P403" s="755">
        <f t="shared" si="401"/>
        <v>0</v>
      </c>
      <c r="Q403" s="756"/>
      <c r="R403" s="756"/>
      <c r="S403" s="756"/>
      <c r="T403" s="755">
        <f t="shared" si="391"/>
        <v>0</v>
      </c>
      <c r="U403" s="757">
        <f t="shared" si="384"/>
        <v>0</v>
      </c>
      <c r="V403" s="732"/>
      <c r="W403" s="732"/>
    </row>
    <row r="404" spans="1:23" s="733" customFormat="1" ht="14.25" outlineLevel="1">
      <c r="A404" s="730" t="s">
        <v>933</v>
      </c>
      <c r="B404" s="730" t="s">
        <v>934</v>
      </c>
      <c r="C404" s="731"/>
      <c r="D404" s="755">
        <f t="shared" si="417"/>
        <v>0</v>
      </c>
      <c r="E404" s="756"/>
      <c r="F404" s="756"/>
      <c r="G404" s="756"/>
      <c r="H404" s="755">
        <f t="shared" si="399"/>
        <v>0</v>
      </c>
      <c r="I404" s="756"/>
      <c r="J404" s="756"/>
      <c r="K404" s="756"/>
      <c r="L404" s="755">
        <f t="shared" si="400"/>
        <v>0</v>
      </c>
      <c r="M404" s="756"/>
      <c r="N404" s="756"/>
      <c r="O404" s="756"/>
      <c r="P404" s="755">
        <f t="shared" si="401"/>
        <v>0</v>
      </c>
      <c r="Q404" s="756"/>
      <c r="R404" s="756"/>
      <c r="S404" s="756"/>
      <c r="T404" s="755">
        <f t="shared" si="391"/>
        <v>0</v>
      </c>
      <c r="U404" s="757">
        <f t="shared" si="384"/>
        <v>0</v>
      </c>
      <c r="V404" s="732"/>
      <c r="W404" s="732"/>
    </row>
    <row r="405" spans="1:23" s="733" customFormat="1" ht="14.25" outlineLevel="1">
      <c r="A405" s="730" t="s">
        <v>935</v>
      </c>
      <c r="B405" s="730" t="s">
        <v>936</v>
      </c>
      <c r="C405" s="731"/>
      <c r="D405" s="755">
        <f t="shared" si="417"/>
        <v>0</v>
      </c>
      <c r="E405" s="756"/>
      <c r="F405" s="756"/>
      <c r="G405" s="756"/>
      <c r="H405" s="755">
        <f t="shared" si="399"/>
        <v>0</v>
      </c>
      <c r="I405" s="756"/>
      <c r="J405" s="756"/>
      <c r="K405" s="756"/>
      <c r="L405" s="755">
        <f t="shared" si="400"/>
        <v>0</v>
      </c>
      <c r="M405" s="756"/>
      <c r="N405" s="756"/>
      <c r="O405" s="756"/>
      <c r="P405" s="755">
        <f t="shared" si="401"/>
        <v>0</v>
      </c>
      <c r="Q405" s="756"/>
      <c r="R405" s="756"/>
      <c r="S405" s="756"/>
      <c r="T405" s="755">
        <f t="shared" si="391"/>
        <v>0</v>
      </c>
      <c r="U405" s="757">
        <f t="shared" si="384"/>
        <v>0</v>
      </c>
      <c r="V405" s="732"/>
      <c r="W405" s="732"/>
    </row>
    <row r="406" spans="1:23" s="733" customFormat="1" ht="14.25" outlineLevel="1">
      <c r="A406" s="730" t="s">
        <v>937</v>
      </c>
      <c r="B406" s="730" t="s">
        <v>938</v>
      </c>
      <c r="C406" s="731"/>
      <c r="D406" s="755">
        <f t="shared" si="417"/>
        <v>0</v>
      </c>
      <c r="E406" s="756"/>
      <c r="F406" s="756"/>
      <c r="G406" s="756"/>
      <c r="H406" s="755">
        <f t="shared" si="399"/>
        <v>0</v>
      </c>
      <c r="I406" s="756"/>
      <c r="J406" s="756"/>
      <c r="K406" s="756"/>
      <c r="L406" s="755">
        <f t="shared" si="400"/>
        <v>0</v>
      </c>
      <c r="M406" s="756"/>
      <c r="N406" s="756"/>
      <c r="O406" s="756"/>
      <c r="P406" s="755">
        <f t="shared" si="401"/>
        <v>0</v>
      </c>
      <c r="Q406" s="756"/>
      <c r="R406" s="756"/>
      <c r="S406" s="756"/>
      <c r="T406" s="755">
        <f t="shared" si="391"/>
        <v>0</v>
      </c>
      <c r="U406" s="757">
        <f t="shared" si="384"/>
        <v>0</v>
      </c>
      <c r="V406" s="732"/>
      <c r="W406" s="732"/>
    </row>
    <row r="407" spans="1:23" s="733" customFormat="1" ht="14.25" outlineLevel="1">
      <c r="A407" s="735" t="s">
        <v>1513</v>
      </c>
      <c r="B407" s="735" t="s">
        <v>859</v>
      </c>
      <c r="C407" s="736"/>
      <c r="D407" s="752">
        <f t="shared" si="417"/>
        <v>0</v>
      </c>
      <c r="E407" s="753">
        <f>SUM(E408:E410)</f>
        <v>0</v>
      </c>
      <c r="F407" s="753">
        <f t="shared" ref="F407" si="443">SUM(F408:F410)</f>
        <v>0</v>
      </c>
      <c r="G407" s="753">
        <f t="shared" ref="G407" si="444">SUM(G408:G410)</f>
        <v>0</v>
      </c>
      <c r="H407" s="752">
        <f t="shared" si="399"/>
        <v>0</v>
      </c>
      <c r="I407" s="753">
        <f>SUM(I408:I410)</f>
        <v>0</v>
      </c>
      <c r="J407" s="753">
        <f t="shared" ref="J407:K407" si="445">SUM(J408:J410)</f>
        <v>0</v>
      </c>
      <c r="K407" s="753">
        <f t="shared" si="445"/>
        <v>0</v>
      </c>
      <c r="L407" s="752">
        <f t="shared" si="400"/>
        <v>0</v>
      </c>
      <c r="M407" s="753">
        <f>SUM(M408:M410)</f>
        <v>0</v>
      </c>
      <c r="N407" s="753">
        <f t="shared" ref="N407:O407" si="446">SUM(N408:N410)</f>
        <v>0</v>
      </c>
      <c r="O407" s="753">
        <f t="shared" si="446"/>
        <v>0</v>
      </c>
      <c r="P407" s="752">
        <f t="shared" si="401"/>
        <v>0</v>
      </c>
      <c r="Q407" s="753">
        <f>SUM(Q408:Q410)</f>
        <v>0</v>
      </c>
      <c r="R407" s="753">
        <f t="shared" ref="R407:S407" si="447">SUM(R408:R410)</f>
        <v>0</v>
      </c>
      <c r="S407" s="753">
        <f t="shared" si="447"/>
        <v>0</v>
      </c>
      <c r="T407" s="752">
        <f t="shared" si="391"/>
        <v>0</v>
      </c>
      <c r="U407" s="754">
        <f t="shared" ref="U407:U413" si="448">C407-T407</f>
        <v>0</v>
      </c>
      <c r="V407" s="737"/>
      <c r="W407" s="737"/>
    </row>
    <row r="408" spans="1:23" s="733" customFormat="1" ht="14.25" outlineLevel="2">
      <c r="A408" s="730" t="s">
        <v>1514</v>
      </c>
      <c r="B408" s="730" t="s">
        <v>861</v>
      </c>
      <c r="C408" s="731"/>
      <c r="D408" s="755">
        <f t="shared" si="417"/>
        <v>0</v>
      </c>
      <c r="E408" s="756"/>
      <c r="F408" s="756"/>
      <c r="G408" s="756"/>
      <c r="H408" s="755">
        <f t="shared" si="399"/>
        <v>0</v>
      </c>
      <c r="I408" s="756"/>
      <c r="J408" s="756"/>
      <c r="K408" s="756"/>
      <c r="L408" s="755">
        <f t="shared" si="400"/>
        <v>0</v>
      </c>
      <c r="M408" s="756"/>
      <c r="N408" s="756"/>
      <c r="O408" s="756"/>
      <c r="P408" s="755">
        <f t="shared" si="401"/>
        <v>0</v>
      </c>
      <c r="Q408" s="756"/>
      <c r="R408" s="756"/>
      <c r="S408" s="756"/>
      <c r="T408" s="755">
        <f t="shared" ref="T408:T414" si="449">P408+L408+H408+D408</f>
        <v>0</v>
      </c>
      <c r="U408" s="757">
        <f t="shared" si="448"/>
        <v>0</v>
      </c>
      <c r="V408" s="732"/>
      <c r="W408" s="732"/>
    </row>
    <row r="409" spans="1:23" s="733" customFormat="1" ht="14.25" outlineLevel="2">
      <c r="A409" s="730" t="s">
        <v>1515</v>
      </c>
      <c r="B409" s="730" t="s">
        <v>863</v>
      </c>
      <c r="C409" s="731"/>
      <c r="D409" s="755">
        <f t="shared" si="417"/>
        <v>0</v>
      </c>
      <c r="E409" s="756"/>
      <c r="F409" s="756"/>
      <c r="G409" s="756"/>
      <c r="H409" s="755">
        <f t="shared" si="399"/>
        <v>0</v>
      </c>
      <c r="I409" s="756"/>
      <c r="J409" s="756"/>
      <c r="K409" s="756"/>
      <c r="L409" s="755">
        <f t="shared" si="400"/>
        <v>0</v>
      </c>
      <c r="M409" s="756"/>
      <c r="N409" s="756"/>
      <c r="O409" s="756"/>
      <c r="P409" s="755">
        <f t="shared" si="401"/>
        <v>0</v>
      </c>
      <c r="Q409" s="756"/>
      <c r="R409" s="756"/>
      <c r="S409" s="756"/>
      <c r="T409" s="755">
        <f t="shared" si="449"/>
        <v>0</v>
      </c>
      <c r="U409" s="757">
        <f t="shared" si="448"/>
        <v>0</v>
      </c>
      <c r="V409" s="732"/>
      <c r="W409" s="732"/>
    </row>
    <row r="410" spans="1:23" s="733" customFormat="1" ht="14.25" outlineLevel="2">
      <c r="A410" s="730" t="s">
        <v>1516</v>
      </c>
      <c r="B410" s="730" t="s">
        <v>1482</v>
      </c>
      <c r="C410" s="731"/>
      <c r="D410" s="755">
        <f t="shared" si="417"/>
        <v>0</v>
      </c>
      <c r="E410" s="756"/>
      <c r="F410" s="756"/>
      <c r="G410" s="756"/>
      <c r="H410" s="755">
        <f t="shared" si="399"/>
        <v>0</v>
      </c>
      <c r="I410" s="756"/>
      <c r="J410" s="756"/>
      <c r="K410" s="756"/>
      <c r="L410" s="755">
        <f t="shared" si="400"/>
        <v>0</v>
      </c>
      <c r="M410" s="756"/>
      <c r="N410" s="756"/>
      <c r="O410" s="756"/>
      <c r="P410" s="755">
        <f t="shared" si="401"/>
        <v>0</v>
      </c>
      <c r="Q410" s="756"/>
      <c r="R410" s="756"/>
      <c r="S410" s="756"/>
      <c r="T410" s="755">
        <f t="shared" si="449"/>
        <v>0</v>
      </c>
      <c r="U410" s="757">
        <f t="shared" si="448"/>
        <v>0</v>
      </c>
      <c r="V410" s="732"/>
      <c r="W410" s="732"/>
    </row>
    <row r="411" spans="1:23" s="733" customFormat="1" ht="14.25" outlineLevel="1">
      <c r="A411" s="730" t="s">
        <v>939</v>
      </c>
      <c r="B411" s="730" t="s">
        <v>940</v>
      </c>
      <c r="C411" s="731"/>
      <c r="D411" s="755">
        <f t="shared" si="417"/>
        <v>0</v>
      </c>
      <c r="E411" s="756"/>
      <c r="F411" s="756"/>
      <c r="G411" s="756"/>
      <c r="H411" s="755">
        <f t="shared" si="399"/>
        <v>0</v>
      </c>
      <c r="I411" s="756"/>
      <c r="J411" s="756"/>
      <c r="K411" s="756"/>
      <c r="L411" s="755">
        <f t="shared" si="400"/>
        <v>0</v>
      </c>
      <c r="M411" s="756"/>
      <c r="N411" s="756"/>
      <c r="O411" s="756"/>
      <c r="P411" s="755">
        <f t="shared" si="401"/>
        <v>0</v>
      </c>
      <c r="Q411" s="756"/>
      <c r="R411" s="756"/>
      <c r="S411" s="756"/>
      <c r="T411" s="755">
        <f t="shared" si="449"/>
        <v>0</v>
      </c>
      <c r="U411" s="757">
        <f t="shared" si="448"/>
        <v>0</v>
      </c>
      <c r="V411" s="732"/>
      <c r="W411" s="732"/>
    </row>
    <row r="412" spans="1:23" s="733" customFormat="1" ht="14.25">
      <c r="A412" s="730" t="s">
        <v>941</v>
      </c>
      <c r="B412" s="730" t="s">
        <v>942</v>
      </c>
      <c r="C412" s="731"/>
      <c r="D412" s="755">
        <f t="shared" si="417"/>
        <v>0</v>
      </c>
      <c r="E412" s="756"/>
      <c r="F412" s="756"/>
      <c r="G412" s="756"/>
      <c r="H412" s="755">
        <f t="shared" si="399"/>
        <v>0</v>
      </c>
      <c r="I412" s="756"/>
      <c r="J412" s="756"/>
      <c r="K412" s="756"/>
      <c r="L412" s="755">
        <f t="shared" si="400"/>
        <v>0</v>
      </c>
      <c r="M412" s="756"/>
      <c r="N412" s="756"/>
      <c r="O412" s="756"/>
      <c r="P412" s="755">
        <f t="shared" si="401"/>
        <v>0</v>
      </c>
      <c r="Q412" s="756"/>
      <c r="R412" s="756"/>
      <c r="S412" s="756"/>
      <c r="T412" s="755">
        <f t="shared" si="449"/>
        <v>0</v>
      </c>
      <c r="U412" s="757">
        <f t="shared" si="448"/>
        <v>0</v>
      </c>
      <c r="V412" s="732"/>
      <c r="W412" s="732"/>
    </row>
    <row r="413" spans="1:23" ht="20.25" customHeight="1">
      <c r="A413" s="91"/>
      <c r="B413" s="157"/>
      <c r="C413" s="734"/>
      <c r="D413" s="755">
        <f t="shared" si="417"/>
        <v>0</v>
      </c>
      <c r="E413" s="741"/>
      <c r="F413" s="741"/>
      <c r="G413" s="741"/>
      <c r="H413" s="755">
        <f t="shared" si="399"/>
        <v>0</v>
      </c>
      <c r="I413" s="741"/>
      <c r="J413" s="741"/>
      <c r="K413" s="741"/>
      <c r="L413" s="755">
        <f t="shared" si="400"/>
        <v>0</v>
      </c>
      <c r="M413" s="741"/>
      <c r="N413" s="741"/>
      <c r="O413" s="741"/>
      <c r="P413" s="755">
        <f t="shared" si="401"/>
        <v>0</v>
      </c>
      <c r="Q413" s="741"/>
      <c r="R413" s="741"/>
      <c r="S413" s="741"/>
      <c r="T413" s="755">
        <f t="shared" si="449"/>
        <v>0</v>
      </c>
      <c r="U413" s="757">
        <f t="shared" si="448"/>
        <v>0</v>
      </c>
      <c r="V413" s="151"/>
      <c r="W413" s="91"/>
    </row>
    <row r="414" spans="1:23" ht="20.25" customHeight="1">
      <c r="A414" s="91"/>
      <c r="B414" s="331" t="s">
        <v>445</v>
      </c>
      <c r="C414" s="532">
        <f>C412+C370+C360+C343+C278+C222+C213</f>
        <v>0</v>
      </c>
      <c r="D414" s="755">
        <f>SUM(E414:G414)</f>
        <v>0</v>
      </c>
      <c r="E414" s="501">
        <f>SUM(E213,E222,E298,E333,E369,E400,E412)</f>
        <v>0</v>
      </c>
      <c r="F414" s="501">
        <f>SUM(F213,F222,F298,F333,F369,F400,F412)</f>
        <v>0</v>
      </c>
      <c r="G414" s="501">
        <f>SUM(G213,G222,G298,G333,G369,G400,G412)</f>
        <v>0</v>
      </c>
      <c r="H414" s="755">
        <f>SUM(I414:K414)</f>
        <v>0</v>
      </c>
      <c r="I414" s="501">
        <f>SUM(I213,I222,I298,I333,I369,I400,I412)</f>
        <v>0</v>
      </c>
      <c r="J414" s="501">
        <f>SUM(J213,J222,J298,J333,J369,J400,J412)</f>
        <v>0</v>
      </c>
      <c r="K414" s="501">
        <f>SUM(K213,K222,K298,K333,K369,K400,K412)</f>
        <v>0</v>
      </c>
      <c r="L414" s="755">
        <f>SUM(M414:O414)</f>
        <v>0</v>
      </c>
      <c r="M414" s="501">
        <f>SUM(M213,M222,M298,M333,M369,M400,M412)</f>
        <v>0</v>
      </c>
      <c r="N414" s="501">
        <f>SUM(N213,N222,N298,N333,N369,N400,N412)</f>
        <v>0</v>
      </c>
      <c r="O414" s="501">
        <f>SUM(O213,O222,O298,O333,O369,O400,O412)</f>
        <v>0</v>
      </c>
      <c r="P414" s="755">
        <f>SUM(Q414:S414)</f>
        <v>0</v>
      </c>
      <c r="Q414" s="501">
        <f>SUM(Q213,Q222,Q298,Q333,Q369,Q400,Q412)</f>
        <v>0</v>
      </c>
      <c r="R414" s="501">
        <f>SUM(R213,R222,R298,R333,R369,R400,R412)</f>
        <v>0</v>
      </c>
      <c r="S414" s="501">
        <f>SUM(S213,S222,S298,S333,S369,S400,S412)</f>
        <v>0</v>
      </c>
      <c r="T414" s="755">
        <f t="shared" si="449"/>
        <v>0</v>
      </c>
      <c r="U414" s="742">
        <f>U213+U222+U278+U343+U360+U370</f>
        <v>0</v>
      </c>
      <c r="V414" s="152">
        <f>SUM(V213:V413)</f>
        <v>0</v>
      </c>
      <c r="W414" s="332"/>
    </row>
    <row r="415" spans="1:23" ht="21" customHeight="1">
      <c r="A415" s="91"/>
      <c r="B415" s="96" t="s">
        <v>1519</v>
      </c>
      <c r="C415" s="532"/>
      <c r="D415" s="742"/>
      <c r="E415" s="501"/>
      <c r="F415" s="501"/>
      <c r="G415" s="501"/>
      <c r="H415" s="742"/>
      <c r="I415" s="501"/>
      <c r="J415" s="501"/>
      <c r="K415" s="501"/>
      <c r="L415" s="742"/>
      <c r="M415" s="501"/>
      <c r="N415" s="501"/>
      <c r="O415" s="501"/>
      <c r="P415" s="742"/>
      <c r="Q415" s="501"/>
      <c r="R415" s="501"/>
      <c r="S415" s="501"/>
      <c r="T415" s="755"/>
      <c r="U415" s="757"/>
      <c r="V415" s="151"/>
      <c r="W415" s="91"/>
    </row>
    <row r="416" spans="1:23" s="733" customFormat="1" ht="14.25">
      <c r="A416" s="735" t="s">
        <v>466</v>
      </c>
      <c r="B416" s="735" t="s">
        <v>1327</v>
      </c>
      <c r="C416" s="736"/>
      <c r="D416" s="752">
        <f>SUM(D417:D424)</f>
        <v>0</v>
      </c>
      <c r="E416" s="753">
        <f>SUM(E417:E424)</f>
        <v>0</v>
      </c>
      <c r="F416" s="753">
        <f t="shared" ref="F416" si="450">SUM(F417:F424)</f>
        <v>0</v>
      </c>
      <c r="G416" s="753">
        <f t="shared" ref="G416" si="451">SUM(G417:G424)</f>
        <v>0</v>
      </c>
      <c r="H416" s="752">
        <f>SUM(H417:H424)</f>
        <v>0</v>
      </c>
      <c r="I416" s="753">
        <f>SUM(I417:I424)</f>
        <v>0</v>
      </c>
      <c r="J416" s="753">
        <f t="shared" ref="J416:K416" si="452">SUM(J417:J424)</f>
        <v>0</v>
      </c>
      <c r="K416" s="753">
        <f t="shared" si="452"/>
        <v>0</v>
      </c>
      <c r="L416" s="752">
        <f>SUM(L417:L424)</f>
        <v>0</v>
      </c>
      <c r="M416" s="753">
        <f>SUM(M417:M424)</f>
        <v>0</v>
      </c>
      <c r="N416" s="753">
        <f t="shared" ref="N416:O416" si="453">SUM(N417:N424)</f>
        <v>0</v>
      </c>
      <c r="O416" s="753">
        <f t="shared" si="453"/>
        <v>0</v>
      </c>
      <c r="P416" s="752">
        <f>SUM(P417:P424)</f>
        <v>0</v>
      </c>
      <c r="Q416" s="753">
        <f>SUM(Q417:Q424)</f>
        <v>0</v>
      </c>
      <c r="R416" s="753">
        <f t="shared" ref="R416:S416" si="454">SUM(R417:R424)</f>
        <v>0</v>
      </c>
      <c r="S416" s="753">
        <f t="shared" si="454"/>
        <v>0</v>
      </c>
      <c r="T416" s="752">
        <f t="shared" ref="T416:T424" si="455">P416+L416+H416+D416</f>
        <v>0</v>
      </c>
      <c r="U416" s="754">
        <f t="shared" ref="U416:U435" si="456">C416-T416</f>
        <v>0</v>
      </c>
      <c r="V416" s="737"/>
      <c r="W416" s="737"/>
    </row>
    <row r="417" spans="1:23" s="733" customFormat="1" ht="14.25" outlineLevel="1">
      <c r="A417" s="730" t="s">
        <v>490</v>
      </c>
      <c r="B417" s="730" t="s">
        <v>1328</v>
      </c>
      <c r="C417" s="731"/>
      <c r="D417" s="755">
        <f t="shared" ref="D417:D418" si="457">SUM(E417:G417)</f>
        <v>0</v>
      </c>
      <c r="E417" s="756"/>
      <c r="F417" s="756"/>
      <c r="G417" s="756"/>
      <c r="H417" s="755">
        <f t="shared" ref="H417:H418" si="458">SUM(I417:K417)</f>
        <v>0</v>
      </c>
      <c r="I417" s="756"/>
      <c r="J417" s="756"/>
      <c r="K417" s="756"/>
      <c r="L417" s="755">
        <f t="shared" ref="L417:L418" si="459">SUM(M417:O417)</f>
        <v>0</v>
      </c>
      <c r="M417" s="756"/>
      <c r="N417" s="756"/>
      <c r="O417" s="756"/>
      <c r="P417" s="755">
        <f t="shared" ref="P417:P418" si="460">SUM(Q417:S417)</f>
        <v>0</v>
      </c>
      <c r="Q417" s="756"/>
      <c r="R417" s="756"/>
      <c r="S417" s="756"/>
      <c r="T417" s="755">
        <f t="shared" si="455"/>
        <v>0</v>
      </c>
      <c r="U417" s="757">
        <f t="shared" si="456"/>
        <v>0</v>
      </c>
      <c r="V417" s="732"/>
      <c r="W417" s="732"/>
    </row>
    <row r="418" spans="1:23" s="733" customFormat="1" ht="14.25" outlineLevel="1">
      <c r="A418" s="730" t="s">
        <v>491</v>
      </c>
      <c r="B418" s="730" t="s">
        <v>1329</v>
      </c>
      <c r="C418" s="731"/>
      <c r="D418" s="755">
        <f t="shared" si="457"/>
        <v>0</v>
      </c>
      <c r="E418" s="756"/>
      <c r="F418" s="756"/>
      <c r="G418" s="756"/>
      <c r="H418" s="755">
        <f t="shared" si="458"/>
        <v>0</v>
      </c>
      <c r="I418" s="756"/>
      <c r="J418" s="756"/>
      <c r="K418" s="756"/>
      <c r="L418" s="755">
        <f t="shared" si="459"/>
        <v>0</v>
      </c>
      <c r="M418" s="756"/>
      <c r="N418" s="756"/>
      <c r="O418" s="756"/>
      <c r="P418" s="755">
        <f t="shared" si="460"/>
        <v>0</v>
      </c>
      <c r="Q418" s="756"/>
      <c r="R418" s="756"/>
      <c r="S418" s="756"/>
      <c r="T418" s="755">
        <f t="shared" si="455"/>
        <v>0</v>
      </c>
      <c r="U418" s="757">
        <f t="shared" si="456"/>
        <v>0</v>
      </c>
      <c r="V418" s="732"/>
      <c r="W418" s="732"/>
    </row>
    <row r="419" spans="1:23" s="733" customFormat="1" ht="14.25" outlineLevel="1">
      <c r="A419" s="730" t="s">
        <v>492</v>
      </c>
      <c r="B419" s="730" t="s">
        <v>354</v>
      </c>
      <c r="C419" s="731"/>
      <c r="D419" s="755">
        <f>SUM(E419:G419)</f>
        <v>0</v>
      </c>
      <c r="E419" s="756"/>
      <c r="F419" s="756"/>
      <c r="G419" s="756"/>
      <c r="H419" s="755">
        <f>SUM(I419:K419)</f>
        <v>0</v>
      </c>
      <c r="I419" s="756"/>
      <c r="J419" s="756"/>
      <c r="K419" s="756"/>
      <c r="L419" s="755">
        <f>SUM(M419:O419)</f>
        <v>0</v>
      </c>
      <c r="M419" s="756"/>
      <c r="N419" s="756"/>
      <c r="O419" s="756"/>
      <c r="P419" s="755">
        <f>SUM(Q419:S419)</f>
        <v>0</v>
      </c>
      <c r="Q419" s="756"/>
      <c r="R419" s="756"/>
      <c r="S419" s="756"/>
      <c r="T419" s="755">
        <f t="shared" si="455"/>
        <v>0</v>
      </c>
      <c r="U419" s="757">
        <f t="shared" si="456"/>
        <v>0</v>
      </c>
      <c r="V419" s="732"/>
      <c r="W419" s="732"/>
    </row>
    <row r="420" spans="1:23" s="733" customFormat="1" ht="14.25" outlineLevel="1">
      <c r="A420" s="730" t="s">
        <v>493</v>
      </c>
      <c r="B420" s="730" t="s">
        <v>494</v>
      </c>
      <c r="C420" s="731"/>
      <c r="D420" s="755">
        <f t="shared" ref="D420:D483" si="461">SUM(E420:G420)</f>
        <v>0</v>
      </c>
      <c r="E420" s="756"/>
      <c r="F420" s="756"/>
      <c r="G420" s="756"/>
      <c r="H420" s="755">
        <f t="shared" ref="H420:H483" si="462">SUM(I420:K420)</f>
        <v>0</v>
      </c>
      <c r="I420" s="756"/>
      <c r="J420" s="756"/>
      <c r="K420" s="756"/>
      <c r="L420" s="755">
        <f t="shared" ref="L420:L483" si="463">SUM(M420:O420)</f>
        <v>0</v>
      </c>
      <c r="M420" s="756"/>
      <c r="N420" s="756"/>
      <c r="O420" s="756"/>
      <c r="P420" s="755">
        <f t="shared" ref="P420:P483" si="464">SUM(Q420:S420)</f>
        <v>0</v>
      </c>
      <c r="Q420" s="756"/>
      <c r="R420" s="756"/>
      <c r="S420" s="756"/>
      <c r="T420" s="755">
        <f t="shared" si="455"/>
        <v>0</v>
      </c>
      <c r="U420" s="757">
        <f t="shared" si="456"/>
        <v>0</v>
      </c>
      <c r="V420" s="732"/>
      <c r="W420" s="732"/>
    </row>
    <row r="421" spans="1:23" s="733" customFormat="1" ht="14.25" outlineLevel="1">
      <c r="A421" s="730" t="s">
        <v>495</v>
      </c>
      <c r="B421" s="730" t="s">
        <v>496</v>
      </c>
      <c r="C421" s="731"/>
      <c r="D421" s="755">
        <f t="shared" si="461"/>
        <v>0</v>
      </c>
      <c r="E421" s="756"/>
      <c r="F421" s="756"/>
      <c r="G421" s="756"/>
      <c r="H421" s="755">
        <f t="shared" si="462"/>
        <v>0</v>
      </c>
      <c r="I421" s="756"/>
      <c r="J421" s="756"/>
      <c r="K421" s="756"/>
      <c r="L421" s="755">
        <f t="shared" si="463"/>
        <v>0</v>
      </c>
      <c r="M421" s="756"/>
      <c r="N421" s="756"/>
      <c r="O421" s="756"/>
      <c r="P421" s="755">
        <f t="shared" si="464"/>
        <v>0</v>
      </c>
      <c r="Q421" s="756"/>
      <c r="R421" s="756"/>
      <c r="S421" s="756"/>
      <c r="T421" s="755">
        <f t="shared" si="455"/>
        <v>0</v>
      </c>
      <c r="U421" s="757">
        <f t="shared" si="456"/>
        <v>0</v>
      </c>
      <c r="V421" s="732"/>
      <c r="W421" s="732"/>
    </row>
    <row r="422" spans="1:23" s="733" customFormat="1" ht="14.25" outlineLevel="1">
      <c r="A422" s="730" t="s">
        <v>497</v>
      </c>
      <c r="B422" s="730" t="s">
        <v>498</v>
      </c>
      <c r="C422" s="731"/>
      <c r="D422" s="755">
        <f t="shared" si="461"/>
        <v>0</v>
      </c>
      <c r="E422" s="756"/>
      <c r="F422" s="756"/>
      <c r="G422" s="756"/>
      <c r="H422" s="755">
        <f t="shared" si="462"/>
        <v>0</v>
      </c>
      <c r="I422" s="756"/>
      <c r="J422" s="756"/>
      <c r="K422" s="756"/>
      <c r="L422" s="755">
        <f t="shared" si="463"/>
        <v>0</v>
      </c>
      <c r="M422" s="756"/>
      <c r="N422" s="756"/>
      <c r="O422" s="756"/>
      <c r="P422" s="755">
        <f t="shared" si="464"/>
        <v>0</v>
      </c>
      <c r="Q422" s="756"/>
      <c r="R422" s="756"/>
      <c r="S422" s="756"/>
      <c r="T422" s="755">
        <f t="shared" si="455"/>
        <v>0</v>
      </c>
      <c r="U422" s="757">
        <f t="shared" si="456"/>
        <v>0</v>
      </c>
      <c r="V422" s="732"/>
      <c r="W422" s="732"/>
    </row>
    <row r="423" spans="1:23" s="733" customFormat="1" ht="14.25" outlineLevel="1">
      <c r="A423" s="730" t="s">
        <v>499</v>
      </c>
      <c r="B423" s="730" t="s">
        <v>500</v>
      </c>
      <c r="C423" s="731"/>
      <c r="D423" s="755">
        <f t="shared" si="461"/>
        <v>0</v>
      </c>
      <c r="E423" s="756"/>
      <c r="F423" s="756"/>
      <c r="G423" s="756"/>
      <c r="H423" s="755">
        <f t="shared" si="462"/>
        <v>0</v>
      </c>
      <c r="I423" s="756"/>
      <c r="J423" s="756"/>
      <c r="K423" s="756"/>
      <c r="L423" s="755">
        <f t="shared" si="463"/>
        <v>0</v>
      </c>
      <c r="M423" s="756"/>
      <c r="N423" s="756"/>
      <c r="O423" s="756"/>
      <c r="P423" s="755">
        <f t="shared" si="464"/>
        <v>0</v>
      </c>
      <c r="Q423" s="756"/>
      <c r="R423" s="756"/>
      <c r="S423" s="756"/>
      <c r="T423" s="755">
        <f t="shared" si="455"/>
        <v>0</v>
      </c>
      <c r="U423" s="757">
        <f t="shared" si="456"/>
        <v>0</v>
      </c>
      <c r="V423" s="732"/>
      <c r="W423" s="732"/>
    </row>
    <row r="424" spans="1:23" s="733" customFormat="1" ht="14.25" outlineLevel="1">
      <c r="A424" s="730" t="s">
        <v>501</v>
      </c>
      <c r="B424" s="730" t="s">
        <v>1330</v>
      </c>
      <c r="C424" s="731"/>
      <c r="D424" s="755">
        <f t="shared" si="461"/>
        <v>0</v>
      </c>
      <c r="E424" s="756"/>
      <c r="F424" s="756"/>
      <c r="G424" s="756"/>
      <c r="H424" s="755">
        <f t="shared" si="462"/>
        <v>0</v>
      </c>
      <c r="I424" s="756"/>
      <c r="J424" s="756"/>
      <c r="K424" s="756"/>
      <c r="L424" s="755">
        <f t="shared" si="463"/>
        <v>0</v>
      </c>
      <c r="M424" s="756"/>
      <c r="N424" s="756"/>
      <c r="O424" s="756"/>
      <c r="P424" s="755">
        <f t="shared" si="464"/>
        <v>0</v>
      </c>
      <c r="Q424" s="756"/>
      <c r="R424" s="756"/>
      <c r="S424" s="756"/>
      <c r="T424" s="755">
        <f t="shared" si="455"/>
        <v>0</v>
      </c>
      <c r="U424" s="757">
        <f t="shared" si="456"/>
        <v>0</v>
      </c>
      <c r="V424" s="732"/>
      <c r="W424" s="732"/>
    </row>
    <row r="425" spans="1:23" s="733" customFormat="1" ht="14.25">
      <c r="A425" s="735" t="s">
        <v>502</v>
      </c>
      <c r="B425" s="735" t="s">
        <v>503</v>
      </c>
      <c r="C425" s="736"/>
      <c r="D425" s="752">
        <f t="shared" si="461"/>
        <v>0</v>
      </c>
      <c r="E425" s="758">
        <f>SUM(E426,E442,E454,E467,E477,E485,E496,E500)</f>
        <v>0</v>
      </c>
      <c r="F425" s="758">
        <f t="shared" ref="F425" si="465">SUM(F426,F442,F454,F467,F477,F485,F496,F500)</f>
        <v>0</v>
      </c>
      <c r="G425" s="758">
        <f t="shared" ref="G425" si="466">SUM(G426,G442,G454,G467,G477,G485,G496,G500)</f>
        <v>0</v>
      </c>
      <c r="H425" s="752">
        <f t="shared" si="462"/>
        <v>0</v>
      </c>
      <c r="I425" s="758">
        <f>SUM(I426,I442,I454,I467,I477,I485,I496,I500)</f>
        <v>0</v>
      </c>
      <c r="J425" s="758">
        <f t="shared" ref="J425:K425" si="467">SUM(J426,J442,J454,J467,J477,J485,J496,J500)</f>
        <v>0</v>
      </c>
      <c r="K425" s="758">
        <f t="shared" si="467"/>
        <v>0</v>
      </c>
      <c r="L425" s="752">
        <f t="shared" si="463"/>
        <v>0</v>
      </c>
      <c r="M425" s="758">
        <f>SUM(M426,M442,M454,M467,M477,M485,M496,M500)</f>
        <v>0</v>
      </c>
      <c r="N425" s="758">
        <f t="shared" ref="N425:O425" si="468">SUM(N426,N442,N454,N467,N477,N485,N496,N500)</f>
        <v>0</v>
      </c>
      <c r="O425" s="758">
        <f t="shared" si="468"/>
        <v>0</v>
      </c>
      <c r="P425" s="752">
        <f t="shared" si="464"/>
        <v>0</v>
      </c>
      <c r="Q425" s="758">
        <f>SUM(Q426,Q442,Q454,Q467,Q477,Q485,Q496,Q500)</f>
        <v>0</v>
      </c>
      <c r="R425" s="758">
        <f t="shared" ref="R425:S425" si="469">SUM(R426,R442,R454,R467,R477,R485,R496,R500)</f>
        <v>0</v>
      </c>
      <c r="S425" s="758">
        <f t="shared" si="469"/>
        <v>0</v>
      </c>
      <c r="T425" s="752">
        <f>T426+T458+T468+T476+T480</f>
        <v>0</v>
      </c>
      <c r="U425" s="754">
        <f t="shared" si="456"/>
        <v>0</v>
      </c>
      <c r="V425" s="737"/>
      <c r="W425" s="737"/>
    </row>
    <row r="426" spans="1:23" s="733" customFormat="1" ht="15" customHeight="1" outlineLevel="1">
      <c r="A426" s="735" t="s">
        <v>504</v>
      </c>
      <c r="B426" s="735" t="s">
        <v>506</v>
      </c>
      <c r="C426" s="736"/>
      <c r="D426" s="752">
        <f t="shared" si="461"/>
        <v>0</v>
      </c>
      <c r="E426" s="758">
        <f>SUM(E427:E436)</f>
        <v>0</v>
      </c>
      <c r="F426" s="758">
        <f t="shared" ref="F426" si="470">SUM(F427:F436)</f>
        <v>0</v>
      </c>
      <c r="G426" s="758">
        <f t="shared" ref="G426" si="471">SUM(G427:G436)</f>
        <v>0</v>
      </c>
      <c r="H426" s="752">
        <f t="shared" si="462"/>
        <v>0</v>
      </c>
      <c r="I426" s="758">
        <f>SUM(I427:I436)</f>
        <v>0</v>
      </c>
      <c r="J426" s="758">
        <f t="shared" ref="J426:K426" si="472">SUM(J427:J436)</f>
        <v>0</v>
      </c>
      <c r="K426" s="758">
        <f t="shared" si="472"/>
        <v>0</v>
      </c>
      <c r="L426" s="752">
        <f t="shared" si="463"/>
        <v>0</v>
      </c>
      <c r="M426" s="758">
        <f>SUM(M427:M436)</f>
        <v>0</v>
      </c>
      <c r="N426" s="758">
        <f t="shared" ref="N426:O426" si="473">SUM(N427:N436)</f>
        <v>0</v>
      </c>
      <c r="O426" s="758">
        <f t="shared" si="473"/>
        <v>0</v>
      </c>
      <c r="P426" s="752">
        <f t="shared" si="464"/>
        <v>0</v>
      </c>
      <c r="Q426" s="758">
        <f>SUM(Q427:Q436)</f>
        <v>0</v>
      </c>
      <c r="R426" s="758">
        <f t="shared" ref="R426:S426" si="474">SUM(R427:R436)</f>
        <v>0</v>
      </c>
      <c r="S426" s="758">
        <f t="shared" si="474"/>
        <v>0</v>
      </c>
      <c r="T426" s="752">
        <f t="shared" ref="T426:T481" si="475">P426+L426+H426+D426</f>
        <v>0</v>
      </c>
      <c r="U426" s="754">
        <f t="shared" si="456"/>
        <v>0</v>
      </c>
      <c r="V426" s="737"/>
      <c r="W426" s="737"/>
    </row>
    <row r="427" spans="1:23" s="733" customFormat="1" ht="14.25" outlineLevel="2">
      <c r="A427" s="730" t="s">
        <v>505</v>
      </c>
      <c r="B427" s="730" t="s">
        <v>1510</v>
      </c>
      <c r="C427" s="731"/>
      <c r="D427" s="755">
        <f t="shared" si="461"/>
        <v>0</v>
      </c>
      <c r="E427" s="759"/>
      <c r="F427" s="759"/>
      <c r="G427" s="759"/>
      <c r="H427" s="755">
        <f t="shared" si="462"/>
        <v>0</v>
      </c>
      <c r="I427" s="759"/>
      <c r="J427" s="759"/>
      <c r="K427" s="759"/>
      <c r="L427" s="755">
        <f t="shared" si="463"/>
        <v>0</v>
      </c>
      <c r="M427" s="759"/>
      <c r="N427" s="759"/>
      <c r="O427" s="759"/>
      <c r="P427" s="755">
        <f t="shared" si="464"/>
        <v>0</v>
      </c>
      <c r="Q427" s="759"/>
      <c r="R427" s="759"/>
      <c r="S427" s="759"/>
      <c r="T427" s="755">
        <f t="shared" si="475"/>
        <v>0</v>
      </c>
      <c r="U427" s="757">
        <f t="shared" si="456"/>
        <v>0</v>
      </c>
      <c r="V427" s="732"/>
      <c r="W427" s="732"/>
    </row>
    <row r="428" spans="1:23" s="733" customFormat="1" ht="14.25" outlineLevel="2">
      <c r="A428" s="730" t="s">
        <v>514</v>
      </c>
      <c r="B428" s="730" t="s">
        <v>507</v>
      </c>
      <c r="C428" s="731"/>
      <c r="D428" s="755">
        <f t="shared" si="461"/>
        <v>0</v>
      </c>
      <c r="E428" s="759"/>
      <c r="F428" s="759"/>
      <c r="G428" s="759"/>
      <c r="H428" s="755">
        <f t="shared" si="462"/>
        <v>0</v>
      </c>
      <c r="I428" s="759"/>
      <c r="J428" s="759"/>
      <c r="K428" s="759"/>
      <c r="L428" s="755">
        <f t="shared" si="463"/>
        <v>0</v>
      </c>
      <c r="M428" s="759"/>
      <c r="N428" s="759"/>
      <c r="O428" s="759"/>
      <c r="P428" s="755">
        <f t="shared" si="464"/>
        <v>0</v>
      </c>
      <c r="Q428" s="759"/>
      <c r="R428" s="759"/>
      <c r="S428" s="759"/>
      <c r="T428" s="755">
        <f t="shared" si="475"/>
        <v>0</v>
      </c>
      <c r="U428" s="757">
        <f t="shared" si="456"/>
        <v>0</v>
      </c>
      <c r="V428" s="732"/>
      <c r="W428" s="732"/>
    </row>
    <row r="429" spans="1:23" s="733" customFormat="1" ht="14.25" outlineLevel="2">
      <c r="A429" s="730" t="s">
        <v>522</v>
      </c>
      <c r="B429" s="730" t="s">
        <v>508</v>
      </c>
      <c r="C429" s="731"/>
      <c r="D429" s="755">
        <f t="shared" si="461"/>
        <v>0</v>
      </c>
      <c r="E429" s="756"/>
      <c r="F429" s="756"/>
      <c r="G429" s="756"/>
      <c r="H429" s="755">
        <f t="shared" si="462"/>
        <v>0</v>
      </c>
      <c r="I429" s="756"/>
      <c r="J429" s="756"/>
      <c r="K429" s="756"/>
      <c r="L429" s="755">
        <f t="shared" si="463"/>
        <v>0</v>
      </c>
      <c r="M429" s="756"/>
      <c r="N429" s="756"/>
      <c r="O429" s="756"/>
      <c r="P429" s="755">
        <f t="shared" si="464"/>
        <v>0</v>
      </c>
      <c r="Q429" s="756"/>
      <c r="R429" s="756"/>
      <c r="S429" s="756"/>
      <c r="T429" s="755">
        <f t="shared" si="475"/>
        <v>0</v>
      </c>
      <c r="U429" s="757">
        <f t="shared" si="456"/>
        <v>0</v>
      </c>
      <c r="V429" s="732"/>
      <c r="W429" s="732"/>
    </row>
    <row r="430" spans="1:23" s="733" customFormat="1" ht="14.25" outlineLevel="2">
      <c r="A430" s="730" t="s">
        <v>1331</v>
      </c>
      <c r="B430" s="730" t="s">
        <v>509</v>
      </c>
      <c r="C430" s="731"/>
      <c r="D430" s="755">
        <f t="shared" si="461"/>
        <v>0</v>
      </c>
      <c r="E430" s="756"/>
      <c r="F430" s="756"/>
      <c r="G430" s="756"/>
      <c r="H430" s="755">
        <f t="shared" si="462"/>
        <v>0</v>
      </c>
      <c r="I430" s="756"/>
      <c r="J430" s="756"/>
      <c r="K430" s="756"/>
      <c r="L430" s="755">
        <f t="shared" si="463"/>
        <v>0</v>
      </c>
      <c r="M430" s="756"/>
      <c r="N430" s="756"/>
      <c r="O430" s="756"/>
      <c r="P430" s="755">
        <f t="shared" si="464"/>
        <v>0</v>
      </c>
      <c r="Q430" s="756"/>
      <c r="R430" s="756"/>
      <c r="S430" s="756"/>
      <c r="T430" s="755">
        <f t="shared" si="475"/>
        <v>0</v>
      </c>
      <c r="U430" s="757">
        <f t="shared" si="456"/>
        <v>0</v>
      </c>
      <c r="V430" s="732"/>
      <c r="W430" s="732"/>
    </row>
    <row r="431" spans="1:23" s="733" customFormat="1" ht="14.25" outlineLevel="2">
      <c r="A431" s="730" t="s">
        <v>1332</v>
      </c>
      <c r="B431" s="730" t="s">
        <v>510</v>
      </c>
      <c r="C431" s="731"/>
      <c r="D431" s="755">
        <f t="shared" si="461"/>
        <v>0</v>
      </c>
      <c r="E431" s="756"/>
      <c r="F431" s="756"/>
      <c r="G431" s="756"/>
      <c r="H431" s="755">
        <f t="shared" si="462"/>
        <v>0</v>
      </c>
      <c r="I431" s="756"/>
      <c r="J431" s="756"/>
      <c r="K431" s="756"/>
      <c r="L431" s="755">
        <f t="shared" si="463"/>
        <v>0</v>
      </c>
      <c r="M431" s="756"/>
      <c r="N431" s="756"/>
      <c r="O431" s="756"/>
      <c r="P431" s="755">
        <f t="shared" si="464"/>
        <v>0</v>
      </c>
      <c r="Q431" s="756"/>
      <c r="R431" s="756"/>
      <c r="S431" s="756"/>
      <c r="T431" s="755">
        <f t="shared" si="475"/>
        <v>0</v>
      </c>
      <c r="U431" s="757">
        <f t="shared" si="456"/>
        <v>0</v>
      </c>
      <c r="V431" s="732"/>
      <c r="W431" s="732"/>
    </row>
    <row r="432" spans="1:23" s="733" customFormat="1" ht="14.25" outlineLevel="2">
      <c r="A432" s="730" t="s">
        <v>1333</v>
      </c>
      <c r="B432" s="91" t="s">
        <v>1511</v>
      </c>
      <c r="C432" s="731"/>
      <c r="D432" s="755">
        <f t="shared" si="461"/>
        <v>0</v>
      </c>
      <c r="E432" s="756"/>
      <c r="F432" s="756"/>
      <c r="G432" s="756"/>
      <c r="H432" s="755">
        <f t="shared" si="462"/>
        <v>0</v>
      </c>
      <c r="I432" s="756"/>
      <c r="J432" s="756"/>
      <c r="K432" s="756"/>
      <c r="L432" s="755">
        <f t="shared" si="463"/>
        <v>0</v>
      </c>
      <c r="M432" s="756"/>
      <c r="N432" s="756"/>
      <c r="O432" s="756"/>
      <c r="P432" s="755">
        <f t="shared" si="464"/>
        <v>0</v>
      </c>
      <c r="Q432" s="756"/>
      <c r="R432" s="756"/>
      <c r="S432" s="756"/>
      <c r="T432" s="755">
        <f t="shared" si="475"/>
        <v>0</v>
      </c>
      <c r="U432" s="757">
        <f t="shared" si="456"/>
        <v>0</v>
      </c>
      <c r="V432" s="732"/>
      <c r="W432" s="732"/>
    </row>
    <row r="433" spans="1:23" s="733" customFormat="1" ht="14.25" outlineLevel="2">
      <c r="A433" s="730" t="s">
        <v>1334</v>
      </c>
      <c r="B433" s="91" t="s">
        <v>1335</v>
      </c>
      <c r="C433" s="731"/>
      <c r="D433" s="755">
        <f t="shared" si="461"/>
        <v>0</v>
      </c>
      <c r="E433" s="756"/>
      <c r="F433" s="756"/>
      <c r="G433" s="756"/>
      <c r="H433" s="755">
        <f t="shared" si="462"/>
        <v>0</v>
      </c>
      <c r="I433" s="756"/>
      <c r="J433" s="756"/>
      <c r="K433" s="756"/>
      <c r="L433" s="755">
        <f t="shared" si="463"/>
        <v>0</v>
      </c>
      <c r="M433" s="756"/>
      <c r="N433" s="756"/>
      <c r="O433" s="756"/>
      <c r="P433" s="755">
        <f t="shared" si="464"/>
        <v>0</v>
      </c>
      <c r="Q433" s="756"/>
      <c r="R433" s="756"/>
      <c r="S433" s="756"/>
      <c r="T433" s="755">
        <f t="shared" si="475"/>
        <v>0</v>
      </c>
      <c r="U433" s="757">
        <f t="shared" si="456"/>
        <v>0</v>
      </c>
      <c r="V433" s="732"/>
      <c r="W433" s="732"/>
    </row>
    <row r="434" spans="1:23" s="733" customFormat="1" ht="14.25" outlineLevel="2">
      <c r="A434" s="730" t="s">
        <v>1336</v>
      </c>
      <c r="B434" s="730" t="s">
        <v>1337</v>
      </c>
      <c r="C434" s="731"/>
      <c r="D434" s="755">
        <f t="shared" si="461"/>
        <v>0</v>
      </c>
      <c r="E434" s="756"/>
      <c r="F434" s="756"/>
      <c r="G434" s="756"/>
      <c r="H434" s="755">
        <f t="shared" si="462"/>
        <v>0</v>
      </c>
      <c r="I434" s="756"/>
      <c r="J434" s="756"/>
      <c r="K434" s="756"/>
      <c r="L434" s="755">
        <f t="shared" si="463"/>
        <v>0</v>
      </c>
      <c r="M434" s="756"/>
      <c r="N434" s="756"/>
      <c r="O434" s="756"/>
      <c r="P434" s="755">
        <f t="shared" si="464"/>
        <v>0</v>
      </c>
      <c r="Q434" s="756"/>
      <c r="R434" s="756"/>
      <c r="S434" s="756"/>
      <c r="T434" s="755">
        <f t="shared" si="475"/>
        <v>0</v>
      </c>
      <c r="U434" s="757">
        <f t="shared" si="456"/>
        <v>0</v>
      </c>
      <c r="V434" s="732"/>
      <c r="W434" s="732"/>
    </row>
    <row r="435" spans="1:23" s="733" customFormat="1" ht="14.25" outlineLevel="2">
      <c r="A435" s="730" t="s">
        <v>1338</v>
      </c>
      <c r="B435" s="730" t="s">
        <v>511</v>
      </c>
      <c r="C435" s="731"/>
      <c r="D435" s="755">
        <f t="shared" si="461"/>
        <v>0</v>
      </c>
      <c r="E435" s="756"/>
      <c r="F435" s="756"/>
      <c r="G435" s="756"/>
      <c r="H435" s="755">
        <f t="shared" si="462"/>
        <v>0</v>
      </c>
      <c r="I435" s="756"/>
      <c r="J435" s="756"/>
      <c r="K435" s="756"/>
      <c r="L435" s="755">
        <f t="shared" si="463"/>
        <v>0</v>
      </c>
      <c r="M435" s="756"/>
      <c r="N435" s="756"/>
      <c r="O435" s="756"/>
      <c r="P435" s="755">
        <f t="shared" si="464"/>
        <v>0</v>
      </c>
      <c r="Q435" s="756"/>
      <c r="R435" s="756"/>
      <c r="S435" s="756"/>
      <c r="T435" s="755">
        <f t="shared" si="475"/>
        <v>0</v>
      </c>
      <c r="U435" s="757">
        <f t="shared" si="456"/>
        <v>0</v>
      </c>
      <c r="V435" s="732"/>
      <c r="W435" s="732"/>
    </row>
    <row r="436" spans="1:23" s="733" customFormat="1" ht="14.25" outlineLevel="2">
      <c r="A436" s="735" t="s">
        <v>1339</v>
      </c>
      <c r="B436" s="735" t="s">
        <v>1340</v>
      </c>
      <c r="C436" s="736"/>
      <c r="D436" s="752">
        <f t="shared" si="461"/>
        <v>0</v>
      </c>
      <c r="E436" s="753">
        <f>SUM(E437:E441)</f>
        <v>0</v>
      </c>
      <c r="F436" s="753">
        <f t="shared" ref="F436" si="476">SUM(F437:F441)</f>
        <v>0</v>
      </c>
      <c r="G436" s="753">
        <f t="shared" ref="G436" si="477">SUM(G437:G441)</f>
        <v>0</v>
      </c>
      <c r="H436" s="752">
        <f t="shared" si="462"/>
        <v>0</v>
      </c>
      <c r="I436" s="753">
        <f>SUM(I437:I441)</f>
        <v>0</v>
      </c>
      <c r="J436" s="753">
        <f t="shared" ref="J436:K436" si="478">SUM(J437:J441)</f>
        <v>0</v>
      </c>
      <c r="K436" s="753">
        <f t="shared" si="478"/>
        <v>0</v>
      </c>
      <c r="L436" s="752">
        <f t="shared" si="463"/>
        <v>0</v>
      </c>
      <c r="M436" s="753">
        <f>SUM(M437:M441)</f>
        <v>0</v>
      </c>
      <c r="N436" s="753">
        <f t="shared" ref="N436:O436" si="479">SUM(N437:N441)</f>
        <v>0</v>
      </c>
      <c r="O436" s="753">
        <f t="shared" si="479"/>
        <v>0</v>
      </c>
      <c r="P436" s="752">
        <f t="shared" si="464"/>
        <v>0</v>
      </c>
      <c r="Q436" s="753">
        <f>SUM(Q437:Q441)</f>
        <v>0</v>
      </c>
      <c r="R436" s="753">
        <f t="shared" ref="R436:S436" si="480">SUM(R437:R441)</f>
        <v>0</v>
      </c>
      <c r="S436" s="753">
        <f t="shared" si="480"/>
        <v>0</v>
      </c>
      <c r="T436" s="752">
        <f t="shared" si="475"/>
        <v>0</v>
      </c>
      <c r="U436" s="754"/>
      <c r="V436" s="737"/>
      <c r="W436" s="737"/>
    </row>
    <row r="437" spans="1:23" s="733" customFormat="1" ht="14.25" outlineLevel="3">
      <c r="A437" s="730" t="s">
        <v>1341</v>
      </c>
      <c r="B437" s="730" t="s">
        <v>1342</v>
      </c>
      <c r="C437" s="731"/>
      <c r="D437" s="755">
        <f t="shared" si="461"/>
        <v>0</v>
      </c>
      <c r="E437" s="756"/>
      <c r="F437" s="756"/>
      <c r="G437" s="756"/>
      <c r="H437" s="755">
        <f t="shared" si="462"/>
        <v>0</v>
      </c>
      <c r="I437" s="756"/>
      <c r="J437" s="756"/>
      <c r="K437" s="756"/>
      <c r="L437" s="755">
        <f t="shared" si="463"/>
        <v>0</v>
      </c>
      <c r="M437" s="756"/>
      <c r="N437" s="756"/>
      <c r="O437" s="756"/>
      <c r="P437" s="755">
        <f t="shared" si="464"/>
        <v>0</v>
      </c>
      <c r="Q437" s="756"/>
      <c r="R437" s="756"/>
      <c r="S437" s="756"/>
      <c r="T437" s="755">
        <f t="shared" si="475"/>
        <v>0</v>
      </c>
      <c r="U437" s="757"/>
      <c r="V437" s="732"/>
      <c r="W437" s="732"/>
    </row>
    <row r="438" spans="1:23" s="733" customFormat="1" ht="14.25" outlineLevel="3">
      <c r="A438" s="730" t="s">
        <v>1343</v>
      </c>
      <c r="B438" s="730" t="s">
        <v>1344</v>
      </c>
      <c r="C438" s="731"/>
      <c r="D438" s="755">
        <f t="shared" si="461"/>
        <v>0</v>
      </c>
      <c r="E438" s="756"/>
      <c r="F438" s="756"/>
      <c r="G438" s="756"/>
      <c r="H438" s="755">
        <f t="shared" si="462"/>
        <v>0</v>
      </c>
      <c r="I438" s="756"/>
      <c r="J438" s="756"/>
      <c r="K438" s="756"/>
      <c r="L438" s="755">
        <f t="shared" si="463"/>
        <v>0</v>
      </c>
      <c r="M438" s="756"/>
      <c r="N438" s="756"/>
      <c r="O438" s="756"/>
      <c r="P438" s="755">
        <f t="shared" si="464"/>
        <v>0</v>
      </c>
      <c r="Q438" s="756"/>
      <c r="R438" s="756"/>
      <c r="S438" s="756"/>
      <c r="T438" s="755">
        <f t="shared" si="475"/>
        <v>0</v>
      </c>
      <c r="U438" s="757"/>
      <c r="V438" s="732"/>
      <c r="W438" s="732"/>
    </row>
    <row r="439" spans="1:23" s="733" customFormat="1" ht="14.25" outlineLevel="3">
      <c r="A439" s="730" t="s">
        <v>1345</v>
      </c>
      <c r="B439" s="730" t="s">
        <v>1346</v>
      </c>
      <c r="C439" s="731"/>
      <c r="D439" s="755">
        <f t="shared" si="461"/>
        <v>0</v>
      </c>
      <c r="E439" s="756"/>
      <c r="F439" s="756"/>
      <c r="G439" s="756"/>
      <c r="H439" s="755">
        <f t="shared" si="462"/>
        <v>0</v>
      </c>
      <c r="I439" s="756"/>
      <c r="J439" s="756"/>
      <c r="K439" s="756"/>
      <c r="L439" s="755">
        <f t="shared" si="463"/>
        <v>0</v>
      </c>
      <c r="M439" s="756"/>
      <c r="N439" s="756"/>
      <c r="O439" s="756"/>
      <c r="P439" s="755">
        <f t="shared" si="464"/>
        <v>0</v>
      </c>
      <c r="Q439" s="756"/>
      <c r="R439" s="756"/>
      <c r="S439" s="756"/>
      <c r="T439" s="755">
        <f t="shared" si="475"/>
        <v>0</v>
      </c>
      <c r="U439" s="757"/>
      <c r="V439" s="732"/>
      <c r="W439" s="732"/>
    </row>
    <row r="440" spans="1:23" s="733" customFormat="1" ht="14.25" outlineLevel="3">
      <c r="A440" s="730" t="s">
        <v>1347</v>
      </c>
      <c r="B440" s="730" t="s">
        <v>1348</v>
      </c>
      <c r="C440" s="731"/>
      <c r="D440" s="755">
        <f t="shared" si="461"/>
        <v>0</v>
      </c>
      <c r="E440" s="756"/>
      <c r="F440" s="756"/>
      <c r="G440" s="756"/>
      <c r="H440" s="755">
        <f t="shared" si="462"/>
        <v>0</v>
      </c>
      <c r="I440" s="756"/>
      <c r="J440" s="756"/>
      <c r="K440" s="756"/>
      <c r="L440" s="755">
        <f t="shared" si="463"/>
        <v>0</v>
      </c>
      <c r="M440" s="756"/>
      <c r="N440" s="756"/>
      <c r="O440" s="756"/>
      <c r="P440" s="755">
        <f t="shared" si="464"/>
        <v>0</v>
      </c>
      <c r="Q440" s="756"/>
      <c r="R440" s="756"/>
      <c r="S440" s="756"/>
      <c r="T440" s="755">
        <f t="shared" si="475"/>
        <v>0</v>
      </c>
      <c r="U440" s="757"/>
      <c r="V440" s="732"/>
      <c r="W440" s="732"/>
    </row>
    <row r="441" spans="1:23" s="733" customFormat="1" ht="14.25" outlineLevel="3">
      <c r="A441" s="730" t="s">
        <v>1349</v>
      </c>
      <c r="B441" s="730" t="s">
        <v>1350</v>
      </c>
      <c r="C441" s="731"/>
      <c r="D441" s="755">
        <f t="shared" si="461"/>
        <v>0</v>
      </c>
      <c r="E441" s="756"/>
      <c r="F441" s="756"/>
      <c r="G441" s="756"/>
      <c r="H441" s="755">
        <f t="shared" si="462"/>
        <v>0</v>
      </c>
      <c r="I441" s="756"/>
      <c r="J441" s="756"/>
      <c r="K441" s="756"/>
      <c r="L441" s="755">
        <f t="shared" si="463"/>
        <v>0</v>
      </c>
      <c r="M441" s="756"/>
      <c r="N441" s="756"/>
      <c r="O441" s="756"/>
      <c r="P441" s="755">
        <f t="shared" si="464"/>
        <v>0</v>
      </c>
      <c r="Q441" s="756"/>
      <c r="R441" s="756"/>
      <c r="S441" s="756"/>
      <c r="T441" s="755">
        <f t="shared" si="475"/>
        <v>0</v>
      </c>
      <c r="U441" s="757">
        <f t="shared" ref="U441:U481" si="481">C441-T441</f>
        <v>0</v>
      </c>
      <c r="V441" s="732"/>
      <c r="W441" s="732"/>
    </row>
    <row r="442" spans="1:23" s="733" customFormat="1" ht="14.25" outlineLevel="1">
      <c r="A442" s="735" t="s">
        <v>523</v>
      </c>
      <c r="B442" s="735" t="s">
        <v>1512</v>
      </c>
      <c r="C442" s="736"/>
      <c r="D442" s="752">
        <f t="shared" si="461"/>
        <v>0</v>
      </c>
      <c r="E442" s="753">
        <f>SUM(E443:E449)</f>
        <v>0</v>
      </c>
      <c r="F442" s="753">
        <f t="shared" ref="F442" si="482">SUM(F443:F449)</f>
        <v>0</v>
      </c>
      <c r="G442" s="753">
        <f t="shared" ref="G442" si="483">SUM(G443:G449)</f>
        <v>0</v>
      </c>
      <c r="H442" s="752">
        <f t="shared" si="462"/>
        <v>0</v>
      </c>
      <c r="I442" s="753">
        <f>SUM(I443:I449)</f>
        <v>0</v>
      </c>
      <c r="J442" s="753">
        <f t="shared" ref="J442:K442" si="484">SUM(J443:J449)</f>
        <v>0</v>
      </c>
      <c r="K442" s="753">
        <f t="shared" si="484"/>
        <v>0</v>
      </c>
      <c r="L442" s="752">
        <f t="shared" si="463"/>
        <v>0</v>
      </c>
      <c r="M442" s="753">
        <f>SUM(M443:M449)</f>
        <v>0</v>
      </c>
      <c r="N442" s="753">
        <f t="shared" ref="N442:O442" si="485">SUM(N443:N449)</f>
        <v>0</v>
      </c>
      <c r="O442" s="753">
        <f t="shared" si="485"/>
        <v>0</v>
      </c>
      <c r="P442" s="752">
        <f t="shared" si="464"/>
        <v>0</v>
      </c>
      <c r="Q442" s="753">
        <f>SUM(Q443:Q449)</f>
        <v>0</v>
      </c>
      <c r="R442" s="753">
        <f t="shared" ref="R442:S442" si="486">SUM(R443:R449)</f>
        <v>0</v>
      </c>
      <c r="S442" s="753">
        <f t="shared" si="486"/>
        <v>0</v>
      </c>
      <c r="T442" s="752">
        <f t="shared" si="475"/>
        <v>0</v>
      </c>
      <c r="U442" s="754">
        <f t="shared" si="481"/>
        <v>0</v>
      </c>
      <c r="V442" s="737"/>
      <c r="W442" s="737"/>
    </row>
    <row r="443" spans="1:23" s="733" customFormat="1" ht="14.25" outlineLevel="2">
      <c r="A443" s="730" t="s">
        <v>524</v>
      </c>
      <c r="B443" s="730" t="s">
        <v>1351</v>
      </c>
      <c r="C443" s="731"/>
      <c r="D443" s="755">
        <f t="shared" si="461"/>
        <v>0</v>
      </c>
      <c r="E443" s="756"/>
      <c r="F443" s="756"/>
      <c r="G443" s="756"/>
      <c r="H443" s="755">
        <f t="shared" si="462"/>
        <v>0</v>
      </c>
      <c r="I443" s="756"/>
      <c r="J443" s="756"/>
      <c r="K443" s="756"/>
      <c r="L443" s="755">
        <f t="shared" si="463"/>
        <v>0</v>
      </c>
      <c r="M443" s="756"/>
      <c r="N443" s="756"/>
      <c r="O443" s="756"/>
      <c r="P443" s="755">
        <f t="shared" si="464"/>
        <v>0</v>
      </c>
      <c r="Q443" s="756"/>
      <c r="R443" s="756"/>
      <c r="S443" s="756"/>
      <c r="T443" s="755">
        <f t="shared" si="475"/>
        <v>0</v>
      </c>
      <c r="U443" s="757">
        <f t="shared" si="481"/>
        <v>0</v>
      </c>
      <c r="V443" s="732"/>
      <c r="W443" s="732"/>
    </row>
    <row r="444" spans="1:23" s="733" customFormat="1" ht="14.25" outlineLevel="2">
      <c r="A444" s="730" t="s">
        <v>526</v>
      </c>
      <c r="B444" s="730" t="s">
        <v>1352</v>
      </c>
      <c r="C444" s="731"/>
      <c r="D444" s="755">
        <f t="shared" si="461"/>
        <v>0</v>
      </c>
      <c r="E444" s="756"/>
      <c r="F444" s="756"/>
      <c r="G444" s="756"/>
      <c r="H444" s="755">
        <f t="shared" si="462"/>
        <v>0</v>
      </c>
      <c r="I444" s="756"/>
      <c r="J444" s="756"/>
      <c r="K444" s="756"/>
      <c r="L444" s="755">
        <f t="shared" si="463"/>
        <v>0</v>
      </c>
      <c r="M444" s="756"/>
      <c r="N444" s="756"/>
      <c r="O444" s="756"/>
      <c r="P444" s="755">
        <f t="shared" si="464"/>
        <v>0</v>
      </c>
      <c r="Q444" s="756"/>
      <c r="R444" s="756"/>
      <c r="S444" s="756"/>
      <c r="T444" s="755">
        <f t="shared" si="475"/>
        <v>0</v>
      </c>
      <c r="U444" s="757">
        <f t="shared" si="481"/>
        <v>0</v>
      </c>
      <c r="V444" s="732"/>
      <c r="W444" s="732"/>
    </row>
    <row r="445" spans="1:23" s="733" customFormat="1" ht="14.25" outlineLevel="2">
      <c r="A445" s="730" t="s">
        <v>527</v>
      </c>
      <c r="B445" s="730" t="s">
        <v>1353</v>
      </c>
      <c r="C445" s="731"/>
      <c r="D445" s="755">
        <f t="shared" si="461"/>
        <v>0</v>
      </c>
      <c r="E445" s="756"/>
      <c r="F445" s="756"/>
      <c r="G445" s="756"/>
      <c r="H445" s="755">
        <f t="shared" si="462"/>
        <v>0</v>
      </c>
      <c r="I445" s="756"/>
      <c r="J445" s="756"/>
      <c r="K445" s="756"/>
      <c r="L445" s="755">
        <f t="shared" si="463"/>
        <v>0</v>
      </c>
      <c r="M445" s="756"/>
      <c r="N445" s="756"/>
      <c r="O445" s="756"/>
      <c r="P445" s="755">
        <f t="shared" si="464"/>
        <v>0</v>
      </c>
      <c r="Q445" s="756"/>
      <c r="R445" s="756"/>
      <c r="S445" s="756"/>
      <c r="T445" s="755">
        <f t="shared" si="475"/>
        <v>0</v>
      </c>
      <c r="U445" s="757">
        <f t="shared" si="481"/>
        <v>0</v>
      </c>
      <c r="V445" s="732"/>
      <c r="W445" s="732"/>
    </row>
    <row r="446" spans="1:23" s="733" customFormat="1" ht="14.25" outlineLevel="2">
      <c r="A446" s="730" t="s">
        <v>529</v>
      </c>
      <c r="B446" s="730" t="s">
        <v>1354</v>
      </c>
      <c r="C446" s="731"/>
      <c r="D446" s="755">
        <f t="shared" si="461"/>
        <v>0</v>
      </c>
      <c r="E446" s="759"/>
      <c r="F446" s="759"/>
      <c r="G446" s="759"/>
      <c r="H446" s="755">
        <f t="shared" si="462"/>
        <v>0</v>
      </c>
      <c r="I446" s="759"/>
      <c r="J446" s="759"/>
      <c r="K446" s="759"/>
      <c r="L446" s="755">
        <f t="shared" si="463"/>
        <v>0</v>
      </c>
      <c r="M446" s="759"/>
      <c r="N446" s="759"/>
      <c r="O446" s="759"/>
      <c r="P446" s="755">
        <f t="shared" si="464"/>
        <v>0</v>
      </c>
      <c r="Q446" s="759"/>
      <c r="R446" s="759"/>
      <c r="S446" s="759"/>
      <c r="T446" s="755">
        <f t="shared" si="475"/>
        <v>0</v>
      </c>
      <c r="U446" s="757">
        <f t="shared" si="481"/>
        <v>0</v>
      </c>
      <c r="V446" s="732"/>
      <c r="W446" s="732"/>
    </row>
    <row r="447" spans="1:23" s="733" customFormat="1" ht="14.25" outlineLevel="2">
      <c r="A447" s="730" t="s">
        <v>530</v>
      </c>
      <c r="B447" s="730" t="s">
        <v>512</v>
      </c>
      <c r="C447" s="731"/>
      <c r="D447" s="755">
        <f t="shared" si="461"/>
        <v>0</v>
      </c>
      <c r="E447" s="756"/>
      <c r="F447" s="756"/>
      <c r="G447" s="756"/>
      <c r="H447" s="755">
        <f t="shared" si="462"/>
        <v>0</v>
      </c>
      <c r="I447" s="756"/>
      <c r="J447" s="756"/>
      <c r="K447" s="756"/>
      <c r="L447" s="755">
        <f t="shared" si="463"/>
        <v>0</v>
      </c>
      <c r="M447" s="756"/>
      <c r="N447" s="756"/>
      <c r="O447" s="756"/>
      <c r="P447" s="755">
        <f t="shared" si="464"/>
        <v>0</v>
      </c>
      <c r="Q447" s="756"/>
      <c r="R447" s="756"/>
      <c r="S447" s="756"/>
      <c r="T447" s="755">
        <f t="shared" si="475"/>
        <v>0</v>
      </c>
      <c r="U447" s="757">
        <f t="shared" si="481"/>
        <v>0</v>
      </c>
      <c r="V447" s="732"/>
      <c r="W447" s="732"/>
    </row>
    <row r="448" spans="1:23" s="733" customFormat="1" ht="14.25" outlineLevel="2">
      <c r="A448" s="730" t="s">
        <v>531</v>
      </c>
      <c r="B448" s="730" t="s">
        <v>513</v>
      </c>
      <c r="C448" s="731"/>
      <c r="D448" s="755">
        <f t="shared" si="461"/>
        <v>0</v>
      </c>
      <c r="E448" s="756"/>
      <c r="F448" s="756"/>
      <c r="G448" s="756"/>
      <c r="H448" s="755">
        <f t="shared" si="462"/>
        <v>0</v>
      </c>
      <c r="I448" s="756"/>
      <c r="J448" s="756"/>
      <c r="K448" s="756"/>
      <c r="L448" s="755">
        <f t="shared" si="463"/>
        <v>0</v>
      </c>
      <c r="M448" s="756"/>
      <c r="N448" s="756"/>
      <c r="O448" s="756"/>
      <c r="P448" s="755">
        <f t="shared" si="464"/>
        <v>0</v>
      </c>
      <c r="Q448" s="756"/>
      <c r="R448" s="756"/>
      <c r="S448" s="756"/>
      <c r="T448" s="755">
        <f t="shared" si="475"/>
        <v>0</v>
      </c>
      <c r="U448" s="757">
        <f t="shared" si="481"/>
        <v>0</v>
      </c>
      <c r="V448" s="732"/>
      <c r="W448" s="732"/>
    </row>
    <row r="449" spans="1:23" s="733" customFormat="1" ht="14.25" outlineLevel="2">
      <c r="A449" s="735" t="s">
        <v>532</v>
      </c>
      <c r="B449" s="735" t="s">
        <v>1355</v>
      </c>
      <c r="C449" s="736"/>
      <c r="D449" s="752">
        <f t="shared" si="461"/>
        <v>0</v>
      </c>
      <c r="E449" s="753">
        <f>SUM(E450:E453)</f>
        <v>0</v>
      </c>
      <c r="F449" s="753">
        <f t="shared" ref="F449" si="487">SUM(F450:F453)</f>
        <v>0</v>
      </c>
      <c r="G449" s="753">
        <f t="shared" ref="G449" si="488">SUM(G450:G453)</f>
        <v>0</v>
      </c>
      <c r="H449" s="752">
        <f t="shared" si="462"/>
        <v>0</v>
      </c>
      <c r="I449" s="753">
        <f>SUM(I450:I453)</f>
        <v>0</v>
      </c>
      <c r="J449" s="753">
        <f t="shared" ref="J449:K449" si="489">SUM(J450:J453)</f>
        <v>0</v>
      </c>
      <c r="K449" s="753">
        <f t="shared" si="489"/>
        <v>0</v>
      </c>
      <c r="L449" s="752">
        <f t="shared" si="463"/>
        <v>0</v>
      </c>
      <c r="M449" s="753">
        <f>SUM(M450:M453)</f>
        <v>0</v>
      </c>
      <c r="N449" s="753">
        <f t="shared" ref="N449:O449" si="490">SUM(N450:N453)</f>
        <v>0</v>
      </c>
      <c r="O449" s="753">
        <f t="shared" si="490"/>
        <v>0</v>
      </c>
      <c r="P449" s="752">
        <f t="shared" si="464"/>
        <v>0</v>
      </c>
      <c r="Q449" s="753">
        <f>SUM(Q450:Q453)</f>
        <v>0</v>
      </c>
      <c r="R449" s="753">
        <f t="shared" ref="R449:S449" si="491">SUM(R450:R453)</f>
        <v>0</v>
      </c>
      <c r="S449" s="753">
        <f t="shared" si="491"/>
        <v>0</v>
      </c>
      <c r="T449" s="752">
        <f t="shared" si="475"/>
        <v>0</v>
      </c>
      <c r="U449" s="754">
        <f t="shared" si="481"/>
        <v>0</v>
      </c>
      <c r="V449" s="737"/>
      <c r="W449" s="737"/>
    </row>
    <row r="450" spans="1:23" s="733" customFormat="1" ht="14.25" outlineLevel="3">
      <c r="A450" s="730" t="s">
        <v>1356</v>
      </c>
      <c r="B450" s="730" t="s">
        <v>1357</v>
      </c>
      <c r="C450" s="731"/>
      <c r="D450" s="755">
        <f t="shared" si="461"/>
        <v>0</v>
      </c>
      <c r="E450" s="756"/>
      <c r="F450" s="756"/>
      <c r="G450" s="756"/>
      <c r="H450" s="755">
        <f t="shared" si="462"/>
        <v>0</v>
      </c>
      <c r="I450" s="756"/>
      <c r="J450" s="756"/>
      <c r="K450" s="756"/>
      <c r="L450" s="755">
        <f t="shared" si="463"/>
        <v>0</v>
      </c>
      <c r="M450" s="756"/>
      <c r="N450" s="756"/>
      <c r="O450" s="756"/>
      <c r="P450" s="755">
        <f t="shared" si="464"/>
        <v>0</v>
      </c>
      <c r="Q450" s="756"/>
      <c r="R450" s="756"/>
      <c r="S450" s="756"/>
      <c r="T450" s="755">
        <f t="shared" si="475"/>
        <v>0</v>
      </c>
      <c r="U450" s="757">
        <f t="shared" si="481"/>
        <v>0</v>
      </c>
      <c r="V450" s="732"/>
      <c r="W450" s="732"/>
    </row>
    <row r="451" spans="1:23" s="733" customFormat="1" ht="14.25" outlineLevel="3">
      <c r="A451" s="730" t="s">
        <v>1358</v>
      </c>
      <c r="B451" s="730" t="s">
        <v>1359</v>
      </c>
      <c r="C451" s="731"/>
      <c r="D451" s="755">
        <f t="shared" si="461"/>
        <v>0</v>
      </c>
      <c r="E451" s="756"/>
      <c r="F451" s="756"/>
      <c r="G451" s="756"/>
      <c r="H451" s="755">
        <f t="shared" si="462"/>
        <v>0</v>
      </c>
      <c r="I451" s="756"/>
      <c r="J451" s="756"/>
      <c r="K451" s="756"/>
      <c r="L451" s="755">
        <f t="shared" si="463"/>
        <v>0</v>
      </c>
      <c r="M451" s="756"/>
      <c r="N451" s="756"/>
      <c r="O451" s="756"/>
      <c r="P451" s="755">
        <f t="shared" si="464"/>
        <v>0</v>
      </c>
      <c r="Q451" s="756"/>
      <c r="R451" s="756"/>
      <c r="S451" s="756"/>
      <c r="T451" s="755">
        <f t="shared" si="475"/>
        <v>0</v>
      </c>
      <c r="U451" s="757">
        <f t="shared" si="481"/>
        <v>0</v>
      </c>
      <c r="V451" s="732"/>
      <c r="W451" s="732"/>
    </row>
    <row r="452" spans="1:23" s="733" customFormat="1" ht="14.25" outlineLevel="3">
      <c r="A452" s="730" t="s">
        <v>1360</v>
      </c>
      <c r="B452" s="730" t="s">
        <v>1361</v>
      </c>
      <c r="C452" s="731"/>
      <c r="D452" s="755">
        <f t="shared" si="461"/>
        <v>0</v>
      </c>
      <c r="E452" s="756"/>
      <c r="F452" s="756"/>
      <c r="G452" s="756"/>
      <c r="H452" s="755">
        <f t="shared" si="462"/>
        <v>0</v>
      </c>
      <c r="I452" s="756"/>
      <c r="J452" s="756"/>
      <c r="K452" s="756"/>
      <c r="L452" s="755">
        <f t="shared" si="463"/>
        <v>0</v>
      </c>
      <c r="M452" s="756"/>
      <c r="N452" s="756"/>
      <c r="O452" s="756"/>
      <c r="P452" s="755">
        <f t="shared" si="464"/>
        <v>0</v>
      </c>
      <c r="Q452" s="756"/>
      <c r="R452" s="756"/>
      <c r="S452" s="756"/>
      <c r="T452" s="755">
        <f t="shared" si="475"/>
        <v>0</v>
      </c>
      <c r="U452" s="757">
        <f t="shared" si="481"/>
        <v>0</v>
      </c>
      <c r="V452" s="732"/>
      <c r="W452" s="732"/>
    </row>
    <row r="453" spans="1:23" s="733" customFormat="1" ht="14.25" outlineLevel="3">
      <c r="A453" s="730" t="s">
        <v>1362</v>
      </c>
      <c r="B453" s="730" t="s">
        <v>1363</v>
      </c>
      <c r="C453" s="731"/>
      <c r="D453" s="755">
        <f t="shared" si="461"/>
        <v>0</v>
      </c>
      <c r="E453" s="756"/>
      <c r="F453" s="756"/>
      <c r="G453" s="756"/>
      <c r="H453" s="755">
        <f t="shared" si="462"/>
        <v>0</v>
      </c>
      <c r="I453" s="756"/>
      <c r="J453" s="756"/>
      <c r="K453" s="756"/>
      <c r="L453" s="755">
        <f t="shared" si="463"/>
        <v>0</v>
      </c>
      <c r="M453" s="756"/>
      <c r="N453" s="756"/>
      <c r="O453" s="756"/>
      <c r="P453" s="755">
        <f t="shared" si="464"/>
        <v>0</v>
      </c>
      <c r="Q453" s="756"/>
      <c r="R453" s="756"/>
      <c r="S453" s="756"/>
      <c r="T453" s="755">
        <f t="shared" si="475"/>
        <v>0</v>
      </c>
      <c r="U453" s="757">
        <f t="shared" si="481"/>
        <v>0</v>
      </c>
      <c r="V453" s="732"/>
      <c r="W453" s="732"/>
    </row>
    <row r="454" spans="1:23" s="733" customFormat="1" ht="14.25" outlineLevel="1">
      <c r="A454" s="735" t="s">
        <v>535</v>
      </c>
      <c r="B454" s="735" t="s">
        <v>515</v>
      </c>
      <c r="C454" s="736"/>
      <c r="D454" s="752">
        <f t="shared" si="461"/>
        <v>0</v>
      </c>
      <c r="E454" s="758">
        <f>SUM(E455:E458,E462:E466)</f>
        <v>0</v>
      </c>
      <c r="F454" s="758">
        <f t="shared" ref="F454" si="492">SUM(F455:F458,F462:F466)</f>
        <v>0</v>
      </c>
      <c r="G454" s="758">
        <f t="shared" ref="G454" si="493">SUM(G455:G458,G462:G466)</f>
        <v>0</v>
      </c>
      <c r="H454" s="752">
        <f t="shared" si="462"/>
        <v>0</v>
      </c>
      <c r="I454" s="758">
        <f>SUM(I455:I458,I462:I466)</f>
        <v>0</v>
      </c>
      <c r="J454" s="758">
        <f t="shared" ref="J454:K454" si="494">SUM(J455:J458,J462:J466)</f>
        <v>0</v>
      </c>
      <c r="K454" s="758">
        <f t="shared" si="494"/>
        <v>0</v>
      </c>
      <c r="L454" s="752">
        <f t="shared" si="463"/>
        <v>0</v>
      </c>
      <c r="M454" s="758">
        <f>SUM(M455:M458,M462:M466)</f>
        <v>0</v>
      </c>
      <c r="N454" s="758">
        <f t="shared" ref="N454:O454" si="495">SUM(N455:N458,N462:N466)</f>
        <v>0</v>
      </c>
      <c r="O454" s="758">
        <f t="shared" si="495"/>
        <v>0</v>
      </c>
      <c r="P454" s="752">
        <f t="shared" si="464"/>
        <v>0</v>
      </c>
      <c r="Q454" s="758">
        <f>SUM(Q455:Q458,Q462:Q466)</f>
        <v>0</v>
      </c>
      <c r="R454" s="758">
        <f t="shared" ref="R454:S454" si="496">SUM(R455:R458,R462:R466)</f>
        <v>0</v>
      </c>
      <c r="S454" s="758">
        <f t="shared" si="496"/>
        <v>0</v>
      </c>
      <c r="T454" s="752">
        <f t="shared" si="475"/>
        <v>0</v>
      </c>
      <c r="U454" s="754">
        <f t="shared" si="481"/>
        <v>0</v>
      </c>
      <c r="V454" s="737"/>
      <c r="W454" s="737"/>
    </row>
    <row r="455" spans="1:23" s="733" customFormat="1" ht="14.25" outlineLevel="2">
      <c r="A455" s="730" t="s">
        <v>537</v>
      </c>
      <c r="B455" s="730" t="s">
        <v>1364</v>
      </c>
      <c r="C455" s="731"/>
      <c r="D455" s="755">
        <f t="shared" si="461"/>
        <v>0</v>
      </c>
      <c r="E455" s="756"/>
      <c r="F455" s="756"/>
      <c r="G455" s="756"/>
      <c r="H455" s="755">
        <f t="shared" si="462"/>
        <v>0</v>
      </c>
      <c r="I455" s="756"/>
      <c r="J455" s="756"/>
      <c r="K455" s="756"/>
      <c r="L455" s="755">
        <f t="shared" si="463"/>
        <v>0</v>
      </c>
      <c r="M455" s="756"/>
      <c r="N455" s="756"/>
      <c r="O455" s="756"/>
      <c r="P455" s="755">
        <f t="shared" si="464"/>
        <v>0</v>
      </c>
      <c r="Q455" s="756"/>
      <c r="R455" s="756"/>
      <c r="S455" s="756"/>
      <c r="T455" s="755">
        <f t="shared" si="475"/>
        <v>0</v>
      </c>
      <c r="U455" s="757">
        <f t="shared" si="481"/>
        <v>0</v>
      </c>
      <c r="V455" s="732"/>
      <c r="W455" s="732"/>
    </row>
    <row r="456" spans="1:23" s="733" customFormat="1" ht="14.25" outlineLevel="2">
      <c r="A456" s="730" t="s">
        <v>539</v>
      </c>
      <c r="B456" s="730" t="s">
        <v>516</v>
      </c>
      <c r="C456" s="731"/>
      <c r="D456" s="755">
        <f t="shared" si="461"/>
        <v>0</v>
      </c>
      <c r="E456" s="756"/>
      <c r="F456" s="756"/>
      <c r="G456" s="756"/>
      <c r="H456" s="755">
        <f t="shared" si="462"/>
        <v>0</v>
      </c>
      <c r="I456" s="756"/>
      <c r="J456" s="756"/>
      <c r="K456" s="756"/>
      <c r="L456" s="755">
        <f t="shared" si="463"/>
        <v>0</v>
      </c>
      <c r="M456" s="756"/>
      <c r="N456" s="756"/>
      <c r="O456" s="756"/>
      <c r="P456" s="755">
        <f t="shared" si="464"/>
        <v>0</v>
      </c>
      <c r="Q456" s="756"/>
      <c r="R456" s="756"/>
      <c r="S456" s="756"/>
      <c r="T456" s="755">
        <f t="shared" si="475"/>
        <v>0</v>
      </c>
      <c r="U456" s="757">
        <f t="shared" si="481"/>
        <v>0</v>
      </c>
      <c r="V456" s="732"/>
      <c r="W456" s="732"/>
    </row>
    <row r="457" spans="1:23" s="733" customFormat="1" ht="14.25" outlineLevel="2">
      <c r="A457" s="730" t="s">
        <v>541</v>
      </c>
      <c r="B457" s="730" t="s">
        <v>517</v>
      </c>
      <c r="C457" s="731"/>
      <c r="D457" s="755">
        <f t="shared" si="461"/>
        <v>0</v>
      </c>
      <c r="E457" s="756"/>
      <c r="F457" s="756"/>
      <c r="G457" s="756"/>
      <c r="H457" s="755">
        <f t="shared" si="462"/>
        <v>0</v>
      </c>
      <c r="I457" s="756"/>
      <c r="J457" s="756"/>
      <c r="K457" s="756"/>
      <c r="L457" s="755">
        <f t="shared" si="463"/>
        <v>0</v>
      </c>
      <c r="M457" s="756"/>
      <c r="N457" s="756"/>
      <c r="O457" s="756"/>
      <c r="P457" s="755">
        <f t="shared" si="464"/>
        <v>0</v>
      </c>
      <c r="Q457" s="756"/>
      <c r="R457" s="756"/>
      <c r="S457" s="756"/>
      <c r="T457" s="755">
        <f t="shared" si="475"/>
        <v>0</v>
      </c>
      <c r="U457" s="757">
        <f t="shared" si="481"/>
        <v>0</v>
      </c>
      <c r="V457" s="732"/>
      <c r="W457" s="732"/>
    </row>
    <row r="458" spans="1:23" s="733" customFormat="1" ht="14.25" outlineLevel="2">
      <c r="A458" s="735" t="s">
        <v>543</v>
      </c>
      <c r="B458" s="735" t="s">
        <v>518</v>
      </c>
      <c r="C458" s="736"/>
      <c r="D458" s="752">
        <f t="shared" si="461"/>
        <v>0</v>
      </c>
      <c r="E458" s="758">
        <f>SUM(E459:E461)</f>
        <v>0</v>
      </c>
      <c r="F458" s="758">
        <f t="shared" ref="F458" si="497">SUM(F459:F461)</f>
        <v>0</v>
      </c>
      <c r="G458" s="758">
        <f t="shared" ref="G458" si="498">SUM(G459:G461)</f>
        <v>0</v>
      </c>
      <c r="H458" s="752">
        <f t="shared" si="462"/>
        <v>0</v>
      </c>
      <c r="I458" s="758">
        <f>SUM(I459:I461)</f>
        <v>0</v>
      </c>
      <c r="J458" s="758">
        <f t="shared" ref="J458:K458" si="499">SUM(J459:J461)</f>
        <v>0</v>
      </c>
      <c r="K458" s="758">
        <f t="shared" si="499"/>
        <v>0</v>
      </c>
      <c r="L458" s="752">
        <f t="shared" si="463"/>
        <v>0</v>
      </c>
      <c r="M458" s="758">
        <f>SUM(M459:M461)</f>
        <v>0</v>
      </c>
      <c r="N458" s="758">
        <f t="shared" ref="N458:O458" si="500">SUM(N459:N461)</f>
        <v>0</v>
      </c>
      <c r="O458" s="758">
        <f t="shared" si="500"/>
        <v>0</v>
      </c>
      <c r="P458" s="752">
        <f t="shared" si="464"/>
        <v>0</v>
      </c>
      <c r="Q458" s="758">
        <f>SUM(Q459:Q461)</f>
        <v>0</v>
      </c>
      <c r="R458" s="758">
        <f t="shared" ref="R458:S458" si="501">SUM(R459:R461)</f>
        <v>0</v>
      </c>
      <c r="S458" s="758">
        <f t="shared" si="501"/>
        <v>0</v>
      </c>
      <c r="T458" s="752">
        <f t="shared" si="475"/>
        <v>0</v>
      </c>
      <c r="U458" s="754">
        <f t="shared" si="481"/>
        <v>0</v>
      </c>
      <c r="V458" s="737"/>
      <c r="W458" s="737"/>
    </row>
    <row r="459" spans="1:23" s="733" customFormat="1" ht="14.25" outlineLevel="3">
      <c r="A459" s="730" t="s">
        <v>1365</v>
      </c>
      <c r="B459" s="730" t="s">
        <v>1366</v>
      </c>
      <c r="C459" s="731"/>
      <c r="D459" s="755">
        <f t="shared" si="461"/>
        <v>0</v>
      </c>
      <c r="E459" s="756"/>
      <c r="F459" s="756"/>
      <c r="G459" s="756"/>
      <c r="H459" s="755">
        <f t="shared" si="462"/>
        <v>0</v>
      </c>
      <c r="I459" s="756"/>
      <c r="J459" s="756"/>
      <c r="K459" s="756"/>
      <c r="L459" s="755">
        <f t="shared" si="463"/>
        <v>0</v>
      </c>
      <c r="M459" s="756"/>
      <c r="N459" s="756"/>
      <c r="O459" s="756"/>
      <c r="P459" s="755">
        <f t="shared" si="464"/>
        <v>0</v>
      </c>
      <c r="Q459" s="756"/>
      <c r="R459" s="756"/>
      <c r="S459" s="756"/>
      <c r="T459" s="755">
        <f t="shared" si="475"/>
        <v>0</v>
      </c>
      <c r="U459" s="757">
        <f t="shared" si="481"/>
        <v>0</v>
      </c>
      <c r="V459" s="732"/>
      <c r="W459" s="732"/>
    </row>
    <row r="460" spans="1:23" s="733" customFormat="1" ht="14.25" outlineLevel="3">
      <c r="A460" s="730" t="s">
        <v>1367</v>
      </c>
      <c r="B460" s="730" t="s">
        <v>1368</v>
      </c>
      <c r="C460" s="731"/>
      <c r="D460" s="755">
        <f t="shared" si="461"/>
        <v>0</v>
      </c>
      <c r="E460" s="756"/>
      <c r="F460" s="756"/>
      <c r="G460" s="756"/>
      <c r="H460" s="755">
        <f t="shared" si="462"/>
        <v>0</v>
      </c>
      <c r="I460" s="756"/>
      <c r="J460" s="756"/>
      <c r="K460" s="756"/>
      <c r="L460" s="755">
        <f t="shared" si="463"/>
        <v>0</v>
      </c>
      <c r="M460" s="756"/>
      <c r="N460" s="756"/>
      <c r="O460" s="756"/>
      <c r="P460" s="755">
        <f t="shared" si="464"/>
        <v>0</v>
      </c>
      <c r="Q460" s="756"/>
      <c r="R460" s="756"/>
      <c r="S460" s="756"/>
      <c r="T460" s="755">
        <f t="shared" si="475"/>
        <v>0</v>
      </c>
      <c r="U460" s="757">
        <f t="shared" si="481"/>
        <v>0</v>
      </c>
      <c r="V460" s="732"/>
      <c r="W460" s="732"/>
    </row>
    <row r="461" spans="1:23" s="733" customFormat="1" ht="14.25" outlineLevel="3">
      <c r="A461" s="730" t="s">
        <v>1369</v>
      </c>
      <c r="B461" s="730" t="s">
        <v>1370</v>
      </c>
      <c r="C461" s="731"/>
      <c r="D461" s="755">
        <f t="shared" si="461"/>
        <v>0</v>
      </c>
      <c r="E461" s="756"/>
      <c r="F461" s="756"/>
      <c r="G461" s="756"/>
      <c r="H461" s="755">
        <f t="shared" si="462"/>
        <v>0</v>
      </c>
      <c r="I461" s="756"/>
      <c r="J461" s="756"/>
      <c r="K461" s="756"/>
      <c r="L461" s="755">
        <f t="shared" si="463"/>
        <v>0</v>
      </c>
      <c r="M461" s="756"/>
      <c r="N461" s="756"/>
      <c r="O461" s="756"/>
      <c r="P461" s="755">
        <f t="shared" si="464"/>
        <v>0</v>
      </c>
      <c r="Q461" s="756"/>
      <c r="R461" s="756"/>
      <c r="S461" s="756"/>
      <c r="T461" s="755">
        <f t="shared" si="475"/>
        <v>0</v>
      </c>
      <c r="U461" s="757">
        <f t="shared" si="481"/>
        <v>0</v>
      </c>
      <c r="V461" s="732"/>
      <c r="W461" s="732"/>
    </row>
    <row r="462" spans="1:23" s="733" customFormat="1" ht="14.25" outlineLevel="2">
      <c r="A462" s="730" t="s">
        <v>545</v>
      </c>
      <c r="B462" s="730" t="s">
        <v>519</v>
      </c>
      <c r="C462" s="731"/>
      <c r="D462" s="755">
        <f t="shared" si="461"/>
        <v>0</v>
      </c>
      <c r="E462" s="756"/>
      <c r="F462" s="756"/>
      <c r="G462" s="756"/>
      <c r="H462" s="755">
        <f t="shared" si="462"/>
        <v>0</v>
      </c>
      <c r="I462" s="756"/>
      <c r="J462" s="756"/>
      <c r="K462" s="756"/>
      <c r="L462" s="755">
        <f t="shared" si="463"/>
        <v>0</v>
      </c>
      <c r="M462" s="756"/>
      <c r="N462" s="756"/>
      <c r="O462" s="756"/>
      <c r="P462" s="755">
        <f t="shared" si="464"/>
        <v>0</v>
      </c>
      <c r="Q462" s="756"/>
      <c r="R462" s="756"/>
      <c r="S462" s="756"/>
      <c r="T462" s="755">
        <f t="shared" si="475"/>
        <v>0</v>
      </c>
      <c r="U462" s="757">
        <f t="shared" si="481"/>
        <v>0</v>
      </c>
      <c r="V462" s="732"/>
      <c r="W462" s="732"/>
    </row>
    <row r="463" spans="1:23" s="733" customFormat="1" ht="14.25" outlineLevel="2">
      <c r="A463" s="730" t="s">
        <v>546</v>
      </c>
      <c r="B463" s="730" t="s">
        <v>520</v>
      </c>
      <c r="C463" s="731"/>
      <c r="D463" s="755">
        <f t="shared" si="461"/>
        <v>0</v>
      </c>
      <c r="E463" s="756"/>
      <c r="F463" s="756"/>
      <c r="G463" s="756"/>
      <c r="H463" s="755">
        <f t="shared" si="462"/>
        <v>0</v>
      </c>
      <c r="I463" s="756"/>
      <c r="J463" s="756"/>
      <c r="K463" s="756"/>
      <c r="L463" s="755">
        <f t="shared" si="463"/>
        <v>0</v>
      </c>
      <c r="M463" s="756"/>
      <c r="N463" s="756"/>
      <c r="O463" s="756"/>
      <c r="P463" s="755">
        <f t="shared" si="464"/>
        <v>0</v>
      </c>
      <c r="Q463" s="756"/>
      <c r="R463" s="756"/>
      <c r="S463" s="756"/>
      <c r="T463" s="755">
        <f t="shared" si="475"/>
        <v>0</v>
      </c>
      <c r="U463" s="757">
        <f t="shared" si="481"/>
        <v>0</v>
      </c>
      <c r="V463" s="732"/>
      <c r="W463" s="732"/>
    </row>
    <row r="464" spans="1:23" s="733" customFormat="1" ht="14.25" outlineLevel="2">
      <c r="A464" s="730" t="s">
        <v>547</v>
      </c>
      <c r="B464" s="730" t="s">
        <v>1371</v>
      </c>
      <c r="C464" s="731"/>
      <c r="D464" s="755">
        <f t="shared" si="461"/>
        <v>0</v>
      </c>
      <c r="E464" s="756"/>
      <c r="F464" s="756"/>
      <c r="G464" s="756"/>
      <c r="H464" s="755">
        <f t="shared" si="462"/>
        <v>0</v>
      </c>
      <c r="I464" s="756"/>
      <c r="J464" s="756"/>
      <c r="K464" s="756"/>
      <c r="L464" s="755">
        <f t="shared" si="463"/>
        <v>0</v>
      </c>
      <c r="M464" s="756"/>
      <c r="N464" s="756"/>
      <c r="O464" s="756"/>
      <c r="P464" s="755">
        <f t="shared" si="464"/>
        <v>0</v>
      </c>
      <c r="Q464" s="756"/>
      <c r="R464" s="756"/>
      <c r="S464" s="756"/>
      <c r="T464" s="755">
        <f t="shared" si="475"/>
        <v>0</v>
      </c>
      <c r="U464" s="757">
        <f t="shared" si="481"/>
        <v>0</v>
      </c>
      <c r="V464" s="732"/>
      <c r="W464" s="732"/>
    </row>
    <row r="465" spans="1:23" s="733" customFormat="1" ht="14.25" outlineLevel="2">
      <c r="A465" s="730" t="s">
        <v>1372</v>
      </c>
      <c r="B465" s="730" t="s">
        <v>1373</v>
      </c>
      <c r="C465" s="731"/>
      <c r="D465" s="755">
        <f t="shared" si="461"/>
        <v>0</v>
      </c>
      <c r="E465" s="756"/>
      <c r="F465" s="756"/>
      <c r="G465" s="756"/>
      <c r="H465" s="755">
        <f t="shared" si="462"/>
        <v>0</v>
      </c>
      <c r="I465" s="756"/>
      <c r="J465" s="756"/>
      <c r="K465" s="756"/>
      <c r="L465" s="755">
        <f t="shared" si="463"/>
        <v>0</v>
      </c>
      <c r="M465" s="756"/>
      <c r="N465" s="756"/>
      <c r="O465" s="756"/>
      <c r="P465" s="755">
        <f t="shared" si="464"/>
        <v>0</v>
      </c>
      <c r="Q465" s="756"/>
      <c r="R465" s="756"/>
      <c r="S465" s="756"/>
      <c r="T465" s="755">
        <f t="shared" si="475"/>
        <v>0</v>
      </c>
      <c r="U465" s="757">
        <f t="shared" si="481"/>
        <v>0</v>
      </c>
      <c r="V465" s="732"/>
      <c r="W465" s="732"/>
    </row>
    <row r="466" spans="1:23" s="733" customFormat="1" ht="14.25" outlineLevel="2">
      <c r="A466" s="730" t="s">
        <v>1374</v>
      </c>
      <c r="B466" s="730" t="s">
        <v>521</v>
      </c>
      <c r="C466" s="731"/>
      <c r="D466" s="755">
        <f t="shared" si="461"/>
        <v>0</v>
      </c>
      <c r="E466" s="756"/>
      <c r="F466" s="756"/>
      <c r="G466" s="756"/>
      <c r="H466" s="755">
        <f t="shared" si="462"/>
        <v>0</v>
      </c>
      <c r="I466" s="756"/>
      <c r="J466" s="756"/>
      <c r="K466" s="756"/>
      <c r="L466" s="755">
        <f t="shared" si="463"/>
        <v>0</v>
      </c>
      <c r="M466" s="756"/>
      <c r="N466" s="756"/>
      <c r="O466" s="756"/>
      <c r="P466" s="755">
        <f t="shared" si="464"/>
        <v>0</v>
      </c>
      <c r="Q466" s="756"/>
      <c r="R466" s="756"/>
      <c r="S466" s="756"/>
      <c r="T466" s="755">
        <f t="shared" si="475"/>
        <v>0</v>
      </c>
      <c r="U466" s="757">
        <f t="shared" si="481"/>
        <v>0</v>
      </c>
      <c r="V466" s="732"/>
      <c r="W466" s="732"/>
    </row>
    <row r="467" spans="1:23" s="733" customFormat="1" ht="14.25" outlineLevel="1">
      <c r="A467" s="735" t="s">
        <v>548</v>
      </c>
      <c r="B467" s="735" t="s">
        <v>1375</v>
      </c>
      <c r="C467" s="736"/>
      <c r="D467" s="752">
        <f t="shared" si="461"/>
        <v>0</v>
      </c>
      <c r="E467" s="753">
        <f>SUM(E468:E476)</f>
        <v>0</v>
      </c>
      <c r="F467" s="753">
        <f t="shared" ref="F467" si="502">SUM(F468:F476)</f>
        <v>0</v>
      </c>
      <c r="G467" s="753">
        <f t="shared" ref="G467" si="503">SUM(G468:G476)</f>
        <v>0</v>
      </c>
      <c r="H467" s="752">
        <f t="shared" si="462"/>
        <v>0</v>
      </c>
      <c r="I467" s="753">
        <f>SUM(I468:I476)</f>
        <v>0</v>
      </c>
      <c r="J467" s="753">
        <f t="shared" ref="J467:K467" si="504">SUM(J468:J476)</f>
        <v>0</v>
      </c>
      <c r="K467" s="753">
        <f t="shared" si="504"/>
        <v>0</v>
      </c>
      <c r="L467" s="752">
        <f t="shared" si="463"/>
        <v>0</v>
      </c>
      <c r="M467" s="753">
        <f>SUM(M468:M476)</f>
        <v>0</v>
      </c>
      <c r="N467" s="753">
        <f t="shared" ref="N467:O467" si="505">SUM(N468:N476)</f>
        <v>0</v>
      </c>
      <c r="O467" s="753">
        <f t="shared" si="505"/>
        <v>0</v>
      </c>
      <c r="P467" s="752">
        <f t="shared" si="464"/>
        <v>0</v>
      </c>
      <c r="Q467" s="753">
        <f>SUM(Q468:Q476)</f>
        <v>0</v>
      </c>
      <c r="R467" s="753">
        <f t="shared" ref="R467:S467" si="506">SUM(R468:R476)</f>
        <v>0</v>
      </c>
      <c r="S467" s="753">
        <f t="shared" si="506"/>
        <v>0</v>
      </c>
      <c r="T467" s="752">
        <f t="shared" si="475"/>
        <v>0</v>
      </c>
      <c r="U467" s="754">
        <f t="shared" si="481"/>
        <v>0</v>
      </c>
      <c r="V467" s="737"/>
      <c r="W467" s="737"/>
    </row>
    <row r="468" spans="1:23" s="733" customFormat="1" ht="14.25" outlineLevel="2">
      <c r="A468" s="730" t="s">
        <v>550</v>
      </c>
      <c r="B468" s="730" t="s">
        <v>525</v>
      </c>
      <c r="C468" s="731"/>
      <c r="D468" s="755">
        <f t="shared" si="461"/>
        <v>0</v>
      </c>
      <c r="E468" s="759"/>
      <c r="F468" s="759"/>
      <c r="G468" s="759"/>
      <c r="H468" s="755">
        <f t="shared" si="462"/>
        <v>0</v>
      </c>
      <c r="I468" s="759"/>
      <c r="J468" s="759"/>
      <c r="K468" s="759"/>
      <c r="L468" s="755">
        <f t="shared" si="463"/>
        <v>0</v>
      </c>
      <c r="M468" s="759"/>
      <c r="N468" s="759"/>
      <c r="O468" s="759"/>
      <c r="P468" s="755">
        <f t="shared" si="464"/>
        <v>0</v>
      </c>
      <c r="Q468" s="759"/>
      <c r="R468" s="759"/>
      <c r="S468" s="759"/>
      <c r="T468" s="755">
        <f t="shared" si="475"/>
        <v>0</v>
      </c>
      <c r="U468" s="757">
        <f t="shared" si="481"/>
        <v>0</v>
      </c>
      <c r="V468" s="732"/>
      <c r="W468" s="732"/>
    </row>
    <row r="469" spans="1:23" s="733" customFormat="1" ht="14.25" outlineLevel="2">
      <c r="A469" s="730" t="s">
        <v>552</v>
      </c>
      <c r="B469" s="730" t="s">
        <v>1376</v>
      </c>
      <c r="C469" s="731"/>
      <c r="D469" s="755">
        <f t="shared" si="461"/>
        <v>0</v>
      </c>
      <c r="E469" s="756"/>
      <c r="F469" s="756"/>
      <c r="G469" s="756"/>
      <c r="H469" s="755">
        <f t="shared" si="462"/>
        <v>0</v>
      </c>
      <c r="I469" s="756"/>
      <c r="J469" s="756"/>
      <c r="K469" s="756"/>
      <c r="L469" s="755">
        <f t="shared" si="463"/>
        <v>0</v>
      </c>
      <c r="M469" s="756"/>
      <c r="N469" s="756"/>
      <c r="O469" s="756"/>
      <c r="P469" s="755">
        <f t="shared" si="464"/>
        <v>0</v>
      </c>
      <c r="Q469" s="756"/>
      <c r="R469" s="756"/>
      <c r="S469" s="756"/>
      <c r="T469" s="755">
        <f t="shared" si="475"/>
        <v>0</v>
      </c>
      <c r="U469" s="757">
        <f t="shared" si="481"/>
        <v>0</v>
      </c>
      <c r="V469" s="732"/>
      <c r="W469" s="732"/>
    </row>
    <row r="470" spans="1:23" s="733" customFormat="1" ht="14.25" outlineLevel="2">
      <c r="A470" s="730" t="s">
        <v>554</v>
      </c>
      <c r="B470" s="730" t="s">
        <v>528</v>
      </c>
      <c r="C470" s="731"/>
      <c r="D470" s="755">
        <f t="shared" si="461"/>
        <v>0</v>
      </c>
      <c r="E470" s="756"/>
      <c r="F470" s="756"/>
      <c r="G470" s="756"/>
      <c r="H470" s="755">
        <f t="shared" si="462"/>
        <v>0</v>
      </c>
      <c r="I470" s="756"/>
      <c r="J470" s="756"/>
      <c r="K470" s="756"/>
      <c r="L470" s="755">
        <f t="shared" si="463"/>
        <v>0</v>
      </c>
      <c r="M470" s="756"/>
      <c r="N470" s="756"/>
      <c r="O470" s="756"/>
      <c r="P470" s="755">
        <f t="shared" si="464"/>
        <v>0</v>
      </c>
      <c r="Q470" s="756"/>
      <c r="R470" s="756"/>
      <c r="S470" s="756"/>
      <c r="T470" s="755">
        <f t="shared" si="475"/>
        <v>0</v>
      </c>
      <c r="U470" s="757">
        <f t="shared" si="481"/>
        <v>0</v>
      </c>
      <c r="V470" s="732"/>
      <c r="W470" s="732"/>
    </row>
    <row r="471" spans="1:23" s="733" customFormat="1" ht="14.25" outlineLevel="2">
      <c r="A471" s="730" t="s">
        <v>1377</v>
      </c>
      <c r="B471" s="730" t="s">
        <v>1378</v>
      </c>
      <c r="C471" s="731"/>
      <c r="D471" s="755">
        <f t="shared" si="461"/>
        <v>0</v>
      </c>
      <c r="E471" s="756"/>
      <c r="F471" s="756"/>
      <c r="G471" s="756"/>
      <c r="H471" s="755">
        <f t="shared" si="462"/>
        <v>0</v>
      </c>
      <c r="I471" s="756"/>
      <c r="J471" s="756"/>
      <c r="K471" s="756"/>
      <c r="L471" s="755">
        <f t="shared" si="463"/>
        <v>0</v>
      </c>
      <c r="M471" s="756"/>
      <c r="N471" s="756"/>
      <c r="O471" s="756"/>
      <c r="P471" s="755">
        <f t="shared" si="464"/>
        <v>0</v>
      </c>
      <c r="Q471" s="756"/>
      <c r="R471" s="756"/>
      <c r="S471" s="756"/>
      <c r="T471" s="755">
        <f t="shared" si="475"/>
        <v>0</v>
      </c>
      <c r="U471" s="757">
        <f t="shared" si="481"/>
        <v>0</v>
      </c>
      <c r="V471" s="732"/>
      <c r="W471" s="732"/>
    </row>
    <row r="472" spans="1:23" s="733" customFormat="1" ht="14.25" outlineLevel="2">
      <c r="A472" s="730" t="s">
        <v>1379</v>
      </c>
      <c r="B472" s="730" t="s">
        <v>1380</v>
      </c>
      <c r="C472" s="731"/>
      <c r="D472" s="755">
        <f t="shared" si="461"/>
        <v>0</v>
      </c>
      <c r="E472" s="756"/>
      <c r="F472" s="756"/>
      <c r="G472" s="756"/>
      <c r="H472" s="755">
        <f t="shared" si="462"/>
        <v>0</v>
      </c>
      <c r="I472" s="756"/>
      <c r="J472" s="756"/>
      <c r="K472" s="756"/>
      <c r="L472" s="755">
        <f t="shared" si="463"/>
        <v>0</v>
      </c>
      <c r="M472" s="756"/>
      <c r="N472" s="756"/>
      <c r="O472" s="756"/>
      <c r="P472" s="755">
        <f t="shared" si="464"/>
        <v>0</v>
      </c>
      <c r="Q472" s="756"/>
      <c r="R472" s="756"/>
      <c r="S472" s="756"/>
      <c r="T472" s="755">
        <f t="shared" si="475"/>
        <v>0</v>
      </c>
      <c r="U472" s="757">
        <f t="shared" si="481"/>
        <v>0</v>
      </c>
      <c r="V472" s="732"/>
      <c r="W472" s="732"/>
    </row>
    <row r="473" spans="1:23" s="733" customFormat="1" ht="14.25" outlineLevel="2">
      <c r="A473" s="730" t="s">
        <v>1381</v>
      </c>
      <c r="B473" s="730" t="s">
        <v>1382</v>
      </c>
      <c r="C473" s="731"/>
      <c r="D473" s="755">
        <f t="shared" si="461"/>
        <v>0</v>
      </c>
      <c r="E473" s="756"/>
      <c r="F473" s="756"/>
      <c r="G473" s="756"/>
      <c r="H473" s="755">
        <f t="shared" si="462"/>
        <v>0</v>
      </c>
      <c r="I473" s="756"/>
      <c r="J473" s="756"/>
      <c r="K473" s="756"/>
      <c r="L473" s="755">
        <f t="shared" si="463"/>
        <v>0</v>
      </c>
      <c r="M473" s="756"/>
      <c r="N473" s="756"/>
      <c r="O473" s="756"/>
      <c r="P473" s="755">
        <f t="shared" si="464"/>
        <v>0</v>
      </c>
      <c r="Q473" s="756"/>
      <c r="R473" s="756"/>
      <c r="S473" s="756"/>
      <c r="T473" s="755">
        <f t="shared" si="475"/>
        <v>0</v>
      </c>
      <c r="U473" s="757">
        <f t="shared" si="481"/>
        <v>0</v>
      </c>
      <c r="V473" s="732"/>
      <c r="W473" s="732"/>
    </row>
    <row r="474" spans="1:23" s="733" customFormat="1" ht="14.25" outlineLevel="2">
      <c r="A474" s="730" t="s">
        <v>1383</v>
      </c>
      <c r="B474" s="730" t="s">
        <v>533</v>
      </c>
      <c r="C474" s="731"/>
      <c r="D474" s="755">
        <f t="shared" si="461"/>
        <v>0</v>
      </c>
      <c r="E474" s="756"/>
      <c r="F474" s="756"/>
      <c r="G474" s="756"/>
      <c r="H474" s="755">
        <f t="shared" si="462"/>
        <v>0</v>
      </c>
      <c r="I474" s="756"/>
      <c r="J474" s="756"/>
      <c r="K474" s="756"/>
      <c r="L474" s="755">
        <f t="shared" si="463"/>
        <v>0</v>
      </c>
      <c r="M474" s="756"/>
      <c r="N474" s="756"/>
      <c r="O474" s="756"/>
      <c r="P474" s="755">
        <f t="shared" si="464"/>
        <v>0</v>
      </c>
      <c r="Q474" s="756"/>
      <c r="R474" s="756"/>
      <c r="S474" s="756"/>
      <c r="T474" s="755">
        <f t="shared" si="475"/>
        <v>0</v>
      </c>
      <c r="U474" s="757">
        <f t="shared" si="481"/>
        <v>0</v>
      </c>
      <c r="V474" s="732"/>
      <c r="W474" s="732"/>
    </row>
    <row r="475" spans="1:23" s="733" customFormat="1" ht="14.25" outlineLevel="2">
      <c r="A475" s="730" t="s">
        <v>1384</v>
      </c>
      <c r="B475" s="730" t="s">
        <v>534</v>
      </c>
      <c r="C475" s="731"/>
      <c r="D475" s="755">
        <f t="shared" si="461"/>
        <v>0</v>
      </c>
      <c r="E475" s="756"/>
      <c r="F475" s="756"/>
      <c r="G475" s="756"/>
      <c r="H475" s="755">
        <f t="shared" si="462"/>
        <v>0</v>
      </c>
      <c r="I475" s="756"/>
      <c r="J475" s="756"/>
      <c r="K475" s="756"/>
      <c r="L475" s="755">
        <f t="shared" si="463"/>
        <v>0</v>
      </c>
      <c r="M475" s="756"/>
      <c r="N475" s="756"/>
      <c r="O475" s="756"/>
      <c r="P475" s="755">
        <f t="shared" si="464"/>
        <v>0</v>
      </c>
      <c r="Q475" s="756"/>
      <c r="R475" s="756"/>
      <c r="S475" s="756"/>
      <c r="T475" s="755">
        <f t="shared" si="475"/>
        <v>0</v>
      </c>
      <c r="U475" s="757">
        <f t="shared" si="481"/>
        <v>0</v>
      </c>
      <c r="V475" s="732"/>
      <c r="W475" s="732"/>
    </row>
    <row r="476" spans="1:23" s="733" customFormat="1" ht="14.25" outlineLevel="2">
      <c r="A476" s="730" t="s">
        <v>1385</v>
      </c>
      <c r="B476" s="730" t="s">
        <v>1386</v>
      </c>
      <c r="C476" s="731"/>
      <c r="D476" s="755">
        <f t="shared" si="461"/>
        <v>0</v>
      </c>
      <c r="E476" s="759"/>
      <c r="F476" s="759"/>
      <c r="G476" s="759"/>
      <c r="H476" s="755">
        <f t="shared" si="462"/>
        <v>0</v>
      </c>
      <c r="I476" s="759"/>
      <c r="J476" s="759"/>
      <c r="K476" s="759"/>
      <c r="L476" s="755">
        <f t="shared" si="463"/>
        <v>0</v>
      </c>
      <c r="M476" s="759"/>
      <c r="N476" s="759"/>
      <c r="O476" s="759"/>
      <c r="P476" s="755">
        <f t="shared" si="464"/>
        <v>0</v>
      </c>
      <c r="Q476" s="759"/>
      <c r="R476" s="759"/>
      <c r="S476" s="759"/>
      <c r="T476" s="755">
        <f t="shared" si="475"/>
        <v>0</v>
      </c>
      <c r="U476" s="757">
        <f t="shared" si="481"/>
        <v>0</v>
      </c>
      <c r="V476" s="732"/>
      <c r="W476" s="732"/>
    </row>
    <row r="477" spans="1:23" s="733" customFormat="1" ht="14.25" outlineLevel="1">
      <c r="A477" s="735" t="s">
        <v>1387</v>
      </c>
      <c r="B477" s="735" t="s">
        <v>536</v>
      </c>
      <c r="C477" s="736"/>
      <c r="D477" s="752">
        <f t="shared" si="461"/>
        <v>0</v>
      </c>
      <c r="E477" s="753">
        <f>SUM(E478:E484)</f>
        <v>0</v>
      </c>
      <c r="F477" s="753">
        <f t="shared" ref="F477" si="507">SUM(F478:F484)</f>
        <v>0</v>
      </c>
      <c r="G477" s="753">
        <f t="shared" ref="G477" si="508">SUM(G478:G484)</f>
        <v>0</v>
      </c>
      <c r="H477" s="752">
        <f t="shared" si="462"/>
        <v>0</v>
      </c>
      <c r="I477" s="753">
        <f>SUM(I478:I484)</f>
        <v>0</v>
      </c>
      <c r="J477" s="753">
        <f t="shared" ref="J477:K477" si="509">SUM(J478:J484)</f>
        <v>0</v>
      </c>
      <c r="K477" s="753">
        <f t="shared" si="509"/>
        <v>0</v>
      </c>
      <c r="L477" s="752">
        <f t="shared" si="463"/>
        <v>0</v>
      </c>
      <c r="M477" s="753">
        <f>SUM(M478:M484)</f>
        <v>0</v>
      </c>
      <c r="N477" s="753">
        <f t="shared" ref="N477:O477" si="510">SUM(N478:N484)</f>
        <v>0</v>
      </c>
      <c r="O477" s="753">
        <f t="shared" si="510"/>
        <v>0</v>
      </c>
      <c r="P477" s="752">
        <f t="shared" si="464"/>
        <v>0</v>
      </c>
      <c r="Q477" s="753">
        <f>SUM(Q478:Q484)</f>
        <v>0</v>
      </c>
      <c r="R477" s="753">
        <f t="shared" ref="R477:S477" si="511">SUM(R478:R484)</f>
        <v>0</v>
      </c>
      <c r="S477" s="753">
        <f t="shared" si="511"/>
        <v>0</v>
      </c>
      <c r="T477" s="752">
        <f t="shared" si="475"/>
        <v>0</v>
      </c>
      <c r="U477" s="754">
        <f t="shared" si="481"/>
        <v>0</v>
      </c>
      <c r="V477" s="737"/>
      <c r="W477" s="737"/>
    </row>
    <row r="478" spans="1:23" s="733" customFormat="1" ht="14.25" outlineLevel="2">
      <c r="A478" s="730" t="s">
        <v>1388</v>
      </c>
      <c r="B478" s="730" t="s">
        <v>538</v>
      </c>
      <c r="C478" s="731"/>
      <c r="D478" s="755">
        <f t="shared" si="461"/>
        <v>0</v>
      </c>
      <c r="E478" s="756"/>
      <c r="F478" s="756"/>
      <c r="G478" s="756"/>
      <c r="H478" s="755">
        <f t="shared" si="462"/>
        <v>0</v>
      </c>
      <c r="I478" s="756"/>
      <c r="J478" s="756"/>
      <c r="K478" s="756"/>
      <c r="L478" s="755">
        <f t="shared" si="463"/>
        <v>0</v>
      </c>
      <c r="M478" s="756"/>
      <c r="N478" s="756"/>
      <c r="O478" s="756"/>
      <c r="P478" s="755">
        <f t="shared" si="464"/>
        <v>0</v>
      </c>
      <c r="Q478" s="756"/>
      <c r="R478" s="756"/>
      <c r="S478" s="756"/>
      <c r="T478" s="755">
        <f t="shared" si="475"/>
        <v>0</v>
      </c>
      <c r="U478" s="757">
        <f t="shared" si="481"/>
        <v>0</v>
      </c>
      <c r="V478" s="732"/>
      <c r="W478" s="732"/>
    </row>
    <row r="479" spans="1:23" s="733" customFormat="1" ht="14.25" outlineLevel="2">
      <c r="A479" s="730" t="s">
        <v>1389</v>
      </c>
      <c r="B479" s="730" t="s">
        <v>540</v>
      </c>
      <c r="C479" s="731"/>
      <c r="D479" s="755">
        <f t="shared" si="461"/>
        <v>0</v>
      </c>
      <c r="E479" s="756"/>
      <c r="F479" s="756"/>
      <c r="G479" s="756"/>
      <c r="H479" s="755">
        <f t="shared" si="462"/>
        <v>0</v>
      </c>
      <c r="I479" s="756"/>
      <c r="J479" s="756"/>
      <c r="K479" s="756"/>
      <c r="L479" s="755">
        <f t="shared" si="463"/>
        <v>0</v>
      </c>
      <c r="M479" s="756"/>
      <c r="N479" s="756"/>
      <c r="O479" s="756"/>
      <c r="P479" s="755">
        <f t="shared" si="464"/>
        <v>0</v>
      </c>
      <c r="Q479" s="756"/>
      <c r="R479" s="756"/>
      <c r="S479" s="756"/>
      <c r="T479" s="755">
        <f t="shared" si="475"/>
        <v>0</v>
      </c>
      <c r="U479" s="757">
        <f t="shared" si="481"/>
        <v>0</v>
      </c>
      <c r="V479" s="732"/>
      <c r="W479" s="732"/>
    </row>
    <row r="480" spans="1:23" s="733" customFormat="1" ht="14.25" outlineLevel="2">
      <c r="A480" s="730" t="s">
        <v>1390</v>
      </c>
      <c r="B480" s="730" t="s">
        <v>542</v>
      </c>
      <c r="C480" s="731"/>
      <c r="D480" s="755">
        <f t="shared" si="461"/>
        <v>0</v>
      </c>
      <c r="E480" s="756"/>
      <c r="F480" s="756"/>
      <c r="G480" s="756"/>
      <c r="H480" s="755">
        <f t="shared" si="462"/>
        <v>0</v>
      </c>
      <c r="I480" s="756"/>
      <c r="J480" s="756"/>
      <c r="K480" s="756"/>
      <c r="L480" s="755">
        <f t="shared" si="463"/>
        <v>0</v>
      </c>
      <c r="M480" s="756"/>
      <c r="N480" s="756"/>
      <c r="O480" s="756"/>
      <c r="P480" s="755">
        <f t="shared" si="464"/>
        <v>0</v>
      </c>
      <c r="Q480" s="756"/>
      <c r="R480" s="756"/>
      <c r="S480" s="756"/>
      <c r="T480" s="755">
        <f t="shared" si="475"/>
        <v>0</v>
      </c>
      <c r="U480" s="757">
        <f t="shared" si="481"/>
        <v>0</v>
      </c>
      <c r="V480" s="732"/>
      <c r="W480" s="732"/>
    </row>
    <row r="481" spans="1:23" s="733" customFormat="1" ht="14.25" outlineLevel="2">
      <c r="A481" s="730" t="s">
        <v>1391</v>
      </c>
      <c r="B481" s="730" t="s">
        <v>544</v>
      </c>
      <c r="C481" s="731"/>
      <c r="D481" s="755">
        <f t="shared" si="461"/>
        <v>0</v>
      </c>
      <c r="E481" s="755"/>
      <c r="F481" s="755"/>
      <c r="G481" s="755"/>
      <c r="H481" s="755">
        <f t="shared" si="462"/>
        <v>0</v>
      </c>
      <c r="I481" s="755"/>
      <c r="J481" s="755"/>
      <c r="K481" s="755"/>
      <c r="L481" s="755">
        <f t="shared" si="463"/>
        <v>0</v>
      </c>
      <c r="M481" s="755"/>
      <c r="N481" s="755"/>
      <c r="O481" s="755"/>
      <c r="P481" s="755">
        <f t="shared" si="464"/>
        <v>0</v>
      </c>
      <c r="Q481" s="755"/>
      <c r="R481" s="755"/>
      <c r="S481" s="755"/>
      <c r="T481" s="755">
        <f t="shared" si="475"/>
        <v>0</v>
      </c>
      <c r="U481" s="757">
        <f t="shared" si="481"/>
        <v>0</v>
      </c>
      <c r="V481" s="732"/>
      <c r="W481" s="732"/>
    </row>
    <row r="482" spans="1:23" s="733" customFormat="1" ht="14.25" outlineLevel="2">
      <c r="A482" s="730" t="s">
        <v>1392</v>
      </c>
      <c r="B482" s="730" t="s">
        <v>1393</v>
      </c>
      <c r="C482" s="731"/>
      <c r="D482" s="755">
        <f t="shared" si="461"/>
        <v>0</v>
      </c>
      <c r="E482" s="759"/>
      <c r="F482" s="759"/>
      <c r="G482" s="759"/>
      <c r="H482" s="755">
        <f t="shared" si="462"/>
        <v>0</v>
      </c>
      <c r="I482" s="759"/>
      <c r="J482" s="759"/>
      <c r="K482" s="759"/>
      <c r="L482" s="755">
        <f t="shared" si="463"/>
        <v>0</v>
      </c>
      <c r="M482" s="759"/>
      <c r="N482" s="759"/>
      <c r="O482" s="759"/>
      <c r="P482" s="755">
        <f t="shared" si="464"/>
        <v>0</v>
      </c>
      <c r="Q482" s="759"/>
      <c r="R482" s="759"/>
      <c r="S482" s="759"/>
      <c r="T482" s="755">
        <f>SUM(U482:W482)</f>
        <v>0</v>
      </c>
      <c r="U482" s="755">
        <f>SUM(V482:X482)</f>
        <v>0</v>
      </c>
      <c r="V482" s="732"/>
      <c r="W482" s="732"/>
    </row>
    <row r="483" spans="1:23" s="733" customFormat="1" ht="14.25" outlineLevel="2">
      <c r="A483" s="730" t="s">
        <v>1394</v>
      </c>
      <c r="B483" s="730" t="s">
        <v>1395</v>
      </c>
      <c r="C483" s="731"/>
      <c r="D483" s="755">
        <f t="shared" si="461"/>
        <v>0</v>
      </c>
      <c r="E483" s="756"/>
      <c r="F483" s="756"/>
      <c r="G483" s="756"/>
      <c r="H483" s="755">
        <f t="shared" si="462"/>
        <v>0</v>
      </c>
      <c r="I483" s="756"/>
      <c r="J483" s="756"/>
      <c r="K483" s="756"/>
      <c r="L483" s="755">
        <f t="shared" si="463"/>
        <v>0</v>
      </c>
      <c r="M483" s="756"/>
      <c r="N483" s="756"/>
      <c r="O483" s="756"/>
      <c r="P483" s="755">
        <f t="shared" si="464"/>
        <v>0</v>
      </c>
      <c r="Q483" s="756"/>
      <c r="R483" s="756"/>
      <c r="S483" s="756"/>
      <c r="T483" s="755">
        <f t="shared" ref="T483:T546" si="512">P483+L483+H483+D483</f>
        <v>0</v>
      </c>
      <c r="U483" s="757">
        <f t="shared" ref="U483:U544" si="513">C483-T483</f>
        <v>0</v>
      </c>
      <c r="V483" s="732"/>
      <c r="W483" s="732"/>
    </row>
    <row r="484" spans="1:23" s="733" customFormat="1" ht="14.25" outlineLevel="2">
      <c r="A484" s="730" t="s">
        <v>1396</v>
      </c>
      <c r="B484" s="730" t="s">
        <v>1397</v>
      </c>
      <c r="C484" s="731"/>
      <c r="D484" s="755">
        <f t="shared" ref="D484:D547" si="514">SUM(E484:G484)</f>
        <v>0</v>
      </c>
      <c r="E484" s="756"/>
      <c r="F484" s="756"/>
      <c r="G484" s="756"/>
      <c r="H484" s="755">
        <f t="shared" ref="H484:H547" si="515">SUM(I484:K484)</f>
        <v>0</v>
      </c>
      <c r="I484" s="756"/>
      <c r="J484" s="756"/>
      <c r="K484" s="756"/>
      <c r="L484" s="755">
        <f t="shared" ref="L484:L547" si="516">SUM(M484:O484)</f>
        <v>0</v>
      </c>
      <c r="M484" s="756"/>
      <c r="N484" s="756"/>
      <c r="O484" s="756"/>
      <c r="P484" s="755">
        <f t="shared" ref="P484:P547" si="517">SUM(Q484:S484)</f>
        <v>0</v>
      </c>
      <c r="Q484" s="756"/>
      <c r="R484" s="756"/>
      <c r="S484" s="756"/>
      <c r="T484" s="755">
        <f t="shared" si="512"/>
        <v>0</v>
      </c>
      <c r="U484" s="757">
        <f t="shared" si="513"/>
        <v>0</v>
      </c>
      <c r="V484" s="732"/>
      <c r="W484" s="732"/>
    </row>
    <row r="485" spans="1:23" s="733" customFormat="1" ht="14.25" outlineLevel="1">
      <c r="A485" s="735" t="s">
        <v>1398</v>
      </c>
      <c r="B485" s="735" t="s">
        <v>865</v>
      </c>
      <c r="C485" s="736"/>
      <c r="D485" s="752">
        <f t="shared" si="514"/>
        <v>0</v>
      </c>
      <c r="E485" s="753">
        <f>SUM(E486:E491)</f>
        <v>0</v>
      </c>
      <c r="F485" s="753">
        <f t="shared" ref="F485" si="518">SUM(F486:F491)</f>
        <v>0</v>
      </c>
      <c r="G485" s="753">
        <f t="shared" ref="G485" si="519">SUM(G486:G491)</f>
        <v>0</v>
      </c>
      <c r="H485" s="752">
        <f t="shared" si="515"/>
        <v>0</v>
      </c>
      <c r="I485" s="753">
        <f>SUM(I486:I491)</f>
        <v>0</v>
      </c>
      <c r="J485" s="753">
        <f t="shared" ref="J485:K485" si="520">SUM(J486:J491)</f>
        <v>0</v>
      </c>
      <c r="K485" s="753">
        <f t="shared" si="520"/>
        <v>0</v>
      </c>
      <c r="L485" s="752">
        <f t="shared" si="516"/>
        <v>0</v>
      </c>
      <c r="M485" s="753">
        <f>SUM(M486:M491)</f>
        <v>0</v>
      </c>
      <c r="N485" s="753">
        <f t="shared" ref="N485:O485" si="521">SUM(N486:N491)</f>
        <v>0</v>
      </c>
      <c r="O485" s="753">
        <f t="shared" si="521"/>
        <v>0</v>
      </c>
      <c r="P485" s="752">
        <f t="shared" si="517"/>
        <v>0</v>
      </c>
      <c r="Q485" s="753">
        <f>SUM(Q486:Q491)</f>
        <v>0</v>
      </c>
      <c r="R485" s="753">
        <f t="shared" ref="R485:S485" si="522">SUM(R486:R491)</f>
        <v>0</v>
      </c>
      <c r="S485" s="753">
        <f t="shared" si="522"/>
        <v>0</v>
      </c>
      <c r="T485" s="752">
        <f t="shared" si="512"/>
        <v>0</v>
      </c>
      <c r="U485" s="754">
        <f t="shared" si="513"/>
        <v>0</v>
      </c>
      <c r="V485" s="737"/>
      <c r="W485" s="737"/>
    </row>
    <row r="486" spans="1:23" s="733" customFormat="1" ht="14.25" outlineLevel="2">
      <c r="A486" s="730" t="s">
        <v>1399</v>
      </c>
      <c r="B486" s="730" t="s">
        <v>1400</v>
      </c>
      <c r="C486" s="731"/>
      <c r="D486" s="755">
        <f t="shared" si="514"/>
        <v>0</v>
      </c>
      <c r="E486" s="756"/>
      <c r="F486" s="756"/>
      <c r="G486" s="756"/>
      <c r="H486" s="755">
        <f t="shared" si="515"/>
        <v>0</v>
      </c>
      <c r="I486" s="756"/>
      <c r="J486" s="756"/>
      <c r="K486" s="756"/>
      <c r="L486" s="755">
        <f t="shared" si="516"/>
        <v>0</v>
      </c>
      <c r="M486" s="756"/>
      <c r="N486" s="756"/>
      <c r="O486" s="756"/>
      <c r="P486" s="755">
        <f t="shared" si="517"/>
        <v>0</v>
      </c>
      <c r="Q486" s="756"/>
      <c r="R486" s="756"/>
      <c r="S486" s="756"/>
      <c r="T486" s="755">
        <f t="shared" si="512"/>
        <v>0</v>
      </c>
      <c r="U486" s="757">
        <f t="shared" si="513"/>
        <v>0</v>
      </c>
      <c r="V486" s="732"/>
      <c r="W486" s="732"/>
    </row>
    <row r="487" spans="1:23" s="733" customFormat="1" ht="14.25" outlineLevel="2">
      <c r="A487" s="730" t="s">
        <v>1401</v>
      </c>
      <c r="B487" s="730" t="s">
        <v>1402</v>
      </c>
      <c r="C487" s="731"/>
      <c r="D487" s="755">
        <f t="shared" si="514"/>
        <v>0</v>
      </c>
      <c r="E487" s="756"/>
      <c r="F487" s="756"/>
      <c r="G487" s="756"/>
      <c r="H487" s="755">
        <f t="shared" si="515"/>
        <v>0</v>
      </c>
      <c r="I487" s="756"/>
      <c r="J487" s="756"/>
      <c r="K487" s="756"/>
      <c r="L487" s="755">
        <f t="shared" si="516"/>
        <v>0</v>
      </c>
      <c r="M487" s="756"/>
      <c r="N487" s="756"/>
      <c r="O487" s="756"/>
      <c r="P487" s="755">
        <f t="shared" si="517"/>
        <v>0</v>
      </c>
      <c r="Q487" s="756"/>
      <c r="R487" s="756"/>
      <c r="S487" s="756"/>
      <c r="T487" s="755">
        <f t="shared" si="512"/>
        <v>0</v>
      </c>
      <c r="U487" s="757">
        <f t="shared" si="513"/>
        <v>0</v>
      </c>
      <c r="V487" s="732"/>
      <c r="W487" s="732"/>
    </row>
    <row r="488" spans="1:23" s="733" customFormat="1" ht="14.25" outlineLevel="2">
      <c r="A488" s="730" t="s">
        <v>1403</v>
      </c>
      <c r="B488" s="730" t="s">
        <v>1404</v>
      </c>
      <c r="C488" s="731"/>
      <c r="D488" s="755">
        <f t="shared" si="514"/>
        <v>0</v>
      </c>
      <c r="E488" s="756"/>
      <c r="F488" s="756"/>
      <c r="G488" s="756"/>
      <c r="H488" s="755">
        <f t="shared" si="515"/>
        <v>0</v>
      </c>
      <c r="I488" s="756"/>
      <c r="J488" s="756"/>
      <c r="K488" s="756"/>
      <c r="L488" s="755">
        <f t="shared" si="516"/>
        <v>0</v>
      </c>
      <c r="M488" s="756"/>
      <c r="N488" s="756"/>
      <c r="O488" s="756"/>
      <c r="P488" s="755">
        <f t="shared" si="517"/>
        <v>0</v>
      </c>
      <c r="Q488" s="756"/>
      <c r="R488" s="756"/>
      <c r="S488" s="756"/>
      <c r="T488" s="755">
        <f t="shared" si="512"/>
        <v>0</v>
      </c>
      <c r="U488" s="757">
        <f t="shared" si="513"/>
        <v>0</v>
      </c>
      <c r="V488" s="732"/>
      <c r="W488" s="732"/>
    </row>
    <row r="489" spans="1:23" s="733" customFormat="1" ht="14.25" outlineLevel="2">
      <c r="A489" s="730" t="s">
        <v>1405</v>
      </c>
      <c r="B489" s="730" t="s">
        <v>1406</v>
      </c>
      <c r="C489" s="731"/>
      <c r="D489" s="755">
        <f t="shared" si="514"/>
        <v>0</v>
      </c>
      <c r="E489" s="756"/>
      <c r="F489" s="756"/>
      <c r="G489" s="756"/>
      <c r="H489" s="755">
        <f t="shared" si="515"/>
        <v>0</v>
      </c>
      <c r="I489" s="756"/>
      <c r="J489" s="756"/>
      <c r="K489" s="756"/>
      <c r="L489" s="755">
        <f t="shared" si="516"/>
        <v>0</v>
      </c>
      <c r="M489" s="756"/>
      <c r="N489" s="756"/>
      <c r="O489" s="756"/>
      <c r="P489" s="755">
        <f t="shared" si="517"/>
        <v>0</v>
      </c>
      <c r="Q489" s="756"/>
      <c r="R489" s="756"/>
      <c r="S489" s="756"/>
      <c r="T489" s="755">
        <f t="shared" si="512"/>
        <v>0</v>
      </c>
      <c r="U489" s="757">
        <f t="shared" si="513"/>
        <v>0</v>
      </c>
      <c r="V489" s="732"/>
      <c r="W489" s="732"/>
    </row>
    <row r="490" spans="1:23" s="733" customFormat="1" ht="14.25" outlineLevel="2">
      <c r="A490" s="730" t="s">
        <v>1407</v>
      </c>
      <c r="B490" s="730" t="s">
        <v>866</v>
      </c>
      <c r="C490" s="731"/>
      <c r="D490" s="755">
        <f t="shared" si="514"/>
        <v>0</v>
      </c>
      <c r="E490" s="756"/>
      <c r="F490" s="756"/>
      <c r="G490" s="756"/>
      <c r="H490" s="755">
        <f t="shared" si="515"/>
        <v>0</v>
      </c>
      <c r="I490" s="756"/>
      <c r="J490" s="756"/>
      <c r="K490" s="756"/>
      <c r="L490" s="755">
        <f t="shared" si="516"/>
        <v>0</v>
      </c>
      <c r="M490" s="756"/>
      <c r="N490" s="756"/>
      <c r="O490" s="756"/>
      <c r="P490" s="755">
        <f t="shared" si="517"/>
        <v>0</v>
      </c>
      <c r="Q490" s="756"/>
      <c r="R490" s="756"/>
      <c r="S490" s="756"/>
      <c r="T490" s="755">
        <f t="shared" si="512"/>
        <v>0</v>
      </c>
      <c r="U490" s="757">
        <f t="shared" si="513"/>
        <v>0</v>
      </c>
      <c r="V490" s="732"/>
      <c r="W490" s="732"/>
    </row>
    <row r="491" spans="1:23" s="733" customFormat="1" ht="14.25" outlineLevel="2">
      <c r="A491" s="735" t="s">
        <v>1408</v>
      </c>
      <c r="B491" s="735" t="s">
        <v>867</v>
      </c>
      <c r="C491" s="736"/>
      <c r="D491" s="752">
        <f t="shared" si="514"/>
        <v>0</v>
      </c>
      <c r="E491" s="753">
        <f>SUM(E492:E495)</f>
        <v>0</v>
      </c>
      <c r="F491" s="753">
        <f t="shared" ref="F491" si="523">SUM(F492:F495)</f>
        <v>0</v>
      </c>
      <c r="G491" s="753">
        <f t="shared" ref="G491" si="524">SUM(G492:G495)</f>
        <v>0</v>
      </c>
      <c r="H491" s="752">
        <f t="shared" si="515"/>
        <v>0</v>
      </c>
      <c r="I491" s="753">
        <f>SUM(I492:I495)</f>
        <v>0</v>
      </c>
      <c r="J491" s="753">
        <f t="shared" ref="J491:K491" si="525">SUM(J492:J495)</f>
        <v>0</v>
      </c>
      <c r="K491" s="753">
        <f t="shared" si="525"/>
        <v>0</v>
      </c>
      <c r="L491" s="752">
        <f t="shared" si="516"/>
        <v>0</v>
      </c>
      <c r="M491" s="753">
        <f>SUM(M492:M495)</f>
        <v>0</v>
      </c>
      <c r="N491" s="753">
        <f t="shared" ref="N491:O491" si="526">SUM(N492:N495)</f>
        <v>0</v>
      </c>
      <c r="O491" s="753">
        <f t="shared" si="526"/>
        <v>0</v>
      </c>
      <c r="P491" s="752">
        <f t="shared" si="517"/>
        <v>0</v>
      </c>
      <c r="Q491" s="753">
        <f>SUM(Q492:Q495)</f>
        <v>0</v>
      </c>
      <c r="R491" s="753">
        <f t="shared" ref="R491:S491" si="527">SUM(R492:R495)</f>
        <v>0</v>
      </c>
      <c r="S491" s="753">
        <f t="shared" si="527"/>
        <v>0</v>
      </c>
      <c r="T491" s="752">
        <f t="shared" si="512"/>
        <v>0</v>
      </c>
      <c r="U491" s="754">
        <f t="shared" si="513"/>
        <v>0</v>
      </c>
      <c r="V491" s="737"/>
      <c r="W491" s="737"/>
    </row>
    <row r="492" spans="1:23" s="733" customFormat="1" ht="14.25" outlineLevel="3">
      <c r="A492" s="730" t="s">
        <v>1409</v>
      </c>
      <c r="B492" s="730" t="s">
        <v>868</v>
      </c>
      <c r="C492" s="731"/>
      <c r="D492" s="755">
        <f t="shared" si="514"/>
        <v>0</v>
      </c>
      <c r="E492" s="756"/>
      <c r="F492" s="756"/>
      <c r="G492" s="756"/>
      <c r="H492" s="755">
        <f t="shared" si="515"/>
        <v>0</v>
      </c>
      <c r="I492" s="756"/>
      <c r="J492" s="756"/>
      <c r="K492" s="756"/>
      <c r="L492" s="755">
        <f t="shared" si="516"/>
        <v>0</v>
      </c>
      <c r="M492" s="756"/>
      <c r="N492" s="756"/>
      <c r="O492" s="756"/>
      <c r="P492" s="755">
        <f t="shared" si="517"/>
        <v>0</v>
      </c>
      <c r="Q492" s="756"/>
      <c r="R492" s="756"/>
      <c r="S492" s="756"/>
      <c r="T492" s="755">
        <f t="shared" si="512"/>
        <v>0</v>
      </c>
      <c r="U492" s="757">
        <f t="shared" si="513"/>
        <v>0</v>
      </c>
      <c r="V492" s="732"/>
      <c r="W492" s="732"/>
    </row>
    <row r="493" spans="1:23" s="733" customFormat="1" ht="14.25" outlineLevel="3">
      <c r="A493" s="730" t="s">
        <v>1410</v>
      </c>
      <c r="B493" s="730" t="s">
        <v>869</v>
      </c>
      <c r="C493" s="731"/>
      <c r="D493" s="755">
        <f t="shared" si="514"/>
        <v>0</v>
      </c>
      <c r="E493" s="756"/>
      <c r="F493" s="756"/>
      <c r="G493" s="756"/>
      <c r="H493" s="755">
        <f t="shared" si="515"/>
        <v>0</v>
      </c>
      <c r="I493" s="756"/>
      <c r="J493" s="756"/>
      <c r="K493" s="756"/>
      <c r="L493" s="755">
        <f t="shared" si="516"/>
        <v>0</v>
      </c>
      <c r="M493" s="756"/>
      <c r="N493" s="756"/>
      <c r="O493" s="756"/>
      <c r="P493" s="755">
        <f t="shared" si="517"/>
        <v>0</v>
      </c>
      <c r="Q493" s="756"/>
      <c r="R493" s="756"/>
      <c r="S493" s="756"/>
      <c r="T493" s="755">
        <f t="shared" si="512"/>
        <v>0</v>
      </c>
      <c r="U493" s="757">
        <f t="shared" si="513"/>
        <v>0</v>
      </c>
      <c r="V493" s="732"/>
      <c r="W493" s="732"/>
    </row>
    <row r="494" spans="1:23" s="733" customFormat="1" ht="14.25" outlineLevel="3">
      <c r="A494" s="730" t="s">
        <v>1411</v>
      </c>
      <c r="B494" s="730" t="s">
        <v>870</v>
      </c>
      <c r="C494" s="731"/>
      <c r="D494" s="755">
        <f t="shared" si="514"/>
        <v>0</v>
      </c>
      <c r="E494" s="756"/>
      <c r="F494" s="756"/>
      <c r="G494" s="756"/>
      <c r="H494" s="755">
        <f t="shared" si="515"/>
        <v>0</v>
      </c>
      <c r="I494" s="756"/>
      <c r="J494" s="756"/>
      <c r="K494" s="756"/>
      <c r="L494" s="755">
        <f t="shared" si="516"/>
        <v>0</v>
      </c>
      <c r="M494" s="756"/>
      <c r="N494" s="756"/>
      <c r="O494" s="756"/>
      <c r="P494" s="755">
        <f t="shared" si="517"/>
        <v>0</v>
      </c>
      <c r="Q494" s="756"/>
      <c r="R494" s="756"/>
      <c r="S494" s="756"/>
      <c r="T494" s="755">
        <f t="shared" si="512"/>
        <v>0</v>
      </c>
      <c r="U494" s="757">
        <f t="shared" si="513"/>
        <v>0</v>
      </c>
      <c r="V494" s="732"/>
      <c r="W494" s="732"/>
    </row>
    <row r="495" spans="1:23" s="733" customFormat="1" ht="14.25" outlineLevel="3">
      <c r="A495" s="730" t="s">
        <v>1412</v>
      </c>
      <c r="B495" s="730" t="s">
        <v>1413</v>
      </c>
      <c r="C495" s="731"/>
      <c r="D495" s="755">
        <f t="shared" si="514"/>
        <v>0</v>
      </c>
      <c r="E495" s="756"/>
      <c r="F495" s="756"/>
      <c r="G495" s="756"/>
      <c r="H495" s="755">
        <f t="shared" si="515"/>
        <v>0</v>
      </c>
      <c r="I495" s="756"/>
      <c r="J495" s="756"/>
      <c r="K495" s="756"/>
      <c r="L495" s="755">
        <f t="shared" si="516"/>
        <v>0</v>
      </c>
      <c r="M495" s="756"/>
      <c r="N495" s="756"/>
      <c r="O495" s="756"/>
      <c r="P495" s="755">
        <f t="shared" si="517"/>
        <v>0</v>
      </c>
      <c r="Q495" s="756"/>
      <c r="R495" s="756"/>
      <c r="S495" s="756"/>
      <c r="T495" s="755">
        <f t="shared" si="512"/>
        <v>0</v>
      </c>
      <c r="U495" s="757">
        <f t="shared" si="513"/>
        <v>0</v>
      </c>
      <c r="V495" s="732"/>
      <c r="W495" s="732"/>
    </row>
    <row r="496" spans="1:23" s="733" customFormat="1" ht="14.25" outlineLevel="1">
      <c r="A496" s="735" t="s">
        <v>1414</v>
      </c>
      <c r="B496" s="735" t="s">
        <v>549</v>
      </c>
      <c r="C496" s="736"/>
      <c r="D496" s="752">
        <f t="shared" si="514"/>
        <v>0</v>
      </c>
      <c r="E496" s="753">
        <f>SUM(E497:E499)</f>
        <v>0</v>
      </c>
      <c r="F496" s="753">
        <f t="shared" ref="F496" si="528">SUM(F497:F499)</f>
        <v>0</v>
      </c>
      <c r="G496" s="753">
        <f t="shared" ref="G496" si="529">SUM(G497:G499)</f>
        <v>0</v>
      </c>
      <c r="H496" s="752">
        <f t="shared" si="515"/>
        <v>0</v>
      </c>
      <c r="I496" s="753">
        <f>SUM(I497:I499)</f>
        <v>0</v>
      </c>
      <c r="J496" s="753">
        <f t="shared" ref="J496:K496" si="530">SUM(J497:J499)</f>
        <v>0</v>
      </c>
      <c r="K496" s="753">
        <f t="shared" si="530"/>
        <v>0</v>
      </c>
      <c r="L496" s="752">
        <f t="shared" si="516"/>
        <v>0</v>
      </c>
      <c r="M496" s="753">
        <f>SUM(M497:M499)</f>
        <v>0</v>
      </c>
      <c r="N496" s="753">
        <f t="shared" ref="N496:O496" si="531">SUM(N497:N499)</f>
        <v>0</v>
      </c>
      <c r="O496" s="753">
        <f t="shared" si="531"/>
        <v>0</v>
      </c>
      <c r="P496" s="752">
        <f t="shared" si="517"/>
        <v>0</v>
      </c>
      <c r="Q496" s="753">
        <f>SUM(Q497:Q499)</f>
        <v>0</v>
      </c>
      <c r="R496" s="753">
        <f t="shared" ref="R496:S496" si="532">SUM(R497:R499)</f>
        <v>0</v>
      </c>
      <c r="S496" s="753">
        <f t="shared" si="532"/>
        <v>0</v>
      </c>
      <c r="T496" s="752">
        <f t="shared" si="512"/>
        <v>0</v>
      </c>
      <c r="U496" s="754">
        <f t="shared" si="513"/>
        <v>0</v>
      </c>
      <c r="V496" s="737"/>
      <c r="W496" s="737"/>
    </row>
    <row r="497" spans="1:23" s="733" customFormat="1" ht="14.25" outlineLevel="2">
      <c r="A497" s="730" t="s">
        <v>1415</v>
      </c>
      <c r="B497" s="730" t="s">
        <v>551</v>
      </c>
      <c r="C497" s="731"/>
      <c r="D497" s="755">
        <f t="shared" si="514"/>
        <v>0</v>
      </c>
      <c r="E497" s="756"/>
      <c r="F497" s="756"/>
      <c r="G497" s="756"/>
      <c r="H497" s="755">
        <f t="shared" si="515"/>
        <v>0</v>
      </c>
      <c r="I497" s="756"/>
      <c r="J497" s="756"/>
      <c r="K497" s="756"/>
      <c r="L497" s="755">
        <f t="shared" si="516"/>
        <v>0</v>
      </c>
      <c r="M497" s="756"/>
      <c r="N497" s="756"/>
      <c r="O497" s="756"/>
      <c r="P497" s="755">
        <f t="shared" si="517"/>
        <v>0</v>
      </c>
      <c r="Q497" s="756"/>
      <c r="R497" s="756"/>
      <c r="S497" s="756"/>
      <c r="T497" s="755">
        <f t="shared" si="512"/>
        <v>0</v>
      </c>
      <c r="U497" s="757">
        <f t="shared" si="513"/>
        <v>0</v>
      </c>
      <c r="V497" s="732"/>
      <c r="W497" s="732"/>
    </row>
    <row r="498" spans="1:23" s="733" customFormat="1" ht="14.25" outlineLevel="2">
      <c r="A498" s="730" t="s">
        <v>1416</v>
      </c>
      <c r="B498" s="730" t="s">
        <v>553</v>
      </c>
      <c r="C498" s="731"/>
      <c r="D498" s="755">
        <f t="shared" si="514"/>
        <v>0</v>
      </c>
      <c r="E498" s="756"/>
      <c r="F498" s="756"/>
      <c r="G498" s="756"/>
      <c r="H498" s="755">
        <f t="shared" si="515"/>
        <v>0</v>
      </c>
      <c r="I498" s="756"/>
      <c r="J498" s="756"/>
      <c r="K498" s="756"/>
      <c r="L498" s="755">
        <f t="shared" si="516"/>
        <v>0</v>
      </c>
      <c r="M498" s="756"/>
      <c r="N498" s="756"/>
      <c r="O498" s="756"/>
      <c r="P498" s="755">
        <f t="shared" si="517"/>
        <v>0</v>
      </c>
      <c r="Q498" s="756"/>
      <c r="R498" s="756"/>
      <c r="S498" s="756"/>
      <c r="T498" s="755">
        <f t="shared" si="512"/>
        <v>0</v>
      </c>
      <c r="U498" s="757">
        <f t="shared" si="513"/>
        <v>0</v>
      </c>
      <c r="V498" s="732"/>
      <c r="W498" s="732"/>
    </row>
    <row r="499" spans="1:23" s="733" customFormat="1" ht="14.25" outlineLevel="2">
      <c r="A499" s="730" t="s">
        <v>1417</v>
      </c>
      <c r="B499" s="730" t="s">
        <v>555</v>
      </c>
      <c r="C499" s="731"/>
      <c r="D499" s="755">
        <f t="shared" si="514"/>
        <v>0</v>
      </c>
      <c r="E499" s="756"/>
      <c r="F499" s="756"/>
      <c r="G499" s="756"/>
      <c r="H499" s="755">
        <f t="shared" si="515"/>
        <v>0</v>
      </c>
      <c r="I499" s="756"/>
      <c r="J499" s="756"/>
      <c r="K499" s="756"/>
      <c r="L499" s="755">
        <f t="shared" si="516"/>
        <v>0</v>
      </c>
      <c r="M499" s="756"/>
      <c r="N499" s="756"/>
      <c r="O499" s="756"/>
      <c r="P499" s="755">
        <f t="shared" si="517"/>
        <v>0</v>
      </c>
      <c r="Q499" s="756"/>
      <c r="R499" s="756"/>
      <c r="S499" s="756"/>
      <c r="T499" s="755">
        <f t="shared" si="512"/>
        <v>0</v>
      </c>
      <c r="U499" s="757">
        <f t="shared" si="513"/>
        <v>0</v>
      </c>
      <c r="V499" s="732"/>
      <c r="W499" s="732"/>
    </row>
    <row r="500" spans="1:23" s="733" customFormat="1" ht="14.25" outlineLevel="1">
      <c r="A500" s="730" t="s">
        <v>556</v>
      </c>
      <c r="B500" s="730" t="s">
        <v>1418</v>
      </c>
      <c r="C500" s="731"/>
      <c r="D500" s="755">
        <f t="shared" si="514"/>
        <v>0</v>
      </c>
      <c r="E500" s="756"/>
      <c r="F500" s="756"/>
      <c r="G500" s="756"/>
      <c r="H500" s="755">
        <f t="shared" si="515"/>
        <v>0</v>
      </c>
      <c r="I500" s="756"/>
      <c r="J500" s="756"/>
      <c r="K500" s="756"/>
      <c r="L500" s="755">
        <f t="shared" si="516"/>
        <v>0</v>
      </c>
      <c r="M500" s="756"/>
      <c r="N500" s="756"/>
      <c r="O500" s="756"/>
      <c r="P500" s="755">
        <f t="shared" si="517"/>
        <v>0</v>
      </c>
      <c r="Q500" s="756"/>
      <c r="R500" s="756"/>
      <c r="S500" s="756"/>
      <c r="T500" s="755">
        <f t="shared" si="512"/>
        <v>0</v>
      </c>
      <c r="U500" s="757">
        <f t="shared" si="513"/>
        <v>0</v>
      </c>
      <c r="V500" s="732"/>
      <c r="W500" s="732"/>
    </row>
    <row r="501" spans="1:23" s="733" customFormat="1" ht="14.25">
      <c r="A501" s="735" t="s">
        <v>557</v>
      </c>
      <c r="B501" s="735" t="s">
        <v>1419</v>
      </c>
      <c r="C501" s="736"/>
      <c r="D501" s="752">
        <f t="shared" si="514"/>
        <v>0</v>
      </c>
      <c r="E501" s="753">
        <f>SUM(E502,E506,E516,E522,E526,E531,E535)</f>
        <v>0</v>
      </c>
      <c r="F501" s="753">
        <f t="shared" ref="F501" si="533">SUM(F502,F506,F516,F522,F526,F531,F535)</f>
        <v>0</v>
      </c>
      <c r="G501" s="753">
        <f t="shared" ref="G501" si="534">SUM(G502,G506,G516,G522,G526,G531,G535)</f>
        <v>0</v>
      </c>
      <c r="H501" s="752">
        <f t="shared" si="515"/>
        <v>0</v>
      </c>
      <c r="I501" s="753">
        <f>SUM(I502,I506,I516,I522,I526,I531,I535)</f>
        <v>0</v>
      </c>
      <c r="J501" s="753">
        <f t="shared" ref="J501:K501" si="535">SUM(J502,J506,J516,J522,J526,J531,J535)</f>
        <v>0</v>
      </c>
      <c r="K501" s="753">
        <f t="shared" si="535"/>
        <v>0</v>
      </c>
      <c r="L501" s="752">
        <f t="shared" si="516"/>
        <v>0</v>
      </c>
      <c r="M501" s="753">
        <f>SUM(M502,M506,M516,M522,M526,M531,M535)</f>
        <v>0</v>
      </c>
      <c r="N501" s="753">
        <f t="shared" ref="N501:O501" si="536">SUM(N502,N506,N516,N522,N526,N531,N535)</f>
        <v>0</v>
      </c>
      <c r="O501" s="753">
        <f t="shared" si="536"/>
        <v>0</v>
      </c>
      <c r="P501" s="752">
        <f t="shared" si="517"/>
        <v>0</v>
      </c>
      <c r="Q501" s="753">
        <f>SUM(Q502,Q506,Q516,Q522,Q526,Q531,Q535)</f>
        <v>0</v>
      </c>
      <c r="R501" s="753">
        <f t="shared" ref="R501:S501" si="537">SUM(R502,R506,R516,R522,R526,R531,R535)</f>
        <v>0</v>
      </c>
      <c r="S501" s="753">
        <f t="shared" si="537"/>
        <v>0</v>
      </c>
      <c r="T501" s="752">
        <f t="shared" si="512"/>
        <v>0</v>
      </c>
      <c r="U501" s="754">
        <f t="shared" si="513"/>
        <v>0</v>
      </c>
      <c r="V501" s="737"/>
      <c r="W501" s="737"/>
    </row>
    <row r="502" spans="1:23" s="733" customFormat="1" ht="14.25" outlineLevel="1">
      <c r="A502" s="735" t="s">
        <v>558</v>
      </c>
      <c r="B502" s="735" t="s">
        <v>560</v>
      </c>
      <c r="C502" s="736"/>
      <c r="D502" s="752">
        <f t="shared" si="514"/>
        <v>0</v>
      </c>
      <c r="E502" s="758">
        <f>SUM(E503:E505)</f>
        <v>0</v>
      </c>
      <c r="F502" s="758">
        <f t="shared" ref="F502" si="538">SUM(F503:F505)</f>
        <v>0</v>
      </c>
      <c r="G502" s="758">
        <f t="shared" ref="G502" si="539">SUM(G503:G505)</f>
        <v>0</v>
      </c>
      <c r="H502" s="752">
        <f t="shared" si="515"/>
        <v>0</v>
      </c>
      <c r="I502" s="758">
        <f>SUM(I503:I505)</f>
        <v>0</v>
      </c>
      <c r="J502" s="758">
        <f t="shared" ref="J502:K502" si="540">SUM(J503:J505)</f>
        <v>0</v>
      </c>
      <c r="K502" s="758">
        <f t="shared" si="540"/>
        <v>0</v>
      </c>
      <c r="L502" s="752">
        <f t="shared" si="516"/>
        <v>0</v>
      </c>
      <c r="M502" s="758">
        <f>SUM(M503:M505)</f>
        <v>0</v>
      </c>
      <c r="N502" s="758">
        <f t="shared" ref="N502:O502" si="541">SUM(N503:N505)</f>
        <v>0</v>
      </c>
      <c r="O502" s="758">
        <f t="shared" si="541"/>
        <v>0</v>
      </c>
      <c r="P502" s="752">
        <f t="shared" si="517"/>
        <v>0</v>
      </c>
      <c r="Q502" s="758">
        <f>SUM(Q503:Q505)</f>
        <v>0</v>
      </c>
      <c r="R502" s="758">
        <f t="shared" ref="R502:S502" si="542">SUM(R503:R505)</f>
        <v>0</v>
      </c>
      <c r="S502" s="758">
        <f t="shared" si="542"/>
        <v>0</v>
      </c>
      <c r="T502" s="752">
        <f t="shared" si="512"/>
        <v>0</v>
      </c>
      <c r="U502" s="754">
        <f t="shared" si="513"/>
        <v>0</v>
      </c>
      <c r="V502" s="737"/>
      <c r="W502" s="737"/>
    </row>
    <row r="503" spans="1:23" s="733" customFormat="1" ht="14.25" outlineLevel="2">
      <c r="A503" s="730" t="s">
        <v>559</v>
      </c>
      <c r="B503" s="730" t="s">
        <v>561</v>
      </c>
      <c r="C503" s="731"/>
      <c r="D503" s="755">
        <f t="shared" si="514"/>
        <v>0</v>
      </c>
      <c r="E503" s="756"/>
      <c r="F503" s="756"/>
      <c r="G503" s="756"/>
      <c r="H503" s="755">
        <f t="shared" si="515"/>
        <v>0</v>
      </c>
      <c r="I503" s="756"/>
      <c r="J503" s="756"/>
      <c r="K503" s="756"/>
      <c r="L503" s="755">
        <f t="shared" si="516"/>
        <v>0</v>
      </c>
      <c r="M503" s="756"/>
      <c r="N503" s="756"/>
      <c r="O503" s="756"/>
      <c r="P503" s="755">
        <f t="shared" si="517"/>
        <v>0</v>
      </c>
      <c r="Q503" s="756"/>
      <c r="R503" s="756"/>
      <c r="S503" s="756"/>
      <c r="T503" s="755">
        <f t="shared" si="512"/>
        <v>0</v>
      </c>
      <c r="U503" s="757">
        <f t="shared" si="513"/>
        <v>0</v>
      </c>
      <c r="V503" s="732"/>
      <c r="W503" s="732"/>
    </row>
    <row r="504" spans="1:23" s="733" customFormat="1" ht="14.25" outlineLevel="2">
      <c r="A504" s="730" t="s">
        <v>821</v>
      </c>
      <c r="B504" s="730" t="s">
        <v>819</v>
      </c>
      <c r="C504" s="731"/>
      <c r="D504" s="755">
        <f t="shared" si="514"/>
        <v>0</v>
      </c>
      <c r="E504" s="756"/>
      <c r="F504" s="756"/>
      <c r="G504" s="756"/>
      <c r="H504" s="755">
        <f t="shared" si="515"/>
        <v>0</v>
      </c>
      <c r="I504" s="756"/>
      <c r="J504" s="756"/>
      <c r="K504" s="756"/>
      <c r="L504" s="755">
        <f t="shared" si="516"/>
        <v>0</v>
      </c>
      <c r="M504" s="756"/>
      <c r="N504" s="756"/>
      <c r="O504" s="756"/>
      <c r="P504" s="755">
        <f t="shared" si="517"/>
        <v>0</v>
      </c>
      <c r="Q504" s="756"/>
      <c r="R504" s="756"/>
      <c r="S504" s="756"/>
      <c r="T504" s="755">
        <f t="shared" si="512"/>
        <v>0</v>
      </c>
      <c r="U504" s="757">
        <f t="shared" si="513"/>
        <v>0</v>
      </c>
      <c r="V504" s="732"/>
      <c r="W504" s="732"/>
    </row>
    <row r="505" spans="1:23" s="733" customFormat="1" ht="14.25" outlineLevel="2">
      <c r="A505" s="730" t="s">
        <v>829</v>
      </c>
      <c r="B505" s="730" t="s">
        <v>820</v>
      </c>
      <c r="C505" s="731"/>
      <c r="D505" s="755">
        <f t="shared" si="514"/>
        <v>0</v>
      </c>
      <c r="E505" s="756"/>
      <c r="F505" s="756"/>
      <c r="G505" s="756"/>
      <c r="H505" s="755">
        <f t="shared" si="515"/>
        <v>0</v>
      </c>
      <c r="I505" s="756"/>
      <c r="J505" s="756"/>
      <c r="K505" s="756"/>
      <c r="L505" s="755">
        <f t="shared" si="516"/>
        <v>0</v>
      </c>
      <c r="M505" s="756"/>
      <c r="N505" s="756"/>
      <c r="O505" s="756"/>
      <c r="P505" s="755">
        <f t="shared" si="517"/>
        <v>0</v>
      </c>
      <c r="Q505" s="756"/>
      <c r="R505" s="756"/>
      <c r="S505" s="756"/>
      <c r="T505" s="755">
        <f t="shared" si="512"/>
        <v>0</v>
      </c>
      <c r="U505" s="757">
        <f t="shared" si="513"/>
        <v>0</v>
      </c>
      <c r="V505" s="732"/>
      <c r="W505" s="732"/>
    </row>
    <row r="506" spans="1:23" s="733" customFormat="1" ht="14.25" outlineLevel="1">
      <c r="A506" s="735" t="s">
        <v>835</v>
      </c>
      <c r="B506" s="735" t="s">
        <v>822</v>
      </c>
      <c r="C506" s="736"/>
      <c r="D506" s="752">
        <f t="shared" si="514"/>
        <v>0</v>
      </c>
      <c r="E506" s="753">
        <f>SUM(E507:E512)</f>
        <v>0</v>
      </c>
      <c r="F506" s="753">
        <f t="shared" ref="F506" si="543">SUM(F507:F512)</f>
        <v>0</v>
      </c>
      <c r="G506" s="753">
        <f t="shared" ref="G506" si="544">SUM(G507:G512)</f>
        <v>0</v>
      </c>
      <c r="H506" s="752">
        <f t="shared" si="515"/>
        <v>0</v>
      </c>
      <c r="I506" s="753">
        <f>SUM(I507:I512)</f>
        <v>0</v>
      </c>
      <c r="J506" s="753">
        <f t="shared" ref="J506:K506" si="545">SUM(J507:J512)</f>
        <v>0</v>
      </c>
      <c r="K506" s="753">
        <f t="shared" si="545"/>
        <v>0</v>
      </c>
      <c r="L506" s="752">
        <f t="shared" si="516"/>
        <v>0</v>
      </c>
      <c r="M506" s="753">
        <f>SUM(M507:M512)</f>
        <v>0</v>
      </c>
      <c r="N506" s="753">
        <f t="shared" ref="N506:O506" si="546">SUM(N507:N512)</f>
        <v>0</v>
      </c>
      <c r="O506" s="753">
        <f t="shared" si="546"/>
        <v>0</v>
      </c>
      <c r="P506" s="752">
        <f t="shared" si="517"/>
        <v>0</v>
      </c>
      <c r="Q506" s="753">
        <f>SUM(Q507:Q512)</f>
        <v>0</v>
      </c>
      <c r="R506" s="753">
        <f t="shared" ref="R506:S506" si="547">SUM(R507:R512)</f>
        <v>0</v>
      </c>
      <c r="S506" s="753">
        <f t="shared" si="547"/>
        <v>0</v>
      </c>
      <c r="T506" s="752">
        <f t="shared" si="512"/>
        <v>0</v>
      </c>
      <c r="U506" s="754">
        <f t="shared" si="513"/>
        <v>0</v>
      </c>
      <c r="V506" s="737"/>
      <c r="W506" s="737"/>
    </row>
    <row r="507" spans="1:23" s="733" customFormat="1" ht="14.25" outlineLevel="2">
      <c r="A507" s="730" t="s">
        <v>837</v>
      </c>
      <c r="B507" s="730" t="s">
        <v>823</v>
      </c>
      <c r="C507" s="731"/>
      <c r="D507" s="755">
        <f t="shared" si="514"/>
        <v>0</v>
      </c>
      <c r="E507" s="756"/>
      <c r="F507" s="756"/>
      <c r="G507" s="756"/>
      <c r="H507" s="755">
        <f t="shared" si="515"/>
        <v>0</v>
      </c>
      <c r="I507" s="756"/>
      <c r="J507" s="756"/>
      <c r="K507" s="756"/>
      <c r="L507" s="755">
        <f t="shared" si="516"/>
        <v>0</v>
      </c>
      <c r="M507" s="756"/>
      <c r="N507" s="756"/>
      <c r="O507" s="756"/>
      <c r="P507" s="755">
        <f t="shared" si="517"/>
        <v>0</v>
      </c>
      <c r="Q507" s="756"/>
      <c r="R507" s="756"/>
      <c r="S507" s="756"/>
      <c r="T507" s="755">
        <f t="shared" si="512"/>
        <v>0</v>
      </c>
      <c r="U507" s="757">
        <f t="shared" si="513"/>
        <v>0</v>
      </c>
      <c r="V507" s="732"/>
      <c r="W507" s="732"/>
    </row>
    <row r="508" spans="1:23" s="733" customFormat="1" ht="14.25" outlineLevel="2">
      <c r="A508" s="730" t="s">
        <v>839</v>
      </c>
      <c r="B508" s="730" t="s">
        <v>824</v>
      </c>
      <c r="C508" s="731"/>
      <c r="D508" s="755">
        <f t="shared" si="514"/>
        <v>0</v>
      </c>
      <c r="E508" s="759"/>
      <c r="F508" s="759"/>
      <c r="G508" s="759"/>
      <c r="H508" s="755">
        <f t="shared" si="515"/>
        <v>0</v>
      </c>
      <c r="I508" s="759"/>
      <c r="J508" s="759"/>
      <c r="K508" s="759"/>
      <c r="L508" s="755">
        <f t="shared" si="516"/>
        <v>0</v>
      </c>
      <c r="M508" s="759"/>
      <c r="N508" s="759"/>
      <c r="O508" s="759"/>
      <c r="P508" s="755">
        <f t="shared" si="517"/>
        <v>0</v>
      </c>
      <c r="Q508" s="759"/>
      <c r="R508" s="759"/>
      <c r="S508" s="759"/>
      <c r="T508" s="755">
        <f t="shared" si="512"/>
        <v>0</v>
      </c>
      <c r="U508" s="757">
        <f t="shared" si="513"/>
        <v>0</v>
      </c>
      <c r="V508" s="732"/>
      <c r="W508" s="732"/>
    </row>
    <row r="509" spans="1:23" s="733" customFormat="1" ht="14.25" outlineLevel="2">
      <c r="A509" s="730" t="s">
        <v>841</v>
      </c>
      <c r="B509" s="730" t="s">
        <v>825</v>
      </c>
      <c r="C509" s="731"/>
      <c r="D509" s="755">
        <f t="shared" si="514"/>
        <v>0</v>
      </c>
      <c r="E509" s="756"/>
      <c r="F509" s="756"/>
      <c r="G509" s="756"/>
      <c r="H509" s="755">
        <f t="shared" si="515"/>
        <v>0</v>
      </c>
      <c r="I509" s="756"/>
      <c r="J509" s="756"/>
      <c r="K509" s="756"/>
      <c r="L509" s="755">
        <f t="shared" si="516"/>
        <v>0</v>
      </c>
      <c r="M509" s="756"/>
      <c r="N509" s="756"/>
      <c r="O509" s="756"/>
      <c r="P509" s="755">
        <f t="shared" si="517"/>
        <v>0</v>
      </c>
      <c r="Q509" s="756"/>
      <c r="R509" s="756"/>
      <c r="S509" s="756"/>
      <c r="T509" s="755">
        <f t="shared" si="512"/>
        <v>0</v>
      </c>
      <c r="U509" s="757">
        <f t="shared" si="513"/>
        <v>0</v>
      </c>
      <c r="V509" s="732"/>
      <c r="W509" s="732"/>
    </row>
    <row r="510" spans="1:23" s="733" customFormat="1" ht="14.25" outlineLevel="2">
      <c r="A510" s="730" t="s">
        <v>843</v>
      </c>
      <c r="B510" s="730" t="s">
        <v>826</v>
      </c>
      <c r="C510" s="731"/>
      <c r="D510" s="755">
        <f t="shared" si="514"/>
        <v>0</v>
      </c>
      <c r="E510" s="756"/>
      <c r="F510" s="756"/>
      <c r="G510" s="756"/>
      <c r="H510" s="755">
        <f t="shared" si="515"/>
        <v>0</v>
      </c>
      <c r="I510" s="756"/>
      <c r="J510" s="756"/>
      <c r="K510" s="756"/>
      <c r="L510" s="755">
        <f t="shared" si="516"/>
        <v>0</v>
      </c>
      <c r="M510" s="756"/>
      <c r="N510" s="756"/>
      <c r="O510" s="756"/>
      <c r="P510" s="755">
        <f t="shared" si="517"/>
        <v>0</v>
      </c>
      <c r="Q510" s="756"/>
      <c r="R510" s="756"/>
      <c r="S510" s="756"/>
      <c r="T510" s="755">
        <f t="shared" si="512"/>
        <v>0</v>
      </c>
      <c r="U510" s="757">
        <f t="shared" si="513"/>
        <v>0</v>
      </c>
      <c r="V510" s="732"/>
      <c r="W510" s="732"/>
    </row>
    <row r="511" spans="1:23" s="733" customFormat="1" ht="14.25" outlineLevel="2">
      <c r="A511" s="730" t="s">
        <v>844</v>
      </c>
      <c r="B511" s="730" t="s">
        <v>827</v>
      </c>
      <c r="C511" s="731"/>
      <c r="D511" s="755">
        <f t="shared" si="514"/>
        <v>0</v>
      </c>
      <c r="E511" s="756"/>
      <c r="F511" s="756"/>
      <c r="G511" s="756"/>
      <c r="H511" s="755">
        <f t="shared" si="515"/>
        <v>0</v>
      </c>
      <c r="I511" s="756"/>
      <c r="J511" s="756"/>
      <c r="K511" s="756"/>
      <c r="L511" s="755">
        <f t="shared" si="516"/>
        <v>0</v>
      </c>
      <c r="M511" s="756"/>
      <c r="N511" s="756"/>
      <c r="O511" s="756"/>
      <c r="P511" s="755">
        <f t="shared" si="517"/>
        <v>0</v>
      </c>
      <c r="Q511" s="756"/>
      <c r="R511" s="756"/>
      <c r="S511" s="756"/>
      <c r="T511" s="755">
        <f t="shared" si="512"/>
        <v>0</v>
      </c>
      <c r="U511" s="757">
        <f t="shared" si="513"/>
        <v>0</v>
      </c>
      <c r="V511" s="732"/>
      <c r="W511" s="732"/>
    </row>
    <row r="512" spans="1:23" s="733" customFormat="1" ht="14.25" outlineLevel="2">
      <c r="A512" s="735" t="s">
        <v>1420</v>
      </c>
      <c r="B512" s="735" t="s">
        <v>828</v>
      </c>
      <c r="C512" s="736"/>
      <c r="D512" s="752">
        <f t="shared" si="514"/>
        <v>0</v>
      </c>
      <c r="E512" s="758">
        <f>SUM(E513:E515)</f>
        <v>0</v>
      </c>
      <c r="F512" s="758">
        <f t="shared" ref="F512" si="548">SUM(F513:F515)</f>
        <v>0</v>
      </c>
      <c r="G512" s="758">
        <f t="shared" ref="G512" si="549">SUM(G513:G515)</f>
        <v>0</v>
      </c>
      <c r="H512" s="752">
        <f t="shared" si="515"/>
        <v>0</v>
      </c>
      <c r="I512" s="758">
        <f>SUM(I513:I515)</f>
        <v>0</v>
      </c>
      <c r="J512" s="758">
        <f t="shared" ref="J512:K512" si="550">SUM(J513:J515)</f>
        <v>0</v>
      </c>
      <c r="K512" s="758">
        <f t="shared" si="550"/>
        <v>0</v>
      </c>
      <c r="L512" s="752">
        <f t="shared" si="516"/>
        <v>0</v>
      </c>
      <c r="M512" s="758">
        <f>SUM(M513:M515)</f>
        <v>0</v>
      </c>
      <c r="N512" s="758">
        <f t="shared" ref="N512:O512" si="551">SUM(N513:N515)</f>
        <v>0</v>
      </c>
      <c r="O512" s="758">
        <f t="shared" si="551"/>
        <v>0</v>
      </c>
      <c r="P512" s="752">
        <f t="shared" si="517"/>
        <v>0</v>
      </c>
      <c r="Q512" s="758">
        <f>SUM(Q513:Q515)</f>
        <v>0</v>
      </c>
      <c r="R512" s="758">
        <f t="shared" ref="R512:S512" si="552">SUM(R513:R515)</f>
        <v>0</v>
      </c>
      <c r="S512" s="758">
        <f t="shared" si="552"/>
        <v>0</v>
      </c>
      <c r="T512" s="752">
        <f t="shared" si="512"/>
        <v>0</v>
      </c>
      <c r="U512" s="754">
        <f t="shared" si="513"/>
        <v>0</v>
      </c>
      <c r="V512" s="737"/>
      <c r="W512" s="737"/>
    </row>
    <row r="513" spans="1:23" s="733" customFormat="1" ht="14.25" outlineLevel="3">
      <c r="A513" s="730" t="s">
        <v>1421</v>
      </c>
      <c r="B513" s="730" t="s">
        <v>1422</v>
      </c>
      <c r="C513" s="731"/>
      <c r="D513" s="755">
        <f t="shared" si="514"/>
        <v>0</v>
      </c>
      <c r="E513" s="756"/>
      <c r="F513" s="756"/>
      <c r="G513" s="756"/>
      <c r="H513" s="755">
        <f t="shared" si="515"/>
        <v>0</v>
      </c>
      <c r="I513" s="756"/>
      <c r="J513" s="756"/>
      <c r="K513" s="756"/>
      <c r="L513" s="755">
        <f t="shared" si="516"/>
        <v>0</v>
      </c>
      <c r="M513" s="756"/>
      <c r="N513" s="756"/>
      <c r="O513" s="756"/>
      <c r="P513" s="755">
        <f t="shared" si="517"/>
        <v>0</v>
      </c>
      <c r="Q513" s="756"/>
      <c r="R513" s="756"/>
      <c r="S513" s="756"/>
      <c r="T513" s="755">
        <f t="shared" si="512"/>
        <v>0</v>
      </c>
      <c r="U513" s="757">
        <f t="shared" si="513"/>
        <v>0</v>
      </c>
      <c r="V513" s="732"/>
      <c r="W513" s="732"/>
    </row>
    <row r="514" spans="1:23" s="733" customFormat="1" ht="14.25" outlineLevel="3">
      <c r="A514" s="730" t="s">
        <v>1423</v>
      </c>
      <c r="B514" s="730" t="s">
        <v>1424</v>
      </c>
      <c r="C514" s="731"/>
      <c r="D514" s="755">
        <f t="shared" si="514"/>
        <v>0</v>
      </c>
      <c r="E514" s="756"/>
      <c r="F514" s="756"/>
      <c r="G514" s="756"/>
      <c r="H514" s="755">
        <f t="shared" si="515"/>
        <v>0</v>
      </c>
      <c r="I514" s="756"/>
      <c r="J514" s="756"/>
      <c r="K514" s="756"/>
      <c r="L514" s="755">
        <f t="shared" si="516"/>
        <v>0</v>
      </c>
      <c r="M514" s="756"/>
      <c r="N514" s="756"/>
      <c r="O514" s="756"/>
      <c r="P514" s="755">
        <f t="shared" si="517"/>
        <v>0</v>
      </c>
      <c r="Q514" s="756"/>
      <c r="R514" s="756"/>
      <c r="S514" s="756"/>
      <c r="T514" s="755">
        <f t="shared" si="512"/>
        <v>0</v>
      </c>
      <c r="U514" s="757">
        <f t="shared" si="513"/>
        <v>0</v>
      </c>
      <c r="V514" s="732"/>
      <c r="W514" s="732"/>
    </row>
    <row r="515" spans="1:23" s="733" customFormat="1" ht="14.25" outlineLevel="3">
      <c r="A515" s="730" t="s">
        <v>1425</v>
      </c>
      <c r="B515" s="730" t="s">
        <v>1426</v>
      </c>
      <c r="C515" s="731"/>
      <c r="D515" s="755">
        <f t="shared" si="514"/>
        <v>0</v>
      </c>
      <c r="E515" s="756"/>
      <c r="F515" s="756"/>
      <c r="G515" s="756"/>
      <c r="H515" s="755">
        <f t="shared" si="515"/>
        <v>0</v>
      </c>
      <c r="I515" s="756"/>
      <c r="J515" s="756"/>
      <c r="K515" s="756"/>
      <c r="L515" s="755">
        <f t="shared" si="516"/>
        <v>0</v>
      </c>
      <c r="M515" s="756"/>
      <c r="N515" s="756"/>
      <c r="O515" s="756"/>
      <c r="P515" s="755">
        <f t="shared" si="517"/>
        <v>0</v>
      </c>
      <c r="Q515" s="756"/>
      <c r="R515" s="756"/>
      <c r="S515" s="756"/>
      <c r="T515" s="755">
        <f t="shared" si="512"/>
        <v>0</v>
      </c>
      <c r="U515" s="757">
        <f t="shared" si="513"/>
        <v>0</v>
      </c>
      <c r="V515" s="732"/>
      <c r="W515" s="732"/>
    </row>
    <row r="516" spans="1:23" s="733" customFormat="1" ht="14.25" outlineLevel="1">
      <c r="A516" s="735" t="s">
        <v>845</v>
      </c>
      <c r="B516" s="735" t="s">
        <v>830</v>
      </c>
      <c r="C516" s="736"/>
      <c r="D516" s="752">
        <f t="shared" si="514"/>
        <v>0</v>
      </c>
      <c r="E516" s="753">
        <f>SUM(E517:E521)</f>
        <v>0</v>
      </c>
      <c r="F516" s="753">
        <f t="shared" ref="F516" si="553">SUM(F517:F521)</f>
        <v>0</v>
      </c>
      <c r="G516" s="753">
        <f t="shared" ref="G516" si="554">SUM(G517:G521)</f>
        <v>0</v>
      </c>
      <c r="H516" s="752">
        <f t="shared" si="515"/>
        <v>0</v>
      </c>
      <c r="I516" s="753">
        <f>SUM(I517:I521)</f>
        <v>0</v>
      </c>
      <c r="J516" s="753">
        <f t="shared" ref="J516:K516" si="555">SUM(J517:J521)</f>
        <v>0</v>
      </c>
      <c r="K516" s="753">
        <f t="shared" si="555"/>
        <v>0</v>
      </c>
      <c r="L516" s="752">
        <f t="shared" si="516"/>
        <v>0</v>
      </c>
      <c r="M516" s="753">
        <f>SUM(M517:M521)</f>
        <v>0</v>
      </c>
      <c r="N516" s="753">
        <f t="shared" ref="N516:O516" si="556">SUM(N517:N521)</f>
        <v>0</v>
      </c>
      <c r="O516" s="753">
        <f t="shared" si="556"/>
        <v>0</v>
      </c>
      <c r="P516" s="752">
        <f t="shared" si="517"/>
        <v>0</v>
      </c>
      <c r="Q516" s="753">
        <f>SUM(Q517:Q521)</f>
        <v>0</v>
      </c>
      <c r="R516" s="753">
        <f t="shared" ref="R516:S516" si="557">SUM(R517:R521)</f>
        <v>0</v>
      </c>
      <c r="S516" s="753">
        <f t="shared" si="557"/>
        <v>0</v>
      </c>
      <c r="T516" s="752">
        <f t="shared" si="512"/>
        <v>0</v>
      </c>
      <c r="U516" s="754">
        <f t="shared" si="513"/>
        <v>0</v>
      </c>
      <c r="V516" s="737"/>
      <c r="W516" s="737"/>
    </row>
    <row r="517" spans="1:23" s="733" customFormat="1" ht="14.25" outlineLevel="2">
      <c r="A517" s="730" t="s">
        <v>847</v>
      </c>
      <c r="B517" s="730" t="s">
        <v>1427</v>
      </c>
      <c r="C517" s="731"/>
      <c r="D517" s="755">
        <f t="shared" si="514"/>
        <v>0</v>
      </c>
      <c r="E517" s="756"/>
      <c r="F517" s="756"/>
      <c r="G517" s="756"/>
      <c r="H517" s="755">
        <f t="shared" si="515"/>
        <v>0</v>
      </c>
      <c r="I517" s="756"/>
      <c r="J517" s="756"/>
      <c r="K517" s="756"/>
      <c r="L517" s="755">
        <f t="shared" si="516"/>
        <v>0</v>
      </c>
      <c r="M517" s="756"/>
      <c r="N517" s="756"/>
      <c r="O517" s="756"/>
      <c r="P517" s="755">
        <f t="shared" si="517"/>
        <v>0</v>
      </c>
      <c r="Q517" s="756"/>
      <c r="R517" s="756"/>
      <c r="S517" s="756"/>
      <c r="T517" s="755">
        <f t="shared" si="512"/>
        <v>0</v>
      </c>
      <c r="U517" s="757">
        <f t="shared" si="513"/>
        <v>0</v>
      </c>
      <c r="V517" s="732"/>
      <c r="W517" s="732"/>
    </row>
    <row r="518" spans="1:23" s="733" customFormat="1" ht="14.25" outlineLevel="2">
      <c r="A518" s="730" t="s">
        <v>849</v>
      </c>
      <c r="B518" s="730" t="s">
        <v>831</v>
      </c>
      <c r="C518" s="731"/>
      <c r="D518" s="755">
        <f t="shared" si="514"/>
        <v>0</v>
      </c>
      <c r="E518" s="756"/>
      <c r="F518" s="756"/>
      <c r="G518" s="756"/>
      <c r="H518" s="755">
        <f t="shared" si="515"/>
        <v>0</v>
      </c>
      <c r="I518" s="756"/>
      <c r="J518" s="756"/>
      <c r="K518" s="756"/>
      <c r="L518" s="755">
        <f t="shared" si="516"/>
        <v>0</v>
      </c>
      <c r="M518" s="756"/>
      <c r="N518" s="756"/>
      <c r="O518" s="756"/>
      <c r="P518" s="755">
        <f t="shared" si="517"/>
        <v>0</v>
      </c>
      <c r="Q518" s="756"/>
      <c r="R518" s="756"/>
      <c r="S518" s="756"/>
      <c r="T518" s="755">
        <f t="shared" si="512"/>
        <v>0</v>
      </c>
      <c r="U518" s="757">
        <f t="shared" si="513"/>
        <v>0</v>
      </c>
      <c r="V518" s="732"/>
      <c r="W518" s="732"/>
    </row>
    <row r="519" spans="1:23" s="733" customFormat="1" ht="14.25" outlineLevel="2">
      <c r="A519" s="730" t="s">
        <v>851</v>
      </c>
      <c r="B519" s="730" t="s">
        <v>1428</v>
      </c>
      <c r="C519" s="731"/>
      <c r="D519" s="755">
        <f t="shared" si="514"/>
        <v>0</v>
      </c>
      <c r="E519" s="756"/>
      <c r="F519" s="756"/>
      <c r="G519" s="756"/>
      <c r="H519" s="755">
        <f t="shared" si="515"/>
        <v>0</v>
      </c>
      <c r="I519" s="756"/>
      <c r="J519" s="756"/>
      <c r="K519" s="756"/>
      <c r="L519" s="755">
        <f t="shared" si="516"/>
        <v>0</v>
      </c>
      <c r="M519" s="756"/>
      <c r="N519" s="756"/>
      <c r="O519" s="756"/>
      <c r="P519" s="755">
        <f t="shared" si="517"/>
        <v>0</v>
      </c>
      <c r="Q519" s="756"/>
      <c r="R519" s="756"/>
      <c r="S519" s="756"/>
      <c r="T519" s="755">
        <f t="shared" si="512"/>
        <v>0</v>
      </c>
      <c r="U519" s="757">
        <f t="shared" si="513"/>
        <v>0</v>
      </c>
      <c r="V519" s="732"/>
      <c r="W519" s="732"/>
    </row>
    <row r="520" spans="1:23" s="733" customFormat="1" ht="14.25" outlineLevel="2">
      <c r="A520" s="730" t="s">
        <v>1429</v>
      </c>
      <c r="B520" s="730" t="s">
        <v>1430</v>
      </c>
      <c r="C520" s="731"/>
      <c r="D520" s="755">
        <f t="shared" si="514"/>
        <v>0</v>
      </c>
      <c r="E520" s="756"/>
      <c r="F520" s="756"/>
      <c r="G520" s="756"/>
      <c r="H520" s="755">
        <f t="shared" si="515"/>
        <v>0</v>
      </c>
      <c r="I520" s="756"/>
      <c r="J520" s="756"/>
      <c r="K520" s="756"/>
      <c r="L520" s="755">
        <f t="shared" si="516"/>
        <v>0</v>
      </c>
      <c r="M520" s="756"/>
      <c r="N520" s="756"/>
      <c r="O520" s="756"/>
      <c r="P520" s="755">
        <f t="shared" si="517"/>
        <v>0</v>
      </c>
      <c r="Q520" s="756"/>
      <c r="R520" s="756"/>
      <c r="S520" s="756"/>
      <c r="T520" s="755">
        <f t="shared" si="512"/>
        <v>0</v>
      </c>
      <c r="U520" s="757">
        <f t="shared" si="513"/>
        <v>0</v>
      </c>
      <c r="V520" s="732"/>
      <c r="W520" s="732"/>
    </row>
    <row r="521" spans="1:23" s="733" customFormat="1" ht="14.25" outlineLevel="2">
      <c r="A521" s="730" t="s">
        <v>1431</v>
      </c>
      <c r="B521" s="730" t="s">
        <v>1432</v>
      </c>
      <c r="C521" s="731"/>
      <c r="D521" s="755">
        <f t="shared" si="514"/>
        <v>0</v>
      </c>
      <c r="E521" s="756"/>
      <c r="F521" s="756"/>
      <c r="G521" s="756"/>
      <c r="H521" s="755">
        <f t="shared" si="515"/>
        <v>0</v>
      </c>
      <c r="I521" s="756"/>
      <c r="J521" s="756"/>
      <c r="K521" s="756"/>
      <c r="L521" s="755">
        <f t="shared" si="516"/>
        <v>0</v>
      </c>
      <c r="M521" s="756"/>
      <c r="N521" s="756"/>
      <c r="O521" s="756"/>
      <c r="P521" s="755">
        <f t="shared" si="517"/>
        <v>0</v>
      </c>
      <c r="Q521" s="756"/>
      <c r="R521" s="756"/>
      <c r="S521" s="756"/>
      <c r="T521" s="755">
        <f t="shared" si="512"/>
        <v>0</v>
      </c>
      <c r="U521" s="757">
        <f t="shared" si="513"/>
        <v>0</v>
      </c>
      <c r="V521" s="732"/>
      <c r="W521" s="732"/>
    </row>
    <row r="522" spans="1:23" s="733" customFormat="1" ht="14.25" outlineLevel="1">
      <c r="A522" s="735" t="s">
        <v>853</v>
      </c>
      <c r="B522" s="735" t="s">
        <v>832</v>
      </c>
      <c r="C522" s="736"/>
      <c r="D522" s="752">
        <f t="shared" si="514"/>
        <v>0</v>
      </c>
      <c r="E522" s="753">
        <f>SUM(E523:E525)</f>
        <v>0</v>
      </c>
      <c r="F522" s="753">
        <f t="shared" ref="F522" si="558">SUM(F523:F525)</f>
        <v>0</v>
      </c>
      <c r="G522" s="753">
        <f t="shared" ref="G522" si="559">SUM(G523:G525)</f>
        <v>0</v>
      </c>
      <c r="H522" s="752">
        <f t="shared" si="515"/>
        <v>0</v>
      </c>
      <c r="I522" s="753">
        <f>SUM(I523:I525)</f>
        <v>0</v>
      </c>
      <c r="J522" s="753">
        <f t="shared" ref="J522:K522" si="560">SUM(J523:J525)</f>
        <v>0</v>
      </c>
      <c r="K522" s="753">
        <f t="shared" si="560"/>
        <v>0</v>
      </c>
      <c r="L522" s="752">
        <f t="shared" si="516"/>
        <v>0</v>
      </c>
      <c r="M522" s="753">
        <f>SUM(M523:M525)</f>
        <v>0</v>
      </c>
      <c r="N522" s="753">
        <f t="shared" ref="N522:O522" si="561">SUM(N523:N525)</f>
        <v>0</v>
      </c>
      <c r="O522" s="753">
        <f t="shared" si="561"/>
        <v>0</v>
      </c>
      <c r="P522" s="752">
        <f t="shared" si="517"/>
        <v>0</v>
      </c>
      <c r="Q522" s="753">
        <f>SUM(Q523:Q525)</f>
        <v>0</v>
      </c>
      <c r="R522" s="753">
        <f t="shared" ref="R522:S522" si="562">SUM(R523:R525)</f>
        <v>0</v>
      </c>
      <c r="S522" s="753">
        <f t="shared" si="562"/>
        <v>0</v>
      </c>
      <c r="T522" s="752">
        <f t="shared" si="512"/>
        <v>0</v>
      </c>
      <c r="U522" s="754">
        <f t="shared" si="513"/>
        <v>0</v>
      </c>
      <c r="V522" s="737"/>
      <c r="W522" s="737"/>
    </row>
    <row r="523" spans="1:23" s="733" customFormat="1" ht="14.25" outlineLevel="2">
      <c r="A523" s="730" t="s">
        <v>855</v>
      </c>
      <c r="B523" s="730" t="s">
        <v>833</v>
      </c>
      <c r="C523" s="731"/>
      <c r="D523" s="755">
        <f t="shared" si="514"/>
        <v>0</v>
      </c>
      <c r="E523" s="756"/>
      <c r="F523" s="756"/>
      <c r="G523" s="756"/>
      <c r="H523" s="755">
        <f t="shared" si="515"/>
        <v>0</v>
      </c>
      <c r="I523" s="756"/>
      <c r="J523" s="756"/>
      <c r="K523" s="756"/>
      <c r="L523" s="755">
        <f t="shared" si="516"/>
        <v>0</v>
      </c>
      <c r="M523" s="756"/>
      <c r="N523" s="756"/>
      <c r="O523" s="756"/>
      <c r="P523" s="755">
        <f t="shared" si="517"/>
        <v>0</v>
      </c>
      <c r="Q523" s="756"/>
      <c r="R523" s="756"/>
      <c r="S523" s="756"/>
      <c r="T523" s="755">
        <f t="shared" si="512"/>
        <v>0</v>
      </c>
      <c r="U523" s="757">
        <f t="shared" si="513"/>
        <v>0</v>
      </c>
      <c r="V523" s="732"/>
      <c r="W523" s="732"/>
    </row>
    <row r="524" spans="1:23" s="733" customFormat="1" ht="14.25" outlineLevel="2">
      <c r="A524" s="730" t="s">
        <v>856</v>
      </c>
      <c r="B524" s="730" t="s">
        <v>834</v>
      </c>
      <c r="C524" s="731"/>
      <c r="D524" s="755">
        <f t="shared" si="514"/>
        <v>0</v>
      </c>
      <c r="E524" s="756"/>
      <c r="F524" s="756"/>
      <c r="G524" s="756"/>
      <c r="H524" s="755">
        <f t="shared" si="515"/>
        <v>0</v>
      </c>
      <c r="I524" s="756"/>
      <c r="J524" s="756"/>
      <c r="K524" s="756"/>
      <c r="L524" s="755">
        <f t="shared" si="516"/>
        <v>0</v>
      </c>
      <c r="M524" s="756"/>
      <c r="N524" s="756"/>
      <c r="O524" s="756"/>
      <c r="P524" s="755">
        <f t="shared" si="517"/>
        <v>0</v>
      </c>
      <c r="Q524" s="756"/>
      <c r="R524" s="756"/>
      <c r="S524" s="756"/>
      <c r="T524" s="755">
        <f t="shared" si="512"/>
        <v>0</v>
      </c>
      <c r="U524" s="757">
        <f t="shared" si="513"/>
        <v>0</v>
      </c>
      <c r="V524" s="732"/>
      <c r="W524" s="732"/>
    </row>
    <row r="525" spans="1:23" s="733" customFormat="1" ht="14.25" outlineLevel="2">
      <c r="A525" s="730" t="s">
        <v>857</v>
      </c>
      <c r="B525" s="730" t="s">
        <v>828</v>
      </c>
      <c r="C525" s="731"/>
      <c r="D525" s="755">
        <f t="shared" si="514"/>
        <v>0</v>
      </c>
      <c r="E525" s="756"/>
      <c r="F525" s="756"/>
      <c r="G525" s="756"/>
      <c r="H525" s="755">
        <f t="shared" si="515"/>
        <v>0</v>
      </c>
      <c r="I525" s="756"/>
      <c r="J525" s="756"/>
      <c r="K525" s="756"/>
      <c r="L525" s="755">
        <f t="shared" si="516"/>
        <v>0</v>
      </c>
      <c r="M525" s="756"/>
      <c r="N525" s="756"/>
      <c r="O525" s="756"/>
      <c r="P525" s="755">
        <f t="shared" si="517"/>
        <v>0</v>
      </c>
      <c r="Q525" s="756"/>
      <c r="R525" s="756"/>
      <c r="S525" s="756"/>
      <c r="T525" s="755">
        <f t="shared" si="512"/>
        <v>0</v>
      </c>
      <c r="U525" s="757">
        <f t="shared" si="513"/>
        <v>0</v>
      </c>
      <c r="V525" s="732"/>
      <c r="W525" s="732"/>
    </row>
    <row r="526" spans="1:23" s="733" customFormat="1" ht="14.25" outlineLevel="1">
      <c r="A526" s="735" t="s">
        <v>858</v>
      </c>
      <c r="B526" s="735" t="s">
        <v>836</v>
      </c>
      <c r="C526" s="736"/>
      <c r="D526" s="752">
        <f t="shared" si="514"/>
        <v>0</v>
      </c>
      <c r="E526" s="758">
        <f>SUM(E527:E530)</f>
        <v>0</v>
      </c>
      <c r="F526" s="758">
        <f t="shared" ref="F526" si="563">SUM(F527:F530)</f>
        <v>0</v>
      </c>
      <c r="G526" s="758">
        <f t="shared" ref="G526" si="564">SUM(G527:G530)</f>
        <v>0</v>
      </c>
      <c r="H526" s="752">
        <f t="shared" si="515"/>
        <v>0</v>
      </c>
      <c r="I526" s="758">
        <f>SUM(I527:I530)</f>
        <v>0</v>
      </c>
      <c r="J526" s="758">
        <f t="shared" ref="J526:K526" si="565">SUM(J527:J530)</f>
        <v>0</v>
      </c>
      <c r="K526" s="758">
        <f t="shared" si="565"/>
        <v>0</v>
      </c>
      <c r="L526" s="752">
        <f t="shared" si="516"/>
        <v>0</v>
      </c>
      <c r="M526" s="758">
        <f>SUM(M527:M530)</f>
        <v>0</v>
      </c>
      <c r="N526" s="758">
        <f t="shared" ref="N526:O526" si="566">SUM(N527:N530)</f>
        <v>0</v>
      </c>
      <c r="O526" s="758">
        <f t="shared" si="566"/>
        <v>0</v>
      </c>
      <c r="P526" s="752">
        <f t="shared" si="517"/>
        <v>0</v>
      </c>
      <c r="Q526" s="758">
        <f>SUM(Q527:Q530)</f>
        <v>0</v>
      </c>
      <c r="R526" s="758">
        <f t="shared" ref="R526:S526" si="567">SUM(R527:R530)</f>
        <v>0</v>
      </c>
      <c r="S526" s="758">
        <f t="shared" si="567"/>
        <v>0</v>
      </c>
      <c r="T526" s="752">
        <f t="shared" si="512"/>
        <v>0</v>
      </c>
      <c r="U526" s="754">
        <f t="shared" si="513"/>
        <v>0</v>
      </c>
      <c r="V526" s="737"/>
      <c r="W526" s="737"/>
    </row>
    <row r="527" spans="1:23" s="733" customFormat="1" ht="14.25" outlineLevel="2">
      <c r="A527" s="730" t="s">
        <v>860</v>
      </c>
      <c r="B527" s="730" t="s">
        <v>838</v>
      </c>
      <c r="C527" s="731"/>
      <c r="D527" s="755">
        <f t="shared" si="514"/>
        <v>0</v>
      </c>
      <c r="E527" s="756"/>
      <c r="F527" s="756"/>
      <c r="G527" s="756"/>
      <c r="H527" s="755">
        <f t="shared" si="515"/>
        <v>0</v>
      </c>
      <c r="I527" s="756"/>
      <c r="J527" s="756"/>
      <c r="K527" s="756"/>
      <c r="L527" s="755">
        <f t="shared" si="516"/>
        <v>0</v>
      </c>
      <c r="M527" s="756"/>
      <c r="N527" s="756"/>
      <c r="O527" s="756"/>
      <c r="P527" s="755">
        <f t="shared" si="517"/>
        <v>0</v>
      </c>
      <c r="Q527" s="756"/>
      <c r="R527" s="756"/>
      <c r="S527" s="756"/>
      <c r="T527" s="755">
        <f t="shared" si="512"/>
        <v>0</v>
      </c>
      <c r="U527" s="757">
        <f t="shared" si="513"/>
        <v>0</v>
      </c>
      <c r="V527" s="732"/>
      <c r="W527" s="732"/>
    </row>
    <row r="528" spans="1:23" s="733" customFormat="1" ht="14.25" outlineLevel="2">
      <c r="A528" s="730" t="s">
        <v>862</v>
      </c>
      <c r="B528" s="730" t="s">
        <v>840</v>
      </c>
      <c r="C528" s="731"/>
      <c r="D528" s="755">
        <f t="shared" si="514"/>
        <v>0</v>
      </c>
      <c r="E528" s="756"/>
      <c r="F528" s="756"/>
      <c r="G528" s="756"/>
      <c r="H528" s="755">
        <f t="shared" si="515"/>
        <v>0</v>
      </c>
      <c r="I528" s="756"/>
      <c r="J528" s="756"/>
      <c r="K528" s="756"/>
      <c r="L528" s="755">
        <f t="shared" si="516"/>
        <v>0</v>
      </c>
      <c r="M528" s="756"/>
      <c r="N528" s="756"/>
      <c r="O528" s="756"/>
      <c r="P528" s="755">
        <f t="shared" si="517"/>
        <v>0</v>
      </c>
      <c r="Q528" s="756"/>
      <c r="R528" s="756"/>
      <c r="S528" s="756"/>
      <c r="T528" s="755">
        <f t="shared" si="512"/>
        <v>0</v>
      </c>
      <c r="U528" s="757">
        <f t="shared" si="513"/>
        <v>0</v>
      </c>
      <c r="V528" s="732"/>
      <c r="W528" s="732"/>
    </row>
    <row r="529" spans="1:23" s="733" customFormat="1" ht="14.25" outlineLevel="2">
      <c r="A529" s="730" t="s">
        <v>864</v>
      </c>
      <c r="B529" s="730" t="s">
        <v>842</v>
      </c>
      <c r="C529" s="731"/>
      <c r="D529" s="755">
        <f t="shared" si="514"/>
        <v>0</v>
      </c>
      <c r="E529" s="756"/>
      <c r="F529" s="756"/>
      <c r="G529" s="756"/>
      <c r="H529" s="755">
        <f t="shared" si="515"/>
        <v>0</v>
      </c>
      <c r="I529" s="756"/>
      <c r="J529" s="756"/>
      <c r="K529" s="756"/>
      <c r="L529" s="755">
        <f t="shared" si="516"/>
        <v>0</v>
      </c>
      <c r="M529" s="756"/>
      <c r="N529" s="756"/>
      <c r="O529" s="756"/>
      <c r="P529" s="755">
        <f t="shared" si="517"/>
        <v>0</v>
      </c>
      <c r="Q529" s="756"/>
      <c r="R529" s="756"/>
      <c r="S529" s="756"/>
      <c r="T529" s="755">
        <f t="shared" si="512"/>
        <v>0</v>
      </c>
      <c r="U529" s="757">
        <f t="shared" si="513"/>
        <v>0</v>
      </c>
      <c r="V529" s="732"/>
      <c r="W529" s="732"/>
    </row>
    <row r="530" spans="1:23" s="733" customFormat="1" ht="14.25" outlineLevel="2">
      <c r="A530" s="730" t="s">
        <v>1433</v>
      </c>
      <c r="B530" s="730" t="s">
        <v>828</v>
      </c>
      <c r="C530" s="731"/>
      <c r="D530" s="755">
        <f t="shared" si="514"/>
        <v>0</v>
      </c>
      <c r="E530" s="759"/>
      <c r="F530" s="759"/>
      <c r="G530" s="759"/>
      <c r="H530" s="755">
        <f t="shared" si="515"/>
        <v>0</v>
      </c>
      <c r="I530" s="759"/>
      <c r="J530" s="759"/>
      <c r="K530" s="759"/>
      <c r="L530" s="755">
        <f t="shared" si="516"/>
        <v>0</v>
      </c>
      <c r="M530" s="759"/>
      <c r="N530" s="759"/>
      <c r="O530" s="759"/>
      <c r="P530" s="755">
        <f t="shared" si="517"/>
        <v>0</v>
      </c>
      <c r="Q530" s="759"/>
      <c r="R530" s="759"/>
      <c r="S530" s="759"/>
      <c r="T530" s="755">
        <f t="shared" si="512"/>
        <v>0</v>
      </c>
      <c r="U530" s="757">
        <f t="shared" si="513"/>
        <v>0</v>
      </c>
      <c r="V530" s="732"/>
      <c r="W530" s="732"/>
    </row>
    <row r="531" spans="1:23" s="733" customFormat="1" ht="14.25" outlineLevel="1">
      <c r="A531" s="735" t="s">
        <v>1434</v>
      </c>
      <c r="B531" s="735" t="s">
        <v>846</v>
      </c>
      <c r="C531" s="736"/>
      <c r="D531" s="752">
        <f t="shared" si="514"/>
        <v>0</v>
      </c>
      <c r="E531" s="753">
        <f>SUM(E532:E534)</f>
        <v>0</v>
      </c>
      <c r="F531" s="753">
        <f t="shared" ref="F531" si="568">SUM(F532:F534)</f>
        <v>0</v>
      </c>
      <c r="G531" s="753">
        <f t="shared" ref="G531" si="569">SUM(G532:G534)</f>
        <v>0</v>
      </c>
      <c r="H531" s="752">
        <f t="shared" si="515"/>
        <v>0</v>
      </c>
      <c r="I531" s="753">
        <f>SUM(I532:I534)</f>
        <v>0</v>
      </c>
      <c r="J531" s="753">
        <f t="shared" ref="J531:K531" si="570">SUM(J532:J534)</f>
        <v>0</v>
      </c>
      <c r="K531" s="753">
        <f t="shared" si="570"/>
        <v>0</v>
      </c>
      <c r="L531" s="752">
        <f t="shared" si="516"/>
        <v>0</v>
      </c>
      <c r="M531" s="753">
        <f>SUM(M532:M534)</f>
        <v>0</v>
      </c>
      <c r="N531" s="753">
        <f t="shared" ref="N531:O531" si="571">SUM(N532:N534)</f>
        <v>0</v>
      </c>
      <c r="O531" s="753">
        <f t="shared" si="571"/>
        <v>0</v>
      </c>
      <c r="P531" s="752">
        <f t="shared" si="517"/>
        <v>0</v>
      </c>
      <c r="Q531" s="753">
        <f>SUM(Q532:Q534)</f>
        <v>0</v>
      </c>
      <c r="R531" s="753">
        <f t="shared" ref="R531:S531" si="572">SUM(R532:R534)</f>
        <v>0</v>
      </c>
      <c r="S531" s="753">
        <f t="shared" si="572"/>
        <v>0</v>
      </c>
      <c r="T531" s="752">
        <f t="shared" si="512"/>
        <v>0</v>
      </c>
      <c r="U531" s="754">
        <f t="shared" si="513"/>
        <v>0</v>
      </c>
      <c r="V531" s="737"/>
      <c r="W531" s="737"/>
    </row>
    <row r="532" spans="1:23" s="733" customFormat="1" ht="14.25" outlineLevel="2">
      <c r="A532" s="730" t="s">
        <v>1435</v>
      </c>
      <c r="B532" s="730" t="s">
        <v>848</v>
      </c>
      <c r="C532" s="731"/>
      <c r="D532" s="755">
        <f t="shared" si="514"/>
        <v>0</v>
      </c>
      <c r="E532" s="756"/>
      <c r="F532" s="756"/>
      <c r="G532" s="756"/>
      <c r="H532" s="755">
        <f t="shared" si="515"/>
        <v>0</v>
      </c>
      <c r="I532" s="756"/>
      <c r="J532" s="756"/>
      <c r="K532" s="756"/>
      <c r="L532" s="755">
        <f t="shared" si="516"/>
        <v>0</v>
      </c>
      <c r="M532" s="756"/>
      <c r="N532" s="756"/>
      <c r="O532" s="756"/>
      <c r="P532" s="755">
        <f t="shared" si="517"/>
        <v>0</v>
      </c>
      <c r="Q532" s="756"/>
      <c r="R532" s="756"/>
      <c r="S532" s="756"/>
      <c r="T532" s="755">
        <f t="shared" si="512"/>
        <v>0</v>
      </c>
      <c r="U532" s="757">
        <f t="shared" si="513"/>
        <v>0</v>
      </c>
      <c r="V532" s="732"/>
      <c r="W532" s="732"/>
    </row>
    <row r="533" spans="1:23" s="733" customFormat="1" ht="14.25" outlineLevel="2">
      <c r="A533" s="730" t="s">
        <v>1436</v>
      </c>
      <c r="B533" s="730" t="s">
        <v>850</v>
      </c>
      <c r="C533" s="731"/>
      <c r="D533" s="755">
        <f t="shared" si="514"/>
        <v>0</v>
      </c>
      <c r="E533" s="756"/>
      <c r="F533" s="756"/>
      <c r="G533" s="756"/>
      <c r="H533" s="755">
        <f t="shared" si="515"/>
        <v>0</v>
      </c>
      <c r="I533" s="756"/>
      <c r="J533" s="756"/>
      <c r="K533" s="756"/>
      <c r="L533" s="755">
        <f t="shared" si="516"/>
        <v>0</v>
      </c>
      <c r="M533" s="756"/>
      <c r="N533" s="756"/>
      <c r="O533" s="756"/>
      <c r="P533" s="755">
        <f t="shared" si="517"/>
        <v>0</v>
      </c>
      <c r="Q533" s="756"/>
      <c r="R533" s="756"/>
      <c r="S533" s="756"/>
      <c r="T533" s="755">
        <f t="shared" si="512"/>
        <v>0</v>
      </c>
      <c r="U533" s="757">
        <f t="shared" si="513"/>
        <v>0</v>
      </c>
      <c r="V533" s="732"/>
      <c r="W533" s="732"/>
    </row>
    <row r="534" spans="1:23" s="733" customFormat="1" ht="14.25" outlineLevel="2">
      <c r="A534" s="730" t="s">
        <v>1437</v>
      </c>
      <c r="B534" s="730" t="s">
        <v>852</v>
      </c>
      <c r="C534" s="731"/>
      <c r="D534" s="755">
        <f t="shared" si="514"/>
        <v>0</v>
      </c>
      <c r="E534" s="756"/>
      <c r="F534" s="756"/>
      <c r="G534" s="756"/>
      <c r="H534" s="755">
        <f t="shared" si="515"/>
        <v>0</v>
      </c>
      <c r="I534" s="756"/>
      <c r="J534" s="756"/>
      <c r="K534" s="756"/>
      <c r="L534" s="755">
        <f t="shared" si="516"/>
        <v>0</v>
      </c>
      <c r="M534" s="756"/>
      <c r="N534" s="756"/>
      <c r="O534" s="756"/>
      <c r="P534" s="755">
        <f t="shared" si="517"/>
        <v>0</v>
      </c>
      <c r="Q534" s="756"/>
      <c r="R534" s="756"/>
      <c r="S534" s="756"/>
      <c r="T534" s="755">
        <f t="shared" si="512"/>
        <v>0</v>
      </c>
      <c r="U534" s="757">
        <f t="shared" si="513"/>
        <v>0</v>
      </c>
      <c r="V534" s="732"/>
      <c r="W534" s="732"/>
    </row>
    <row r="535" spans="1:23" s="733" customFormat="1" ht="14.25" outlineLevel="1">
      <c r="A535" s="730" t="s">
        <v>871</v>
      </c>
      <c r="B535" s="730" t="s">
        <v>1438</v>
      </c>
      <c r="C535" s="731"/>
      <c r="D535" s="755">
        <f t="shared" si="514"/>
        <v>0</v>
      </c>
      <c r="E535" s="756"/>
      <c r="F535" s="756"/>
      <c r="G535" s="756"/>
      <c r="H535" s="755">
        <f t="shared" si="515"/>
        <v>0</v>
      </c>
      <c r="I535" s="756"/>
      <c r="J535" s="756"/>
      <c r="K535" s="756"/>
      <c r="L535" s="755">
        <f t="shared" si="516"/>
        <v>0</v>
      </c>
      <c r="M535" s="756"/>
      <c r="N535" s="756"/>
      <c r="O535" s="756"/>
      <c r="P535" s="755">
        <f t="shared" si="517"/>
        <v>0</v>
      </c>
      <c r="Q535" s="756"/>
      <c r="R535" s="756"/>
      <c r="S535" s="756"/>
      <c r="T535" s="755">
        <f t="shared" si="512"/>
        <v>0</v>
      </c>
      <c r="U535" s="757">
        <f t="shared" si="513"/>
        <v>0</v>
      </c>
      <c r="V535" s="732"/>
      <c r="W535" s="732"/>
    </row>
    <row r="536" spans="1:23" s="733" customFormat="1" ht="14.25">
      <c r="A536" s="735" t="s">
        <v>873</v>
      </c>
      <c r="B536" s="735" t="s">
        <v>903</v>
      </c>
      <c r="C536" s="736"/>
      <c r="D536" s="752">
        <f t="shared" si="514"/>
        <v>0</v>
      </c>
      <c r="E536" s="753">
        <f>SUM(E537,E547,E550:E556,E566:E567,E571)</f>
        <v>0</v>
      </c>
      <c r="F536" s="753">
        <f t="shared" ref="F536" si="573">SUM(F537,F547,F550:F556,F566:F567,F571)</f>
        <v>0</v>
      </c>
      <c r="G536" s="753">
        <f t="shared" ref="G536" si="574">SUM(G537,G547,G550:G556,G566:G567,G571)</f>
        <v>0</v>
      </c>
      <c r="H536" s="752">
        <f t="shared" si="515"/>
        <v>0</v>
      </c>
      <c r="I536" s="753">
        <f>SUM(I537,I547,I550:I556,I566:I567,I571)</f>
        <v>0</v>
      </c>
      <c r="J536" s="753">
        <f t="shared" ref="J536:K536" si="575">SUM(J537,J547,J550:J556,J566:J567,J571)</f>
        <v>0</v>
      </c>
      <c r="K536" s="753">
        <f t="shared" si="575"/>
        <v>0</v>
      </c>
      <c r="L536" s="752">
        <f t="shared" si="516"/>
        <v>0</v>
      </c>
      <c r="M536" s="753">
        <f>SUM(M537,M547,M550:M556,M566:M567,M571)</f>
        <v>0</v>
      </c>
      <c r="N536" s="753">
        <f t="shared" ref="N536:O536" si="576">SUM(N537,N547,N550:N556,N566:N567,N571)</f>
        <v>0</v>
      </c>
      <c r="O536" s="753">
        <f t="shared" si="576"/>
        <v>0</v>
      </c>
      <c r="P536" s="752">
        <f t="shared" si="517"/>
        <v>0</v>
      </c>
      <c r="Q536" s="753">
        <f>SUM(Q537,Q547,Q550:Q556,Q566:Q567,Q571)</f>
        <v>0</v>
      </c>
      <c r="R536" s="753">
        <f t="shared" ref="R536:S536" si="577">SUM(R537,R547,R550:R556,R566:R567,R571)</f>
        <v>0</v>
      </c>
      <c r="S536" s="753">
        <f t="shared" si="577"/>
        <v>0</v>
      </c>
      <c r="T536" s="752">
        <f t="shared" si="512"/>
        <v>0</v>
      </c>
      <c r="U536" s="754">
        <f t="shared" si="513"/>
        <v>0</v>
      </c>
      <c r="V536" s="737"/>
      <c r="W536" s="737"/>
    </row>
    <row r="537" spans="1:23" s="733" customFormat="1" ht="14.25" outlineLevel="1">
      <c r="A537" s="735" t="s">
        <v>874</v>
      </c>
      <c r="B537" s="735" t="s">
        <v>905</v>
      </c>
      <c r="C537" s="736"/>
      <c r="D537" s="752">
        <f t="shared" si="514"/>
        <v>0</v>
      </c>
      <c r="E537" s="753">
        <f>SUM(E538,E541)</f>
        <v>0</v>
      </c>
      <c r="F537" s="753">
        <f t="shared" ref="F537" si="578">SUM(F538,F541)</f>
        <v>0</v>
      </c>
      <c r="G537" s="753">
        <f t="shared" ref="G537" si="579">SUM(G538,G541)</f>
        <v>0</v>
      </c>
      <c r="H537" s="752">
        <f t="shared" si="515"/>
        <v>0</v>
      </c>
      <c r="I537" s="753">
        <f>SUM(I538,I541)</f>
        <v>0</v>
      </c>
      <c r="J537" s="753">
        <f t="shared" ref="J537:K537" si="580">SUM(J538,J541)</f>
        <v>0</v>
      </c>
      <c r="K537" s="753">
        <f t="shared" si="580"/>
        <v>0</v>
      </c>
      <c r="L537" s="752">
        <f t="shared" si="516"/>
        <v>0</v>
      </c>
      <c r="M537" s="753">
        <f>SUM(M538,M541)</f>
        <v>0</v>
      </c>
      <c r="N537" s="753">
        <f t="shared" ref="N537:O537" si="581">SUM(N538,N541)</f>
        <v>0</v>
      </c>
      <c r="O537" s="753">
        <f t="shared" si="581"/>
        <v>0</v>
      </c>
      <c r="P537" s="752">
        <f t="shared" si="517"/>
        <v>0</v>
      </c>
      <c r="Q537" s="753">
        <f>SUM(Q538,Q541)</f>
        <v>0</v>
      </c>
      <c r="R537" s="753">
        <f t="shared" ref="R537:S537" si="582">SUM(R538,R541)</f>
        <v>0</v>
      </c>
      <c r="S537" s="753">
        <f t="shared" si="582"/>
        <v>0</v>
      </c>
      <c r="T537" s="752">
        <f t="shared" si="512"/>
        <v>0</v>
      </c>
      <c r="U537" s="754">
        <f t="shared" si="513"/>
        <v>0</v>
      </c>
      <c r="V537" s="737"/>
      <c r="W537" s="737"/>
    </row>
    <row r="538" spans="1:23" s="733" customFormat="1" ht="14.25" outlineLevel="2">
      <c r="A538" s="735" t="s">
        <v>1439</v>
      </c>
      <c r="B538" s="735" t="s">
        <v>907</v>
      </c>
      <c r="C538" s="736"/>
      <c r="D538" s="752">
        <f t="shared" si="514"/>
        <v>0</v>
      </c>
      <c r="E538" s="753">
        <f>SUM(E539:E540)</f>
        <v>0</v>
      </c>
      <c r="F538" s="753">
        <f t="shared" ref="F538" si="583">SUM(F539:F540)</f>
        <v>0</v>
      </c>
      <c r="G538" s="753">
        <f t="shared" ref="G538" si="584">SUM(G539:G540)</f>
        <v>0</v>
      </c>
      <c r="H538" s="752">
        <f t="shared" si="515"/>
        <v>0</v>
      </c>
      <c r="I538" s="753">
        <f>SUM(I539:I540)</f>
        <v>0</v>
      </c>
      <c r="J538" s="753">
        <f t="shared" ref="J538:K538" si="585">SUM(J539:J540)</f>
        <v>0</v>
      </c>
      <c r="K538" s="753">
        <f t="shared" si="585"/>
        <v>0</v>
      </c>
      <c r="L538" s="752">
        <f t="shared" si="516"/>
        <v>0</v>
      </c>
      <c r="M538" s="753">
        <f>SUM(M539:M540)</f>
        <v>0</v>
      </c>
      <c r="N538" s="753">
        <f t="shared" ref="N538:O538" si="586">SUM(N539:N540)</f>
        <v>0</v>
      </c>
      <c r="O538" s="753">
        <f t="shared" si="586"/>
        <v>0</v>
      </c>
      <c r="P538" s="752">
        <f t="shared" si="517"/>
        <v>0</v>
      </c>
      <c r="Q538" s="753">
        <f>SUM(Q539:Q540)</f>
        <v>0</v>
      </c>
      <c r="R538" s="753">
        <f t="shared" ref="R538:S538" si="587">SUM(R539:R540)</f>
        <v>0</v>
      </c>
      <c r="S538" s="753">
        <f t="shared" si="587"/>
        <v>0</v>
      </c>
      <c r="T538" s="752">
        <f t="shared" si="512"/>
        <v>0</v>
      </c>
      <c r="U538" s="754">
        <f t="shared" si="513"/>
        <v>0</v>
      </c>
      <c r="V538" s="737"/>
      <c r="W538" s="737"/>
    </row>
    <row r="539" spans="1:23" s="733" customFormat="1" ht="14.25" outlineLevel="3">
      <c r="A539" s="735" t="s">
        <v>1440</v>
      </c>
      <c r="B539" s="735" t="s">
        <v>1441</v>
      </c>
      <c r="C539" s="736"/>
      <c r="D539" s="752">
        <f t="shared" si="514"/>
        <v>0</v>
      </c>
      <c r="E539" s="753"/>
      <c r="F539" s="753"/>
      <c r="G539" s="753"/>
      <c r="H539" s="752">
        <f t="shared" si="515"/>
        <v>0</v>
      </c>
      <c r="I539" s="753"/>
      <c r="J539" s="753"/>
      <c r="K539" s="753"/>
      <c r="L539" s="752">
        <f t="shared" si="516"/>
        <v>0</v>
      </c>
      <c r="M539" s="753"/>
      <c r="N539" s="753"/>
      <c r="O539" s="753"/>
      <c r="P539" s="752">
        <f t="shared" si="517"/>
        <v>0</v>
      </c>
      <c r="Q539" s="753"/>
      <c r="R539" s="753"/>
      <c r="S539" s="753"/>
      <c r="T539" s="752">
        <f t="shared" si="512"/>
        <v>0</v>
      </c>
      <c r="U539" s="754">
        <f t="shared" si="513"/>
        <v>0</v>
      </c>
      <c r="V539" s="737"/>
      <c r="W539" s="737"/>
    </row>
    <row r="540" spans="1:23" s="733" customFormat="1" ht="14.25" outlineLevel="3">
      <c r="A540" s="735" t="s">
        <v>1442</v>
      </c>
      <c r="B540" s="735" t="s">
        <v>1443</v>
      </c>
      <c r="C540" s="736"/>
      <c r="D540" s="752">
        <f t="shared" si="514"/>
        <v>0</v>
      </c>
      <c r="E540" s="753"/>
      <c r="F540" s="753"/>
      <c r="G540" s="753"/>
      <c r="H540" s="752">
        <f t="shared" si="515"/>
        <v>0</v>
      </c>
      <c r="I540" s="753"/>
      <c r="J540" s="753"/>
      <c r="K540" s="753"/>
      <c r="L540" s="752">
        <f t="shared" si="516"/>
        <v>0</v>
      </c>
      <c r="M540" s="753"/>
      <c r="N540" s="753"/>
      <c r="O540" s="753"/>
      <c r="P540" s="752">
        <f t="shared" si="517"/>
        <v>0</v>
      </c>
      <c r="Q540" s="753"/>
      <c r="R540" s="753"/>
      <c r="S540" s="753"/>
      <c r="T540" s="752">
        <f t="shared" si="512"/>
        <v>0</v>
      </c>
      <c r="U540" s="754">
        <f t="shared" si="513"/>
        <v>0</v>
      </c>
      <c r="V540" s="737"/>
      <c r="W540" s="737"/>
    </row>
    <row r="541" spans="1:23" s="733" customFormat="1" ht="14.25" outlineLevel="2">
      <c r="A541" s="735" t="s">
        <v>1444</v>
      </c>
      <c r="B541" s="735" t="s">
        <v>909</v>
      </c>
      <c r="C541" s="736"/>
      <c r="D541" s="752">
        <f t="shared" si="514"/>
        <v>0</v>
      </c>
      <c r="E541" s="753">
        <f>SUM(E542:E546)</f>
        <v>0</v>
      </c>
      <c r="F541" s="753">
        <f t="shared" ref="F541" si="588">SUM(F542:F546)</f>
        <v>0</v>
      </c>
      <c r="G541" s="753">
        <f t="shared" ref="G541" si="589">SUM(G542:G546)</f>
        <v>0</v>
      </c>
      <c r="H541" s="752">
        <f t="shared" si="515"/>
        <v>0</v>
      </c>
      <c r="I541" s="753">
        <f>SUM(I542:I546)</f>
        <v>0</v>
      </c>
      <c r="J541" s="753">
        <f t="shared" ref="J541:K541" si="590">SUM(J542:J546)</f>
        <v>0</v>
      </c>
      <c r="K541" s="753">
        <f t="shared" si="590"/>
        <v>0</v>
      </c>
      <c r="L541" s="752">
        <f t="shared" si="516"/>
        <v>0</v>
      </c>
      <c r="M541" s="753">
        <f>SUM(M542:M546)</f>
        <v>0</v>
      </c>
      <c r="N541" s="753">
        <f t="shared" ref="N541:O541" si="591">SUM(N542:N546)</f>
        <v>0</v>
      </c>
      <c r="O541" s="753">
        <f t="shared" si="591"/>
        <v>0</v>
      </c>
      <c r="P541" s="752">
        <f t="shared" si="517"/>
        <v>0</v>
      </c>
      <c r="Q541" s="753">
        <f>SUM(Q542:Q546)</f>
        <v>0</v>
      </c>
      <c r="R541" s="753">
        <f t="shared" ref="R541:S541" si="592">SUM(R542:R546)</f>
        <v>0</v>
      </c>
      <c r="S541" s="753">
        <f t="shared" si="592"/>
        <v>0</v>
      </c>
      <c r="T541" s="752">
        <f t="shared" si="512"/>
        <v>0</v>
      </c>
      <c r="U541" s="754">
        <f t="shared" si="513"/>
        <v>0</v>
      </c>
      <c r="V541" s="737"/>
      <c r="W541" s="737"/>
    </row>
    <row r="542" spans="1:23" s="733" customFormat="1" ht="14.25" outlineLevel="3">
      <c r="A542" s="735" t="s">
        <v>1445</v>
      </c>
      <c r="B542" s="735" t="s">
        <v>1446</v>
      </c>
      <c r="C542" s="736"/>
      <c r="D542" s="752">
        <f t="shared" si="514"/>
        <v>0</v>
      </c>
      <c r="E542" s="753"/>
      <c r="F542" s="753"/>
      <c r="G542" s="753"/>
      <c r="H542" s="752">
        <f t="shared" si="515"/>
        <v>0</v>
      </c>
      <c r="I542" s="753"/>
      <c r="J542" s="753"/>
      <c r="K542" s="753"/>
      <c r="L542" s="752">
        <f t="shared" si="516"/>
        <v>0</v>
      </c>
      <c r="M542" s="753"/>
      <c r="N542" s="753"/>
      <c r="O542" s="753"/>
      <c r="P542" s="752">
        <f t="shared" si="517"/>
        <v>0</v>
      </c>
      <c r="Q542" s="753"/>
      <c r="R542" s="753"/>
      <c r="S542" s="753"/>
      <c r="T542" s="752">
        <f t="shared" si="512"/>
        <v>0</v>
      </c>
      <c r="U542" s="754">
        <f t="shared" si="513"/>
        <v>0</v>
      </c>
      <c r="V542" s="737"/>
      <c r="W542" s="737"/>
    </row>
    <row r="543" spans="1:23" s="733" customFormat="1" ht="14.25" outlineLevel="3">
      <c r="A543" s="735" t="s">
        <v>1447</v>
      </c>
      <c r="B543" s="735" t="s">
        <v>1448</v>
      </c>
      <c r="C543" s="736"/>
      <c r="D543" s="752">
        <f t="shared" si="514"/>
        <v>0</v>
      </c>
      <c r="E543" s="753"/>
      <c r="F543" s="753"/>
      <c r="G543" s="753"/>
      <c r="H543" s="752">
        <f t="shared" si="515"/>
        <v>0</v>
      </c>
      <c r="I543" s="753"/>
      <c r="J543" s="753"/>
      <c r="K543" s="753"/>
      <c r="L543" s="752">
        <f t="shared" si="516"/>
        <v>0</v>
      </c>
      <c r="M543" s="753"/>
      <c r="N543" s="753"/>
      <c r="O543" s="753"/>
      <c r="P543" s="752">
        <f t="shared" si="517"/>
        <v>0</v>
      </c>
      <c r="Q543" s="753"/>
      <c r="R543" s="753"/>
      <c r="S543" s="753"/>
      <c r="T543" s="752">
        <f t="shared" si="512"/>
        <v>0</v>
      </c>
      <c r="U543" s="754">
        <f t="shared" si="513"/>
        <v>0</v>
      </c>
      <c r="V543" s="737"/>
      <c r="W543" s="737"/>
    </row>
    <row r="544" spans="1:23" s="733" customFormat="1" ht="14.25" outlineLevel="3">
      <c r="A544" s="735" t="s">
        <v>1449</v>
      </c>
      <c r="B544" s="735" t="s">
        <v>1450</v>
      </c>
      <c r="C544" s="736"/>
      <c r="D544" s="752">
        <f t="shared" si="514"/>
        <v>0</v>
      </c>
      <c r="E544" s="753"/>
      <c r="F544" s="753"/>
      <c r="G544" s="753"/>
      <c r="H544" s="752">
        <f t="shared" si="515"/>
        <v>0</v>
      </c>
      <c r="I544" s="753"/>
      <c r="J544" s="753"/>
      <c r="K544" s="753"/>
      <c r="L544" s="752">
        <f t="shared" si="516"/>
        <v>0</v>
      </c>
      <c r="M544" s="753"/>
      <c r="N544" s="753"/>
      <c r="O544" s="753"/>
      <c r="P544" s="752">
        <f t="shared" si="517"/>
        <v>0</v>
      </c>
      <c r="Q544" s="753"/>
      <c r="R544" s="753"/>
      <c r="S544" s="753"/>
      <c r="T544" s="752">
        <f t="shared" si="512"/>
        <v>0</v>
      </c>
      <c r="U544" s="754">
        <f t="shared" si="513"/>
        <v>0</v>
      </c>
      <c r="V544" s="737"/>
      <c r="W544" s="737"/>
    </row>
    <row r="545" spans="1:23" s="733" customFormat="1" ht="14.25" outlineLevel="3">
      <c r="A545" s="735" t="s">
        <v>1451</v>
      </c>
      <c r="B545" s="735" t="s">
        <v>1452</v>
      </c>
      <c r="C545" s="738"/>
      <c r="D545" s="752">
        <f t="shared" si="514"/>
        <v>0</v>
      </c>
      <c r="E545" s="753"/>
      <c r="F545" s="753"/>
      <c r="G545" s="753"/>
      <c r="H545" s="752">
        <f t="shared" si="515"/>
        <v>0</v>
      </c>
      <c r="I545" s="753"/>
      <c r="J545" s="753"/>
      <c r="K545" s="753"/>
      <c r="L545" s="752">
        <f t="shared" si="516"/>
        <v>0</v>
      </c>
      <c r="M545" s="753"/>
      <c r="N545" s="753"/>
      <c r="O545" s="753"/>
      <c r="P545" s="752">
        <f t="shared" si="517"/>
        <v>0</v>
      </c>
      <c r="Q545" s="753"/>
      <c r="R545" s="753"/>
      <c r="S545" s="753"/>
      <c r="T545" s="752">
        <f t="shared" si="512"/>
        <v>0</v>
      </c>
      <c r="U545" s="754">
        <f>C545-T545</f>
        <v>0</v>
      </c>
      <c r="V545" s="737"/>
      <c r="W545" s="737"/>
    </row>
    <row r="546" spans="1:23" s="733" customFormat="1" ht="14.25" outlineLevel="3">
      <c r="A546" s="735" t="s">
        <v>1453</v>
      </c>
      <c r="B546" s="735" t="s">
        <v>1454</v>
      </c>
      <c r="C546" s="736"/>
      <c r="D546" s="752">
        <f t="shared" si="514"/>
        <v>0</v>
      </c>
      <c r="E546" s="752"/>
      <c r="F546" s="752"/>
      <c r="G546" s="752"/>
      <c r="H546" s="752">
        <f t="shared" si="515"/>
        <v>0</v>
      </c>
      <c r="I546" s="752"/>
      <c r="J546" s="752"/>
      <c r="K546" s="752"/>
      <c r="L546" s="752">
        <f t="shared" si="516"/>
        <v>0</v>
      </c>
      <c r="M546" s="752"/>
      <c r="N546" s="752"/>
      <c r="O546" s="752"/>
      <c r="P546" s="752">
        <f t="shared" si="517"/>
        <v>0</v>
      </c>
      <c r="Q546" s="752"/>
      <c r="R546" s="752"/>
      <c r="S546" s="752"/>
      <c r="T546" s="752">
        <f t="shared" si="512"/>
        <v>0</v>
      </c>
      <c r="U546" s="754">
        <f t="shared" ref="U546:U609" si="593">C546-T546</f>
        <v>0</v>
      </c>
      <c r="V546" s="737"/>
      <c r="W546" s="737"/>
    </row>
    <row r="547" spans="1:23" s="733" customFormat="1" ht="14.25" outlineLevel="1">
      <c r="A547" s="735" t="s">
        <v>876</v>
      </c>
      <c r="B547" s="735" t="s">
        <v>911</v>
      </c>
      <c r="C547" s="736"/>
      <c r="D547" s="752">
        <f t="shared" si="514"/>
        <v>0</v>
      </c>
      <c r="E547" s="753">
        <f>SUM(E548:E549)</f>
        <v>0</v>
      </c>
      <c r="F547" s="753">
        <f t="shared" ref="F547" si="594">SUM(F548:F549)</f>
        <v>0</v>
      </c>
      <c r="G547" s="753">
        <f t="shared" ref="G547" si="595">SUM(G548:G549)</f>
        <v>0</v>
      </c>
      <c r="H547" s="752">
        <f t="shared" si="515"/>
        <v>0</v>
      </c>
      <c r="I547" s="753">
        <f>SUM(I548:I549)</f>
        <v>0</v>
      </c>
      <c r="J547" s="753">
        <f t="shared" ref="J547:K547" si="596">SUM(J548:J549)</f>
        <v>0</v>
      </c>
      <c r="K547" s="753">
        <f t="shared" si="596"/>
        <v>0</v>
      </c>
      <c r="L547" s="752">
        <f t="shared" si="516"/>
        <v>0</v>
      </c>
      <c r="M547" s="753">
        <f>SUM(M548:M549)</f>
        <v>0</v>
      </c>
      <c r="N547" s="753">
        <f t="shared" ref="N547:O547" si="597">SUM(N548:N549)</f>
        <v>0</v>
      </c>
      <c r="O547" s="753">
        <f t="shared" si="597"/>
        <v>0</v>
      </c>
      <c r="P547" s="752">
        <f t="shared" si="517"/>
        <v>0</v>
      </c>
      <c r="Q547" s="753">
        <f>SUM(Q548:Q549)</f>
        <v>0</v>
      </c>
      <c r="R547" s="753">
        <f t="shared" ref="R547:S547" si="598">SUM(R548:R549)</f>
        <v>0</v>
      </c>
      <c r="S547" s="753">
        <f t="shared" si="598"/>
        <v>0</v>
      </c>
      <c r="T547" s="752">
        <f t="shared" ref="T547:T610" si="599">P547+L547+H547+D547</f>
        <v>0</v>
      </c>
      <c r="U547" s="754">
        <f t="shared" si="593"/>
        <v>0</v>
      </c>
      <c r="V547" s="737"/>
      <c r="W547" s="737"/>
    </row>
    <row r="548" spans="1:23" s="733" customFormat="1" ht="14.25" outlineLevel="2">
      <c r="A548" s="730" t="s">
        <v>1455</v>
      </c>
      <c r="B548" s="730" t="s">
        <v>1456</v>
      </c>
      <c r="C548" s="731"/>
      <c r="D548" s="755">
        <f t="shared" ref="D548:D611" si="600">SUM(E548:G548)</f>
        <v>0</v>
      </c>
      <c r="E548" s="756"/>
      <c r="F548" s="756"/>
      <c r="G548" s="756"/>
      <c r="H548" s="755">
        <f t="shared" ref="H548:H611" si="601">SUM(I548:K548)</f>
        <v>0</v>
      </c>
      <c r="I548" s="756"/>
      <c r="J548" s="756"/>
      <c r="K548" s="756"/>
      <c r="L548" s="755">
        <f t="shared" ref="L548:L611" si="602">SUM(M548:O548)</f>
        <v>0</v>
      </c>
      <c r="M548" s="756"/>
      <c r="N548" s="756"/>
      <c r="O548" s="756"/>
      <c r="P548" s="755">
        <f t="shared" ref="P548:P611" si="603">SUM(Q548:S548)</f>
        <v>0</v>
      </c>
      <c r="Q548" s="756"/>
      <c r="R548" s="756"/>
      <c r="S548" s="756"/>
      <c r="T548" s="755">
        <f t="shared" si="599"/>
        <v>0</v>
      </c>
      <c r="U548" s="757">
        <f t="shared" si="593"/>
        <v>0</v>
      </c>
      <c r="V548" s="732"/>
      <c r="W548" s="732"/>
    </row>
    <row r="549" spans="1:23" s="733" customFormat="1" ht="14.25" outlineLevel="2">
      <c r="A549" s="730" t="s">
        <v>1457</v>
      </c>
      <c r="B549" s="730" t="s">
        <v>1458</v>
      </c>
      <c r="C549" s="731"/>
      <c r="D549" s="755">
        <f t="shared" si="600"/>
        <v>0</v>
      </c>
      <c r="E549" s="756"/>
      <c r="F549" s="756"/>
      <c r="G549" s="756"/>
      <c r="H549" s="755">
        <f t="shared" si="601"/>
        <v>0</v>
      </c>
      <c r="I549" s="756"/>
      <c r="J549" s="756"/>
      <c r="K549" s="756"/>
      <c r="L549" s="755">
        <f t="shared" si="602"/>
        <v>0</v>
      </c>
      <c r="M549" s="756"/>
      <c r="N549" s="756"/>
      <c r="O549" s="756"/>
      <c r="P549" s="755">
        <f t="shared" si="603"/>
        <v>0</v>
      </c>
      <c r="Q549" s="756"/>
      <c r="R549" s="756"/>
      <c r="S549" s="756"/>
      <c r="T549" s="755">
        <f t="shared" si="599"/>
        <v>0</v>
      </c>
      <c r="U549" s="757">
        <f t="shared" si="593"/>
        <v>0</v>
      </c>
      <c r="V549" s="732"/>
      <c r="W549" s="732"/>
    </row>
    <row r="550" spans="1:23" s="733" customFormat="1" ht="14.25" outlineLevel="1">
      <c r="A550" s="730" t="s">
        <v>878</v>
      </c>
      <c r="B550" s="730" t="s">
        <v>913</v>
      </c>
      <c r="C550" s="731"/>
      <c r="D550" s="755">
        <f t="shared" si="600"/>
        <v>0</v>
      </c>
      <c r="E550" s="756"/>
      <c r="F550" s="756"/>
      <c r="G550" s="756"/>
      <c r="H550" s="755">
        <f t="shared" si="601"/>
        <v>0</v>
      </c>
      <c r="I550" s="756"/>
      <c r="J550" s="756"/>
      <c r="K550" s="756"/>
      <c r="L550" s="755">
        <f t="shared" si="602"/>
        <v>0</v>
      </c>
      <c r="M550" s="756"/>
      <c r="N550" s="756"/>
      <c r="O550" s="756"/>
      <c r="P550" s="755">
        <f t="shared" si="603"/>
        <v>0</v>
      </c>
      <c r="Q550" s="756"/>
      <c r="R550" s="756"/>
      <c r="S550" s="756"/>
      <c r="T550" s="755">
        <f t="shared" si="599"/>
        <v>0</v>
      </c>
      <c r="U550" s="757">
        <f t="shared" si="593"/>
        <v>0</v>
      </c>
      <c r="V550" s="732"/>
      <c r="W550" s="732"/>
    </row>
    <row r="551" spans="1:23" s="733" customFormat="1" ht="14.25" outlineLevel="1">
      <c r="A551" s="730" t="s">
        <v>880</v>
      </c>
      <c r="B551" s="730" t="s">
        <v>1459</v>
      </c>
      <c r="C551" s="731"/>
      <c r="D551" s="755">
        <f t="shared" si="600"/>
        <v>0</v>
      </c>
      <c r="E551" s="756"/>
      <c r="F551" s="756"/>
      <c r="G551" s="756"/>
      <c r="H551" s="755">
        <f t="shared" si="601"/>
        <v>0</v>
      </c>
      <c r="I551" s="756"/>
      <c r="J551" s="756"/>
      <c r="K551" s="756"/>
      <c r="L551" s="755">
        <f t="shared" si="602"/>
        <v>0</v>
      </c>
      <c r="M551" s="756"/>
      <c r="N551" s="756"/>
      <c r="O551" s="756"/>
      <c r="P551" s="755">
        <f t="shared" si="603"/>
        <v>0</v>
      </c>
      <c r="Q551" s="756"/>
      <c r="R551" s="756"/>
      <c r="S551" s="756"/>
      <c r="T551" s="755">
        <f t="shared" si="599"/>
        <v>0</v>
      </c>
      <c r="U551" s="757">
        <f t="shared" si="593"/>
        <v>0</v>
      </c>
      <c r="V551" s="732"/>
      <c r="W551" s="732"/>
    </row>
    <row r="552" spans="1:23" s="733" customFormat="1" ht="14.25" outlineLevel="1">
      <c r="A552" s="730" t="s">
        <v>881</v>
      </c>
      <c r="B552" s="730" t="s">
        <v>916</v>
      </c>
      <c r="C552" s="731"/>
      <c r="D552" s="755">
        <f t="shared" si="600"/>
        <v>0</v>
      </c>
      <c r="E552" s="756"/>
      <c r="F552" s="756"/>
      <c r="G552" s="756"/>
      <c r="H552" s="755">
        <f t="shared" si="601"/>
        <v>0</v>
      </c>
      <c r="I552" s="756"/>
      <c r="J552" s="756"/>
      <c r="K552" s="756"/>
      <c r="L552" s="755">
        <f t="shared" si="602"/>
        <v>0</v>
      </c>
      <c r="M552" s="756"/>
      <c r="N552" s="756"/>
      <c r="O552" s="756"/>
      <c r="P552" s="755">
        <f t="shared" si="603"/>
        <v>0</v>
      </c>
      <c r="Q552" s="756"/>
      <c r="R552" s="756"/>
      <c r="S552" s="756"/>
      <c r="T552" s="755">
        <f t="shared" si="599"/>
        <v>0</v>
      </c>
      <c r="U552" s="757">
        <f t="shared" si="593"/>
        <v>0</v>
      </c>
      <c r="V552" s="732"/>
      <c r="W552" s="732"/>
    </row>
    <row r="553" spans="1:23" s="733" customFormat="1" ht="14.25" outlineLevel="1">
      <c r="A553" s="730" t="s">
        <v>883</v>
      </c>
      <c r="B553" s="730" t="s">
        <v>918</v>
      </c>
      <c r="C553" s="731"/>
      <c r="D553" s="755">
        <f t="shared" si="600"/>
        <v>0</v>
      </c>
      <c r="E553" s="756"/>
      <c r="F553" s="756"/>
      <c r="G553" s="756"/>
      <c r="H553" s="755">
        <f t="shared" si="601"/>
        <v>0</v>
      </c>
      <c r="I553" s="756"/>
      <c r="J553" s="756"/>
      <c r="K553" s="756"/>
      <c r="L553" s="755">
        <f t="shared" si="602"/>
        <v>0</v>
      </c>
      <c r="M553" s="756"/>
      <c r="N553" s="756"/>
      <c r="O553" s="756"/>
      <c r="P553" s="755">
        <f t="shared" si="603"/>
        <v>0</v>
      </c>
      <c r="Q553" s="756"/>
      <c r="R553" s="756"/>
      <c r="S553" s="756"/>
      <c r="T553" s="755">
        <f t="shared" si="599"/>
        <v>0</v>
      </c>
      <c r="U553" s="757">
        <f t="shared" si="593"/>
        <v>0</v>
      </c>
      <c r="V553" s="732"/>
      <c r="W553" s="732"/>
    </row>
    <row r="554" spans="1:23" s="733" customFormat="1" ht="14.25" outlineLevel="1">
      <c r="A554" s="730" t="s">
        <v>885</v>
      </c>
      <c r="B554" s="730" t="s">
        <v>920</v>
      </c>
      <c r="C554" s="731"/>
      <c r="D554" s="755">
        <f t="shared" si="600"/>
        <v>0</v>
      </c>
      <c r="E554" s="756"/>
      <c r="F554" s="756"/>
      <c r="G554" s="756"/>
      <c r="H554" s="755">
        <f t="shared" si="601"/>
        <v>0</v>
      </c>
      <c r="I554" s="756"/>
      <c r="J554" s="756"/>
      <c r="K554" s="756"/>
      <c r="L554" s="755">
        <f t="shared" si="602"/>
        <v>0</v>
      </c>
      <c r="M554" s="756"/>
      <c r="N554" s="756"/>
      <c r="O554" s="756"/>
      <c r="P554" s="755">
        <f t="shared" si="603"/>
        <v>0</v>
      </c>
      <c r="Q554" s="756"/>
      <c r="R554" s="756"/>
      <c r="S554" s="756"/>
      <c r="T554" s="755">
        <f t="shared" si="599"/>
        <v>0</v>
      </c>
      <c r="U554" s="757">
        <f t="shared" si="593"/>
        <v>0</v>
      </c>
      <c r="V554" s="732"/>
      <c r="W554" s="732"/>
    </row>
    <row r="555" spans="1:23" s="733" customFormat="1" ht="14.25" outlineLevel="1">
      <c r="A555" s="730" t="s">
        <v>886</v>
      </c>
      <c r="B555" s="730" t="s">
        <v>1460</v>
      </c>
      <c r="C555" s="731"/>
      <c r="D555" s="755">
        <f t="shared" si="600"/>
        <v>0</v>
      </c>
      <c r="E555" s="756"/>
      <c r="F555" s="756"/>
      <c r="G555" s="756"/>
      <c r="H555" s="755">
        <f t="shared" si="601"/>
        <v>0</v>
      </c>
      <c r="I555" s="756"/>
      <c r="J555" s="756"/>
      <c r="K555" s="756"/>
      <c r="L555" s="755">
        <f t="shared" si="602"/>
        <v>0</v>
      </c>
      <c r="M555" s="756"/>
      <c r="N555" s="756"/>
      <c r="O555" s="756"/>
      <c r="P555" s="755">
        <f t="shared" si="603"/>
        <v>0</v>
      </c>
      <c r="Q555" s="756"/>
      <c r="R555" s="756"/>
      <c r="S555" s="756"/>
      <c r="T555" s="755">
        <f t="shared" si="599"/>
        <v>0</v>
      </c>
      <c r="U555" s="757">
        <f t="shared" si="593"/>
        <v>0</v>
      </c>
      <c r="V555" s="732"/>
      <c r="W555" s="732"/>
    </row>
    <row r="556" spans="1:23" s="733" customFormat="1" ht="14.25" outlineLevel="1">
      <c r="A556" s="735" t="s">
        <v>888</v>
      </c>
      <c r="B556" s="735" t="s">
        <v>923</v>
      </c>
      <c r="C556" s="736"/>
      <c r="D556" s="752">
        <f t="shared" si="600"/>
        <v>0</v>
      </c>
      <c r="E556" s="753">
        <f>SUM(E557:E565)</f>
        <v>0</v>
      </c>
      <c r="F556" s="753">
        <f t="shared" ref="F556" si="604">SUM(F557:F565)</f>
        <v>0</v>
      </c>
      <c r="G556" s="753">
        <f t="shared" ref="G556" si="605">SUM(G557:G565)</f>
        <v>0</v>
      </c>
      <c r="H556" s="752">
        <f t="shared" si="601"/>
        <v>0</v>
      </c>
      <c r="I556" s="753">
        <f>SUM(I557:I565)</f>
        <v>0</v>
      </c>
      <c r="J556" s="753">
        <f t="shared" ref="J556:K556" si="606">SUM(J557:J565)</f>
        <v>0</v>
      </c>
      <c r="K556" s="753">
        <f t="shared" si="606"/>
        <v>0</v>
      </c>
      <c r="L556" s="752">
        <f t="shared" si="602"/>
        <v>0</v>
      </c>
      <c r="M556" s="753">
        <f>SUM(M557:M565)</f>
        <v>0</v>
      </c>
      <c r="N556" s="753">
        <f t="shared" ref="N556:O556" si="607">SUM(N557:N565)</f>
        <v>0</v>
      </c>
      <c r="O556" s="753">
        <f t="shared" si="607"/>
        <v>0</v>
      </c>
      <c r="P556" s="752">
        <f t="shared" si="603"/>
        <v>0</v>
      </c>
      <c r="Q556" s="753">
        <f>SUM(Q557:Q565)</f>
        <v>0</v>
      </c>
      <c r="R556" s="753">
        <f t="shared" ref="R556:S556" si="608">SUM(R557:R565)</f>
        <v>0</v>
      </c>
      <c r="S556" s="753">
        <f t="shared" si="608"/>
        <v>0</v>
      </c>
      <c r="T556" s="752">
        <f t="shared" si="599"/>
        <v>0</v>
      </c>
      <c r="U556" s="754">
        <f t="shared" si="593"/>
        <v>0</v>
      </c>
      <c r="V556" s="737"/>
      <c r="W556" s="737"/>
    </row>
    <row r="557" spans="1:23" s="733" customFormat="1" ht="14.25" outlineLevel="2">
      <c r="A557" s="730" t="s">
        <v>1461</v>
      </c>
      <c r="B557" s="730" t="s">
        <v>1462</v>
      </c>
      <c r="C557" s="731"/>
      <c r="D557" s="755">
        <f t="shared" si="600"/>
        <v>0</v>
      </c>
      <c r="E557" s="756"/>
      <c r="F557" s="755"/>
      <c r="G557" s="755"/>
      <c r="H557" s="755">
        <f t="shared" si="601"/>
        <v>0</v>
      </c>
      <c r="I557" s="756"/>
      <c r="J557" s="755"/>
      <c r="K557" s="755"/>
      <c r="L557" s="755">
        <f t="shared" si="602"/>
        <v>0</v>
      </c>
      <c r="M557" s="756"/>
      <c r="N557" s="755"/>
      <c r="O557" s="755"/>
      <c r="P557" s="755">
        <f t="shared" si="603"/>
        <v>0</v>
      </c>
      <c r="Q557" s="756"/>
      <c r="R557" s="755"/>
      <c r="S557" s="755"/>
      <c r="T557" s="755">
        <f t="shared" si="599"/>
        <v>0</v>
      </c>
      <c r="U557" s="757">
        <f t="shared" si="593"/>
        <v>0</v>
      </c>
      <c r="V557" s="732"/>
      <c r="W557" s="732"/>
    </row>
    <row r="558" spans="1:23" s="733" customFormat="1" ht="14.25" outlineLevel="2">
      <c r="A558" s="730" t="s">
        <v>1463</v>
      </c>
      <c r="B558" s="730" t="s">
        <v>1464</v>
      </c>
      <c r="C558" s="731"/>
      <c r="D558" s="755">
        <f t="shared" si="600"/>
        <v>0</v>
      </c>
      <c r="E558" s="756"/>
      <c r="F558" s="756"/>
      <c r="G558" s="756"/>
      <c r="H558" s="755">
        <f t="shared" si="601"/>
        <v>0</v>
      </c>
      <c r="I558" s="756"/>
      <c r="J558" s="756"/>
      <c r="K558" s="756"/>
      <c r="L558" s="755">
        <f t="shared" si="602"/>
        <v>0</v>
      </c>
      <c r="M558" s="756"/>
      <c r="N558" s="756"/>
      <c r="O558" s="756"/>
      <c r="P558" s="755">
        <f t="shared" si="603"/>
        <v>0</v>
      </c>
      <c r="Q558" s="756"/>
      <c r="R558" s="756"/>
      <c r="S558" s="756"/>
      <c r="T558" s="755">
        <f t="shared" si="599"/>
        <v>0</v>
      </c>
      <c r="U558" s="757">
        <f t="shared" si="593"/>
        <v>0</v>
      </c>
      <c r="V558" s="732"/>
      <c r="W558" s="732"/>
    </row>
    <row r="559" spans="1:23" s="733" customFormat="1" ht="14.25" outlineLevel="2">
      <c r="A559" s="730" t="s">
        <v>1465</v>
      </c>
      <c r="B559" s="730" t="s">
        <v>1466</v>
      </c>
      <c r="C559" s="731"/>
      <c r="D559" s="755">
        <f t="shared" si="600"/>
        <v>0</v>
      </c>
      <c r="E559" s="756"/>
      <c r="F559" s="756"/>
      <c r="G559" s="756"/>
      <c r="H559" s="755">
        <f t="shared" si="601"/>
        <v>0</v>
      </c>
      <c r="I559" s="756"/>
      <c r="J559" s="756"/>
      <c r="K559" s="756"/>
      <c r="L559" s="755">
        <f t="shared" si="602"/>
        <v>0</v>
      </c>
      <c r="M559" s="756"/>
      <c r="N559" s="756"/>
      <c r="O559" s="756"/>
      <c r="P559" s="755">
        <f t="shared" si="603"/>
        <v>0</v>
      </c>
      <c r="Q559" s="756"/>
      <c r="R559" s="756"/>
      <c r="S559" s="756"/>
      <c r="T559" s="755">
        <f t="shared" si="599"/>
        <v>0</v>
      </c>
      <c r="U559" s="757">
        <f t="shared" si="593"/>
        <v>0</v>
      </c>
      <c r="V559" s="732"/>
      <c r="W559" s="732"/>
    </row>
    <row r="560" spans="1:23" s="733" customFormat="1" ht="14.25" outlineLevel="2">
      <c r="A560" s="730" t="s">
        <v>1467</v>
      </c>
      <c r="B560" s="730" t="s">
        <v>1468</v>
      </c>
      <c r="C560" s="731"/>
      <c r="D560" s="755">
        <f t="shared" si="600"/>
        <v>0</v>
      </c>
      <c r="E560" s="756"/>
      <c r="F560" s="756"/>
      <c r="G560" s="756"/>
      <c r="H560" s="755">
        <f t="shared" si="601"/>
        <v>0</v>
      </c>
      <c r="I560" s="756"/>
      <c r="J560" s="756"/>
      <c r="K560" s="756"/>
      <c r="L560" s="755">
        <f t="shared" si="602"/>
        <v>0</v>
      </c>
      <c r="M560" s="756"/>
      <c r="N560" s="756"/>
      <c r="O560" s="756"/>
      <c r="P560" s="755">
        <f t="shared" si="603"/>
        <v>0</v>
      </c>
      <c r="Q560" s="756"/>
      <c r="R560" s="756"/>
      <c r="S560" s="756"/>
      <c r="T560" s="755">
        <f t="shared" si="599"/>
        <v>0</v>
      </c>
      <c r="U560" s="757">
        <f t="shared" si="593"/>
        <v>0</v>
      </c>
      <c r="V560" s="732"/>
      <c r="W560" s="732"/>
    </row>
    <row r="561" spans="1:23" s="733" customFormat="1" ht="14.25" outlineLevel="2">
      <c r="A561" s="730" t="s">
        <v>1469</v>
      </c>
      <c r="B561" s="730" t="s">
        <v>1470</v>
      </c>
      <c r="C561" s="731"/>
      <c r="D561" s="755">
        <f t="shared" si="600"/>
        <v>0</v>
      </c>
      <c r="E561" s="756"/>
      <c r="F561" s="756"/>
      <c r="G561" s="756"/>
      <c r="H561" s="755">
        <f t="shared" si="601"/>
        <v>0</v>
      </c>
      <c r="I561" s="756"/>
      <c r="J561" s="756"/>
      <c r="K561" s="756"/>
      <c r="L561" s="755">
        <f t="shared" si="602"/>
        <v>0</v>
      </c>
      <c r="M561" s="756"/>
      <c r="N561" s="756"/>
      <c r="O561" s="756"/>
      <c r="P561" s="755">
        <f t="shared" si="603"/>
        <v>0</v>
      </c>
      <c r="Q561" s="756"/>
      <c r="R561" s="756"/>
      <c r="S561" s="756"/>
      <c r="T561" s="755">
        <f t="shared" si="599"/>
        <v>0</v>
      </c>
      <c r="U561" s="757">
        <f t="shared" si="593"/>
        <v>0</v>
      </c>
      <c r="V561" s="732"/>
      <c r="W561" s="732"/>
    </row>
    <row r="562" spans="1:23" s="733" customFormat="1" ht="14.25" outlineLevel="2">
      <c r="A562" s="730" t="s">
        <v>1471</v>
      </c>
      <c r="B562" s="730" t="s">
        <v>1472</v>
      </c>
      <c r="C562" s="731"/>
      <c r="D562" s="755">
        <f t="shared" si="600"/>
        <v>0</v>
      </c>
      <c r="E562" s="756"/>
      <c r="F562" s="756"/>
      <c r="G562" s="756"/>
      <c r="H562" s="755">
        <f t="shared" si="601"/>
        <v>0</v>
      </c>
      <c r="I562" s="756"/>
      <c r="J562" s="756"/>
      <c r="K562" s="756"/>
      <c r="L562" s="755">
        <f t="shared" si="602"/>
        <v>0</v>
      </c>
      <c r="M562" s="756"/>
      <c r="N562" s="756"/>
      <c r="O562" s="756"/>
      <c r="P562" s="755">
        <f t="shared" si="603"/>
        <v>0</v>
      </c>
      <c r="Q562" s="756"/>
      <c r="R562" s="756"/>
      <c r="S562" s="756"/>
      <c r="T562" s="755">
        <f t="shared" si="599"/>
        <v>0</v>
      </c>
      <c r="U562" s="757">
        <f t="shared" si="593"/>
        <v>0</v>
      </c>
      <c r="V562" s="732"/>
      <c r="W562" s="732"/>
    </row>
    <row r="563" spans="1:23" s="733" customFormat="1" ht="14.25" outlineLevel="2">
      <c r="A563" s="730" t="s">
        <v>1473</v>
      </c>
      <c r="B563" s="730" t="s">
        <v>1474</v>
      </c>
      <c r="C563" s="731"/>
      <c r="D563" s="755">
        <f t="shared" si="600"/>
        <v>0</v>
      </c>
      <c r="E563" s="756"/>
      <c r="F563" s="755"/>
      <c r="G563" s="755"/>
      <c r="H563" s="755">
        <f t="shared" si="601"/>
        <v>0</v>
      </c>
      <c r="I563" s="756"/>
      <c r="J563" s="755"/>
      <c r="K563" s="755"/>
      <c r="L563" s="755">
        <f t="shared" si="602"/>
        <v>0</v>
      </c>
      <c r="M563" s="756"/>
      <c r="N563" s="755"/>
      <c r="O563" s="755"/>
      <c r="P563" s="755">
        <f t="shared" si="603"/>
        <v>0</v>
      </c>
      <c r="Q563" s="756"/>
      <c r="R563" s="755"/>
      <c r="S563" s="755"/>
      <c r="T563" s="755">
        <f t="shared" si="599"/>
        <v>0</v>
      </c>
      <c r="U563" s="757">
        <f t="shared" si="593"/>
        <v>0</v>
      </c>
      <c r="V563" s="732"/>
      <c r="W563" s="732"/>
    </row>
    <row r="564" spans="1:23" s="733" customFormat="1" ht="14.25" outlineLevel="2">
      <c r="A564" s="730" t="s">
        <v>1475</v>
      </c>
      <c r="B564" s="730" t="s">
        <v>1476</v>
      </c>
      <c r="C564" s="731"/>
      <c r="D564" s="755">
        <f t="shared" si="600"/>
        <v>0</v>
      </c>
      <c r="E564" s="756"/>
      <c r="F564" s="755"/>
      <c r="G564" s="755"/>
      <c r="H564" s="755">
        <f t="shared" si="601"/>
        <v>0</v>
      </c>
      <c r="I564" s="756"/>
      <c r="J564" s="755"/>
      <c r="K564" s="755"/>
      <c r="L564" s="755">
        <f t="shared" si="602"/>
        <v>0</v>
      </c>
      <c r="M564" s="756"/>
      <c r="N564" s="755"/>
      <c r="O564" s="755"/>
      <c r="P564" s="755">
        <f t="shared" si="603"/>
        <v>0</v>
      </c>
      <c r="Q564" s="756"/>
      <c r="R564" s="755"/>
      <c r="S564" s="755"/>
      <c r="T564" s="755">
        <f t="shared" si="599"/>
        <v>0</v>
      </c>
      <c r="U564" s="757">
        <f t="shared" si="593"/>
        <v>0</v>
      </c>
      <c r="V564" s="732"/>
      <c r="W564" s="732"/>
    </row>
    <row r="565" spans="1:23" s="733" customFormat="1" ht="14.25" outlineLevel="2">
      <c r="A565" s="730" t="s">
        <v>1477</v>
      </c>
      <c r="B565" s="730" t="s">
        <v>1478</v>
      </c>
      <c r="C565" s="731"/>
      <c r="D565" s="755">
        <f t="shared" si="600"/>
        <v>0</v>
      </c>
      <c r="E565" s="756"/>
      <c r="F565" s="756"/>
      <c r="G565" s="756"/>
      <c r="H565" s="755">
        <f t="shared" si="601"/>
        <v>0</v>
      </c>
      <c r="I565" s="756"/>
      <c r="J565" s="756"/>
      <c r="K565" s="756"/>
      <c r="L565" s="755">
        <f t="shared" si="602"/>
        <v>0</v>
      </c>
      <c r="M565" s="756"/>
      <c r="N565" s="756"/>
      <c r="O565" s="756"/>
      <c r="P565" s="755">
        <f t="shared" si="603"/>
        <v>0</v>
      </c>
      <c r="Q565" s="756"/>
      <c r="R565" s="756"/>
      <c r="S565" s="756"/>
      <c r="T565" s="755">
        <f t="shared" si="599"/>
        <v>0</v>
      </c>
      <c r="U565" s="757">
        <f t="shared" si="593"/>
        <v>0</v>
      </c>
      <c r="V565" s="732"/>
      <c r="W565" s="732"/>
    </row>
    <row r="566" spans="1:23" s="733" customFormat="1" ht="14.25" outlineLevel="1">
      <c r="A566" s="730" t="s">
        <v>890</v>
      </c>
      <c r="B566" s="730" t="s">
        <v>925</v>
      </c>
      <c r="C566" s="731"/>
      <c r="D566" s="755">
        <f t="shared" si="600"/>
        <v>0</v>
      </c>
      <c r="E566" s="756"/>
      <c r="F566" s="756"/>
      <c r="G566" s="756"/>
      <c r="H566" s="755">
        <f t="shared" si="601"/>
        <v>0</v>
      </c>
      <c r="I566" s="756"/>
      <c r="J566" s="756"/>
      <c r="K566" s="756"/>
      <c r="L566" s="755">
        <f t="shared" si="602"/>
        <v>0</v>
      </c>
      <c r="M566" s="756"/>
      <c r="N566" s="756"/>
      <c r="O566" s="756"/>
      <c r="P566" s="755">
        <f t="shared" si="603"/>
        <v>0</v>
      </c>
      <c r="Q566" s="756"/>
      <c r="R566" s="756"/>
      <c r="S566" s="756"/>
      <c r="T566" s="755">
        <f t="shared" si="599"/>
        <v>0</v>
      </c>
      <c r="U566" s="757">
        <f t="shared" si="593"/>
        <v>0</v>
      </c>
      <c r="V566" s="732"/>
      <c r="W566" s="732"/>
    </row>
    <row r="567" spans="1:23" s="733" customFormat="1" ht="14.25" outlineLevel="1">
      <c r="A567" s="735" t="s">
        <v>892</v>
      </c>
      <c r="B567" s="735" t="s">
        <v>854</v>
      </c>
      <c r="C567" s="736"/>
      <c r="D567" s="752">
        <f t="shared" si="600"/>
        <v>0</v>
      </c>
      <c r="E567" s="753">
        <f>SUM(E568:E570)</f>
        <v>0</v>
      </c>
      <c r="F567" s="753">
        <f t="shared" ref="F567" si="609">SUM(F568:F570)</f>
        <v>0</v>
      </c>
      <c r="G567" s="753">
        <f t="shared" ref="G567" si="610">SUM(G568:G570)</f>
        <v>0</v>
      </c>
      <c r="H567" s="752">
        <f t="shared" si="601"/>
        <v>0</v>
      </c>
      <c r="I567" s="753">
        <f>SUM(I568:I570)</f>
        <v>0</v>
      </c>
      <c r="J567" s="753">
        <f t="shared" ref="J567:K567" si="611">SUM(J568:J570)</f>
        <v>0</v>
      </c>
      <c r="K567" s="753">
        <f t="shared" si="611"/>
        <v>0</v>
      </c>
      <c r="L567" s="752">
        <f t="shared" si="602"/>
        <v>0</v>
      </c>
      <c r="M567" s="753">
        <f>SUM(M568:M570)</f>
        <v>0</v>
      </c>
      <c r="N567" s="753">
        <f t="shared" ref="N567:O567" si="612">SUM(N568:N570)</f>
        <v>0</v>
      </c>
      <c r="O567" s="753">
        <f t="shared" si="612"/>
        <v>0</v>
      </c>
      <c r="P567" s="752">
        <f t="shared" si="603"/>
        <v>0</v>
      </c>
      <c r="Q567" s="753">
        <f>SUM(Q568:Q570)</f>
        <v>0</v>
      </c>
      <c r="R567" s="753">
        <f t="shared" ref="R567:S567" si="613">SUM(R568:R570)</f>
        <v>0</v>
      </c>
      <c r="S567" s="753">
        <f t="shared" si="613"/>
        <v>0</v>
      </c>
      <c r="T567" s="752">
        <f t="shared" si="599"/>
        <v>0</v>
      </c>
      <c r="U567" s="754">
        <f t="shared" si="593"/>
        <v>0</v>
      </c>
      <c r="V567" s="737"/>
      <c r="W567" s="737"/>
    </row>
    <row r="568" spans="1:23" s="733" customFormat="1" ht="14.25" outlineLevel="2">
      <c r="A568" s="730" t="s">
        <v>894</v>
      </c>
      <c r="B568" s="730" t="s">
        <v>1479</v>
      </c>
      <c r="C568" s="731"/>
      <c r="D568" s="755">
        <f t="shared" si="600"/>
        <v>0</v>
      </c>
      <c r="E568" s="756"/>
      <c r="F568" s="756"/>
      <c r="G568" s="756"/>
      <c r="H568" s="755">
        <f t="shared" si="601"/>
        <v>0</v>
      </c>
      <c r="I568" s="756"/>
      <c r="J568" s="756"/>
      <c r="K568" s="756"/>
      <c r="L568" s="755">
        <f t="shared" si="602"/>
        <v>0</v>
      </c>
      <c r="M568" s="756"/>
      <c r="N568" s="756"/>
      <c r="O568" s="756"/>
      <c r="P568" s="755">
        <f t="shared" si="603"/>
        <v>0</v>
      </c>
      <c r="Q568" s="756"/>
      <c r="R568" s="756"/>
      <c r="S568" s="756"/>
      <c r="T568" s="755">
        <f t="shared" si="599"/>
        <v>0</v>
      </c>
      <c r="U568" s="757">
        <f t="shared" si="593"/>
        <v>0</v>
      </c>
      <c r="V568" s="732"/>
      <c r="W568" s="732"/>
    </row>
    <row r="569" spans="1:23" s="733" customFormat="1" ht="14.25" outlineLevel="2">
      <c r="A569" s="730" t="s">
        <v>895</v>
      </c>
      <c r="B569" s="730" t="s">
        <v>1480</v>
      </c>
      <c r="C569" s="731"/>
      <c r="D569" s="755">
        <f t="shared" si="600"/>
        <v>0</v>
      </c>
      <c r="E569" s="756"/>
      <c r="F569" s="756"/>
      <c r="G569" s="756"/>
      <c r="H569" s="755">
        <f t="shared" si="601"/>
        <v>0</v>
      </c>
      <c r="I569" s="756"/>
      <c r="J569" s="756"/>
      <c r="K569" s="756"/>
      <c r="L569" s="755">
        <f t="shared" si="602"/>
        <v>0</v>
      </c>
      <c r="M569" s="756"/>
      <c r="N569" s="756"/>
      <c r="O569" s="756"/>
      <c r="P569" s="755">
        <f t="shared" si="603"/>
        <v>0</v>
      </c>
      <c r="Q569" s="756"/>
      <c r="R569" s="756"/>
      <c r="S569" s="756"/>
      <c r="T569" s="755">
        <f t="shared" si="599"/>
        <v>0</v>
      </c>
      <c r="U569" s="757">
        <f t="shared" si="593"/>
        <v>0</v>
      </c>
      <c r="V569" s="732"/>
      <c r="W569" s="732"/>
    </row>
    <row r="570" spans="1:23" s="733" customFormat="1" ht="14.25" outlineLevel="2">
      <c r="A570" s="730" t="s">
        <v>897</v>
      </c>
      <c r="B570" s="730" t="s">
        <v>1481</v>
      </c>
      <c r="C570" s="731"/>
      <c r="D570" s="755">
        <f t="shared" si="600"/>
        <v>0</v>
      </c>
      <c r="E570" s="756"/>
      <c r="F570" s="756"/>
      <c r="G570" s="756"/>
      <c r="H570" s="755">
        <f t="shared" si="601"/>
        <v>0</v>
      </c>
      <c r="I570" s="756"/>
      <c r="J570" s="756"/>
      <c r="K570" s="756"/>
      <c r="L570" s="755">
        <f t="shared" si="602"/>
        <v>0</v>
      </c>
      <c r="M570" s="756"/>
      <c r="N570" s="756"/>
      <c r="O570" s="756"/>
      <c r="P570" s="755">
        <f t="shared" si="603"/>
        <v>0</v>
      </c>
      <c r="Q570" s="756"/>
      <c r="R570" s="756"/>
      <c r="S570" s="756"/>
      <c r="T570" s="755">
        <f t="shared" si="599"/>
        <v>0</v>
      </c>
      <c r="U570" s="757">
        <f t="shared" si="593"/>
        <v>0</v>
      </c>
      <c r="V570" s="732"/>
      <c r="W570" s="732"/>
    </row>
    <row r="571" spans="1:23" s="733" customFormat="1" ht="14.25" outlineLevel="1">
      <c r="A571" s="730" t="s">
        <v>900</v>
      </c>
      <c r="B571" s="730" t="s">
        <v>927</v>
      </c>
      <c r="C571" s="731"/>
      <c r="D571" s="755">
        <f t="shared" si="600"/>
        <v>0</v>
      </c>
      <c r="E571" s="756"/>
      <c r="F571" s="756"/>
      <c r="G571" s="756"/>
      <c r="H571" s="755">
        <f t="shared" si="601"/>
        <v>0</v>
      </c>
      <c r="I571" s="756"/>
      <c r="J571" s="756"/>
      <c r="K571" s="756"/>
      <c r="L571" s="755">
        <f t="shared" si="602"/>
        <v>0</v>
      </c>
      <c r="M571" s="756"/>
      <c r="N571" s="756"/>
      <c r="O571" s="756"/>
      <c r="P571" s="755">
        <f t="shared" si="603"/>
        <v>0</v>
      </c>
      <c r="Q571" s="756"/>
      <c r="R571" s="756"/>
      <c r="S571" s="756"/>
      <c r="T571" s="755">
        <f t="shared" si="599"/>
        <v>0</v>
      </c>
      <c r="U571" s="757">
        <f t="shared" si="593"/>
        <v>0</v>
      </c>
      <c r="V571" s="732"/>
      <c r="W571" s="732"/>
    </row>
    <row r="572" spans="1:23" s="733" customFormat="1" ht="14.25">
      <c r="A572" s="735" t="s">
        <v>902</v>
      </c>
      <c r="B572" s="735" t="s">
        <v>414</v>
      </c>
      <c r="C572" s="736"/>
      <c r="D572" s="752">
        <f t="shared" si="600"/>
        <v>0</v>
      </c>
      <c r="E572" s="753">
        <f>SUM(E573,E578,E583,E588:E595,E600)</f>
        <v>0</v>
      </c>
      <c r="F572" s="753">
        <f t="shared" ref="F572" si="614">SUM(F573,F578,F583,F588:F595,F600)</f>
        <v>0</v>
      </c>
      <c r="G572" s="753">
        <f t="shared" ref="G572" si="615">SUM(G573,G578,G583,G588:G595,G600)</f>
        <v>0</v>
      </c>
      <c r="H572" s="752">
        <f t="shared" si="601"/>
        <v>0</v>
      </c>
      <c r="I572" s="753">
        <f>SUM(I573,I578,I583,I588:I595,I600)</f>
        <v>0</v>
      </c>
      <c r="J572" s="753">
        <f t="shared" ref="J572:K572" si="616">SUM(J573,J578,J583,J588:J595,J600)</f>
        <v>0</v>
      </c>
      <c r="K572" s="753">
        <f t="shared" si="616"/>
        <v>0</v>
      </c>
      <c r="L572" s="752">
        <f t="shared" si="602"/>
        <v>0</v>
      </c>
      <c r="M572" s="753">
        <f>SUM(M573,M578,M583,M588:M595,M600)</f>
        <v>0</v>
      </c>
      <c r="N572" s="753">
        <f t="shared" ref="N572:O572" si="617">SUM(N573,N578,N583,N588:N595,N600)</f>
        <v>0</v>
      </c>
      <c r="O572" s="753">
        <f t="shared" si="617"/>
        <v>0</v>
      </c>
      <c r="P572" s="752">
        <f t="shared" si="603"/>
        <v>0</v>
      </c>
      <c r="Q572" s="753">
        <f>SUM(Q573,Q578,Q583,Q588:Q595,Q600)</f>
        <v>0</v>
      </c>
      <c r="R572" s="753">
        <f t="shared" ref="R572:S572" si="618">SUM(R573,R578,R583,R588:R595,R600)</f>
        <v>0</v>
      </c>
      <c r="S572" s="753">
        <f t="shared" si="618"/>
        <v>0</v>
      </c>
      <c r="T572" s="752">
        <f t="shared" si="599"/>
        <v>0</v>
      </c>
      <c r="U572" s="754">
        <f t="shared" si="593"/>
        <v>0</v>
      </c>
      <c r="V572" s="737"/>
      <c r="W572" s="737"/>
    </row>
    <row r="573" spans="1:23" s="733" customFormat="1" ht="14.25" outlineLevel="1">
      <c r="A573" s="735" t="s">
        <v>904</v>
      </c>
      <c r="B573" s="735" t="s">
        <v>875</v>
      </c>
      <c r="C573" s="736"/>
      <c r="D573" s="752">
        <f t="shared" si="600"/>
        <v>0</v>
      </c>
      <c r="E573" s="752">
        <f>SUM(E574:E577)</f>
        <v>0</v>
      </c>
      <c r="F573" s="752">
        <f t="shared" ref="F573" si="619">SUM(F574:F577)</f>
        <v>0</v>
      </c>
      <c r="G573" s="752">
        <f t="shared" ref="G573" si="620">SUM(G574:G577)</f>
        <v>0</v>
      </c>
      <c r="H573" s="752">
        <f t="shared" si="601"/>
        <v>0</v>
      </c>
      <c r="I573" s="752">
        <f>SUM(I574:I577)</f>
        <v>0</v>
      </c>
      <c r="J573" s="752">
        <f t="shared" ref="J573:K573" si="621">SUM(J574:J577)</f>
        <v>0</v>
      </c>
      <c r="K573" s="752">
        <f t="shared" si="621"/>
        <v>0</v>
      </c>
      <c r="L573" s="752">
        <f t="shared" si="602"/>
        <v>0</v>
      </c>
      <c r="M573" s="752">
        <f>SUM(M574:M577)</f>
        <v>0</v>
      </c>
      <c r="N573" s="752">
        <f t="shared" ref="N573:O573" si="622">SUM(N574:N577)</f>
        <v>0</v>
      </c>
      <c r="O573" s="752">
        <f t="shared" si="622"/>
        <v>0</v>
      </c>
      <c r="P573" s="752">
        <f t="shared" si="603"/>
        <v>0</v>
      </c>
      <c r="Q573" s="752">
        <f>SUM(Q574:Q577)</f>
        <v>0</v>
      </c>
      <c r="R573" s="752">
        <f t="shared" ref="R573:S573" si="623">SUM(R574:R577)</f>
        <v>0</v>
      </c>
      <c r="S573" s="752">
        <f t="shared" si="623"/>
        <v>0</v>
      </c>
      <c r="T573" s="752">
        <f t="shared" si="599"/>
        <v>0</v>
      </c>
      <c r="U573" s="754">
        <f t="shared" si="593"/>
        <v>0</v>
      </c>
      <c r="V573" s="737"/>
      <c r="W573" s="737"/>
    </row>
    <row r="574" spans="1:23" s="733" customFormat="1" ht="14.25" outlineLevel="2">
      <c r="A574" s="730" t="s">
        <v>906</v>
      </c>
      <c r="B574" s="730" t="s">
        <v>1483</v>
      </c>
      <c r="C574" s="731"/>
      <c r="D574" s="755">
        <f t="shared" si="600"/>
        <v>0</v>
      </c>
      <c r="E574" s="756"/>
      <c r="F574" s="756"/>
      <c r="G574" s="756"/>
      <c r="H574" s="755">
        <f t="shared" si="601"/>
        <v>0</v>
      </c>
      <c r="I574" s="756"/>
      <c r="J574" s="756"/>
      <c r="K574" s="756"/>
      <c r="L574" s="755">
        <f t="shared" si="602"/>
        <v>0</v>
      </c>
      <c r="M574" s="756"/>
      <c r="N574" s="756"/>
      <c r="O574" s="756"/>
      <c r="P574" s="755">
        <f t="shared" si="603"/>
        <v>0</v>
      </c>
      <c r="Q574" s="756"/>
      <c r="R574" s="756"/>
      <c r="S574" s="756"/>
      <c r="T574" s="755">
        <f t="shared" si="599"/>
        <v>0</v>
      </c>
      <c r="U574" s="757">
        <f t="shared" si="593"/>
        <v>0</v>
      </c>
      <c r="V574" s="732"/>
      <c r="W574" s="732"/>
    </row>
    <row r="575" spans="1:23" s="733" customFormat="1" ht="14.25" outlineLevel="2">
      <c r="A575" s="730" t="s">
        <v>908</v>
      </c>
      <c r="B575" s="730" t="s">
        <v>1484</v>
      </c>
      <c r="C575" s="731"/>
      <c r="D575" s="755">
        <f t="shared" si="600"/>
        <v>0</v>
      </c>
      <c r="E575" s="756"/>
      <c r="F575" s="756"/>
      <c r="G575" s="756"/>
      <c r="H575" s="755">
        <f t="shared" si="601"/>
        <v>0</v>
      </c>
      <c r="I575" s="756"/>
      <c r="J575" s="756"/>
      <c r="K575" s="756"/>
      <c r="L575" s="755">
        <f t="shared" si="602"/>
        <v>0</v>
      </c>
      <c r="M575" s="756"/>
      <c r="N575" s="756"/>
      <c r="O575" s="756"/>
      <c r="P575" s="755">
        <f t="shared" si="603"/>
        <v>0</v>
      </c>
      <c r="Q575" s="756"/>
      <c r="R575" s="756"/>
      <c r="S575" s="756"/>
      <c r="T575" s="755">
        <f t="shared" si="599"/>
        <v>0</v>
      </c>
      <c r="U575" s="757">
        <f t="shared" si="593"/>
        <v>0</v>
      </c>
      <c r="V575" s="732"/>
      <c r="W575" s="732"/>
    </row>
    <row r="576" spans="1:23" s="733" customFormat="1" ht="14.25" outlineLevel="2">
      <c r="A576" s="730" t="s">
        <v>1485</v>
      </c>
      <c r="B576" s="730" t="s">
        <v>1486</v>
      </c>
      <c r="C576" s="731"/>
      <c r="D576" s="755">
        <f t="shared" si="600"/>
        <v>0</v>
      </c>
      <c r="E576" s="756"/>
      <c r="F576" s="756"/>
      <c r="G576" s="756"/>
      <c r="H576" s="755">
        <f t="shared" si="601"/>
        <v>0</v>
      </c>
      <c r="I576" s="756"/>
      <c r="J576" s="756"/>
      <c r="K576" s="756"/>
      <c r="L576" s="755">
        <f t="shared" si="602"/>
        <v>0</v>
      </c>
      <c r="M576" s="756"/>
      <c r="N576" s="756"/>
      <c r="O576" s="756"/>
      <c r="P576" s="755">
        <f t="shared" si="603"/>
        <v>0</v>
      </c>
      <c r="Q576" s="756"/>
      <c r="R576" s="756"/>
      <c r="S576" s="756"/>
      <c r="T576" s="755">
        <f t="shared" si="599"/>
        <v>0</v>
      </c>
      <c r="U576" s="757">
        <f t="shared" si="593"/>
        <v>0</v>
      </c>
      <c r="V576" s="732"/>
      <c r="W576" s="732"/>
    </row>
    <row r="577" spans="1:23" s="733" customFormat="1" ht="14.25" outlineLevel="2">
      <c r="A577" s="730" t="s">
        <v>1487</v>
      </c>
      <c r="B577" s="730" t="s">
        <v>1488</v>
      </c>
      <c r="C577" s="731"/>
      <c r="D577" s="755">
        <f t="shared" si="600"/>
        <v>0</v>
      </c>
      <c r="E577" s="756"/>
      <c r="F577" s="756"/>
      <c r="G577" s="756"/>
      <c r="H577" s="755">
        <f t="shared" si="601"/>
        <v>0</v>
      </c>
      <c r="I577" s="756"/>
      <c r="J577" s="756"/>
      <c r="K577" s="756"/>
      <c r="L577" s="755">
        <f t="shared" si="602"/>
        <v>0</v>
      </c>
      <c r="M577" s="756"/>
      <c r="N577" s="756"/>
      <c r="O577" s="756"/>
      <c r="P577" s="755">
        <f t="shared" si="603"/>
        <v>0</v>
      </c>
      <c r="Q577" s="756"/>
      <c r="R577" s="756"/>
      <c r="S577" s="756"/>
      <c r="T577" s="755">
        <f t="shared" si="599"/>
        <v>0</v>
      </c>
      <c r="U577" s="757">
        <f t="shared" si="593"/>
        <v>0</v>
      </c>
      <c r="V577" s="732"/>
      <c r="W577" s="732"/>
    </row>
    <row r="578" spans="1:23" s="733" customFormat="1" ht="14.25" outlineLevel="1">
      <c r="A578" s="735" t="s">
        <v>910</v>
      </c>
      <c r="B578" s="735" t="s">
        <v>877</v>
      </c>
      <c r="C578" s="736"/>
      <c r="D578" s="752">
        <f t="shared" si="600"/>
        <v>0</v>
      </c>
      <c r="E578" s="753">
        <f>SUM(E579:E582)</f>
        <v>0</v>
      </c>
      <c r="F578" s="753">
        <f t="shared" ref="F578" si="624">SUM(F579:F582)</f>
        <v>0</v>
      </c>
      <c r="G578" s="753">
        <f t="shared" ref="G578" si="625">SUM(G579:G582)</f>
        <v>0</v>
      </c>
      <c r="H578" s="752">
        <f t="shared" si="601"/>
        <v>0</v>
      </c>
      <c r="I578" s="753">
        <f>SUM(I579:I582)</f>
        <v>0</v>
      </c>
      <c r="J578" s="753">
        <f t="shared" ref="J578:K578" si="626">SUM(J579:J582)</f>
        <v>0</v>
      </c>
      <c r="K578" s="753">
        <f t="shared" si="626"/>
        <v>0</v>
      </c>
      <c r="L578" s="752">
        <f t="shared" si="602"/>
        <v>0</v>
      </c>
      <c r="M578" s="753">
        <f>SUM(M579:M582)</f>
        <v>0</v>
      </c>
      <c r="N578" s="753">
        <f t="shared" ref="N578:O578" si="627">SUM(N579:N582)</f>
        <v>0</v>
      </c>
      <c r="O578" s="753">
        <f t="shared" si="627"/>
        <v>0</v>
      </c>
      <c r="P578" s="752">
        <f t="shared" si="603"/>
        <v>0</v>
      </c>
      <c r="Q578" s="753">
        <f>SUM(Q579:Q582)</f>
        <v>0</v>
      </c>
      <c r="R578" s="753">
        <f t="shared" ref="R578:S578" si="628">SUM(R579:R582)</f>
        <v>0</v>
      </c>
      <c r="S578" s="753">
        <f t="shared" si="628"/>
        <v>0</v>
      </c>
      <c r="T578" s="752">
        <f t="shared" si="599"/>
        <v>0</v>
      </c>
      <c r="U578" s="754">
        <f t="shared" si="593"/>
        <v>0</v>
      </c>
      <c r="V578" s="737"/>
      <c r="W578" s="737"/>
    </row>
    <row r="579" spans="1:23" s="733" customFormat="1" ht="14.25" outlineLevel="2">
      <c r="A579" s="730" t="s">
        <v>1489</v>
      </c>
      <c r="B579" s="730" t="s">
        <v>1483</v>
      </c>
      <c r="C579" s="731"/>
      <c r="D579" s="755">
        <f t="shared" si="600"/>
        <v>0</v>
      </c>
      <c r="E579" s="756"/>
      <c r="F579" s="756"/>
      <c r="G579" s="756"/>
      <c r="H579" s="755">
        <f t="shared" si="601"/>
        <v>0</v>
      </c>
      <c r="I579" s="756"/>
      <c r="J579" s="756"/>
      <c r="K579" s="756"/>
      <c r="L579" s="755">
        <f t="shared" si="602"/>
        <v>0</v>
      </c>
      <c r="M579" s="756"/>
      <c r="N579" s="756"/>
      <c r="O579" s="756"/>
      <c r="P579" s="755">
        <f t="shared" si="603"/>
        <v>0</v>
      </c>
      <c r="Q579" s="756"/>
      <c r="R579" s="756"/>
      <c r="S579" s="756"/>
      <c r="T579" s="755">
        <f t="shared" si="599"/>
        <v>0</v>
      </c>
      <c r="U579" s="757">
        <f t="shared" si="593"/>
        <v>0</v>
      </c>
      <c r="V579" s="732"/>
      <c r="W579" s="732"/>
    </row>
    <row r="580" spans="1:23" s="733" customFormat="1" ht="14.25" outlineLevel="2">
      <c r="A580" s="730" t="s">
        <v>1490</v>
      </c>
      <c r="B580" s="730" t="s">
        <v>1484</v>
      </c>
      <c r="C580" s="731"/>
      <c r="D580" s="755">
        <f t="shared" si="600"/>
        <v>0</v>
      </c>
      <c r="E580" s="756"/>
      <c r="F580" s="756"/>
      <c r="G580" s="756"/>
      <c r="H580" s="755">
        <f t="shared" si="601"/>
        <v>0</v>
      </c>
      <c r="I580" s="756"/>
      <c r="J580" s="756"/>
      <c r="K580" s="756"/>
      <c r="L580" s="755">
        <f t="shared" si="602"/>
        <v>0</v>
      </c>
      <c r="M580" s="756"/>
      <c r="N580" s="756"/>
      <c r="O580" s="756"/>
      <c r="P580" s="755">
        <f t="shared" si="603"/>
        <v>0</v>
      </c>
      <c r="Q580" s="756"/>
      <c r="R580" s="756"/>
      <c r="S580" s="756"/>
      <c r="T580" s="755">
        <f t="shared" si="599"/>
        <v>0</v>
      </c>
      <c r="U580" s="757">
        <f t="shared" si="593"/>
        <v>0</v>
      </c>
      <c r="V580" s="732"/>
      <c r="W580" s="732"/>
    </row>
    <row r="581" spans="1:23" s="733" customFormat="1" ht="14.25" outlineLevel="2">
      <c r="A581" s="730" t="s">
        <v>1491</v>
      </c>
      <c r="B581" s="730" t="s">
        <v>1486</v>
      </c>
      <c r="C581" s="731"/>
      <c r="D581" s="755">
        <f t="shared" si="600"/>
        <v>0</v>
      </c>
      <c r="E581" s="756"/>
      <c r="F581" s="756"/>
      <c r="G581" s="756"/>
      <c r="H581" s="755">
        <f t="shared" si="601"/>
        <v>0</v>
      </c>
      <c r="I581" s="756"/>
      <c r="J581" s="756"/>
      <c r="K581" s="756"/>
      <c r="L581" s="755">
        <f t="shared" si="602"/>
        <v>0</v>
      </c>
      <c r="M581" s="756"/>
      <c r="N581" s="756"/>
      <c r="O581" s="756"/>
      <c r="P581" s="755">
        <f t="shared" si="603"/>
        <v>0</v>
      </c>
      <c r="Q581" s="756"/>
      <c r="R581" s="756"/>
      <c r="S581" s="756"/>
      <c r="T581" s="755">
        <f t="shared" si="599"/>
        <v>0</v>
      </c>
      <c r="U581" s="757">
        <f t="shared" si="593"/>
        <v>0</v>
      </c>
      <c r="V581" s="732"/>
      <c r="W581" s="732"/>
    </row>
    <row r="582" spans="1:23" s="733" customFormat="1" ht="14.25" outlineLevel="2">
      <c r="A582" s="730" t="s">
        <v>1492</v>
      </c>
      <c r="B582" s="730" t="s">
        <v>1488</v>
      </c>
      <c r="C582" s="731"/>
      <c r="D582" s="755">
        <f t="shared" si="600"/>
        <v>0</v>
      </c>
      <c r="E582" s="756"/>
      <c r="F582" s="756"/>
      <c r="G582" s="756"/>
      <c r="H582" s="755">
        <f t="shared" si="601"/>
        <v>0</v>
      </c>
      <c r="I582" s="756"/>
      <c r="J582" s="756"/>
      <c r="K582" s="756"/>
      <c r="L582" s="755">
        <f t="shared" si="602"/>
        <v>0</v>
      </c>
      <c r="M582" s="756"/>
      <c r="N582" s="756"/>
      <c r="O582" s="756"/>
      <c r="P582" s="755">
        <f t="shared" si="603"/>
        <v>0</v>
      </c>
      <c r="Q582" s="756"/>
      <c r="R582" s="756"/>
      <c r="S582" s="756"/>
      <c r="T582" s="755">
        <f t="shared" si="599"/>
        <v>0</v>
      </c>
      <c r="U582" s="757">
        <f t="shared" si="593"/>
        <v>0</v>
      </c>
      <c r="V582" s="732"/>
      <c r="W582" s="732"/>
    </row>
    <row r="583" spans="1:23" s="733" customFormat="1" ht="14.25" outlineLevel="1">
      <c r="A583" s="735" t="s">
        <v>912</v>
      </c>
      <c r="B583" s="735" t="s">
        <v>879</v>
      </c>
      <c r="C583" s="736"/>
      <c r="D583" s="752">
        <f t="shared" si="600"/>
        <v>0</v>
      </c>
      <c r="E583" s="753">
        <f>SUM(E584:E587)</f>
        <v>0</v>
      </c>
      <c r="F583" s="753">
        <f t="shared" ref="F583" si="629">SUM(F584:F587)</f>
        <v>0</v>
      </c>
      <c r="G583" s="753">
        <f t="shared" ref="G583" si="630">SUM(G584:G587)</f>
        <v>0</v>
      </c>
      <c r="H583" s="752">
        <f t="shared" si="601"/>
        <v>0</v>
      </c>
      <c r="I583" s="753">
        <f>SUM(I584:I587)</f>
        <v>0</v>
      </c>
      <c r="J583" s="753">
        <f t="shared" ref="J583:K583" si="631">SUM(J584:J587)</f>
        <v>0</v>
      </c>
      <c r="K583" s="753">
        <f t="shared" si="631"/>
        <v>0</v>
      </c>
      <c r="L583" s="752">
        <f t="shared" si="602"/>
        <v>0</v>
      </c>
      <c r="M583" s="753">
        <f>SUM(M584:M587)</f>
        <v>0</v>
      </c>
      <c r="N583" s="753">
        <f t="shared" ref="N583:O583" si="632">SUM(N584:N587)</f>
        <v>0</v>
      </c>
      <c r="O583" s="753">
        <f t="shared" si="632"/>
        <v>0</v>
      </c>
      <c r="P583" s="752">
        <f t="shared" si="603"/>
        <v>0</v>
      </c>
      <c r="Q583" s="753">
        <f>SUM(Q584:Q587)</f>
        <v>0</v>
      </c>
      <c r="R583" s="753">
        <f t="shared" ref="R583:S583" si="633">SUM(R584:R587)</f>
        <v>0</v>
      </c>
      <c r="S583" s="753">
        <f t="shared" si="633"/>
        <v>0</v>
      </c>
      <c r="T583" s="752">
        <f t="shared" si="599"/>
        <v>0</v>
      </c>
      <c r="U583" s="754">
        <f t="shared" si="593"/>
        <v>0</v>
      </c>
      <c r="V583" s="737"/>
      <c r="W583" s="737"/>
    </row>
    <row r="584" spans="1:23" s="733" customFormat="1" ht="14.25" outlineLevel="2">
      <c r="A584" s="730" t="s">
        <v>1493</v>
      </c>
      <c r="B584" s="730" t="s">
        <v>1483</v>
      </c>
      <c r="C584" s="731"/>
      <c r="D584" s="755">
        <f t="shared" si="600"/>
        <v>0</v>
      </c>
      <c r="E584" s="756"/>
      <c r="F584" s="756"/>
      <c r="G584" s="756"/>
      <c r="H584" s="755">
        <f t="shared" si="601"/>
        <v>0</v>
      </c>
      <c r="I584" s="756"/>
      <c r="J584" s="756"/>
      <c r="K584" s="756"/>
      <c r="L584" s="755">
        <f t="shared" si="602"/>
        <v>0</v>
      </c>
      <c r="M584" s="756"/>
      <c r="N584" s="756"/>
      <c r="O584" s="756"/>
      <c r="P584" s="755">
        <f t="shared" si="603"/>
        <v>0</v>
      </c>
      <c r="Q584" s="756"/>
      <c r="R584" s="756"/>
      <c r="S584" s="756"/>
      <c r="T584" s="755">
        <f t="shared" si="599"/>
        <v>0</v>
      </c>
      <c r="U584" s="757">
        <f t="shared" si="593"/>
        <v>0</v>
      </c>
      <c r="V584" s="732"/>
      <c r="W584" s="732"/>
    </row>
    <row r="585" spans="1:23" s="733" customFormat="1" ht="14.25" outlineLevel="2">
      <c r="A585" s="730" t="s">
        <v>1494</v>
      </c>
      <c r="B585" s="730" t="s">
        <v>1484</v>
      </c>
      <c r="C585" s="731"/>
      <c r="D585" s="755">
        <f t="shared" si="600"/>
        <v>0</v>
      </c>
      <c r="E585" s="756"/>
      <c r="F585" s="756"/>
      <c r="G585" s="756"/>
      <c r="H585" s="755">
        <f t="shared" si="601"/>
        <v>0</v>
      </c>
      <c r="I585" s="756"/>
      <c r="J585" s="756"/>
      <c r="K585" s="756"/>
      <c r="L585" s="755">
        <f t="shared" si="602"/>
        <v>0</v>
      </c>
      <c r="M585" s="756"/>
      <c r="N585" s="756"/>
      <c r="O585" s="756"/>
      <c r="P585" s="755">
        <f t="shared" si="603"/>
        <v>0</v>
      </c>
      <c r="Q585" s="756"/>
      <c r="R585" s="756"/>
      <c r="S585" s="756"/>
      <c r="T585" s="755">
        <f t="shared" si="599"/>
        <v>0</v>
      </c>
      <c r="U585" s="757">
        <f t="shared" si="593"/>
        <v>0</v>
      </c>
      <c r="V585" s="732"/>
      <c r="W585" s="732"/>
    </row>
    <row r="586" spans="1:23" s="733" customFormat="1" ht="14.25" outlineLevel="2">
      <c r="A586" s="730" t="s">
        <v>1495</v>
      </c>
      <c r="B586" s="730" t="s">
        <v>1486</v>
      </c>
      <c r="C586" s="731"/>
      <c r="D586" s="755">
        <f t="shared" si="600"/>
        <v>0</v>
      </c>
      <c r="E586" s="756"/>
      <c r="F586" s="756"/>
      <c r="G586" s="756"/>
      <c r="H586" s="755">
        <f t="shared" si="601"/>
        <v>0</v>
      </c>
      <c r="I586" s="756"/>
      <c r="J586" s="756"/>
      <c r="K586" s="756"/>
      <c r="L586" s="755">
        <f t="shared" si="602"/>
        <v>0</v>
      </c>
      <c r="M586" s="756"/>
      <c r="N586" s="756"/>
      <c r="O586" s="756"/>
      <c r="P586" s="755">
        <f t="shared" si="603"/>
        <v>0</v>
      </c>
      <c r="Q586" s="756"/>
      <c r="R586" s="756"/>
      <c r="S586" s="756"/>
      <c r="T586" s="755">
        <f t="shared" si="599"/>
        <v>0</v>
      </c>
      <c r="U586" s="757">
        <f t="shared" si="593"/>
        <v>0</v>
      </c>
      <c r="V586" s="732"/>
      <c r="W586" s="732"/>
    </row>
    <row r="587" spans="1:23" s="733" customFormat="1" ht="14.25" outlineLevel="2">
      <c r="A587" s="730" t="s">
        <v>1496</v>
      </c>
      <c r="B587" s="730" t="s">
        <v>1488</v>
      </c>
      <c r="C587" s="731"/>
      <c r="D587" s="755">
        <f t="shared" si="600"/>
        <v>0</v>
      </c>
      <c r="E587" s="756"/>
      <c r="F587" s="756"/>
      <c r="G587" s="756"/>
      <c r="H587" s="755">
        <f t="shared" si="601"/>
        <v>0</v>
      </c>
      <c r="I587" s="756"/>
      <c r="J587" s="756"/>
      <c r="K587" s="756"/>
      <c r="L587" s="755">
        <f t="shared" si="602"/>
        <v>0</v>
      </c>
      <c r="M587" s="756"/>
      <c r="N587" s="756"/>
      <c r="O587" s="756"/>
      <c r="P587" s="755">
        <f t="shared" si="603"/>
        <v>0</v>
      </c>
      <c r="Q587" s="756"/>
      <c r="R587" s="756"/>
      <c r="S587" s="756"/>
      <c r="T587" s="755">
        <f t="shared" si="599"/>
        <v>0</v>
      </c>
      <c r="U587" s="757">
        <f t="shared" si="593"/>
        <v>0</v>
      </c>
      <c r="V587" s="732"/>
      <c r="W587" s="732"/>
    </row>
    <row r="588" spans="1:23" s="733" customFormat="1" ht="14.25" outlineLevel="1">
      <c r="A588" s="730" t="s">
        <v>914</v>
      </c>
      <c r="B588" s="730" t="s">
        <v>1497</v>
      </c>
      <c r="C588" s="731"/>
      <c r="D588" s="755">
        <f t="shared" si="600"/>
        <v>0</v>
      </c>
      <c r="E588" s="756"/>
      <c r="F588" s="756"/>
      <c r="G588" s="756"/>
      <c r="H588" s="755">
        <f t="shared" si="601"/>
        <v>0</v>
      </c>
      <c r="I588" s="756"/>
      <c r="J588" s="756"/>
      <c r="K588" s="756"/>
      <c r="L588" s="755">
        <f t="shared" si="602"/>
        <v>0</v>
      </c>
      <c r="M588" s="756"/>
      <c r="N588" s="756"/>
      <c r="O588" s="756"/>
      <c r="P588" s="755">
        <f t="shared" si="603"/>
        <v>0</v>
      </c>
      <c r="Q588" s="756"/>
      <c r="R588" s="756"/>
      <c r="S588" s="756"/>
      <c r="T588" s="755">
        <f t="shared" si="599"/>
        <v>0</v>
      </c>
      <c r="U588" s="757">
        <f t="shared" si="593"/>
        <v>0</v>
      </c>
      <c r="V588" s="732"/>
      <c r="W588" s="732"/>
    </row>
    <row r="589" spans="1:23" s="733" customFormat="1" ht="14.25" outlineLevel="1">
      <c r="A589" s="730" t="s">
        <v>915</v>
      </c>
      <c r="B589" s="730" t="s">
        <v>882</v>
      </c>
      <c r="C589" s="731"/>
      <c r="D589" s="755">
        <f t="shared" si="600"/>
        <v>0</v>
      </c>
      <c r="E589" s="756"/>
      <c r="F589" s="756"/>
      <c r="G589" s="756"/>
      <c r="H589" s="755">
        <f t="shared" si="601"/>
        <v>0</v>
      </c>
      <c r="I589" s="756"/>
      <c r="J589" s="756"/>
      <c r="K589" s="756"/>
      <c r="L589" s="755">
        <f t="shared" si="602"/>
        <v>0</v>
      </c>
      <c r="M589" s="756"/>
      <c r="N589" s="756"/>
      <c r="O589" s="756"/>
      <c r="P589" s="755">
        <f t="shared" si="603"/>
        <v>0</v>
      </c>
      <c r="Q589" s="756"/>
      <c r="R589" s="756"/>
      <c r="S589" s="756"/>
      <c r="T589" s="755">
        <f t="shared" si="599"/>
        <v>0</v>
      </c>
      <c r="U589" s="757">
        <f t="shared" si="593"/>
        <v>0</v>
      </c>
      <c r="V589" s="732"/>
      <c r="W589" s="732"/>
    </row>
    <row r="590" spans="1:23" s="733" customFormat="1" ht="14.25" outlineLevel="1">
      <c r="A590" s="730" t="s">
        <v>917</v>
      </c>
      <c r="B590" s="730" t="s">
        <v>884</v>
      </c>
      <c r="C590" s="731"/>
      <c r="D590" s="755">
        <f t="shared" si="600"/>
        <v>0</v>
      </c>
      <c r="E590" s="756"/>
      <c r="F590" s="756"/>
      <c r="G590" s="756"/>
      <c r="H590" s="755">
        <f t="shared" si="601"/>
        <v>0</v>
      </c>
      <c r="I590" s="756"/>
      <c r="J590" s="756"/>
      <c r="K590" s="756"/>
      <c r="L590" s="755">
        <f t="shared" si="602"/>
        <v>0</v>
      </c>
      <c r="M590" s="756"/>
      <c r="N590" s="756"/>
      <c r="O590" s="756"/>
      <c r="P590" s="755">
        <f t="shared" si="603"/>
        <v>0</v>
      </c>
      <c r="Q590" s="756"/>
      <c r="R590" s="756"/>
      <c r="S590" s="756"/>
      <c r="T590" s="755">
        <f t="shared" si="599"/>
        <v>0</v>
      </c>
      <c r="U590" s="757">
        <f t="shared" si="593"/>
        <v>0</v>
      </c>
      <c r="V590" s="732"/>
      <c r="W590" s="732"/>
    </row>
    <row r="591" spans="1:23" s="733" customFormat="1" ht="14.25" outlineLevel="1">
      <c r="A591" s="730" t="s">
        <v>919</v>
      </c>
      <c r="B591" s="730" t="s">
        <v>1498</v>
      </c>
      <c r="C591" s="731"/>
      <c r="D591" s="755">
        <f t="shared" si="600"/>
        <v>0</v>
      </c>
      <c r="E591" s="756"/>
      <c r="F591" s="756"/>
      <c r="G591" s="756"/>
      <c r="H591" s="755">
        <f t="shared" si="601"/>
        <v>0</v>
      </c>
      <c r="I591" s="756"/>
      <c r="J591" s="756"/>
      <c r="K591" s="756"/>
      <c r="L591" s="755">
        <f t="shared" si="602"/>
        <v>0</v>
      </c>
      <c r="M591" s="756"/>
      <c r="N591" s="756"/>
      <c r="O591" s="756"/>
      <c r="P591" s="755">
        <f t="shared" si="603"/>
        <v>0</v>
      </c>
      <c r="Q591" s="756"/>
      <c r="R591" s="756"/>
      <c r="S591" s="756"/>
      <c r="T591" s="755">
        <f t="shared" si="599"/>
        <v>0</v>
      </c>
      <c r="U591" s="757">
        <f t="shared" si="593"/>
        <v>0</v>
      </c>
      <c r="V591" s="732"/>
      <c r="W591" s="732"/>
    </row>
    <row r="592" spans="1:23" s="733" customFormat="1" ht="14.25" outlineLevel="1">
      <c r="A592" s="730" t="s">
        <v>921</v>
      </c>
      <c r="B592" s="730" t="s">
        <v>887</v>
      </c>
      <c r="C592" s="731"/>
      <c r="D592" s="755">
        <f t="shared" si="600"/>
        <v>0</v>
      </c>
      <c r="E592" s="756"/>
      <c r="F592" s="756"/>
      <c r="G592" s="756"/>
      <c r="H592" s="755">
        <f t="shared" si="601"/>
        <v>0</v>
      </c>
      <c r="I592" s="756"/>
      <c r="J592" s="756"/>
      <c r="K592" s="756"/>
      <c r="L592" s="755">
        <f t="shared" si="602"/>
        <v>0</v>
      </c>
      <c r="M592" s="756"/>
      <c r="N592" s="756"/>
      <c r="O592" s="756"/>
      <c r="P592" s="755">
        <f t="shared" si="603"/>
        <v>0</v>
      </c>
      <c r="Q592" s="756"/>
      <c r="R592" s="756"/>
      <c r="S592" s="756"/>
      <c r="T592" s="755">
        <f t="shared" si="599"/>
        <v>0</v>
      </c>
      <c r="U592" s="757">
        <f t="shared" si="593"/>
        <v>0</v>
      </c>
      <c r="V592" s="732"/>
      <c r="W592" s="732"/>
    </row>
    <row r="593" spans="1:23" s="733" customFormat="1" ht="14.25" outlineLevel="1">
      <c r="A593" s="730" t="s">
        <v>922</v>
      </c>
      <c r="B593" s="730" t="s">
        <v>889</v>
      </c>
      <c r="C593" s="731"/>
      <c r="D593" s="755">
        <f t="shared" si="600"/>
        <v>0</v>
      </c>
      <c r="E593" s="756"/>
      <c r="F593" s="756"/>
      <c r="G593" s="756"/>
      <c r="H593" s="755">
        <f t="shared" si="601"/>
        <v>0</v>
      </c>
      <c r="I593" s="756"/>
      <c r="J593" s="756"/>
      <c r="K593" s="756"/>
      <c r="L593" s="755">
        <f t="shared" si="602"/>
        <v>0</v>
      </c>
      <c r="M593" s="756"/>
      <c r="N593" s="756"/>
      <c r="O593" s="756"/>
      <c r="P593" s="755">
        <f t="shared" si="603"/>
        <v>0</v>
      </c>
      <c r="Q593" s="756"/>
      <c r="R593" s="756"/>
      <c r="S593" s="756"/>
      <c r="T593" s="755">
        <f t="shared" si="599"/>
        <v>0</v>
      </c>
      <c r="U593" s="757">
        <f t="shared" si="593"/>
        <v>0</v>
      </c>
      <c r="V593" s="732"/>
      <c r="W593" s="732"/>
    </row>
    <row r="594" spans="1:23" s="733" customFormat="1" ht="14.25" outlineLevel="1">
      <c r="A594" s="730" t="s">
        <v>924</v>
      </c>
      <c r="B594" s="730" t="s">
        <v>891</v>
      </c>
      <c r="C594" s="731"/>
      <c r="D594" s="755">
        <f t="shared" si="600"/>
        <v>0</v>
      </c>
      <c r="E594" s="756"/>
      <c r="F594" s="756"/>
      <c r="G594" s="756"/>
      <c r="H594" s="755">
        <f t="shared" si="601"/>
        <v>0</v>
      </c>
      <c r="I594" s="756"/>
      <c r="J594" s="756"/>
      <c r="K594" s="756"/>
      <c r="L594" s="755">
        <f t="shared" si="602"/>
        <v>0</v>
      </c>
      <c r="M594" s="756"/>
      <c r="N594" s="756"/>
      <c r="O594" s="756"/>
      <c r="P594" s="755">
        <f t="shared" si="603"/>
        <v>0</v>
      </c>
      <c r="Q594" s="756"/>
      <c r="R594" s="756"/>
      <c r="S594" s="756"/>
      <c r="T594" s="755">
        <f t="shared" si="599"/>
        <v>0</v>
      </c>
      <c r="U594" s="757">
        <f t="shared" si="593"/>
        <v>0</v>
      </c>
      <c r="V594" s="732"/>
      <c r="W594" s="732"/>
    </row>
    <row r="595" spans="1:23" s="733" customFormat="1" ht="14.25" outlineLevel="1">
      <c r="A595" s="735" t="s">
        <v>1499</v>
      </c>
      <c r="B595" s="735" t="s">
        <v>893</v>
      </c>
      <c r="C595" s="736"/>
      <c r="D595" s="752">
        <f t="shared" si="600"/>
        <v>0</v>
      </c>
      <c r="E595" s="753">
        <f>SUM(E596:E599)</f>
        <v>0</v>
      </c>
      <c r="F595" s="753">
        <f t="shared" ref="F595" si="634">SUM(F596:F599)</f>
        <v>0</v>
      </c>
      <c r="G595" s="753">
        <f t="shared" ref="G595" si="635">SUM(G596:G599)</f>
        <v>0</v>
      </c>
      <c r="H595" s="752">
        <f t="shared" si="601"/>
        <v>0</v>
      </c>
      <c r="I595" s="753">
        <f>SUM(I596:I599)</f>
        <v>0</v>
      </c>
      <c r="J595" s="753">
        <f t="shared" ref="J595:K595" si="636">SUM(J596:J599)</f>
        <v>0</v>
      </c>
      <c r="K595" s="753">
        <f t="shared" si="636"/>
        <v>0</v>
      </c>
      <c r="L595" s="752">
        <f t="shared" si="602"/>
        <v>0</v>
      </c>
      <c r="M595" s="753">
        <f>SUM(M596:M599)</f>
        <v>0</v>
      </c>
      <c r="N595" s="753">
        <f t="shared" ref="N595:O595" si="637">SUM(N596:N599)</f>
        <v>0</v>
      </c>
      <c r="O595" s="753">
        <f t="shared" si="637"/>
        <v>0</v>
      </c>
      <c r="P595" s="752">
        <f t="shared" si="603"/>
        <v>0</v>
      </c>
      <c r="Q595" s="753">
        <f>SUM(Q596:Q599)</f>
        <v>0</v>
      </c>
      <c r="R595" s="753">
        <f t="shared" ref="R595:S595" si="638">SUM(R596:R599)</f>
        <v>0</v>
      </c>
      <c r="S595" s="753">
        <f t="shared" si="638"/>
        <v>0</v>
      </c>
      <c r="T595" s="752">
        <f t="shared" si="599"/>
        <v>0</v>
      </c>
      <c r="U595" s="754">
        <f t="shared" si="593"/>
        <v>0</v>
      </c>
      <c r="V595" s="737"/>
      <c r="W595" s="737"/>
    </row>
    <row r="596" spans="1:23" s="733" customFormat="1" ht="14.25" outlineLevel="2">
      <c r="A596" s="730" t="s">
        <v>1500</v>
      </c>
      <c r="B596" s="730" t="s">
        <v>1501</v>
      </c>
      <c r="C596" s="731"/>
      <c r="D596" s="755">
        <f t="shared" si="600"/>
        <v>0</v>
      </c>
      <c r="E596" s="756"/>
      <c r="F596" s="756"/>
      <c r="G596" s="756"/>
      <c r="H596" s="755">
        <f t="shared" si="601"/>
        <v>0</v>
      </c>
      <c r="I596" s="756"/>
      <c r="J596" s="756"/>
      <c r="K596" s="756"/>
      <c r="L596" s="755">
        <f t="shared" si="602"/>
        <v>0</v>
      </c>
      <c r="M596" s="756"/>
      <c r="N596" s="756"/>
      <c r="O596" s="756"/>
      <c r="P596" s="755">
        <f t="shared" si="603"/>
        <v>0</v>
      </c>
      <c r="Q596" s="756"/>
      <c r="R596" s="756"/>
      <c r="S596" s="756"/>
      <c r="T596" s="755">
        <f t="shared" si="599"/>
        <v>0</v>
      </c>
      <c r="U596" s="757">
        <f t="shared" si="593"/>
        <v>0</v>
      </c>
      <c r="V596" s="732"/>
      <c r="W596" s="732"/>
    </row>
    <row r="597" spans="1:23" s="733" customFormat="1" ht="14.25" outlineLevel="2">
      <c r="A597" s="730" t="s">
        <v>1502</v>
      </c>
      <c r="B597" s="730" t="s">
        <v>896</v>
      </c>
      <c r="C597" s="731"/>
      <c r="D597" s="755">
        <f t="shared" si="600"/>
        <v>0</v>
      </c>
      <c r="E597" s="756"/>
      <c r="F597" s="756"/>
      <c r="G597" s="756"/>
      <c r="H597" s="755">
        <f t="shared" si="601"/>
        <v>0</v>
      </c>
      <c r="I597" s="756"/>
      <c r="J597" s="756"/>
      <c r="K597" s="756"/>
      <c r="L597" s="755">
        <f t="shared" si="602"/>
        <v>0</v>
      </c>
      <c r="M597" s="756"/>
      <c r="N597" s="756"/>
      <c r="O597" s="756"/>
      <c r="P597" s="755">
        <f t="shared" si="603"/>
        <v>0</v>
      </c>
      <c r="Q597" s="756"/>
      <c r="R597" s="756"/>
      <c r="S597" s="756"/>
      <c r="T597" s="755">
        <f t="shared" si="599"/>
        <v>0</v>
      </c>
      <c r="U597" s="757">
        <f t="shared" si="593"/>
        <v>0</v>
      </c>
      <c r="V597" s="732"/>
      <c r="W597" s="732"/>
    </row>
    <row r="598" spans="1:23" s="733" customFormat="1" ht="14.25" outlineLevel="2">
      <c r="A598" s="730" t="s">
        <v>1503</v>
      </c>
      <c r="B598" s="730" t="s">
        <v>898</v>
      </c>
      <c r="C598" s="731"/>
      <c r="D598" s="755">
        <f t="shared" si="600"/>
        <v>0</v>
      </c>
      <c r="E598" s="756"/>
      <c r="F598" s="756"/>
      <c r="G598" s="756"/>
      <c r="H598" s="755">
        <f t="shared" si="601"/>
        <v>0</v>
      </c>
      <c r="I598" s="756"/>
      <c r="J598" s="756"/>
      <c r="K598" s="756"/>
      <c r="L598" s="755">
        <f t="shared" si="602"/>
        <v>0</v>
      </c>
      <c r="M598" s="756"/>
      <c r="N598" s="756"/>
      <c r="O598" s="756"/>
      <c r="P598" s="755">
        <f t="shared" si="603"/>
        <v>0</v>
      </c>
      <c r="Q598" s="756"/>
      <c r="R598" s="756"/>
      <c r="S598" s="756"/>
      <c r="T598" s="755">
        <f t="shared" si="599"/>
        <v>0</v>
      </c>
      <c r="U598" s="757">
        <f t="shared" si="593"/>
        <v>0</v>
      </c>
      <c r="V598" s="732"/>
      <c r="W598" s="732"/>
    </row>
    <row r="599" spans="1:23" s="733" customFormat="1" ht="14.25" outlineLevel="2">
      <c r="A599" s="730" t="s">
        <v>1504</v>
      </c>
      <c r="B599" s="730" t="s">
        <v>899</v>
      </c>
      <c r="C599" s="731"/>
      <c r="D599" s="755">
        <f t="shared" si="600"/>
        <v>0</v>
      </c>
      <c r="E599" s="756"/>
      <c r="F599" s="756"/>
      <c r="G599" s="756"/>
      <c r="H599" s="755">
        <f t="shared" si="601"/>
        <v>0</v>
      </c>
      <c r="I599" s="756"/>
      <c r="J599" s="756"/>
      <c r="K599" s="756"/>
      <c r="L599" s="755">
        <f t="shared" si="602"/>
        <v>0</v>
      </c>
      <c r="M599" s="756"/>
      <c r="N599" s="756"/>
      <c r="O599" s="756"/>
      <c r="P599" s="755">
        <f t="shared" si="603"/>
        <v>0</v>
      </c>
      <c r="Q599" s="756"/>
      <c r="R599" s="756"/>
      <c r="S599" s="756"/>
      <c r="T599" s="755">
        <f t="shared" si="599"/>
        <v>0</v>
      </c>
      <c r="U599" s="757">
        <f t="shared" si="593"/>
        <v>0</v>
      </c>
      <c r="V599" s="732"/>
      <c r="W599" s="732"/>
    </row>
    <row r="600" spans="1:23" s="733" customFormat="1" ht="14.25" outlineLevel="1">
      <c r="A600" s="735" t="s">
        <v>926</v>
      </c>
      <c r="B600" s="735" t="s">
        <v>901</v>
      </c>
      <c r="C600" s="736"/>
      <c r="D600" s="752">
        <f t="shared" si="600"/>
        <v>0</v>
      </c>
      <c r="E600" s="753">
        <f>SUM(E601:E602)</f>
        <v>0</v>
      </c>
      <c r="F600" s="753">
        <f t="shared" ref="F600" si="639">SUM(F601:F602)</f>
        <v>0</v>
      </c>
      <c r="G600" s="753">
        <f t="shared" ref="G600" si="640">SUM(G601:G602)</f>
        <v>0</v>
      </c>
      <c r="H600" s="752">
        <f t="shared" si="601"/>
        <v>0</v>
      </c>
      <c r="I600" s="753">
        <f>SUM(I601:I602)</f>
        <v>0</v>
      </c>
      <c r="J600" s="753">
        <f t="shared" ref="J600:K600" si="641">SUM(J601:J602)</f>
        <v>0</v>
      </c>
      <c r="K600" s="753">
        <f t="shared" si="641"/>
        <v>0</v>
      </c>
      <c r="L600" s="752">
        <f t="shared" si="602"/>
        <v>0</v>
      </c>
      <c r="M600" s="753">
        <f>SUM(M601:M602)</f>
        <v>0</v>
      </c>
      <c r="N600" s="753">
        <f t="shared" ref="N600:O600" si="642">SUM(N601:N602)</f>
        <v>0</v>
      </c>
      <c r="O600" s="753">
        <f t="shared" si="642"/>
        <v>0</v>
      </c>
      <c r="P600" s="752">
        <f t="shared" si="603"/>
        <v>0</v>
      </c>
      <c r="Q600" s="753">
        <f>SUM(Q601:Q602)</f>
        <v>0</v>
      </c>
      <c r="R600" s="753">
        <f t="shared" ref="R600:S600" si="643">SUM(R601:R602)</f>
        <v>0</v>
      </c>
      <c r="S600" s="753">
        <f t="shared" si="643"/>
        <v>0</v>
      </c>
      <c r="T600" s="752">
        <f t="shared" si="599"/>
        <v>0</v>
      </c>
      <c r="U600" s="754">
        <f t="shared" si="593"/>
        <v>0</v>
      </c>
      <c r="V600" s="737"/>
      <c r="W600" s="737"/>
    </row>
    <row r="601" spans="1:23" s="733" customFormat="1" ht="14.25" outlineLevel="2">
      <c r="A601" s="730" t="s">
        <v>1505</v>
      </c>
      <c r="B601" s="730" t="s">
        <v>1506</v>
      </c>
      <c r="C601" s="731"/>
      <c r="D601" s="755">
        <f t="shared" si="600"/>
        <v>0</v>
      </c>
      <c r="E601" s="756"/>
      <c r="F601" s="756"/>
      <c r="G601" s="756"/>
      <c r="H601" s="755">
        <f t="shared" si="601"/>
        <v>0</v>
      </c>
      <c r="I601" s="756"/>
      <c r="J601" s="756"/>
      <c r="K601" s="756"/>
      <c r="L601" s="755">
        <f t="shared" si="602"/>
        <v>0</v>
      </c>
      <c r="M601" s="756"/>
      <c r="N601" s="756"/>
      <c r="O601" s="756"/>
      <c r="P601" s="755">
        <f t="shared" si="603"/>
        <v>0</v>
      </c>
      <c r="Q601" s="756"/>
      <c r="R601" s="756"/>
      <c r="S601" s="756"/>
      <c r="T601" s="755">
        <f t="shared" si="599"/>
        <v>0</v>
      </c>
      <c r="U601" s="757">
        <f t="shared" si="593"/>
        <v>0</v>
      </c>
      <c r="V601" s="732"/>
      <c r="W601" s="732"/>
    </row>
    <row r="602" spans="1:23" s="733" customFormat="1" ht="14.25" outlineLevel="2">
      <c r="A602" s="730" t="s">
        <v>1507</v>
      </c>
      <c r="B602" s="730" t="s">
        <v>1508</v>
      </c>
      <c r="C602" s="731"/>
      <c r="D602" s="755">
        <f t="shared" si="600"/>
        <v>0</v>
      </c>
      <c r="E602" s="756"/>
      <c r="F602" s="756"/>
      <c r="G602" s="756"/>
      <c r="H602" s="755">
        <f t="shared" si="601"/>
        <v>0</v>
      </c>
      <c r="I602" s="756"/>
      <c r="J602" s="756"/>
      <c r="K602" s="756"/>
      <c r="L602" s="755">
        <f t="shared" si="602"/>
        <v>0</v>
      </c>
      <c r="M602" s="756"/>
      <c r="N602" s="756"/>
      <c r="O602" s="756"/>
      <c r="P602" s="755">
        <f t="shared" si="603"/>
        <v>0</v>
      </c>
      <c r="Q602" s="756"/>
      <c r="R602" s="756"/>
      <c r="S602" s="756"/>
      <c r="T602" s="755">
        <f t="shared" si="599"/>
        <v>0</v>
      </c>
      <c r="U602" s="757">
        <f t="shared" si="593"/>
        <v>0</v>
      </c>
      <c r="V602" s="732"/>
      <c r="W602" s="732"/>
    </row>
    <row r="603" spans="1:23" s="733" customFormat="1" ht="14.25">
      <c r="A603" s="735" t="s">
        <v>928</v>
      </c>
      <c r="B603" s="735" t="s">
        <v>1517</v>
      </c>
      <c r="C603" s="736"/>
      <c r="D603" s="752">
        <f t="shared" si="600"/>
        <v>0</v>
      </c>
      <c r="E603" s="753">
        <f>SUM(E604:E610,E614)</f>
        <v>0</v>
      </c>
      <c r="F603" s="753">
        <f t="shared" ref="F603" si="644">SUM(F604:F610,F614)</f>
        <v>0</v>
      </c>
      <c r="G603" s="753">
        <f t="shared" ref="G603" si="645">SUM(G604:G610,G614)</f>
        <v>0</v>
      </c>
      <c r="H603" s="752">
        <f t="shared" si="601"/>
        <v>0</v>
      </c>
      <c r="I603" s="753">
        <f>SUM(I604:I610,I614)</f>
        <v>0</v>
      </c>
      <c r="J603" s="753">
        <f t="shared" ref="J603:K603" si="646">SUM(J604:J610,J614)</f>
        <v>0</v>
      </c>
      <c r="K603" s="753">
        <f t="shared" si="646"/>
        <v>0</v>
      </c>
      <c r="L603" s="752">
        <f t="shared" si="602"/>
        <v>0</v>
      </c>
      <c r="M603" s="753">
        <f>SUM(M604:M610,M614)</f>
        <v>0</v>
      </c>
      <c r="N603" s="753">
        <f t="shared" ref="N603:O603" si="647">SUM(N604:N610,N614)</f>
        <v>0</v>
      </c>
      <c r="O603" s="753">
        <f t="shared" si="647"/>
        <v>0</v>
      </c>
      <c r="P603" s="752">
        <f t="shared" si="603"/>
        <v>0</v>
      </c>
      <c r="Q603" s="753">
        <f>SUM(Q604:Q610,Q614)</f>
        <v>0</v>
      </c>
      <c r="R603" s="753">
        <f t="shared" ref="R603:S603" si="648">SUM(R604:R610,R614)</f>
        <v>0</v>
      </c>
      <c r="S603" s="753">
        <f t="shared" si="648"/>
        <v>0</v>
      </c>
      <c r="T603" s="752">
        <f t="shared" si="599"/>
        <v>0</v>
      </c>
      <c r="U603" s="754">
        <f t="shared" si="593"/>
        <v>0</v>
      </c>
      <c r="V603" s="737"/>
      <c r="W603" s="737"/>
    </row>
    <row r="604" spans="1:23" s="733" customFormat="1" ht="14.25" outlineLevel="1">
      <c r="A604" s="735" t="s">
        <v>929</v>
      </c>
      <c r="B604" s="735" t="s">
        <v>1509</v>
      </c>
      <c r="C604" s="736"/>
      <c r="D604" s="752">
        <f t="shared" si="600"/>
        <v>0</v>
      </c>
      <c r="E604" s="753">
        <f>'一-4-2开发间接费用'!BE44-'一-4-2开发间接费用'!BE11</f>
        <v>0</v>
      </c>
      <c r="F604" s="753">
        <f>'一-4-2开发间接费用'!BF44-'一-4-2开发间接费用'!BF11</f>
        <v>0</v>
      </c>
      <c r="G604" s="753">
        <f>'一-4-2开发间接费用'!BG44-'一-4-2开发间接费用'!BG11</f>
        <v>0</v>
      </c>
      <c r="H604" s="752">
        <f t="shared" si="601"/>
        <v>0</v>
      </c>
      <c r="I604" s="753">
        <f>'一-4-2开发间接费用'!BI44-'一-4-2开发间接费用'!BI11</f>
        <v>0</v>
      </c>
      <c r="J604" s="753">
        <f>'一-4-2开发间接费用'!BJ44-'一-4-2开发间接费用'!BJ11</f>
        <v>0</v>
      </c>
      <c r="K604" s="753">
        <f>'一-4-2开发间接费用'!BK44-'一-4-2开发间接费用'!BK11</f>
        <v>0</v>
      </c>
      <c r="L604" s="752">
        <f t="shared" si="602"/>
        <v>0</v>
      </c>
      <c r="M604" s="753">
        <f>'一-4-2开发间接费用'!BM44-'一-4-2开发间接费用'!BM11</f>
        <v>0</v>
      </c>
      <c r="N604" s="753">
        <f>'一-4-2开发间接费用'!BN44-'一-4-2开发间接费用'!BN11</f>
        <v>0</v>
      </c>
      <c r="O604" s="753">
        <f>'一-4-2开发间接费用'!BO44-'一-4-2开发间接费用'!BO11</f>
        <v>0</v>
      </c>
      <c r="P604" s="752">
        <f t="shared" si="603"/>
        <v>0</v>
      </c>
      <c r="Q604" s="753">
        <f>'一-4-2开发间接费用'!BQ44-'一-4-2开发间接费用'!BQ11</f>
        <v>0</v>
      </c>
      <c r="R604" s="753">
        <f>'一-4-2开发间接费用'!BR44-'一-4-2开发间接费用'!BR11</f>
        <v>0</v>
      </c>
      <c r="S604" s="753">
        <f>'一-4-2开发间接费用'!BS44-'一-4-2开发间接费用'!BS11</f>
        <v>0</v>
      </c>
      <c r="T604" s="752">
        <f t="shared" si="599"/>
        <v>0</v>
      </c>
      <c r="U604" s="754">
        <f t="shared" si="593"/>
        <v>0</v>
      </c>
      <c r="V604" s="737"/>
      <c r="W604" s="737"/>
    </row>
    <row r="605" spans="1:23" s="733" customFormat="1" ht="14.25" outlineLevel="1">
      <c r="A605" s="730" t="s">
        <v>1518</v>
      </c>
      <c r="B605" s="730" t="s">
        <v>930</v>
      </c>
      <c r="C605" s="731"/>
      <c r="D605" s="755">
        <f t="shared" si="600"/>
        <v>0</v>
      </c>
      <c r="E605" s="756"/>
      <c r="F605" s="756"/>
      <c r="G605" s="756"/>
      <c r="H605" s="755">
        <f t="shared" si="601"/>
        <v>0</v>
      </c>
      <c r="I605" s="756"/>
      <c r="J605" s="756"/>
      <c r="K605" s="756"/>
      <c r="L605" s="755">
        <f t="shared" si="602"/>
        <v>0</v>
      </c>
      <c r="M605" s="756"/>
      <c r="N605" s="756"/>
      <c r="O605" s="756"/>
      <c r="P605" s="755">
        <f t="shared" si="603"/>
        <v>0</v>
      </c>
      <c r="Q605" s="756"/>
      <c r="R605" s="756"/>
      <c r="S605" s="756"/>
      <c r="T605" s="755">
        <f t="shared" si="599"/>
        <v>0</v>
      </c>
      <c r="U605" s="757">
        <f t="shared" si="593"/>
        <v>0</v>
      </c>
      <c r="V605" s="732"/>
      <c r="W605" s="732"/>
    </row>
    <row r="606" spans="1:23" s="733" customFormat="1" ht="14.25" outlineLevel="1">
      <c r="A606" s="730" t="s">
        <v>931</v>
      </c>
      <c r="B606" s="730" t="s">
        <v>932</v>
      </c>
      <c r="C606" s="731"/>
      <c r="D606" s="755">
        <f t="shared" si="600"/>
        <v>0</v>
      </c>
      <c r="E606" s="756"/>
      <c r="F606" s="756"/>
      <c r="G606" s="756"/>
      <c r="H606" s="755">
        <f t="shared" si="601"/>
        <v>0</v>
      </c>
      <c r="I606" s="756"/>
      <c r="J606" s="756"/>
      <c r="K606" s="756"/>
      <c r="L606" s="755">
        <f t="shared" si="602"/>
        <v>0</v>
      </c>
      <c r="M606" s="756"/>
      <c r="N606" s="756"/>
      <c r="O606" s="756"/>
      <c r="P606" s="755">
        <f t="shared" si="603"/>
        <v>0</v>
      </c>
      <c r="Q606" s="756"/>
      <c r="R606" s="756"/>
      <c r="S606" s="756"/>
      <c r="T606" s="755">
        <f t="shared" si="599"/>
        <v>0</v>
      </c>
      <c r="U606" s="757">
        <f t="shared" si="593"/>
        <v>0</v>
      </c>
      <c r="V606" s="732"/>
      <c r="W606" s="732"/>
    </row>
    <row r="607" spans="1:23" s="733" customFormat="1" ht="14.25" outlineLevel="1">
      <c r="A607" s="730" t="s">
        <v>933</v>
      </c>
      <c r="B607" s="730" t="s">
        <v>934</v>
      </c>
      <c r="C607" s="731"/>
      <c r="D607" s="755">
        <f t="shared" si="600"/>
        <v>0</v>
      </c>
      <c r="E607" s="756"/>
      <c r="F607" s="756"/>
      <c r="G607" s="756"/>
      <c r="H607" s="755">
        <f t="shared" si="601"/>
        <v>0</v>
      </c>
      <c r="I607" s="756"/>
      <c r="J607" s="756"/>
      <c r="K607" s="756"/>
      <c r="L607" s="755">
        <f t="shared" si="602"/>
        <v>0</v>
      </c>
      <c r="M607" s="756"/>
      <c r="N607" s="756"/>
      <c r="O607" s="756"/>
      <c r="P607" s="755">
        <f t="shared" si="603"/>
        <v>0</v>
      </c>
      <c r="Q607" s="756"/>
      <c r="R607" s="756"/>
      <c r="S607" s="756"/>
      <c r="T607" s="755">
        <f t="shared" si="599"/>
        <v>0</v>
      </c>
      <c r="U607" s="757">
        <f t="shared" si="593"/>
        <v>0</v>
      </c>
      <c r="V607" s="732"/>
      <c r="W607" s="732"/>
    </row>
    <row r="608" spans="1:23" s="733" customFormat="1" ht="14.25" outlineLevel="1">
      <c r="A608" s="730" t="s">
        <v>935</v>
      </c>
      <c r="B608" s="730" t="s">
        <v>936</v>
      </c>
      <c r="C608" s="731"/>
      <c r="D608" s="755">
        <f t="shared" si="600"/>
        <v>0</v>
      </c>
      <c r="E608" s="756"/>
      <c r="F608" s="756"/>
      <c r="G608" s="756"/>
      <c r="H608" s="755">
        <f t="shared" si="601"/>
        <v>0</v>
      </c>
      <c r="I608" s="756"/>
      <c r="J608" s="756"/>
      <c r="K608" s="756"/>
      <c r="L608" s="755">
        <f t="shared" si="602"/>
        <v>0</v>
      </c>
      <c r="M608" s="756"/>
      <c r="N608" s="756"/>
      <c r="O608" s="756"/>
      <c r="P608" s="755">
        <f t="shared" si="603"/>
        <v>0</v>
      </c>
      <c r="Q608" s="756"/>
      <c r="R608" s="756"/>
      <c r="S608" s="756"/>
      <c r="T608" s="755">
        <f t="shared" si="599"/>
        <v>0</v>
      </c>
      <c r="U608" s="757">
        <f t="shared" si="593"/>
        <v>0</v>
      </c>
      <c r="V608" s="732"/>
      <c r="W608" s="732"/>
    </row>
    <row r="609" spans="1:23" s="733" customFormat="1" ht="14.25" outlineLevel="1">
      <c r="A609" s="730" t="s">
        <v>937</v>
      </c>
      <c r="B609" s="730" t="s">
        <v>938</v>
      </c>
      <c r="C609" s="731"/>
      <c r="D609" s="755">
        <f t="shared" si="600"/>
        <v>0</v>
      </c>
      <c r="E609" s="756"/>
      <c r="F609" s="756"/>
      <c r="G609" s="756"/>
      <c r="H609" s="755">
        <f t="shared" si="601"/>
        <v>0</v>
      </c>
      <c r="I609" s="756"/>
      <c r="J609" s="756"/>
      <c r="K609" s="756"/>
      <c r="L609" s="755">
        <f t="shared" si="602"/>
        <v>0</v>
      </c>
      <c r="M609" s="756"/>
      <c r="N609" s="756"/>
      <c r="O609" s="756"/>
      <c r="P609" s="755">
        <f t="shared" si="603"/>
        <v>0</v>
      </c>
      <c r="Q609" s="756"/>
      <c r="R609" s="756"/>
      <c r="S609" s="756"/>
      <c r="T609" s="755">
        <f t="shared" si="599"/>
        <v>0</v>
      </c>
      <c r="U609" s="757">
        <f t="shared" si="593"/>
        <v>0</v>
      </c>
      <c r="V609" s="732"/>
      <c r="W609" s="732"/>
    </row>
    <row r="610" spans="1:23" s="733" customFormat="1" ht="14.25" outlineLevel="1">
      <c r="A610" s="735" t="s">
        <v>1513</v>
      </c>
      <c r="B610" s="735" t="s">
        <v>859</v>
      </c>
      <c r="C610" s="736"/>
      <c r="D610" s="752">
        <f t="shared" si="600"/>
        <v>0</v>
      </c>
      <c r="E610" s="753">
        <f>SUM(E611:E613)</f>
        <v>0</v>
      </c>
      <c r="F610" s="753">
        <f t="shared" ref="F610" si="649">SUM(F611:F613)</f>
        <v>0</v>
      </c>
      <c r="G610" s="753">
        <f t="shared" ref="G610" si="650">SUM(G611:G613)</f>
        <v>0</v>
      </c>
      <c r="H610" s="752">
        <f t="shared" si="601"/>
        <v>0</v>
      </c>
      <c r="I610" s="753">
        <f>SUM(I611:I613)</f>
        <v>0</v>
      </c>
      <c r="J610" s="753">
        <f t="shared" ref="J610:K610" si="651">SUM(J611:J613)</f>
        <v>0</v>
      </c>
      <c r="K610" s="753">
        <f t="shared" si="651"/>
        <v>0</v>
      </c>
      <c r="L610" s="752">
        <f t="shared" si="602"/>
        <v>0</v>
      </c>
      <c r="M610" s="753">
        <f>SUM(M611:M613)</f>
        <v>0</v>
      </c>
      <c r="N610" s="753">
        <f t="shared" ref="N610:O610" si="652">SUM(N611:N613)</f>
        <v>0</v>
      </c>
      <c r="O610" s="753">
        <f t="shared" si="652"/>
        <v>0</v>
      </c>
      <c r="P610" s="752">
        <f t="shared" si="603"/>
        <v>0</v>
      </c>
      <c r="Q610" s="753">
        <f>SUM(Q611:Q613)</f>
        <v>0</v>
      </c>
      <c r="R610" s="753">
        <f t="shared" ref="R610:S610" si="653">SUM(R611:R613)</f>
        <v>0</v>
      </c>
      <c r="S610" s="753">
        <f t="shared" si="653"/>
        <v>0</v>
      </c>
      <c r="T610" s="752">
        <f t="shared" si="599"/>
        <v>0</v>
      </c>
      <c r="U610" s="754">
        <f t="shared" ref="U610:U616" si="654">C610-T610</f>
        <v>0</v>
      </c>
      <c r="V610" s="737"/>
      <c r="W610" s="737"/>
    </row>
    <row r="611" spans="1:23" s="733" customFormat="1" ht="14.25" outlineLevel="2">
      <c r="A611" s="730" t="s">
        <v>1514</v>
      </c>
      <c r="B611" s="730" t="s">
        <v>861</v>
      </c>
      <c r="C611" s="731"/>
      <c r="D611" s="755">
        <f t="shared" si="600"/>
        <v>0</v>
      </c>
      <c r="E611" s="756"/>
      <c r="F611" s="756"/>
      <c r="G611" s="756"/>
      <c r="H611" s="755">
        <f t="shared" si="601"/>
        <v>0</v>
      </c>
      <c r="I611" s="756"/>
      <c r="J611" s="756"/>
      <c r="K611" s="756"/>
      <c r="L611" s="755">
        <f t="shared" si="602"/>
        <v>0</v>
      </c>
      <c r="M611" s="756"/>
      <c r="N611" s="756"/>
      <c r="O611" s="756"/>
      <c r="P611" s="755">
        <f t="shared" si="603"/>
        <v>0</v>
      </c>
      <c r="Q611" s="756"/>
      <c r="R611" s="756"/>
      <c r="S611" s="756"/>
      <c r="T611" s="755">
        <f t="shared" ref="T611:T617" si="655">P611+L611+H611+D611</f>
        <v>0</v>
      </c>
      <c r="U611" s="757">
        <f t="shared" si="654"/>
        <v>0</v>
      </c>
      <c r="V611" s="732"/>
      <c r="W611" s="732"/>
    </row>
    <row r="612" spans="1:23" s="733" customFormat="1" ht="14.25" outlineLevel="2">
      <c r="A612" s="730" t="s">
        <v>1515</v>
      </c>
      <c r="B612" s="730" t="s">
        <v>863</v>
      </c>
      <c r="C612" s="731"/>
      <c r="D612" s="755">
        <f t="shared" ref="D612:D616" si="656">SUM(E612:G612)</f>
        <v>0</v>
      </c>
      <c r="E612" s="756"/>
      <c r="F612" s="756"/>
      <c r="G612" s="756"/>
      <c r="H612" s="755">
        <f t="shared" ref="H612:H616" si="657">SUM(I612:K612)</f>
        <v>0</v>
      </c>
      <c r="I612" s="756"/>
      <c r="J612" s="756"/>
      <c r="K612" s="756"/>
      <c r="L612" s="755">
        <f t="shared" ref="L612:L616" si="658">SUM(M612:O612)</f>
        <v>0</v>
      </c>
      <c r="M612" s="756"/>
      <c r="N612" s="756"/>
      <c r="O612" s="756"/>
      <c r="P612" s="755">
        <f t="shared" ref="P612:P616" si="659">SUM(Q612:S612)</f>
        <v>0</v>
      </c>
      <c r="Q612" s="756"/>
      <c r="R612" s="756"/>
      <c r="S612" s="756"/>
      <c r="T612" s="755">
        <f t="shared" si="655"/>
        <v>0</v>
      </c>
      <c r="U612" s="757">
        <f t="shared" si="654"/>
        <v>0</v>
      </c>
      <c r="V612" s="732"/>
      <c r="W612" s="732"/>
    </row>
    <row r="613" spans="1:23" s="733" customFormat="1" ht="14.25" outlineLevel="2">
      <c r="A613" s="730" t="s">
        <v>1516</v>
      </c>
      <c r="B613" s="730" t="s">
        <v>1482</v>
      </c>
      <c r="C613" s="731"/>
      <c r="D613" s="755">
        <f t="shared" si="656"/>
        <v>0</v>
      </c>
      <c r="E613" s="756"/>
      <c r="F613" s="756"/>
      <c r="G613" s="756"/>
      <c r="H613" s="755">
        <f t="shared" si="657"/>
        <v>0</v>
      </c>
      <c r="I613" s="756"/>
      <c r="J613" s="756"/>
      <c r="K613" s="756"/>
      <c r="L613" s="755">
        <f t="shared" si="658"/>
        <v>0</v>
      </c>
      <c r="M613" s="756"/>
      <c r="N613" s="756"/>
      <c r="O613" s="756"/>
      <c r="P613" s="755">
        <f t="shared" si="659"/>
        <v>0</v>
      </c>
      <c r="Q613" s="756"/>
      <c r="R613" s="756"/>
      <c r="S613" s="756"/>
      <c r="T613" s="755">
        <f t="shared" si="655"/>
        <v>0</v>
      </c>
      <c r="U613" s="757">
        <f t="shared" si="654"/>
        <v>0</v>
      </c>
      <c r="V613" s="732"/>
      <c r="W613" s="732"/>
    </row>
    <row r="614" spans="1:23" s="733" customFormat="1" ht="14.25" outlineLevel="1">
      <c r="A614" s="730" t="s">
        <v>939</v>
      </c>
      <c r="B614" s="730" t="s">
        <v>940</v>
      </c>
      <c r="C614" s="731"/>
      <c r="D614" s="755">
        <f t="shared" si="656"/>
        <v>0</v>
      </c>
      <c r="E614" s="756"/>
      <c r="F614" s="756"/>
      <c r="G614" s="756"/>
      <c r="H614" s="755">
        <f t="shared" si="657"/>
        <v>0</v>
      </c>
      <c r="I614" s="756"/>
      <c r="J614" s="756"/>
      <c r="K614" s="756"/>
      <c r="L614" s="755">
        <f t="shared" si="658"/>
        <v>0</v>
      </c>
      <c r="M614" s="756"/>
      <c r="N614" s="756"/>
      <c r="O614" s="756"/>
      <c r="P614" s="755">
        <f t="shared" si="659"/>
        <v>0</v>
      </c>
      <c r="Q614" s="756"/>
      <c r="R614" s="756"/>
      <c r="S614" s="756"/>
      <c r="T614" s="755">
        <f t="shared" si="655"/>
        <v>0</v>
      </c>
      <c r="U614" s="757">
        <f t="shared" si="654"/>
        <v>0</v>
      </c>
      <c r="V614" s="732"/>
      <c r="W614" s="732"/>
    </row>
    <row r="615" spans="1:23" s="733" customFormat="1" ht="14.25">
      <c r="A615" s="730" t="s">
        <v>941</v>
      </c>
      <c r="B615" s="730" t="s">
        <v>942</v>
      </c>
      <c r="C615" s="731"/>
      <c r="D615" s="755">
        <f t="shared" si="656"/>
        <v>0</v>
      </c>
      <c r="E615" s="756"/>
      <c r="F615" s="756"/>
      <c r="G615" s="756"/>
      <c r="H615" s="755">
        <f t="shared" si="657"/>
        <v>0</v>
      </c>
      <c r="I615" s="756"/>
      <c r="J615" s="756"/>
      <c r="K615" s="756"/>
      <c r="L615" s="755">
        <f t="shared" si="658"/>
        <v>0</v>
      </c>
      <c r="M615" s="756"/>
      <c r="N615" s="756"/>
      <c r="O615" s="756"/>
      <c r="P615" s="755">
        <f t="shared" si="659"/>
        <v>0</v>
      </c>
      <c r="Q615" s="756"/>
      <c r="R615" s="756"/>
      <c r="S615" s="756"/>
      <c r="T615" s="755">
        <f t="shared" si="655"/>
        <v>0</v>
      </c>
      <c r="U615" s="757">
        <f t="shared" si="654"/>
        <v>0</v>
      </c>
      <c r="V615" s="732"/>
      <c r="W615" s="732"/>
    </row>
    <row r="616" spans="1:23" ht="20.25" customHeight="1">
      <c r="A616" s="91"/>
      <c r="B616" s="157"/>
      <c r="C616" s="734"/>
      <c r="D616" s="755">
        <f t="shared" si="656"/>
        <v>0</v>
      </c>
      <c r="E616" s="741"/>
      <c r="F616" s="741"/>
      <c r="G616" s="741"/>
      <c r="H616" s="755">
        <f t="shared" si="657"/>
        <v>0</v>
      </c>
      <c r="I616" s="741"/>
      <c r="J616" s="741"/>
      <c r="K616" s="741"/>
      <c r="L616" s="755">
        <f t="shared" si="658"/>
        <v>0</v>
      </c>
      <c r="M616" s="741"/>
      <c r="N616" s="741"/>
      <c r="O616" s="741"/>
      <c r="P616" s="755">
        <f t="shared" si="659"/>
        <v>0</v>
      </c>
      <c r="Q616" s="741"/>
      <c r="R616" s="741"/>
      <c r="S616" s="741"/>
      <c r="T616" s="755">
        <f t="shared" si="655"/>
        <v>0</v>
      </c>
      <c r="U616" s="757">
        <f t="shared" si="654"/>
        <v>0</v>
      </c>
      <c r="V616" s="151"/>
      <c r="W616" s="91"/>
    </row>
    <row r="617" spans="1:23" ht="20.25" customHeight="1">
      <c r="A617" s="91"/>
      <c r="B617" s="331" t="s">
        <v>445</v>
      </c>
      <c r="C617" s="532">
        <f>C615+C573+C563+C546+C481+C425+C416</f>
        <v>0</v>
      </c>
      <c r="D617" s="755">
        <f>SUM(E617:G617)</f>
        <v>0</v>
      </c>
      <c r="E617" s="501">
        <f>SUM(E416,E425,E501,E536,E572,E603,E615)</f>
        <v>0</v>
      </c>
      <c r="F617" s="501">
        <f>SUM(F416,F425,F501,F536,F572,F603,F615)</f>
        <v>0</v>
      </c>
      <c r="G617" s="501">
        <f>SUM(G416,G425,G501,G536,G572,G603,G615)</f>
        <v>0</v>
      </c>
      <c r="H617" s="755">
        <f>SUM(I617:K617)</f>
        <v>0</v>
      </c>
      <c r="I617" s="501">
        <f>SUM(I416,I425,I501,I536,I572,I603,I615)</f>
        <v>0</v>
      </c>
      <c r="J617" s="501">
        <f>SUM(J416,J425,J501,J536,J572,J603,J615)</f>
        <v>0</v>
      </c>
      <c r="K617" s="501">
        <f>SUM(K416,K425,K501,K536,K572,K603,K615)</f>
        <v>0</v>
      </c>
      <c r="L617" s="755">
        <f>SUM(M617:O617)</f>
        <v>0</v>
      </c>
      <c r="M617" s="501">
        <f>SUM(M416,M425,M501,M536,M572,M603,M615)</f>
        <v>0</v>
      </c>
      <c r="N617" s="501">
        <f>SUM(N416,N425,N501,N536,N572,N603,N615)</f>
        <v>0</v>
      </c>
      <c r="O617" s="501">
        <f>SUM(O416,O425,O501,O536,O572,O603,O615)</f>
        <v>0</v>
      </c>
      <c r="P617" s="755">
        <f>SUM(Q617:S617)</f>
        <v>0</v>
      </c>
      <c r="Q617" s="501">
        <f>SUM(Q416,Q425,Q501,Q536,Q572,Q603,Q615)</f>
        <v>0</v>
      </c>
      <c r="R617" s="501">
        <f>SUM(R416,R425,R501,R536,R572,R603,R615)</f>
        <v>0</v>
      </c>
      <c r="S617" s="501">
        <f>SUM(S416,S425,S501,S536,S572,S603,S615)</f>
        <v>0</v>
      </c>
      <c r="T617" s="755">
        <f t="shared" si="655"/>
        <v>0</v>
      </c>
      <c r="U617" s="742">
        <f>U416+U425+U481+U546+U563+U573</f>
        <v>0</v>
      </c>
      <c r="V617" s="152">
        <f>SUM(V416:V616)</f>
        <v>0</v>
      </c>
      <c r="W617" s="332"/>
    </row>
    <row r="618" spans="1:23" ht="20.100000000000001" customHeight="1">
      <c r="A618" s="91"/>
      <c r="B618" s="92" t="s">
        <v>446</v>
      </c>
      <c r="C618" s="760">
        <f t="shared" ref="C618" si="660">SUM(C211,C414,C617)</f>
        <v>0</v>
      </c>
      <c r="D618" s="760">
        <f t="shared" ref="D618" si="661">SUM(D211,D414,D617)</f>
        <v>0</v>
      </c>
      <c r="E618" s="760">
        <f>SUM(E211,E414,E617)</f>
        <v>0</v>
      </c>
      <c r="F618" s="760">
        <f t="shared" ref="F618:H618" si="662">SUM(F211,F414,F617)</f>
        <v>0</v>
      </c>
      <c r="G618" s="760">
        <f t="shared" si="662"/>
        <v>0</v>
      </c>
      <c r="H618" s="760">
        <f t="shared" si="662"/>
        <v>0</v>
      </c>
      <c r="I618" s="760">
        <f>SUM(I211,I414,I617)</f>
        <v>0</v>
      </c>
      <c r="J618" s="760">
        <f t="shared" ref="J618:L618" si="663">SUM(J211,J414,J617)</f>
        <v>0</v>
      </c>
      <c r="K618" s="760">
        <f t="shared" si="663"/>
        <v>0</v>
      </c>
      <c r="L618" s="760">
        <f t="shared" si="663"/>
        <v>0</v>
      </c>
      <c r="M618" s="760">
        <f>SUM(M211,M414,M617)</f>
        <v>0</v>
      </c>
      <c r="N618" s="760">
        <f t="shared" ref="N618:P618" si="664">SUM(N211,N414,N617)</f>
        <v>0</v>
      </c>
      <c r="O618" s="760">
        <f t="shared" si="664"/>
        <v>0</v>
      </c>
      <c r="P618" s="760">
        <f t="shared" si="664"/>
        <v>0</v>
      </c>
      <c r="Q618" s="760">
        <f>SUM(Q211,Q414,Q617)</f>
        <v>0</v>
      </c>
      <c r="R618" s="760">
        <f t="shared" ref="R618:S618" si="665">SUM(R211,R414,R617)</f>
        <v>0</v>
      </c>
      <c r="S618" s="760">
        <f t="shared" si="665"/>
        <v>0</v>
      </c>
      <c r="T618" s="760">
        <f t="shared" ref="T618" si="666">SUM(T211,T414,T617)</f>
        <v>0</v>
      </c>
      <c r="U618" s="760">
        <f t="shared" ref="U618" si="667">SUM(U211,U414,U617)</f>
        <v>0</v>
      </c>
      <c r="V618" s="760">
        <f t="shared" ref="V618" si="668">SUM(V211,V414,V617)</f>
        <v>0</v>
      </c>
      <c r="W618" s="91"/>
    </row>
    <row r="619" spans="1:23" ht="20.100000000000001" customHeight="1">
      <c r="A619" s="88" t="s">
        <v>451</v>
      </c>
      <c r="T619" s="761" t="s">
        <v>975</v>
      </c>
      <c r="U619" s="761"/>
      <c r="V619" s="97"/>
    </row>
    <row r="620" spans="1:23" ht="15" customHeight="1">
      <c r="A620" s="98" t="s">
        <v>236</v>
      </c>
    </row>
    <row r="621" spans="1:23" ht="15" customHeight="1">
      <c r="A621" s="98" t="s">
        <v>422</v>
      </c>
    </row>
    <row r="622" spans="1:23" ht="15" customHeight="1">
      <c r="A622" s="98" t="s">
        <v>944</v>
      </c>
    </row>
  </sheetData>
  <mergeCells count="26">
    <mergeCell ref="A5:A8"/>
    <mergeCell ref="C5:C7"/>
    <mergeCell ref="B5:B8"/>
    <mergeCell ref="T6:T7"/>
    <mergeCell ref="Q6:Q7"/>
    <mergeCell ref="R6:R7"/>
    <mergeCell ref="E6:E7"/>
    <mergeCell ref="F6:F7"/>
    <mergeCell ref="G6:G7"/>
    <mergeCell ref="I6:I7"/>
    <mergeCell ref="M6:M7"/>
    <mergeCell ref="S6:S7"/>
    <mergeCell ref="N6:N7"/>
    <mergeCell ref="O6:O7"/>
    <mergeCell ref="B3:W3"/>
    <mergeCell ref="T4:W4"/>
    <mergeCell ref="D6:D7"/>
    <mergeCell ref="H6:H7"/>
    <mergeCell ref="L6:L7"/>
    <mergeCell ref="P6:P7"/>
    <mergeCell ref="D5:T5"/>
    <mergeCell ref="J6:J7"/>
    <mergeCell ref="K6:K7"/>
    <mergeCell ref="W5:W8"/>
    <mergeCell ref="U5:U7"/>
    <mergeCell ref="V5:V7"/>
  </mergeCells>
  <phoneticPr fontId="2" type="noConversion"/>
  <hyperlinks>
    <hyperlink ref="A2" location="'10主营业务成本'!A1" display="返回"/>
  </hyperlinks>
  <printOptions horizontalCentered="1"/>
  <pageMargins left="0.15748031496062992" right="0.15748031496062992" top="0.39370078740157483" bottom="0.39370078740157483" header="0" footer="0"/>
  <pageSetup paperSize="9" scale="42" fitToHeight="6" orientation="landscape" verticalDpi="1200" r:id="rId1"/>
  <headerFooter alignWithMargins="0"/>
</worksheet>
</file>

<file path=xl/worksheets/sheet18.xml><?xml version="1.0" encoding="utf-8"?>
<worksheet xmlns="http://schemas.openxmlformats.org/spreadsheetml/2006/main" xmlns:r="http://schemas.openxmlformats.org/officeDocument/2006/relationships">
  <sheetPr codeName="Sheet22">
    <tabColor rgb="FF00B0F0"/>
    <outlinePr summaryBelow="0" summaryRight="0"/>
  </sheetPr>
  <dimension ref="A1:BT51"/>
  <sheetViews>
    <sheetView showZeros="0" workbookViewId="0">
      <pane xSplit="4" ySplit="6" topLeftCell="E7" activePane="bottomRight" state="frozen"/>
      <selection activeCell="D18" sqref="D18"/>
      <selection pane="topRight" activeCell="D18" sqref="D18"/>
      <selection pane="bottomLeft" activeCell="D18" sqref="D18"/>
      <selection pane="bottomRight" activeCell="P12" sqref="P12"/>
    </sheetView>
  </sheetViews>
  <sheetFormatPr defaultRowHeight="15.75" customHeight="1" outlineLevelRow="3" outlineLevelCol="2"/>
  <cols>
    <col min="1" max="1" width="6.375" style="773" customWidth="1"/>
    <col min="2" max="2" width="14.125" style="773" bestFit="1" customWidth="1"/>
    <col min="3" max="3" width="10.25" style="797" hidden="1" customWidth="1"/>
    <col min="4" max="4" width="9.125" style="773" customWidth="1"/>
    <col min="5" max="7" width="9.375" style="773" customWidth="1" outlineLevel="1"/>
    <col min="8" max="8" width="9.125" style="773" customWidth="1"/>
    <col min="9" max="9" width="9.375" style="773" customWidth="1" outlineLevel="1"/>
    <col min="10" max="10" width="9.625" style="773" customWidth="1" outlineLevel="1"/>
    <col min="11" max="11" width="9" style="773" customWidth="1" outlineLevel="1"/>
    <col min="12" max="12" width="7.5" style="773" bestFit="1" customWidth="1" collapsed="1"/>
    <col min="13" max="13" width="9.75" style="773" hidden="1" customWidth="1" outlineLevel="1"/>
    <col min="14" max="14" width="10.75" style="773" hidden="1" customWidth="1" outlineLevel="1"/>
    <col min="15" max="15" width="9.125" style="773" hidden="1" customWidth="1" outlineLevel="1"/>
    <col min="16" max="16" width="7.5" style="773" bestFit="1" customWidth="1"/>
    <col min="17" max="17" width="9.375" style="773" customWidth="1" outlineLevel="1"/>
    <col min="18" max="18" width="10.25" style="773" customWidth="1" outlineLevel="1"/>
    <col min="19" max="19" width="9.125" style="773" customWidth="1" outlineLevel="1"/>
    <col min="20" max="20" width="10.5" style="773" customWidth="1"/>
    <col min="21" max="21" width="8" style="773" bestFit="1" customWidth="1"/>
    <col min="22" max="22" width="7.5" style="773" customWidth="1" outlineLevel="1"/>
    <col min="23" max="24" width="8" style="773" customWidth="1" outlineLevel="2"/>
    <col min="25" max="25" width="6.75" style="773" customWidth="1" outlineLevel="2"/>
    <col min="26" max="26" width="6.75" style="773" customWidth="1" outlineLevel="1" collapsed="1"/>
    <col min="27" max="29" width="6.75" style="773" hidden="1" customWidth="1" outlineLevel="2"/>
    <col min="30" max="30" width="6.75" style="773" customWidth="1" outlineLevel="1" collapsed="1"/>
    <col min="31" max="33" width="6.75" style="773" hidden="1" customWidth="1" outlineLevel="2"/>
    <col min="34" max="34" width="6.75" style="773" customWidth="1" outlineLevel="1" collapsed="1"/>
    <col min="35" max="37" width="6.75" style="773" hidden="1" customWidth="1" outlineLevel="2"/>
    <col min="38" max="38" width="7.5" style="773" bestFit="1" customWidth="1"/>
    <col min="39" max="39" width="7.5" style="773" customWidth="1" outlineLevel="1"/>
    <col min="40" max="40" width="8" style="773" customWidth="1" outlineLevel="2"/>
    <col min="41" max="42" width="6.75" style="773" customWidth="1" outlineLevel="2"/>
    <col min="43" max="43" width="6.75" style="773" customWidth="1" outlineLevel="1" collapsed="1"/>
    <col min="44" max="46" width="6.75" style="773" hidden="1" customWidth="1" outlineLevel="2"/>
    <col min="47" max="47" width="6.75" style="773" customWidth="1" outlineLevel="1" collapsed="1"/>
    <col min="48" max="50" width="6.75" style="773" hidden="1" customWidth="1" outlineLevel="2"/>
    <col min="51" max="51" width="6.75" style="773" customWidth="1" outlineLevel="1" collapsed="1"/>
    <col min="52" max="54" width="6.75" style="773" hidden="1" customWidth="1" outlineLevel="2"/>
    <col min="55" max="55" width="7.5" style="773" bestFit="1" customWidth="1"/>
    <col min="56" max="56" width="7.5" style="773" customWidth="1" outlineLevel="1" collapsed="1"/>
    <col min="57" max="57" width="8" style="773" hidden="1" customWidth="1" outlineLevel="2"/>
    <col min="58" max="59" width="6.75" style="773" hidden="1" customWidth="1" outlineLevel="2"/>
    <col min="60" max="60" width="6.75" style="773" customWidth="1" outlineLevel="1" collapsed="1"/>
    <col min="61" max="63" width="6.75" style="773" hidden="1" customWidth="1" outlineLevel="2"/>
    <col min="64" max="64" width="6.75" style="773" customWidth="1" outlineLevel="1"/>
    <col min="65" max="67" width="6.75" style="773" customWidth="1" outlineLevel="2"/>
    <col min="68" max="68" width="6.75" style="773" customWidth="1" outlineLevel="1"/>
    <col min="69" max="71" width="6.75" style="773" customWidth="1" outlineLevel="2"/>
    <col min="72" max="72" width="22.25" style="773" bestFit="1" customWidth="1"/>
    <col min="73" max="73" width="6.5" style="773" customWidth="1"/>
    <col min="74" max="16384" width="9" style="773"/>
  </cols>
  <sheetData>
    <row r="1" spans="1:72" ht="15.75" customHeight="1">
      <c r="A1" s="1641" t="s">
        <v>1612</v>
      </c>
      <c r="B1" s="1641"/>
      <c r="C1" s="772"/>
      <c r="E1" s="1029" t="s">
        <v>1613</v>
      </c>
    </row>
    <row r="2" spans="1:72" ht="15.75" customHeight="1">
      <c r="B2" s="774" t="s">
        <v>1015</v>
      </c>
      <c r="C2" s="775"/>
    </row>
    <row r="3" spans="1:72" ht="18.75" customHeight="1">
      <c r="B3" s="1642" t="s">
        <v>1614</v>
      </c>
      <c r="C3" s="1642"/>
      <c r="D3" s="1642"/>
      <c r="E3" s="1642"/>
      <c r="F3" s="1642"/>
      <c r="G3" s="1642"/>
      <c r="H3" s="1642"/>
      <c r="I3" s="1642"/>
      <c r="J3" s="1642"/>
      <c r="K3" s="1642"/>
      <c r="L3" s="1642"/>
      <c r="M3" s="1642"/>
      <c r="N3" s="1642"/>
      <c r="O3" s="1642"/>
      <c r="P3" s="1642"/>
      <c r="Q3" s="1642"/>
      <c r="R3" s="1642"/>
      <c r="S3" s="1642"/>
      <c r="T3" s="1642"/>
      <c r="U3" s="1642"/>
      <c r="V3" s="1642"/>
      <c r="W3" s="1642"/>
      <c r="X3" s="1642"/>
      <c r="Y3" s="1642"/>
      <c r="Z3" s="1642"/>
      <c r="AA3" s="1642"/>
      <c r="AB3" s="1642"/>
      <c r="AC3" s="1642"/>
      <c r="AD3" s="1642"/>
      <c r="AE3" s="1642"/>
      <c r="AF3" s="1642"/>
      <c r="AG3" s="1642"/>
      <c r="AH3" s="1642"/>
      <c r="AI3" s="1642"/>
      <c r="AJ3" s="1642"/>
      <c r="AK3" s="1642"/>
      <c r="AL3" s="1642"/>
      <c r="AM3" s="1642"/>
      <c r="AN3" s="1642"/>
      <c r="AO3" s="1642"/>
      <c r="AP3" s="1642"/>
      <c r="AQ3" s="1642"/>
      <c r="AR3" s="1642"/>
      <c r="AS3" s="1642"/>
      <c r="AT3" s="1642"/>
      <c r="AU3" s="1642"/>
      <c r="AV3" s="1642"/>
      <c r="AW3" s="1642"/>
      <c r="AX3" s="1642"/>
      <c r="AY3" s="1642"/>
      <c r="AZ3" s="1642"/>
      <c r="BA3" s="1642"/>
      <c r="BB3" s="1642"/>
      <c r="BC3" s="1642"/>
      <c r="BD3" s="1642"/>
      <c r="BE3" s="1642"/>
      <c r="BF3" s="1642"/>
      <c r="BG3" s="1642"/>
      <c r="BH3" s="1642"/>
      <c r="BI3" s="1642"/>
      <c r="BJ3" s="1642"/>
      <c r="BK3" s="1642"/>
      <c r="BL3" s="1642"/>
      <c r="BM3" s="1642"/>
      <c r="BN3" s="1642"/>
      <c r="BO3" s="1642"/>
      <c r="BP3" s="1642"/>
      <c r="BQ3" s="1642"/>
      <c r="BR3" s="1642"/>
      <c r="BS3" s="1642"/>
      <c r="BT3" s="1642"/>
    </row>
    <row r="4" spans="1:72" s="777" customFormat="1" ht="23.25" customHeight="1">
      <c r="A4" s="1643" t="str">
        <f>表格索引!$B$4</f>
        <v>编制单位：广东******有限公司</v>
      </c>
      <c r="B4" s="1643"/>
      <c r="C4" s="1643"/>
      <c r="D4" s="1643"/>
      <c r="E4" s="776"/>
      <c r="F4" s="776"/>
      <c r="G4" s="776"/>
      <c r="H4" s="777" t="str">
        <f>表格索引!$C$4</f>
        <v>预算年度：2013年</v>
      </c>
      <c r="BT4" s="777" t="s">
        <v>1615</v>
      </c>
    </row>
    <row r="5" spans="1:72" ht="15.75" customHeight="1">
      <c r="A5" s="1644" t="s">
        <v>1616</v>
      </c>
      <c r="B5" s="1644" t="s">
        <v>1617</v>
      </c>
      <c r="C5" s="762"/>
      <c r="D5" s="1645"/>
      <c r="E5" s="1645"/>
      <c r="F5" s="1645"/>
      <c r="G5" s="1645"/>
      <c r="H5" s="1645"/>
      <c r="I5" s="1645"/>
      <c r="J5" s="1645"/>
      <c r="K5" s="1645"/>
      <c r="L5" s="1645"/>
      <c r="M5" s="1645"/>
      <c r="N5" s="1645"/>
      <c r="O5" s="1645"/>
      <c r="P5" s="1645"/>
      <c r="Q5" s="1645"/>
      <c r="R5" s="1645"/>
      <c r="S5" s="1645"/>
      <c r="T5" s="1645"/>
      <c r="U5" s="1646" t="s">
        <v>1618</v>
      </c>
      <c r="V5" s="1647"/>
      <c r="W5" s="1647"/>
      <c r="X5" s="1647"/>
      <c r="Y5" s="1647"/>
      <c r="Z5" s="1647"/>
      <c r="AA5" s="1647"/>
      <c r="AB5" s="1647"/>
      <c r="AC5" s="1647"/>
      <c r="AD5" s="1647"/>
      <c r="AE5" s="1647"/>
      <c r="AF5" s="1647"/>
      <c r="AG5" s="1647"/>
      <c r="AH5" s="1647"/>
      <c r="AI5" s="1647"/>
      <c r="AJ5" s="1647"/>
      <c r="AK5" s="1647"/>
      <c r="AL5" s="1647"/>
      <c r="AM5" s="1647"/>
      <c r="AN5" s="1647"/>
      <c r="AO5" s="1647"/>
      <c r="AP5" s="1647"/>
      <c r="AQ5" s="1647"/>
      <c r="AR5" s="1647"/>
      <c r="AS5" s="1647"/>
      <c r="AT5" s="1647"/>
      <c r="AU5" s="1647"/>
      <c r="AV5" s="1647"/>
      <c r="AW5" s="1647"/>
      <c r="AX5" s="1647"/>
      <c r="AY5" s="1647"/>
      <c r="AZ5" s="1647"/>
      <c r="BA5" s="1647"/>
      <c r="BB5" s="1647"/>
      <c r="BC5" s="1648"/>
      <c r="BD5" s="936"/>
      <c r="BE5" s="936"/>
      <c r="BF5" s="936"/>
      <c r="BG5" s="936"/>
      <c r="BH5" s="936"/>
      <c r="BI5" s="936"/>
      <c r="BJ5" s="936"/>
      <c r="BK5" s="936"/>
      <c r="BL5" s="936"/>
      <c r="BM5" s="936"/>
      <c r="BN5" s="936"/>
      <c r="BO5" s="936"/>
      <c r="BP5" s="936"/>
      <c r="BQ5" s="936"/>
      <c r="BR5" s="936"/>
      <c r="BS5" s="936"/>
      <c r="BT5" s="1644" t="s">
        <v>1619</v>
      </c>
    </row>
    <row r="6" spans="1:72" ht="27.75" customHeight="1">
      <c r="A6" s="1644"/>
      <c r="B6" s="1644"/>
      <c r="C6" s="762" t="s">
        <v>1620</v>
      </c>
      <c r="D6" s="778" t="s">
        <v>1621</v>
      </c>
      <c r="E6" s="779">
        <v>41275</v>
      </c>
      <c r="F6" s="779">
        <v>41306</v>
      </c>
      <c r="G6" s="779">
        <v>41334</v>
      </c>
      <c r="H6" s="778" t="s">
        <v>1622</v>
      </c>
      <c r="I6" s="779">
        <v>41365</v>
      </c>
      <c r="J6" s="779">
        <v>41395</v>
      </c>
      <c r="K6" s="779">
        <v>41426</v>
      </c>
      <c r="L6" s="778" t="s">
        <v>1191</v>
      </c>
      <c r="M6" s="779">
        <v>41456</v>
      </c>
      <c r="N6" s="779">
        <v>41487</v>
      </c>
      <c r="O6" s="779">
        <v>41518</v>
      </c>
      <c r="P6" s="778" t="s">
        <v>1192</v>
      </c>
      <c r="Q6" s="779">
        <v>41548</v>
      </c>
      <c r="R6" s="779">
        <v>41579</v>
      </c>
      <c r="S6" s="779">
        <v>41609</v>
      </c>
      <c r="T6" s="780" t="s">
        <v>1623</v>
      </c>
      <c r="U6" s="780" t="s">
        <v>1730</v>
      </c>
      <c r="V6" s="778" t="s">
        <v>1624</v>
      </c>
      <c r="W6" s="779">
        <v>41275</v>
      </c>
      <c r="X6" s="779">
        <v>41306</v>
      </c>
      <c r="Y6" s="779">
        <v>41334</v>
      </c>
      <c r="Z6" s="778" t="s">
        <v>1625</v>
      </c>
      <c r="AA6" s="779">
        <v>41365</v>
      </c>
      <c r="AB6" s="779">
        <v>41395</v>
      </c>
      <c r="AC6" s="779">
        <v>41426</v>
      </c>
      <c r="AD6" s="778" t="s">
        <v>1191</v>
      </c>
      <c r="AE6" s="779">
        <v>41456</v>
      </c>
      <c r="AF6" s="779">
        <v>41487</v>
      </c>
      <c r="AG6" s="779">
        <v>41518</v>
      </c>
      <c r="AH6" s="778" t="s">
        <v>1192</v>
      </c>
      <c r="AI6" s="779">
        <v>41548</v>
      </c>
      <c r="AJ6" s="779">
        <v>41579</v>
      </c>
      <c r="AK6" s="779">
        <v>41609</v>
      </c>
      <c r="AL6" s="780" t="s">
        <v>1731</v>
      </c>
      <c r="AM6" s="778" t="s">
        <v>1624</v>
      </c>
      <c r="AN6" s="779">
        <v>41275</v>
      </c>
      <c r="AO6" s="779">
        <v>41306</v>
      </c>
      <c r="AP6" s="779">
        <v>41334</v>
      </c>
      <c r="AQ6" s="778" t="s">
        <v>1625</v>
      </c>
      <c r="AR6" s="779">
        <v>41365</v>
      </c>
      <c r="AS6" s="779">
        <v>41395</v>
      </c>
      <c r="AT6" s="779">
        <v>41426</v>
      </c>
      <c r="AU6" s="778" t="s">
        <v>1191</v>
      </c>
      <c r="AV6" s="779">
        <v>41456</v>
      </c>
      <c r="AW6" s="779">
        <v>41487</v>
      </c>
      <c r="AX6" s="779">
        <v>41518</v>
      </c>
      <c r="AY6" s="778" t="s">
        <v>1192</v>
      </c>
      <c r="AZ6" s="779">
        <v>41548</v>
      </c>
      <c r="BA6" s="779">
        <v>41579</v>
      </c>
      <c r="BB6" s="779">
        <v>41609</v>
      </c>
      <c r="BC6" s="780" t="s">
        <v>1732</v>
      </c>
      <c r="BD6" s="778" t="s">
        <v>1626</v>
      </c>
      <c r="BE6" s="779">
        <v>41275</v>
      </c>
      <c r="BF6" s="779">
        <v>41306</v>
      </c>
      <c r="BG6" s="779">
        <v>41334</v>
      </c>
      <c r="BH6" s="778" t="s">
        <v>1627</v>
      </c>
      <c r="BI6" s="779">
        <v>41365</v>
      </c>
      <c r="BJ6" s="779">
        <v>41395</v>
      </c>
      <c r="BK6" s="779">
        <v>41426</v>
      </c>
      <c r="BL6" s="778" t="s">
        <v>1191</v>
      </c>
      <c r="BM6" s="779">
        <v>41456</v>
      </c>
      <c r="BN6" s="779">
        <v>41487</v>
      </c>
      <c r="BO6" s="779">
        <v>41518</v>
      </c>
      <c r="BP6" s="778" t="s">
        <v>1192</v>
      </c>
      <c r="BQ6" s="779">
        <v>41548</v>
      </c>
      <c r="BR6" s="779">
        <v>41579</v>
      </c>
      <c r="BS6" s="779">
        <v>41609</v>
      </c>
      <c r="BT6" s="1644"/>
    </row>
    <row r="7" spans="1:72" s="782" customFormat="1" ht="24" customHeight="1">
      <c r="A7" s="766"/>
      <c r="B7" s="766" t="s">
        <v>1628</v>
      </c>
      <c r="C7" s="799"/>
      <c r="D7" s="800"/>
      <c r="E7" s="801"/>
      <c r="F7" s="801"/>
      <c r="G7" s="801"/>
      <c r="H7" s="800"/>
      <c r="I7" s="801"/>
      <c r="J7" s="801"/>
      <c r="K7" s="801"/>
      <c r="L7" s="800"/>
      <c r="M7" s="801"/>
      <c r="N7" s="801"/>
      <c r="O7" s="801"/>
      <c r="P7" s="800"/>
      <c r="Q7" s="801"/>
      <c r="R7" s="801"/>
      <c r="S7" s="801"/>
      <c r="T7" s="802"/>
      <c r="U7" s="1636">
        <v>0.3</v>
      </c>
      <c r="V7" s="1637"/>
      <c r="W7" s="1637"/>
      <c r="X7" s="1637"/>
      <c r="Y7" s="1637"/>
      <c r="Z7" s="1637"/>
      <c r="AA7" s="1637"/>
      <c r="AB7" s="1637"/>
      <c r="AC7" s="1637"/>
      <c r="AD7" s="1637"/>
      <c r="AE7" s="1637"/>
      <c r="AF7" s="1637"/>
      <c r="AG7" s="1637"/>
      <c r="AH7" s="1637"/>
      <c r="AI7" s="1637"/>
      <c r="AJ7" s="1637"/>
      <c r="AK7" s="1638"/>
      <c r="AL7" s="1636">
        <v>0.5</v>
      </c>
      <c r="AM7" s="1637"/>
      <c r="AN7" s="1637"/>
      <c r="AO7" s="1637"/>
      <c r="AP7" s="1637"/>
      <c r="AQ7" s="1637"/>
      <c r="AR7" s="1637"/>
      <c r="AS7" s="1637"/>
      <c r="AT7" s="1637"/>
      <c r="AU7" s="1637"/>
      <c r="AV7" s="1637"/>
      <c r="AW7" s="1637"/>
      <c r="AX7" s="1637"/>
      <c r="AY7" s="1637"/>
      <c r="AZ7" s="1637"/>
      <c r="BA7" s="1637"/>
      <c r="BB7" s="1638"/>
      <c r="BC7" s="1636">
        <v>0.2</v>
      </c>
      <c r="BD7" s="1637"/>
      <c r="BE7" s="1637"/>
      <c r="BF7" s="1637"/>
      <c r="BG7" s="1637"/>
      <c r="BH7" s="1637"/>
      <c r="BI7" s="1637"/>
      <c r="BJ7" s="1637"/>
      <c r="BK7" s="1637"/>
      <c r="BL7" s="1637"/>
      <c r="BM7" s="1637"/>
      <c r="BN7" s="1637"/>
      <c r="BO7" s="1637"/>
      <c r="BP7" s="1637"/>
      <c r="BQ7" s="1637"/>
      <c r="BR7" s="1637"/>
      <c r="BS7" s="1638"/>
      <c r="BT7" s="766"/>
    </row>
    <row r="8" spans="1:72" s="782" customFormat="1" ht="22.5" customHeight="1">
      <c r="A8" s="781" t="s">
        <v>1629</v>
      </c>
      <c r="B8" s="764" t="s">
        <v>1630</v>
      </c>
      <c r="C8" s="765"/>
      <c r="D8" s="763"/>
      <c r="E8" s="763"/>
      <c r="F8" s="763"/>
      <c r="G8" s="763"/>
      <c r="H8" s="763"/>
      <c r="I8" s="763"/>
      <c r="J8" s="763"/>
      <c r="K8" s="763"/>
      <c r="L8" s="763"/>
      <c r="M8" s="763"/>
      <c r="N8" s="763"/>
      <c r="O8" s="763"/>
      <c r="P8" s="763"/>
      <c r="Q8" s="763"/>
      <c r="R8" s="763"/>
      <c r="S8" s="763"/>
      <c r="T8" s="763"/>
      <c r="U8" s="763"/>
      <c r="V8" s="763"/>
      <c r="W8" s="763"/>
      <c r="X8" s="763"/>
      <c r="Y8" s="763"/>
      <c r="Z8" s="763"/>
      <c r="AA8" s="763"/>
      <c r="AB8" s="763"/>
      <c r="AC8" s="763"/>
      <c r="AD8" s="763"/>
      <c r="AE8" s="763"/>
      <c r="AF8" s="763"/>
      <c r="AG8" s="763"/>
      <c r="AH8" s="763"/>
      <c r="AI8" s="763"/>
      <c r="AJ8" s="763"/>
      <c r="AK8" s="763"/>
      <c r="AL8" s="763"/>
      <c r="AM8" s="763"/>
      <c r="AN8" s="763"/>
      <c r="AO8" s="763"/>
      <c r="AP8" s="763"/>
      <c r="AQ8" s="763"/>
      <c r="AR8" s="763"/>
      <c r="AS8" s="763"/>
      <c r="AT8" s="763"/>
      <c r="AU8" s="763"/>
      <c r="AV8" s="763"/>
      <c r="AW8" s="763"/>
      <c r="AX8" s="763"/>
      <c r="AY8" s="763"/>
      <c r="AZ8" s="763"/>
      <c r="BA8" s="763"/>
      <c r="BB8" s="763"/>
      <c r="BC8" s="763"/>
      <c r="BD8" s="763"/>
      <c r="BE8" s="763"/>
      <c r="BF8" s="763"/>
      <c r="BG8" s="763"/>
      <c r="BH8" s="763"/>
      <c r="BI8" s="763"/>
      <c r="BJ8" s="763"/>
      <c r="BK8" s="763"/>
      <c r="BL8" s="763"/>
      <c r="BM8" s="763"/>
      <c r="BN8" s="763"/>
      <c r="BO8" s="763"/>
      <c r="BP8" s="763"/>
      <c r="BQ8" s="763"/>
      <c r="BR8" s="763"/>
      <c r="BS8" s="763"/>
      <c r="BT8" s="766"/>
    </row>
    <row r="9" spans="1:72" s="782" customFormat="1" ht="20.100000000000001" customHeight="1" outlineLevel="1">
      <c r="A9" s="783">
        <v>1</v>
      </c>
      <c r="B9" s="767" t="s">
        <v>336</v>
      </c>
      <c r="C9" s="768"/>
      <c r="D9" s="784">
        <f>SUM(E9:G9)</f>
        <v>0</v>
      </c>
      <c r="E9" s="784">
        <f>SUM(E10:E12,E24:E32)</f>
        <v>0</v>
      </c>
      <c r="F9" s="784">
        <f t="shared" ref="F9:G9" si="0">SUM(F10:F12,F24:F32)</f>
        <v>0</v>
      </c>
      <c r="G9" s="784">
        <f t="shared" si="0"/>
        <v>0</v>
      </c>
      <c r="H9" s="784">
        <f>SUM(I9:K9)</f>
        <v>0</v>
      </c>
      <c r="I9" s="784">
        <f>SUM(I10:I12,I24:I32)</f>
        <v>0</v>
      </c>
      <c r="J9" s="784">
        <f t="shared" ref="J9:K9" si="1">SUM(J10:J12,J24:J32)</f>
        <v>0</v>
      </c>
      <c r="K9" s="784">
        <f t="shared" si="1"/>
        <v>0</v>
      </c>
      <c r="L9" s="784">
        <f>SUM(M9:O9)</f>
        <v>0</v>
      </c>
      <c r="M9" s="784">
        <f>SUM(M10:M12,M24:M32)</f>
        <v>0</v>
      </c>
      <c r="N9" s="784">
        <f t="shared" ref="N9:O9" si="2">SUM(N10:N12,N24:N32)</f>
        <v>0</v>
      </c>
      <c r="O9" s="784">
        <f t="shared" si="2"/>
        <v>0</v>
      </c>
      <c r="P9" s="784">
        <f>SUM(Q9:S9)</f>
        <v>0</v>
      </c>
      <c r="Q9" s="784">
        <f>SUM(Q10:Q12,Q24:Q32)</f>
        <v>0</v>
      </c>
      <c r="R9" s="784">
        <f t="shared" ref="R9:S9" si="3">SUM(R10:R12,R24:R32)</f>
        <v>0</v>
      </c>
      <c r="S9" s="784">
        <f t="shared" si="3"/>
        <v>0</v>
      </c>
      <c r="T9" s="784">
        <f>SUM(D9,H9,L9,P9)</f>
        <v>0</v>
      </c>
      <c r="U9" s="784">
        <f>SUM(V9,Z9,AD9,AH9)</f>
        <v>0</v>
      </c>
      <c r="V9" s="784">
        <f>SUM(W9:Y9)</f>
        <v>0</v>
      </c>
      <c r="W9" s="784">
        <f>SUM(W10:W12,W24:W32)</f>
        <v>0</v>
      </c>
      <c r="X9" s="784">
        <f t="shared" ref="X9:Y9" si="4">SUM(X10:X12,X24:X32)</f>
        <v>0</v>
      </c>
      <c r="Y9" s="784">
        <f t="shared" si="4"/>
        <v>0</v>
      </c>
      <c r="Z9" s="784">
        <f>SUM(AA9:AC9)</f>
        <v>0</v>
      </c>
      <c r="AA9" s="784">
        <f>SUM(AA10:AA12,AA24:AA32)</f>
        <v>0</v>
      </c>
      <c r="AB9" s="784">
        <f t="shared" ref="AB9:AC9" si="5">SUM(AB10:AB12,AB24:AB32)</f>
        <v>0</v>
      </c>
      <c r="AC9" s="784">
        <f t="shared" si="5"/>
        <v>0</v>
      </c>
      <c r="AD9" s="784">
        <f>SUM(AE9:AG9)</f>
        <v>0</v>
      </c>
      <c r="AE9" s="784">
        <f>SUM(AE10:AE12,AE24:AE32)</f>
        <v>0</v>
      </c>
      <c r="AF9" s="784">
        <f t="shared" ref="AF9:AG9" si="6">SUM(AF10:AF12,AF24:AF32)</f>
        <v>0</v>
      </c>
      <c r="AG9" s="784">
        <f t="shared" si="6"/>
        <v>0</v>
      </c>
      <c r="AH9" s="784">
        <f>SUM(AI9:AK9)</f>
        <v>0</v>
      </c>
      <c r="AI9" s="784">
        <f>SUM(AI10:AI12,AI24:AI32)</f>
        <v>0</v>
      </c>
      <c r="AJ9" s="784">
        <f t="shared" ref="AJ9:AK9" si="7">SUM(AJ10:AJ12,AJ24:AJ32)</f>
        <v>0</v>
      </c>
      <c r="AK9" s="784">
        <f t="shared" si="7"/>
        <v>0</v>
      </c>
      <c r="AL9" s="784">
        <f>SUM(AM9,AQ9,AU9,AY9)</f>
        <v>0</v>
      </c>
      <c r="AM9" s="784">
        <f>SUM(AN9:AP9)</f>
        <v>0</v>
      </c>
      <c r="AN9" s="784">
        <f>SUM(AN10:AN12,AN24:AN32)</f>
        <v>0</v>
      </c>
      <c r="AO9" s="784">
        <f t="shared" ref="AO9:AP9" si="8">SUM(AO10:AO12,AO24:AO32)</f>
        <v>0</v>
      </c>
      <c r="AP9" s="784">
        <f t="shared" si="8"/>
        <v>0</v>
      </c>
      <c r="AQ9" s="784">
        <f>SUM(AR9:AT9)</f>
        <v>0</v>
      </c>
      <c r="AR9" s="784">
        <f>SUM(AR10:AR12,AR24:AR32)</f>
        <v>0</v>
      </c>
      <c r="AS9" s="784">
        <f t="shared" ref="AS9:AT9" si="9">SUM(AS10:AS12,AS24:AS32)</f>
        <v>0</v>
      </c>
      <c r="AT9" s="784">
        <f t="shared" si="9"/>
        <v>0</v>
      </c>
      <c r="AU9" s="784">
        <f>SUM(AV9:AX9)</f>
        <v>0</v>
      </c>
      <c r="AV9" s="784">
        <f>SUM(AV10:AV12,AV24:AV32)</f>
        <v>0</v>
      </c>
      <c r="AW9" s="784">
        <f t="shared" ref="AW9:AX9" si="10">SUM(AW10:AW12,AW24:AW32)</f>
        <v>0</v>
      </c>
      <c r="AX9" s="784">
        <f t="shared" si="10"/>
        <v>0</v>
      </c>
      <c r="AY9" s="784">
        <f>SUM(AZ9:BB9)</f>
        <v>0</v>
      </c>
      <c r="AZ9" s="784">
        <f>SUM(AZ10:AZ12,AZ24:AZ32)</f>
        <v>0</v>
      </c>
      <c r="BA9" s="784">
        <f t="shared" ref="BA9:BB9" si="11">SUM(BA10:BA12,BA24:BA32)</f>
        <v>0</v>
      </c>
      <c r="BB9" s="784">
        <f t="shared" si="11"/>
        <v>0</v>
      </c>
      <c r="BC9" s="784">
        <f>SUM(BD9,BH9,BL9,BP9)</f>
        <v>0</v>
      </c>
      <c r="BD9" s="784">
        <f>SUM(BE9:BG9)</f>
        <v>0</v>
      </c>
      <c r="BE9" s="784">
        <f>SUM(BE10:BE12,BE24:BE32)</f>
        <v>0</v>
      </c>
      <c r="BF9" s="784">
        <f t="shared" ref="BF9:BG9" si="12">SUM(BF10:BF12,BF24:BF32)</f>
        <v>0</v>
      </c>
      <c r="BG9" s="784">
        <f t="shared" si="12"/>
        <v>0</v>
      </c>
      <c r="BH9" s="784">
        <f>SUM(BI9:BK9)</f>
        <v>0</v>
      </c>
      <c r="BI9" s="784">
        <f>SUM(BI10:BI12,BI24:BI32)</f>
        <v>0</v>
      </c>
      <c r="BJ9" s="784">
        <f t="shared" ref="BJ9:BK9" si="13">SUM(BJ10:BJ12,BJ24:BJ32)</f>
        <v>0</v>
      </c>
      <c r="BK9" s="784">
        <f t="shared" si="13"/>
        <v>0</v>
      </c>
      <c r="BL9" s="784">
        <f>SUM(BM9:BO9)</f>
        <v>0</v>
      </c>
      <c r="BM9" s="784">
        <f>SUM(BM10:BM12,BM24:BM32)</f>
        <v>0</v>
      </c>
      <c r="BN9" s="784">
        <f t="shared" ref="BN9:BO9" si="14">SUM(BN10:BN12,BN24:BN32)</f>
        <v>0</v>
      </c>
      <c r="BO9" s="784">
        <f t="shared" si="14"/>
        <v>0</v>
      </c>
      <c r="BP9" s="784">
        <f>SUM(BQ9:BS9)</f>
        <v>0</v>
      </c>
      <c r="BQ9" s="784">
        <f>SUM(BQ10:BQ12,BQ24:BQ32)</f>
        <v>0</v>
      </c>
      <c r="BR9" s="784">
        <f t="shared" ref="BR9:BS9" si="15">SUM(BR10:BR12,BR24:BR32)</f>
        <v>0</v>
      </c>
      <c r="BS9" s="784">
        <f t="shared" si="15"/>
        <v>0</v>
      </c>
      <c r="BT9" s="785"/>
    </row>
    <row r="10" spans="1:72" s="782" customFormat="1" ht="20.100000000000001" customHeight="1" outlineLevel="2">
      <c r="A10" s="783" t="s">
        <v>1631</v>
      </c>
      <c r="B10" s="767" t="s">
        <v>337</v>
      </c>
      <c r="C10" s="768" t="e">
        <v>#N/A</v>
      </c>
      <c r="D10" s="784">
        <f t="shared" ref="D10:D44" si="16">SUM(E10:G10)</f>
        <v>0</v>
      </c>
      <c r="E10" s="803">
        <f>[13]开发间接费用!E10</f>
        <v>0</v>
      </c>
      <c r="F10" s="803">
        <f>[13]开发间接费用!F10</f>
        <v>0</v>
      </c>
      <c r="G10" s="803">
        <f>[13]开发间接费用!G10</f>
        <v>0</v>
      </c>
      <c r="H10" s="784">
        <f t="shared" ref="H10:H44" si="17">SUM(I10:K10)</f>
        <v>0</v>
      </c>
      <c r="I10" s="803">
        <f>[13]开发间接费用!I10</f>
        <v>0</v>
      </c>
      <c r="J10" s="803">
        <f>[13]开发间接费用!J10</f>
        <v>0</v>
      </c>
      <c r="K10" s="803">
        <f>[13]开发间接费用!K10</f>
        <v>0</v>
      </c>
      <c r="L10" s="784">
        <f t="shared" ref="L10:L44" si="18">SUM(M10:O10)</f>
        <v>0</v>
      </c>
      <c r="M10" s="803">
        <f>[13]开发间接费用!M10</f>
        <v>0</v>
      </c>
      <c r="N10" s="803">
        <f>[13]开发间接费用!N10</f>
        <v>0</v>
      </c>
      <c r="O10" s="803">
        <f>[13]开发间接费用!O10</f>
        <v>0</v>
      </c>
      <c r="P10" s="784">
        <f t="shared" ref="P10:P44" si="19">SUM(Q10:S10)</f>
        <v>0</v>
      </c>
      <c r="Q10" s="803">
        <f>[13]开发间接费用!Q10</f>
        <v>0</v>
      </c>
      <c r="R10" s="803">
        <f>[13]开发间接费用!R10</f>
        <v>0</v>
      </c>
      <c r="S10" s="803">
        <f>[13]开发间接费用!S10</f>
        <v>0</v>
      </c>
      <c r="T10" s="784">
        <f t="shared" ref="T10:T44" si="20">SUM(D10,H10,L10,P10)</f>
        <v>0</v>
      </c>
      <c r="U10" s="784">
        <f t="shared" ref="U10:U51" si="21">SUM(V10,Z10,AD10,AH10)</f>
        <v>0</v>
      </c>
      <c r="V10" s="784">
        <f>SUM(W10:Y10)</f>
        <v>0</v>
      </c>
      <c r="W10" s="784">
        <f>E10*$U$7</f>
        <v>0</v>
      </c>
      <c r="X10" s="784">
        <f>F10*$U$7</f>
        <v>0</v>
      </c>
      <c r="Y10" s="784">
        <f>G10*$U$7</f>
        <v>0</v>
      </c>
      <c r="Z10" s="784">
        <f>SUM(AA10:AC10)</f>
        <v>0</v>
      </c>
      <c r="AA10" s="784">
        <f>I10*$U$7</f>
        <v>0</v>
      </c>
      <c r="AB10" s="784">
        <f>J10*$U$7</f>
        <v>0</v>
      </c>
      <c r="AC10" s="784">
        <f>K10*$U$7</f>
        <v>0</v>
      </c>
      <c r="AD10" s="784">
        <f>SUM(AE10:AG10)</f>
        <v>0</v>
      </c>
      <c r="AE10" s="784">
        <f>M10*$U$7</f>
        <v>0</v>
      </c>
      <c r="AF10" s="784">
        <f>N10*$U$7</f>
        <v>0</v>
      </c>
      <c r="AG10" s="784">
        <f>O10*$U$7</f>
        <v>0</v>
      </c>
      <c r="AH10" s="784">
        <f>SUM(AI10:AK10)</f>
        <v>0</v>
      </c>
      <c r="AI10" s="784">
        <f>Q10*$U$7</f>
        <v>0</v>
      </c>
      <c r="AJ10" s="784">
        <f>R10*$U$7</f>
        <v>0</v>
      </c>
      <c r="AK10" s="784">
        <f>S10*$U$7</f>
        <v>0</v>
      </c>
      <c r="AL10" s="784">
        <f t="shared" ref="AL10:AL51" si="22">SUM(AM10,AQ10,AU10,AY10)</f>
        <v>0</v>
      </c>
      <c r="AM10" s="784">
        <f>SUM(AN10:AP10)</f>
        <v>0</v>
      </c>
      <c r="AN10" s="784">
        <f>E10*$AL$7</f>
        <v>0</v>
      </c>
      <c r="AO10" s="784">
        <f t="shared" ref="AO10:AP11" si="23">F10*$AL$7</f>
        <v>0</v>
      </c>
      <c r="AP10" s="784">
        <f t="shared" si="23"/>
        <v>0</v>
      </c>
      <c r="AQ10" s="784">
        <f>SUM(AR10:AT10)</f>
        <v>0</v>
      </c>
      <c r="AR10" s="784">
        <f t="shared" ref="AR10:AT11" si="24">I10*$AL$7</f>
        <v>0</v>
      </c>
      <c r="AS10" s="784">
        <f t="shared" si="24"/>
        <v>0</v>
      </c>
      <c r="AT10" s="784">
        <f t="shared" si="24"/>
        <v>0</v>
      </c>
      <c r="AU10" s="784">
        <f>SUM(AV10:AX10)</f>
        <v>0</v>
      </c>
      <c r="AV10" s="784">
        <f t="shared" ref="AV10:AX11" si="25">M10*$AL$7</f>
        <v>0</v>
      </c>
      <c r="AW10" s="784">
        <f t="shared" si="25"/>
        <v>0</v>
      </c>
      <c r="AX10" s="784">
        <f t="shared" si="25"/>
        <v>0</v>
      </c>
      <c r="AY10" s="784">
        <f>SUM(AZ10:BB10)</f>
        <v>0</v>
      </c>
      <c r="AZ10" s="784">
        <f t="shared" ref="AZ10:BB11" si="26">Q10*$AL$7</f>
        <v>0</v>
      </c>
      <c r="BA10" s="784">
        <f t="shared" si="26"/>
        <v>0</v>
      </c>
      <c r="BB10" s="784">
        <f t="shared" si="26"/>
        <v>0</v>
      </c>
      <c r="BC10" s="784">
        <f t="shared" ref="BC10:BC51" si="27">SUM(BD10,BH10,BL10,BP10)</f>
        <v>0</v>
      </c>
      <c r="BD10" s="784">
        <f>SUM(BE10:BG10)</f>
        <v>0</v>
      </c>
      <c r="BE10" s="784">
        <f>E10*$BC$7</f>
        <v>0</v>
      </c>
      <c r="BF10" s="784">
        <f t="shared" ref="BF10:BG11" si="28">F10*$BC$7</f>
        <v>0</v>
      </c>
      <c r="BG10" s="784">
        <f t="shared" si="28"/>
        <v>0</v>
      </c>
      <c r="BH10" s="784">
        <f>SUM(BI10:BK10)</f>
        <v>0</v>
      </c>
      <c r="BI10" s="784">
        <f>I10*$BC$7</f>
        <v>0</v>
      </c>
      <c r="BJ10" s="784">
        <f t="shared" ref="BJ10:BK11" si="29">J10*$BC$7</f>
        <v>0</v>
      </c>
      <c r="BK10" s="784">
        <f t="shared" si="29"/>
        <v>0</v>
      </c>
      <c r="BL10" s="784">
        <f>SUM(BM10:BO10)</f>
        <v>0</v>
      </c>
      <c r="BM10" s="784">
        <f>M10*$BC$7</f>
        <v>0</v>
      </c>
      <c r="BN10" s="784">
        <f t="shared" ref="BN10:BO11" si="30">N10*$BC$7</f>
        <v>0</v>
      </c>
      <c r="BO10" s="784">
        <f t="shared" si="30"/>
        <v>0</v>
      </c>
      <c r="BP10" s="784">
        <f>SUM(BQ10:BS10)</f>
        <v>0</v>
      </c>
      <c r="BQ10" s="784">
        <f>Q10*$BC$7</f>
        <v>0</v>
      </c>
      <c r="BR10" s="784">
        <f t="shared" ref="BR10:BS11" si="31">R10*$BC$7</f>
        <v>0</v>
      </c>
      <c r="BS10" s="784">
        <f t="shared" si="31"/>
        <v>0</v>
      </c>
      <c r="BT10" s="785"/>
    </row>
    <row r="11" spans="1:72" s="782" customFormat="1" ht="20.100000000000001" customHeight="1" outlineLevel="2">
      <c r="A11" s="783" t="s">
        <v>1632</v>
      </c>
      <c r="B11" s="786" t="s">
        <v>1633</v>
      </c>
      <c r="C11" s="768" t="e">
        <v>#N/A</v>
      </c>
      <c r="D11" s="784">
        <f t="shared" si="16"/>
        <v>0</v>
      </c>
      <c r="E11" s="803">
        <f>[13]开发间接费用!E11</f>
        <v>0</v>
      </c>
      <c r="F11" s="803">
        <f>[13]开发间接费用!F11</f>
        <v>0</v>
      </c>
      <c r="G11" s="803">
        <f>[13]开发间接费用!G11</f>
        <v>0</v>
      </c>
      <c r="H11" s="784">
        <f t="shared" si="17"/>
        <v>0</v>
      </c>
      <c r="I11" s="803">
        <f>[13]开发间接费用!I11</f>
        <v>0</v>
      </c>
      <c r="J11" s="803">
        <f>[13]开发间接费用!J11</f>
        <v>0</v>
      </c>
      <c r="K11" s="803">
        <f>[13]开发间接费用!K11</f>
        <v>0</v>
      </c>
      <c r="L11" s="784">
        <f t="shared" si="18"/>
        <v>0</v>
      </c>
      <c r="M11" s="803">
        <f>[13]开发间接费用!M11</f>
        <v>0</v>
      </c>
      <c r="N11" s="803">
        <f>[13]开发间接费用!N11</f>
        <v>0</v>
      </c>
      <c r="O11" s="803">
        <f>[13]开发间接费用!O11</f>
        <v>0</v>
      </c>
      <c r="P11" s="784">
        <f t="shared" si="19"/>
        <v>0</v>
      </c>
      <c r="Q11" s="803">
        <f>[13]开发间接费用!Q11</f>
        <v>0</v>
      </c>
      <c r="R11" s="803">
        <f>[13]开发间接费用!R11</f>
        <v>0</v>
      </c>
      <c r="S11" s="803">
        <f>[13]开发间接费用!S11</f>
        <v>0</v>
      </c>
      <c r="T11" s="784">
        <f t="shared" si="20"/>
        <v>0</v>
      </c>
      <c r="U11" s="784">
        <f t="shared" si="21"/>
        <v>0</v>
      </c>
      <c r="V11" s="784">
        <f t="shared" ref="V11:V51" si="32">SUM(W11:Y11)</f>
        <v>0</v>
      </c>
      <c r="W11" s="784">
        <f t="shared" ref="W11:Y29" si="33">E11*$U$7</f>
        <v>0</v>
      </c>
      <c r="X11" s="784">
        <f t="shared" si="33"/>
        <v>0</v>
      </c>
      <c r="Y11" s="784">
        <f t="shared" si="33"/>
        <v>0</v>
      </c>
      <c r="Z11" s="784">
        <f t="shared" ref="Z11:Z29" si="34">SUM(AA11:AC11)</f>
        <v>0</v>
      </c>
      <c r="AA11" s="784">
        <f t="shared" ref="AA11:AC29" si="35">I11*$U$7</f>
        <v>0</v>
      </c>
      <c r="AB11" s="784">
        <f t="shared" si="35"/>
        <v>0</v>
      </c>
      <c r="AC11" s="784">
        <f t="shared" si="35"/>
        <v>0</v>
      </c>
      <c r="AD11" s="784">
        <f t="shared" ref="AD11:AD29" si="36">SUM(AE11:AG11)</f>
        <v>0</v>
      </c>
      <c r="AE11" s="784">
        <f t="shared" ref="AE11:AG29" si="37">M11*$U$7</f>
        <v>0</v>
      </c>
      <c r="AF11" s="784">
        <f t="shared" si="37"/>
        <v>0</v>
      </c>
      <c r="AG11" s="784">
        <f t="shared" si="37"/>
        <v>0</v>
      </c>
      <c r="AH11" s="784">
        <f t="shared" ref="AH11:AH29" si="38">SUM(AI11:AK11)</f>
        <v>0</v>
      </c>
      <c r="AI11" s="784">
        <f t="shared" ref="AI11:AK29" si="39">Q11*$U$7</f>
        <v>0</v>
      </c>
      <c r="AJ11" s="784">
        <f t="shared" si="39"/>
        <v>0</v>
      </c>
      <c r="AK11" s="784">
        <f t="shared" si="39"/>
        <v>0</v>
      </c>
      <c r="AL11" s="784">
        <f t="shared" si="22"/>
        <v>0</v>
      </c>
      <c r="AM11" s="784">
        <f t="shared" ref="AM11:AM51" si="40">SUM(AN11:AP11)</f>
        <v>0</v>
      </c>
      <c r="AN11" s="784">
        <f>E11*$AL$7</f>
        <v>0</v>
      </c>
      <c r="AO11" s="784">
        <f t="shared" si="23"/>
        <v>0</v>
      </c>
      <c r="AP11" s="784">
        <f t="shared" si="23"/>
        <v>0</v>
      </c>
      <c r="AQ11" s="784">
        <f t="shared" ref="AQ11:AQ29" si="41">SUM(AR11:AT11)</f>
        <v>0</v>
      </c>
      <c r="AR11" s="784">
        <f t="shared" si="24"/>
        <v>0</v>
      </c>
      <c r="AS11" s="784">
        <f t="shared" si="24"/>
        <v>0</v>
      </c>
      <c r="AT11" s="784">
        <f t="shared" si="24"/>
        <v>0</v>
      </c>
      <c r="AU11" s="784">
        <f t="shared" ref="AU11:AU29" si="42">SUM(AV11:AX11)</f>
        <v>0</v>
      </c>
      <c r="AV11" s="784">
        <f t="shared" si="25"/>
        <v>0</v>
      </c>
      <c r="AW11" s="784">
        <f t="shared" si="25"/>
        <v>0</v>
      </c>
      <c r="AX11" s="784">
        <f t="shared" si="25"/>
        <v>0</v>
      </c>
      <c r="AY11" s="784">
        <f t="shared" ref="AY11:AY29" si="43">SUM(AZ11:BB11)</f>
        <v>0</v>
      </c>
      <c r="AZ11" s="784">
        <f t="shared" si="26"/>
        <v>0</v>
      </c>
      <c r="BA11" s="784">
        <f t="shared" si="26"/>
        <v>0</v>
      </c>
      <c r="BB11" s="784">
        <f t="shared" si="26"/>
        <v>0</v>
      </c>
      <c r="BC11" s="784">
        <f t="shared" si="27"/>
        <v>0</v>
      </c>
      <c r="BD11" s="784">
        <f t="shared" ref="BD11:BD44" si="44">SUM(BE11:BG11)</f>
        <v>0</v>
      </c>
      <c r="BE11" s="784">
        <f>E11*$BC$7</f>
        <v>0</v>
      </c>
      <c r="BF11" s="784">
        <f t="shared" si="28"/>
        <v>0</v>
      </c>
      <c r="BG11" s="784">
        <f t="shared" si="28"/>
        <v>0</v>
      </c>
      <c r="BH11" s="784">
        <f t="shared" ref="BH11:BH29" si="45">SUM(BI11:BK11)</f>
        <v>0</v>
      </c>
      <c r="BI11" s="784">
        <f>I11*$BC$7</f>
        <v>0</v>
      </c>
      <c r="BJ11" s="784">
        <f t="shared" si="29"/>
        <v>0</v>
      </c>
      <c r="BK11" s="784">
        <f t="shared" si="29"/>
        <v>0</v>
      </c>
      <c r="BL11" s="784">
        <f t="shared" ref="BL11:BL29" si="46">SUM(BM11:BO11)</f>
        <v>0</v>
      </c>
      <c r="BM11" s="784">
        <f>M11*$BC$7</f>
        <v>0</v>
      </c>
      <c r="BN11" s="784">
        <f t="shared" si="30"/>
        <v>0</v>
      </c>
      <c r="BO11" s="784">
        <f t="shared" si="30"/>
        <v>0</v>
      </c>
      <c r="BP11" s="784">
        <f t="shared" ref="BP11:BP29" si="47">SUM(BQ11:BS11)</f>
        <v>0</v>
      </c>
      <c r="BQ11" s="784">
        <f>Q11*$BC$7</f>
        <v>0</v>
      </c>
      <c r="BR11" s="784">
        <f t="shared" si="31"/>
        <v>0</v>
      </c>
      <c r="BS11" s="784">
        <f t="shared" si="31"/>
        <v>0</v>
      </c>
      <c r="BT11" s="785"/>
    </row>
    <row r="12" spans="1:72" s="782" customFormat="1" ht="20.100000000000001" customHeight="1" outlineLevel="2">
      <c r="A12" s="783">
        <v>1.3</v>
      </c>
      <c r="B12" s="767" t="s">
        <v>338</v>
      </c>
      <c r="C12" s="768" t="e">
        <v>#N/A</v>
      </c>
      <c r="D12" s="784">
        <f t="shared" si="16"/>
        <v>0</v>
      </c>
      <c r="E12" s="784">
        <f>SUM(E13:E18,E22:E23)</f>
        <v>0</v>
      </c>
      <c r="F12" s="784">
        <f t="shared" ref="F12:G12" si="48">SUM(F13:F18,F22:F23)</f>
        <v>0</v>
      </c>
      <c r="G12" s="784">
        <f t="shared" si="48"/>
        <v>0</v>
      </c>
      <c r="H12" s="784">
        <f t="shared" si="17"/>
        <v>0</v>
      </c>
      <c r="I12" s="784">
        <f>SUM(I13:I18,I22:I23)</f>
        <v>0</v>
      </c>
      <c r="J12" s="784">
        <f t="shared" ref="J12" si="49">SUM(J13:J18,J22:J23)</f>
        <v>0</v>
      </c>
      <c r="K12" s="784">
        <f t="shared" ref="K12" si="50">SUM(K13:K18,K22:K23)</f>
        <v>0</v>
      </c>
      <c r="L12" s="784">
        <f t="shared" si="18"/>
        <v>0</v>
      </c>
      <c r="M12" s="784">
        <f>SUM(M13:M18,M22:M23)</f>
        <v>0</v>
      </c>
      <c r="N12" s="784">
        <f t="shared" ref="N12" si="51">SUM(N13:N18,N22:N23)</f>
        <v>0</v>
      </c>
      <c r="O12" s="784">
        <f t="shared" ref="O12" si="52">SUM(O13:O18,O22:O23)</f>
        <v>0</v>
      </c>
      <c r="P12" s="784">
        <f t="shared" si="19"/>
        <v>0</v>
      </c>
      <c r="Q12" s="784">
        <f>SUM(Q13:Q18,Q22:Q23)</f>
        <v>0</v>
      </c>
      <c r="R12" s="784">
        <f t="shared" ref="R12" si="53">SUM(R13:R18,R22:R23)</f>
        <v>0</v>
      </c>
      <c r="S12" s="784">
        <f t="shared" ref="S12" si="54">SUM(S13:S18,S22:S23)</f>
        <v>0</v>
      </c>
      <c r="T12" s="784">
        <f t="shared" si="20"/>
        <v>0</v>
      </c>
      <c r="U12" s="784">
        <f t="shared" si="21"/>
        <v>0</v>
      </c>
      <c r="V12" s="784">
        <f t="shared" si="32"/>
        <v>0</v>
      </c>
      <c r="W12" s="784">
        <f t="shared" ref="W12:AK12" si="55">SUM(W13:W23)</f>
        <v>0</v>
      </c>
      <c r="X12" s="784">
        <f>SUM(X13:X23)</f>
        <v>0</v>
      </c>
      <c r="Y12" s="784">
        <f t="shared" si="55"/>
        <v>0</v>
      </c>
      <c r="Z12" s="784">
        <f t="shared" si="34"/>
        <v>0</v>
      </c>
      <c r="AA12" s="784">
        <f t="shared" si="55"/>
        <v>0</v>
      </c>
      <c r="AB12" s="784">
        <f t="shared" si="55"/>
        <v>0</v>
      </c>
      <c r="AC12" s="784">
        <f t="shared" si="55"/>
        <v>0</v>
      </c>
      <c r="AD12" s="784">
        <f t="shared" si="36"/>
        <v>0</v>
      </c>
      <c r="AE12" s="784">
        <f t="shared" si="55"/>
        <v>0</v>
      </c>
      <c r="AF12" s="784">
        <f t="shared" si="55"/>
        <v>0</v>
      </c>
      <c r="AG12" s="784">
        <f t="shared" si="55"/>
        <v>0</v>
      </c>
      <c r="AH12" s="784">
        <f t="shared" si="38"/>
        <v>0</v>
      </c>
      <c r="AI12" s="784">
        <f t="shared" si="55"/>
        <v>0</v>
      </c>
      <c r="AJ12" s="784">
        <f t="shared" si="55"/>
        <v>0</v>
      </c>
      <c r="AK12" s="784">
        <f t="shared" si="55"/>
        <v>0</v>
      </c>
      <c r="AL12" s="784">
        <f t="shared" si="22"/>
        <v>0</v>
      </c>
      <c r="AM12" s="784">
        <f t="shared" si="40"/>
        <v>0</v>
      </c>
      <c r="AN12" s="784">
        <f t="shared" ref="AN12" si="56">SUM(AN13:AN23)</f>
        <v>0</v>
      </c>
      <c r="AO12" s="784">
        <f>SUM(AO13:AO23)</f>
        <v>0</v>
      </c>
      <c r="AP12" s="784">
        <f t="shared" ref="AP12" si="57">SUM(AP13:AP23)</f>
        <v>0</v>
      </c>
      <c r="AQ12" s="784">
        <f t="shared" si="41"/>
        <v>0</v>
      </c>
      <c r="AR12" s="784">
        <f t="shared" ref="AR12:AT12" si="58">SUM(AR13:AR23)</f>
        <v>0</v>
      </c>
      <c r="AS12" s="784">
        <f t="shared" si="58"/>
        <v>0</v>
      </c>
      <c r="AT12" s="784">
        <f t="shared" si="58"/>
        <v>0</v>
      </c>
      <c r="AU12" s="784">
        <f t="shared" si="42"/>
        <v>0</v>
      </c>
      <c r="AV12" s="784">
        <f t="shared" ref="AV12:AX12" si="59">SUM(AV13:AV23)</f>
        <v>0</v>
      </c>
      <c r="AW12" s="784">
        <f t="shared" si="59"/>
        <v>0</v>
      </c>
      <c r="AX12" s="784">
        <f t="shared" si="59"/>
        <v>0</v>
      </c>
      <c r="AY12" s="784">
        <f t="shared" si="43"/>
        <v>0</v>
      </c>
      <c r="AZ12" s="784">
        <f t="shared" ref="AZ12:BB12" si="60">SUM(AZ13:AZ23)</f>
        <v>0</v>
      </c>
      <c r="BA12" s="784">
        <f t="shared" si="60"/>
        <v>0</v>
      </c>
      <c r="BB12" s="784">
        <f t="shared" si="60"/>
        <v>0</v>
      </c>
      <c r="BC12" s="784">
        <f t="shared" si="27"/>
        <v>0</v>
      </c>
      <c r="BD12" s="784">
        <f t="shared" si="44"/>
        <v>0</v>
      </c>
      <c r="BE12" s="784">
        <f t="shared" ref="BE12" si="61">SUM(BE13:BE23)</f>
        <v>0</v>
      </c>
      <c r="BF12" s="784">
        <f>SUM(BF13:BF23)</f>
        <v>0</v>
      </c>
      <c r="BG12" s="784">
        <f t="shared" ref="BG12" si="62">SUM(BG13:BG23)</f>
        <v>0</v>
      </c>
      <c r="BH12" s="784">
        <f t="shared" si="45"/>
        <v>0</v>
      </c>
      <c r="BI12" s="784">
        <f t="shared" ref="BI12:BK12" si="63">SUM(BI13:BI23)</f>
        <v>0</v>
      </c>
      <c r="BJ12" s="784">
        <f t="shared" si="63"/>
        <v>0</v>
      </c>
      <c r="BK12" s="784">
        <f t="shared" si="63"/>
        <v>0</v>
      </c>
      <c r="BL12" s="784">
        <f t="shared" si="46"/>
        <v>0</v>
      </c>
      <c r="BM12" s="784">
        <f t="shared" ref="BM12:BO12" si="64">SUM(BM13:BM23)</f>
        <v>0</v>
      </c>
      <c r="BN12" s="784">
        <f t="shared" si="64"/>
        <v>0</v>
      </c>
      <c r="BO12" s="784">
        <f t="shared" si="64"/>
        <v>0</v>
      </c>
      <c r="BP12" s="784">
        <f t="shared" si="47"/>
        <v>0</v>
      </c>
      <c r="BQ12" s="784">
        <f t="shared" ref="BQ12:BS12" si="65">SUM(BQ13:BQ23)</f>
        <v>0</v>
      </c>
      <c r="BR12" s="784">
        <f t="shared" si="65"/>
        <v>0</v>
      </c>
      <c r="BS12" s="784">
        <f t="shared" si="65"/>
        <v>0</v>
      </c>
      <c r="BT12" s="785"/>
    </row>
    <row r="13" spans="1:72" s="782" customFormat="1" ht="20.100000000000001" customHeight="1" outlineLevel="3">
      <c r="A13" s="783" t="s">
        <v>358</v>
      </c>
      <c r="B13" s="767" t="s">
        <v>339</v>
      </c>
      <c r="C13" s="768" t="e">
        <v>#N/A</v>
      </c>
      <c r="D13" s="784">
        <f t="shared" si="16"/>
        <v>0</v>
      </c>
      <c r="E13" s="803">
        <f>[13]开发间接费用!E13</f>
        <v>0</v>
      </c>
      <c r="F13" s="803">
        <f>[13]开发间接费用!F13</f>
        <v>0</v>
      </c>
      <c r="G13" s="803">
        <f>[13]开发间接费用!G13</f>
        <v>0</v>
      </c>
      <c r="H13" s="784">
        <f t="shared" si="17"/>
        <v>0</v>
      </c>
      <c r="I13" s="803">
        <f>[13]开发间接费用!I13</f>
        <v>0</v>
      </c>
      <c r="J13" s="803">
        <f>[13]开发间接费用!J13</f>
        <v>0</v>
      </c>
      <c r="K13" s="803">
        <f>[13]开发间接费用!K13</f>
        <v>0</v>
      </c>
      <c r="L13" s="784">
        <f t="shared" si="18"/>
        <v>0</v>
      </c>
      <c r="M13" s="803">
        <f>[13]开发间接费用!M13</f>
        <v>0</v>
      </c>
      <c r="N13" s="803">
        <f>[13]开发间接费用!N13</f>
        <v>0</v>
      </c>
      <c r="O13" s="803">
        <f>[13]开发间接费用!O13</f>
        <v>0</v>
      </c>
      <c r="P13" s="784">
        <f t="shared" si="19"/>
        <v>0</v>
      </c>
      <c r="Q13" s="803">
        <f>[13]开发间接费用!Q13</f>
        <v>0</v>
      </c>
      <c r="R13" s="803">
        <f>[13]开发间接费用!R13</f>
        <v>0</v>
      </c>
      <c r="S13" s="803">
        <f>[13]开发间接费用!S13</f>
        <v>0</v>
      </c>
      <c r="T13" s="784">
        <f t="shared" si="20"/>
        <v>0</v>
      </c>
      <c r="U13" s="784">
        <f t="shared" si="21"/>
        <v>0</v>
      </c>
      <c r="V13" s="784">
        <f t="shared" si="32"/>
        <v>0</v>
      </c>
      <c r="W13" s="784">
        <f t="shared" si="33"/>
        <v>0</v>
      </c>
      <c r="X13" s="784">
        <f t="shared" si="33"/>
        <v>0</v>
      </c>
      <c r="Y13" s="784">
        <f t="shared" si="33"/>
        <v>0</v>
      </c>
      <c r="Z13" s="784">
        <f t="shared" si="34"/>
        <v>0</v>
      </c>
      <c r="AA13" s="784">
        <f t="shared" si="35"/>
        <v>0</v>
      </c>
      <c r="AB13" s="784">
        <f t="shared" si="35"/>
        <v>0</v>
      </c>
      <c r="AC13" s="784">
        <f t="shared" si="35"/>
        <v>0</v>
      </c>
      <c r="AD13" s="784">
        <f t="shared" si="36"/>
        <v>0</v>
      </c>
      <c r="AE13" s="784">
        <f t="shared" si="37"/>
        <v>0</v>
      </c>
      <c r="AF13" s="784">
        <f t="shared" si="37"/>
        <v>0</v>
      </c>
      <c r="AG13" s="784">
        <f t="shared" si="37"/>
        <v>0</v>
      </c>
      <c r="AH13" s="784">
        <f t="shared" si="38"/>
        <v>0</v>
      </c>
      <c r="AI13" s="784">
        <f t="shared" si="39"/>
        <v>0</v>
      </c>
      <c r="AJ13" s="784">
        <f t="shared" si="39"/>
        <v>0</v>
      </c>
      <c r="AK13" s="784">
        <f t="shared" si="39"/>
        <v>0</v>
      </c>
      <c r="AL13" s="784">
        <f t="shared" si="22"/>
        <v>0</v>
      </c>
      <c r="AM13" s="784">
        <f t="shared" si="40"/>
        <v>0</v>
      </c>
      <c r="AN13" s="784">
        <f t="shared" ref="AN13:AP29" si="66">E13*$AL$7</f>
        <v>0</v>
      </c>
      <c r="AO13" s="784">
        <f t="shared" si="66"/>
        <v>0</v>
      </c>
      <c r="AP13" s="784">
        <f t="shared" si="66"/>
        <v>0</v>
      </c>
      <c r="AQ13" s="784">
        <f t="shared" si="41"/>
        <v>0</v>
      </c>
      <c r="AR13" s="784">
        <f t="shared" ref="AR13:AT29" si="67">I13*$AL$7</f>
        <v>0</v>
      </c>
      <c r="AS13" s="784">
        <f t="shared" si="67"/>
        <v>0</v>
      </c>
      <c r="AT13" s="784">
        <f t="shared" si="67"/>
        <v>0</v>
      </c>
      <c r="AU13" s="784">
        <f t="shared" si="42"/>
        <v>0</v>
      </c>
      <c r="AV13" s="784">
        <f t="shared" ref="AV13:AX29" si="68">M13*$AL$7</f>
        <v>0</v>
      </c>
      <c r="AW13" s="784">
        <f t="shared" si="68"/>
        <v>0</v>
      </c>
      <c r="AX13" s="784">
        <f t="shared" si="68"/>
        <v>0</v>
      </c>
      <c r="AY13" s="784">
        <f t="shared" si="43"/>
        <v>0</v>
      </c>
      <c r="AZ13" s="784">
        <f>Q13*$AL$7</f>
        <v>0</v>
      </c>
      <c r="BA13" s="784">
        <f t="shared" ref="BA13:BB29" si="69">R13*$AL$7</f>
        <v>0</v>
      </c>
      <c r="BB13" s="784">
        <f t="shared" si="69"/>
        <v>0</v>
      </c>
      <c r="BC13" s="784">
        <f t="shared" si="27"/>
        <v>0</v>
      </c>
      <c r="BD13" s="784">
        <f t="shared" si="44"/>
        <v>0</v>
      </c>
      <c r="BE13" s="784">
        <f t="shared" ref="BE13:BG29" si="70">E13*$BC$7</f>
        <v>0</v>
      </c>
      <c r="BF13" s="784">
        <f t="shared" si="70"/>
        <v>0</v>
      </c>
      <c r="BG13" s="784">
        <f t="shared" si="70"/>
        <v>0</v>
      </c>
      <c r="BH13" s="784">
        <f t="shared" si="45"/>
        <v>0</v>
      </c>
      <c r="BI13" s="784">
        <f>I13*$BC$7</f>
        <v>0</v>
      </c>
      <c r="BJ13" s="784">
        <f t="shared" ref="BJ13:BK29" si="71">J13*$BC$7</f>
        <v>0</v>
      </c>
      <c r="BK13" s="784">
        <f t="shared" si="71"/>
        <v>0</v>
      </c>
      <c r="BL13" s="784">
        <f t="shared" si="46"/>
        <v>0</v>
      </c>
      <c r="BM13" s="784">
        <f t="shared" ref="BM13:BO29" si="72">M13*$BC$7</f>
        <v>0</v>
      </c>
      <c r="BN13" s="784">
        <f t="shared" si="72"/>
        <v>0</v>
      </c>
      <c r="BO13" s="784">
        <f t="shared" si="72"/>
        <v>0</v>
      </c>
      <c r="BP13" s="784">
        <f t="shared" si="47"/>
        <v>0</v>
      </c>
      <c r="BQ13" s="784">
        <f t="shared" ref="BQ13:BS29" si="73">Q13*$BC$7</f>
        <v>0</v>
      </c>
      <c r="BR13" s="784">
        <f t="shared" si="73"/>
        <v>0</v>
      </c>
      <c r="BS13" s="784">
        <f t="shared" si="73"/>
        <v>0</v>
      </c>
      <c r="BT13" s="785"/>
    </row>
    <row r="14" spans="1:72" s="782" customFormat="1" ht="20.100000000000001" customHeight="1" outlineLevel="3">
      <c r="A14" s="783" t="s">
        <v>359</v>
      </c>
      <c r="B14" s="767" t="s">
        <v>1634</v>
      </c>
      <c r="C14" s="768" t="e">
        <v>#N/A</v>
      </c>
      <c r="D14" s="784">
        <f t="shared" si="16"/>
        <v>0</v>
      </c>
      <c r="E14" s="803">
        <f>[13]开发间接费用!E14</f>
        <v>0</v>
      </c>
      <c r="F14" s="803">
        <f>[13]开发间接费用!F14</f>
        <v>0</v>
      </c>
      <c r="G14" s="803">
        <f>[13]开发间接费用!G14</f>
        <v>0</v>
      </c>
      <c r="H14" s="784">
        <f t="shared" si="17"/>
        <v>0</v>
      </c>
      <c r="I14" s="803">
        <f>[13]开发间接费用!I14</f>
        <v>0</v>
      </c>
      <c r="J14" s="803">
        <f>[13]开发间接费用!J14</f>
        <v>0</v>
      </c>
      <c r="K14" s="803">
        <f>[13]开发间接费用!K14</f>
        <v>0</v>
      </c>
      <c r="L14" s="784">
        <f t="shared" si="18"/>
        <v>0</v>
      </c>
      <c r="M14" s="803">
        <f>[13]开发间接费用!M14</f>
        <v>0</v>
      </c>
      <c r="N14" s="803">
        <f>[13]开发间接费用!N14</f>
        <v>0</v>
      </c>
      <c r="O14" s="803">
        <f>[13]开发间接费用!O14</f>
        <v>0</v>
      </c>
      <c r="P14" s="784">
        <f t="shared" si="19"/>
        <v>0</v>
      </c>
      <c r="Q14" s="803">
        <f>[13]开发间接费用!Q14</f>
        <v>0</v>
      </c>
      <c r="R14" s="803">
        <f>[13]开发间接费用!R14</f>
        <v>0</v>
      </c>
      <c r="S14" s="803">
        <f>[13]开发间接费用!S14</f>
        <v>0</v>
      </c>
      <c r="T14" s="784">
        <f t="shared" si="20"/>
        <v>0</v>
      </c>
      <c r="U14" s="784">
        <f t="shared" si="21"/>
        <v>0</v>
      </c>
      <c r="V14" s="784">
        <f t="shared" si="32"/>
        <v>0</v>
      </c>
      <c r="W14" s="784">
        <f t="shared" si="33"/>
        <v>0</v>
      </c>
      <c r="X14" s="784">
        <f t="shared" si="33"/>
        <v>0</v>
      </c>
      <c r="Y14" s="784">
        <f t="shared" si="33"/>
        <v>0</v>
      </c>
      <c r="Z14" s="784">
        <f t="shared" si="34"/>
        <v>0</v>
      </c>
      <c r="AA14" s="784">
        <f t="shared" si="35"/>
        <v>0</v>
      </c>
      <c r="AB14" s="784">
        <f t="shared" si="35"/>
        <v>0</v>
      </c>
      <c r="AC14" s="784">
        <f t="shared" si="35"/>
        <v>0</v>
      </c>
      <c r="AD14" s="784">
        <f t="shared" si="36"/>
        <v>0</v>
      </c>
      <c r="AE14" s="784">
        <f t="shared" si="37"/>
        <v>0</v>
      </c>
      <c r="AF14" s="784">
        <f t="shared" si="37"/>
        <v>0</v>
      </c>
      <c r="AG14" s="784">
        <f t="shared" si="37"/>
        <v>0</v>
      </c>
      <c r="AH14" s="784">
        <f t="shared" si="38"/>
        <v>0</v>
      </c>
      <c r="AI14" s="784">
        <f t="shared" si="39"/>
        <v>0</v>
      </c>
      <c r="AJ14" s="784">
        <f t="shared" si="39"/>
        <v>0</v>
      </c>
      <c r="AK14" s="784">
        <f t="shared" si="39"/>
        <v>0</v>
      </c>
      <c r="AL14" s="784">
        <f t="shared" si="22"/>
        <v>0</v>
      </c>
      <c r="AM14" s="784">
        <f t="shared" si="40"/>
        <v>0</v>
      </c>
      <c r="AN14" s="784">
        <f t="shared" si="66"/>
        <v>0</v>
      </c>
      <c r="AO14" s="784">
        <f t="shared" si="66"/>
        <v>0</v>
      </c>
      <c r="AP14" s="784">
        <f t="shared" si="66"/>
        <v>0</v>
      </c>
      <c r="AQ14" s="784">
        <f t="shared" si="41"/>
        <v>0</v>
      </c>
      <c r="AR14" s="784">
        <f t="shared" si="67"/>
        <v>0</v>
      </c>
      <c r="AS14" s="784">
        <f t="shared" si="67"/>
        <v>0</v>
      </c>
      <c r="AT14" s="784">
        <f t="shared" si="67"/>
        <v>0</v>
      </c>
      <c r="AU14" s="784">
        <f t="shared" si="42"/>
        <v>0</v>
      </c>
      <c r="AV14" s="784">
        <f t="shared" si="68"/>
        <v>0</v>
      </c>
      <c r="AW14" s="784">
        <f t="shared" si="68"/>
        <v>0</v>
      </c>
      <c r="AX14" s="784">
        <f t="shared" si="68"/>
        <v>0</v>
      </c>
      <c r="AY14" s="784">
        <f t="shared" si="43"/>
        <v>0</v>
      </c>
      <c r="AZ14" s="784">
        <f t="shared" ref="AZ14:AZ29" si="74">Q14*$AL$7</f>
        <v>0</v>
      </c>
      <c r="BA14" s="784">
        <f t="shared" si="69"/>
        <v>0</v>
      </c>
      <c r="BB14" s="784">
        <f t="shared" si="69"/>
        <v>0</v>
      </c>
      <c r="BC14" s="784">
        <f t="shared" si="27"/>
        <v>0</v>
      </c>
      <c r="BD14" s="784">
        <f t="shared" si="44"/>
        <v>0</v>
      </c>
      <c r="BE14" s="784">
        <f t="shared" si="70"/>
        <v>0</v>
      </c>
      <c r="BF14" s="784">
        <f t="shared" si="70"/>
        <v>0</v>
      </c>
      <c r="BG14" s="784">
        <f t="shared" si="70"/>
        <v>0</v>
      </c>
      <c r="BH14" s="784">
        <f t="shared" si="45"/>
        <v>0</v>
      </c>
      <c r="BI14" s="784">
        <f t="shared" ref="BI14:BI29" si="75">I14*$BC$7</f>
        <v>0</v>
      </c>
      <c r="BJ14" s="784">
        <f t="shared" si="71"/>
        <v>0</v>
      </c>
      <c r="BK14" s="784">
        <f t="shared" si="71"/>
        <v>0</v>
      </c>
      <c r="BL14" s="784">
        <f t="shared" si="46"/>
        <v>0</v>
      </c>
      <c r="BM14" s="784">
        <f t="shared" si="72"/>
        <v>0</v>
      </c>
      <c r="BN14" s="784">
        <f t="shared" si="72"/>
        <v>0</v>
      </c>
      <c r="BO14" s="784">
        <f t="shared" si="72"/>
        <v>0</v>
      </c>
      <c r="BP14" s="784">
        <f t="shared" si="47"/>
        <v>0</v>
      </c>
      <c r="BQ14" s="784">
        <f t="shared" si="73"/>
        <v>0</v>
      </c>
      <c r="BR14" s="784">
        <f t="shared" si="73"/>
        <v>0</v>
      </c>
      <c r="BS14" s="784">
        <f t="shared" si="73"/>
        <v>0</v>
      </c>
      <c r="BT14" s="785"/>
    </row>
    <row r="15" spans="1:72" s="782" customFormat="1" ht="20.100000000000001" customHeight="1" outlineLevel="3">
      <c r="A15" s="783" t="s">
        <v>360</v>
      </c>
      <c r="B15" s="767" t="s">
        <v>341</v>
      </c>
      <c r="C15" s="768" t="e">
        <v>#N/A</v>
      </c>
      <c r="D15" s="784">
        <f t="shared" si="16"/>
        <v>0</v>
      </c>
      <c r="E15" s="803" t="str">
        <f>[13]开发间接费用!E15</f>
        <v>-</v>
      </c>
      <c r="F15" s="803" t="str">
        <f>[13]开发间接费用!F15</f>
        <v>-</v>
      </c>
      <c r="G15" s="803" t="str">
        <f>[13]开发间接费用!G15</f>
        <v>-</v>
      </c>
      <c r="H15" s="784">
        <f t="shared" si="17"/>
        <v>0</v>
      </c>
      <c r="I15" s="803" t="str">
        <f>[13]开发间接费用!I15</f>
        <v>-</v>
      </c>
      <c r="J15" s="803" t="str">
        <f>[13]开发间接费用!J15</f>
        <v>-</v>
      </c>
      <c r="K15" s="803" t="str">
        <f>[13]开发间接费用!K15</f>
        <v>-</v>
      </c>
      <c r="L15" s="784">
        <f t="shared" si="18"/>
        <v>0</v>
      </c>
      <c r="M15" s="803" t="str">
        <f>[13]开发间接费用!M15</f>
        <v>-</v>
      </c>
      <c r="N15" s="803" t="str">
        <f>[13]开发间接费用!N15</f>
        <v>-</v>
      </c>
      <c r="O15" s="803" t="str">
        <f>[13]开发间接费用!O15</f>
        <v>-</v>
      </c>
      <c r="P15" s="784">
        <f t="shared" si="19"/>
        <v>0</v>
      </c>
      <c r="Q15" s="803" t="str">
        <f>[13]开发间接费用!Q15</f>
        <v>-</v>
      </c>
      <c r="R15" s="803" t="str">
        <f>[13]开发间接费用!R15</f>
        <v>-</v>
      </c>
      <c r="S15" s="803" t="str">
        <f>[13]开发间接费用!S15</f>
        <v>-</v>
      </c>
      <c r="T15" s="784">
        <f t="shared" si="20"/>
        <v>0</v>
      </c>
      <c r="U15" s="784">
        <f>SUM(V15,Z15,AD15,AH15)</f>
        <v>0</v>
      </c>
      <c r="V15" s="784">
        <f t="shared" si="32"/>
        <v>0</v>
      </c>
      <c r="W15" s="784">
        <f>IF(ISNUMBER(E15*$U$7),E15*$U$7,0)</f>
        <v>0</v>
      </c>
      <c r="X15" s="784">
        <f t="shared" ref="X15:Y15" si="76">IF(ISNUMBER(F15*$U$7),F15*$U$7,0)</f>
        <v>0</v>
      </c>
      <c r="Y15" s="784">
        <f t="shared" si="76"/>
        <v>0</v>
      </c>
      <c r="Z15" s="784">
        <f t="shared" ref="Z15" si="77">SUM(AA15:AC15)</f>
        <v>0</v>
      </c>
      <c r="AA15" s="784">
        <f>IF(ISNUMBER(I15*$U$7),I15*$U$7,0)</f>
        <v>0</v>
      </c>
      <c r="AB15" s="784">
        <f t="shared" ref="AB15:AC15" si="78">IF(ISNUMBER(J15*$U$7),J15*$U$7,0)</f>
        <v>0</v>
      </c>
      <c r="AC15" s="784">
        <f t="shared" si="78"/>
        <v>0</v>
      </c>
      <c r="AD15" s="784">
        <f t="shared" ref="AD15" si="79">SUM(AE15:AG15)</f>
        <v>0</v>
      </c>
      <c r="AE15" s="784">
        <f>IF(ISNUMBER(M15*$U$7),M15*$U$7,0)</f>
        <v>0</v>
      </c>
      <c r="AF15" s="784">
        <f t="shared" ref="AF15:AG15" si="80">IF(ISNUMBER(N15*$U$7),N15*$U$7,0)</f>
        <v>0</v>
      </c>
      <c r="AG15" s="784">
        <f t="shared" si="80"/>
        <v>0</v>
      </c>
      <c r="AH15" s="784">
        <f t="shared" ref="AH15" si="81">SUM(AI15:AK15)</f>
        <v>0</v>
      </c>
      <c r="AI15" s="784">
        <f>IF(ISNUMBER(Q15*$U$7),Q15*$U$7,0)</f>
        <v>0</v>
      </c>
      <c r="AJ15" s="784">
        <f t="shared" ref="AJ15:AK15" si="82">IF(ISNUMBER(R15*$U$7),R15*$U$7,0)</f>
        <v>0</v>
      </c>
      <c r="AK15" s="784">
        <f t="shared" si="82"/>
        <v>0</v>
      </c>
      <c r="AL15" s="784">
        <f>SUM(AM15,AQ15,AU15,AY15)</f>
        <v>0</v>
      </c>
      <c r="AM15" s="784">
        <f t="shared" si="40"/>
        <v>0</v>
      </c>
      <c r="AN15" s="784">
        <f>IF(ISNUMBER(V15*$AL$7),V15*$AL$7,0)</f>
        <v>0</v>
      </c>
      <c r="AO15" s="784">
        <f t="shared" ref="AO15:AP15" si="83">IF(ISNUMBER(W15*$AL$7),W15*$AL$7,0)</f>
        <v>0</v>
      </c>
      <c r="AP15" s="784">
        <f t="shared" si="83"/>
        <v>0</v>
      </c>
      <c r="AQ15" s="784">
        <f t="shared" ref="AQ15" si="84">SUM(AR15:AT15)</f>
        <v>0</v>
      </c>
      <c r="AR15" s="784">
        <f>IF(ISNUMBER(Z15*$AL$7),Z15*$AL$7,0)</f>
        <v>0</v>
      </c>
      <c r="AS15" s="784">
        <f t="shared" ref="AS15:AT15" si="85">IF(ISNUMBER(AA15*$AL$7),AA15*$AL$7,0)</f>
        <v>0</v>
      </c>
      <c r="AT15" s="784">
        <f t="shared" si="85"/>
        <v>0</v>
      </c>
      <c r="AU15" s="784">
        <f t="shared" ref="AU15" si="86">SUM(AV15:AX15)</f>
        <v>0</v>
      </c>
      <c r="AV15" s="784">
        <f>IF(ISNUMBER(AD15*$AL$7),AD15*$AL$7,0)</f>
        <v>0</v>
      </c>
      <c r="AW15" s="784">
        <f t="shared" ref="AW15:AX15" si="87">IF(ISNUMBER(AE15*$AL$7),AE15*$AL$7,0)</f>
        <v>0</v>
      </c>
      <c r="AX15" s="784">
        <f t="shared" si="87"/>
        <v>0</v>
      </c>
      <c r="AY15" s="784">
        <f t="shared" ref="AY15" si="88">SUM(AZ15:BB15)</f>
        <v>0</v>
      </c>
      <c r="AZ15" s="784">
        <f>IF(ISNUMBER(AH15*$AL$7),AH15*$AL$7,0)</f>
        <v>0</v>
      </c>
      <c r="BA15" s="784">
        <f t="shared" ref="BA15:BB15" si="89">IF(ISNUMBER(AI15*$AL$7),AI15*$AL$7,0)</f>
        <v>0</v>
      </c>
      <c r="BB15" s="784">
        <f t="shared" si="89"/>
        <v>0</v>
      </c>
      <c r="BC15" s="784">
        <f>SUM(BD15,BH15,BL15,BP15)</f>
        <v>0</v>
      </c>
      <c r="BD15" s="784">
        <f t="shared" si="44"/>
        <v>0</v>
      </c>
      <c r="BE15" s="784">
        <f>IF(ISNUMBER(AM15*$BC$7),AM15*$BC$7,0)</f>
        <v>0</v>
      </c>
      <c r="BF15" s="784">
        <f t="shared" ref="BF15:BG15" si="90">IF(ISNUMBER(AN15*$BC$7),AN15*$BC$7,0)</f>
        <v>0</v>
      </c>
      <c r="BG15" s="784">
        <f t="shared" si="90"/>
        <v>0</v>
      </c>
      <c r="BH15" s="784">
        <f t="shared" ref="BH15" si="91">SUM(BI15:BK15)</f>
        <v>0</v>
      </c>
      <c r="BI15" s="784">
        <f>IF(ISNUMBER(AQ15*$BC$7),AQ15*$BC$7,0)</f>
        <v>0</v>
      </c>
      <c r="BJ15" s="784">
        <f t="shared" ref="BJ15:BK15" si="92">IF(ISNUMBER(AR15*$BC$7),AR15*$BC$7,0)</f>
        <v>0</v>
      </c>
      <c r="BK15" s="784">
        <f t="shared" si="92"/>
        <v>0</v>
      </c>
      <c r="BL15" s="784">
        <f t="shared" ref="BL15" si="93">SUM(BM15:BO15)</f>
        <v>0</v>
      </c>
      <c r="BM15" s="784">
        <f>IF(ISNUMBER(AU15*$BC$7),AU15*$BC$7,0)</f>
        <v>0</v>
      </c>
      <c r="BN15" s="784">
        <f t="shared" ref="BN15:BO15" si="94">IF(ISNUMBER(AV15*$BC$7),AV15*$BC$7,0)</f>
        <v>0</v>
      </c>
      <c r="BO15" s="784">
        <f t="shared" si="94"/>
        <v>0</v>
      </c>
      <c r="BP15" s="784">
        <f t="shared" ref="BP15" si="95">SUM(BQ15:BS15)</f>
        <v>0</v>
      </c>
      <c r="BQ15" s="784">
        <f>IF(ISNUMBER(AY15*$BC$7),AY15*$BC$7,0)</f>
        <v>0</v>
      </c>
      <c r="BR15" s="784">
        <f t="shared" ref="BR15:BS15" si="96">IF(ISNUMBER(AZ15*$BC$7),AZ15*$BC$7,0)</f>
        <v>0</v>
      </c>
      <c r="BS15" s="784">
        <f t="shared" si="96"/>
        <v>0</v>
      </c>
      <c r="BT15" s="1030" t="s">
        <v>1635</v>
      </c>
    </row>
    <row r="16" spans="1:72" s="782" customFormat="1" ht="20.100000000000001" customHeight="1" outlineLevel="3">
      <c r="A16" s="783" t="s">
        <v>361</v>
      </c>
      <c r="B16" s="767" t="s">
        <v>342</v>
      </c>
      <c r="C16" s="768">
        <v>41487</v>
      </c>
      <c r="D16" s="784">
        <f t="shared" si="16"/>
        <v>0</v>
      </c>
      <c r="E16" s="803">
        <f>[13]开发间接费用!E16</f>
        <v>0</v>
      </c>
      <c r="F16" s="803">
        <f>[13]开发间接费用!F16</f>
        <v>0</v>
      </c>
      <c r="G16" s="803">
        <f>[13]开发间接费用!G16</f>
        <v>0</v>
      </c>
      <c r="H16" s="784">
        <f t="shared" si="17"/>
        <v>0</v>
      </c>
      <c r="I16" s="803">
        <f>[13]开发间接费用!I16</f>
        <v>0</v>
      </c>
      <c r="J16" s="803">
        <f>[13]开发间接费用!J16</f>
        <v>0</v>
      </c>
      <c r="K16" s="803">
        <f>[13]开发间接费用!K16</f>
        <v>0</v>
      </c>
      <c r="L16" s="784">
        <f t="shared" si="18"/>
        <v>0</v>
      </c>
      <c r="M16" s="803">
        <f>[13]开发间接费用!M16</f>
        <v>0</v>
      </c>
      <c r="N16" s="803">
        <f>[13]开发间接费用!N16</f>
        <v>0</v>
      </c>
      <c r="O16" s="803">
        <f>[13]开发间接费用!O16</f>
        <v>0</v>
      </c>
      <c r="P16" s="784">
        <f t="shared" si="19"/>
        <v>0</v>
      </c>
      <c r="Q16" s="803">
        <f>[13]开发间接费用!Q16</f>
        <v>0</v>
      </c>
      <c r="R16" s="803">
        <f>[13]开发间接费用!R16</f>
        <v>0</v>
      </c>
      <c r="S16" s="803">
        <f>[13]开发间接费用!S16</f>
        <v>0</v>
      </c>
      <c r="T16" s="784">
        <f t="shared" si="20"/>
        <v>0</v>
      </c>
      <c r="U16" s="784">
        <f t="shared" si="21"/>
        <v>0</v>
      </c>
      <c r="V16" s="784">
        <f t="shared" si="32"/>
        <v>0</v>
      </c>
      <c r="W16" s="784">
        <f t="shared" si="33"/>
        <v>0</v>
      </c>
      <c r="X16" s="784">
        <f t="shared" si="33"/>
        <v>0</v>
      </c>
      <c r="Y16" s="784">
        <f t="shared" si="33"/>
        <v>0</v>
      </c>
      <c r="Z16" s="784">
        <f t="shared" si="34"/>
        <v>0</v>
      </c>
      <c r="AA16" s="784">
        <f t="shared" si="35"/>
        <v>0</v>
      </c>
      <c r="AB16" s="784">
        <f t="shared" si="35"/>
        <v>0</v>
      </c>
      <c r="AC16" s="784">
        <f t="shared" si="35"/>
        <v>0</v>
      </c>
      <c r="AD16" s="784">
        <f t="shared" si="36"/>
        <v>0</v>
      </c>
      <c r="AE16" s="784">
        <f t="shared" si="37"/>
        <v>0</v>
      </c>
      <c r="AF16" s="784">
        <f t="shared" si="37"/>
        <v>0</v>
      </c>
      <c r="AG16" s="784">
        <f t="shared" si="37"/>
        <v>0</v>
      </c>
      <c r="AH16" s="784">
        <f t="shared" si="38"/>
        <v>0</v>
      </c>
      <c r="AI16" s="784">
        <f t="shared" si="39"/>
        <v>0</v>
      </c>
      <c r="AJ16" s="784">
        <f t="shared" si="39"/>
        <v>0</v>
      </c>
      <c r="AK16" s="784">
        <f t="shared" si="39"/>
        <v>0</v>
      </c>
      <c r="AL16" s="784">
        <f t="shared" si="22"/>
        <v>0</v>
      </c>
      <c r="AM16" s="784">
        <f t="shared" si="40"/>
        <v>0</v>
      </c>
      <c r="AN16" s="784">
        <f t="shared" si="66"/>
        <v>0</v>
      </c>
      <c r="AO16" s="784">
        <f t="shared" si="66"/>
        <v>0</v>
      </c>
      <c r="AP16" s="784">
        <f t="shared" si="66"/>
        <v>0</v>
      </c>
      <c r="AQ16" s="784">
        <f t="shared" si="41"/>
        <v>0</v>
      </c>
      <c r="AR16" s="784">
        <f t="shared" si="67"/>
        <v>0</v>
      </c>
      <c r="AS16" s="784">
        <f t="shared" si="67"/>
        <v>0</v>
      </c>
      <c r="AT16" s="784">
        <f t="shared" si="67"/>
        <v>0</v>
      </c>
      <c r="AU16" s="784">
        <f t="shared" si="42"/>
        <v>0</v>
      </c>
      <c r="AV16" s="784">
        <f t="shared" si="68"/>
        <v>0</v>
      </c>
      <c r="AW16" s="784">
        <f t="shared" si="68"/>
        <v>0</v>
      </c>
      <c r="AX16" s="784">
        <f t="shared" si="68"/>
        <v>0</v>
      </c>
      <c r="AY16" s="784">
        <f t="shared" si="43"/>
        <v>0</v>
      </c>
      <c r="AZ16" s="784">
        <f t="shared" si="74"/>
        <v>0</v>
      </c>
      <c r="BA16" s="784">
        <f t="shared" si="69"/>
        <v>0</v>
      </c>
      <c r="BB16" s="784">
        <f t="shared" si="69"/>
        <v>0</v>
      </c>
      <c r="BC16" s="784">
        <f t="shared" si="27"/>
        <v>0</v>
      </c>
      <c r="BD16" s="784">
        <f t="shared" si="44"/>
        <v>0</v>
      </c>
      <c r="BE16" s="784">
        <f t="shared" si="70"/>
        <v>0</v>
      </c>
      <c r="BF16" s="784">
        <f t="shared" si="70"/>
        <v>0</v>
      </c>
      <c r="BG16" s="784">
        <f t="shared" si="70"/>
        <v>0</v>
      </c>
      <c r="BH16" s="784">
        <f t="shared" si="45"/>
        <v>0</v>
      </c>
      <c r="BI16" s="784">
        <f t="shared" si="75"/>
        <v>0</v>
      </c>
      <c r="BJ16" s="784">
        <f t="shared" si="71"/>
        <v>0</v>
      </c>
      <c r="BK16" s="784">
        <f t="shared" si="71"/>
        <v>0</v>
      </c>
      <c r="BL16" s="784">
        <f t="shared" si="46"/>
        <v>0</v>
      </c>
      <c r="BM16" s="784">
        <f t="shared" si="72"/>
        <v>0</v>
      </c>
      <c r="BN16" s="784">
        <f t="shared" si="72"/>
        <v>0</v>
      </c>
      <c r="BO16" s="784">
        <f t="shared" si="72"/>
        <v>0</v>
      </c>
      <c r="BP16" s="784">
        <f t="shared" si="47"/>
        <v>0</v>
      </c>
      <c r="BQ16" s="784">
        <f t="shared" si="73"/>
        <v>0</v>
      </c>
      <c r="BR16" s="784">
        <f t="shared" si="73"/>
        <v>0</v>
      </c>
      <c r="BS16" s="784">
        <f t="shared" si="73"/>
        <v>0</v>
      </c>
      <c r="BT16" s="785"/>
    </row>
    <row r="17" spans="1:72" s="782" customFormat="1" ht="20.100000000000001" customHeight="1" outlineLevel="3">
      <c r="A17" s="783" t="s">
        <v>362</v>
      </c>
      <c r="B17" s="767" t="s">
        <v>343</v>
      </c>
      <c r="C17" s="768" t="e">
        <v>#N/A</v>
      </c>
      <c r="D17" s="784">
        <f t="shared" si="16"/>
        <v>0</v>
      </c>
      <c r="E17" s="803">
        <f>[13]开发间接费用!E17</f>
        <v>0</v>
      </c>
      <c r="F17" s="803">
        <f>[13]开发间接费用!F17</f>
        <v>0</v>
      </c>
      <c r="G17" s="803">
        <f>[13]开发间接费用!G17</f>
        <v>0</v>
      </c>
      <c r="H17" s="784">
        <f t="shared" si="17"/>
        <v>0</v>
      </c>
      <c r="I17" s="803">
        <f>[13]开发间接费用!I17</f>
        <v>0</v>
      </c>
      <c r="J17" s="803">
        <f>[13]开发间接费用!J17</f>
        <v>0</v>
      </c>
      <c r="K17" s="803">
        <f>[13]开发间接费用!K17</f>
        <v>0</v>
      </c>
      <c r="L17" s="784">
        <f t="shared" si="18"/>
        <v>0</v>
      </c>
      <c r="M17" s="803">
        <f>[13]开发间接费用!M17</f>
        <v>0</v>
      </c>
      <c r="N17" s="803">
        <f>[13]开发间接费用!N17</f>
        <v>0</v>
      </c>
      <c r="O17" s="803">
        <f>[13]开发间接费用!O17</f>
        <v>0</v>
      </c>
      <c r="P17" s="784">
        <f t="shared" si="19"/>
        <v>0</v>
      </c>
      <c r="Q17" s="803">
        <f>[13]开发间接费用!Q17</f>
        <v>0</v>
      </c>
      <c r="R17" s="803">
        <f>[13]开发间接费用!R17</f>
        <v>0</v>
      </c>
      <c r="S17" s="803">
        <f>[13]开发间接费用!S17</f>
        <v>0</v>
      </c>
      <c r="T17" s="784">
        <f t="shared" si="20"/>
        <v>0</v>
      </c>
      <c r="U17" s="784">
        <f t="shared" si="21"/>
        <v>0</v>
      </c>
      <c r="V17" s="784">
        <f t="shared" si="32"/>
        <v>0</v>
      </c>
      <c r="W17" s="784">
        <f t="shared" si="33"/>
        <v>0</v>
      </c>
      <c r="X17" s="784">
        <f t="shared" si="33"/>
        <v>0</v>
      </c>
      <c r="Y17" s="784">
        <f t="shared" si="33"/>
        <v>0</v>
      </c>
      <c r="Z17" s="784">
        <f t="shared" si="34"/>
        <v>0</v>
      </c>
      <c r="AA17" s="784">
        <f t="shared" si="35"/>
        <v>0</v>
      </c>
      <c r="AB17" s="784">
        <f t="shared" si="35"/>
        <v>0</v>
      </c>
      <c r="AC17" s="784">
        <f t="shared" si="35"/>
        <v>0</v>
      </c>
      <c r="AD17" s="784">
        <f t="shared" si="36"/>
        <v>0</v>
      </c>
      <c r="AE17" s="784">
        <f t="shared" si="37"/>
        <v>0</v>
      </c>
      <c r="AF17" s="784">
        <f t="shared" si="37"/>
        <v>0</v>
      </c>
      <c r="AG17" s="784">
        <f t="shared" si="37"/>
        <v>0</v>
      </c>
      <c r="AH17" s="784">
        <f t="shared" si="38"/>
        <v>0</v>
      </c>
      <c r="AI17" s="784">
        <f t="shared" si="39"/>
        <v>0</v>
      </c>
      <c r="AJ17" s="784">
        <f t="shared" si="39"/>
        <v>0</v>
      </c>
      <c r="AK17" s="784">
        <f t="shared" si="39"/>
        <v>0</v>
      </c>
      <c r="AL17" s="784">
        <f t="shared" si="22"/>
        <v>0</v>
      </c>
      <c r="AM17" s="784">
        <f t="shared" si="40"/>
        <v>0</v>
      </c>
      <c r="AN17" s="784">
        <f t="shared" si="66"/>
        <v>0</v>
      </c>
      <c r="AO17" s="784">
        <f t="shared" si="66"/>
        <v>0</v>
      </c>
      <c r="AP17" s="784">
        <f t="shared" si="66"/>
        <v>0</v>
      </c>
      <c r="AQ17" s="784">
        <f t="shared" si="41"/>
        <v>0</v>
      </c>
      <c r="AR17" s="784">
        <f t="shared" si="67"/>
        <v>0</v>
      </c>
      <c r="AS17" s="784">
        <f t="shared" si="67"/>
        <v>0</v>
      </c>
      <c r="AT17" s="784">
        <f t="shared" si="67"/>
        <v>0</v>
      </c>
      <c r="AU17" s="784">
        <f t="shared" si="42"/>
        <v>0</v>
      </c>
      <c r="AV17" s="784">
        <f t="shared" si="68"/>
        <v>0</v>
      </c>
      <c r="AW17" s="784">
        <f t="shared" si="68"/>
        <v>0</v>
      </c>
      <c r="AX17" s="784">
        <f t="shared" si="68"/>
        <v>0</v>
      </c>
      <c r="AY17" s="784">
        <f t="shared" si="43"/>
        <v>0</v>
      </c>
      <c r="AZ17" s="784">
        <f t="shared" si="74"/>
        <v>0</v>
      </c>
      <c r="BA17" s="784">
        <f t="shared" si="69"/>
        <v>0</v>
      </c>
      <c r="BB17" s="784">
        <f t="shared" si="69"/>
        <v>0</v>
      </c>
      <c r="BC17" s="784">
        <f t="shared" si="27"/>
        <v>0</v>
      </c>
      <c r="BD17" s="784">
        <f t="shared" si="44"/>
        <v>0</v>
      </c>
      <c r="BE17" s="784">
        <f t="shared" si="70"/>
        <v>0</v>
      </c>
      <c r="BF17" s="784">
        <f t="shared" si="70"/>
        <v>0</v>
      </c>
      <c r="BG17" s="784">
        <f t="shared" si="70"/>
        <v>0</v>
      </c>
      <c r="BH17" s="784">
        <f t="shared" si="45"/>
        <v>0</v>
      </c>
      <c r="BI17" s="784">
        <f t="shared" si="75"/>
        <v>0</v>
      </c>
      <c r="BJ17" s="784">
        <f t="shared" si="71"/>
        <v>0</v>
      </c>
      <c r="BK17" s="784">
        <f t="shared" si="71"/>
        <v>0</v>
      </c>
      <c r="BL17" s="784">
        <f t="shared" si="46"/>
        <v>0</v>
      </c>
      <c r="BM17" s="784">
        <f t="shared" si="72"/>
        <v>0</v>
      </c>
      <c r="BN17" s="784">
        <f t="shared" si="72"/>
        <v>0</v>
      </c>
      <c r="BO17" s="784">
        <f t="shared" si="72"/>
        <v>0</v>
      </c>
      <c r="BP17" s="784">
        <f t="shared" si="47"/>
        <v>0</v>
      </c>
      <c r="BQ17" s="784">
        <f t="shared" si="73"/>
        <v>0</v>
      </c>
      <c r="BR17" s="784">
        <f t="shared" si="73"/>
        <v>0</v>
      </c>
      <c r="BS17" s="784">
        <f t="shared" si="73"/>
        <v>0</v>
      </c>
      <c r="BT17" s="785"/>
    </row>
    <row r="18" spans="1:72" s="782" customFormat="1" ht="20.100000000000001" customHeight="1" outlineLevel="3">
      <c r="A18" s="783" t="s">
        <v>363</v>
      </c>
      <c r="B18" s="767" t="s">
        <v>344</v>
      </c>
      <c r="C18" s="768" t="e">
        <v>#N/A</v>
      </c>
      <c r="D18" s="784">
        <f t="shared" si="16"/>
        <v>0</v>
      </c>
      <c r="E18" s="787">
        <f>SUM(E19:E21)</f>
        <v>0</v>
      </c>
      <c r="F18" s="787">
        <f t="shared" ref="F18:G18" si="97">SUM(F19:F21)</f>
        <v>0</v>
      </c>
      <c r="G18" s="787">
        <f t="shared" si="97"/>
        <v>0</v>
      </c>
      <c r="H18" s="784">
        <f t="shared" si="17"/>
        <v>0</v>
      </c>
      <c r="I18" s="787">
        <f>SUM(I19:I21)</f>
        <v>0</v>
      </c>
      <c r="J18" s="787">
        <f t="shared" ref="J18:K18" si="98">SUM(J19:J21)</f>
        <v>0</v>
      </c>
      <c r="K18" s="787">
        <f t="shared" si="98"/>
        <v>0</v>
      </c>
      <c r="L18" s="784">
        <f t="shared" si="18"/>
        <v>0</v>
      </c>
      <c r="M18" s="787">
        <f>SUM(M19:M21)</f>
        <v>0</v>
      </c>
      <c r="N18" s="787">
        <f t="shared" ref="N18:O18" si="99">SUM(N19:N21)</f>
        <v>0</v>
      </c>
      <c r="O18" s="787">
        <f t="shared" si="99"/>
        <v>0</v>
      </c>
      <c r="P18" s="784">
        <f t="shared" si="19"/>
        <v>0</v>
      </c>
      <c r="Q18" s="787">
        <f>SUM(Q19:Q21)</f>
        <v>0</v>
      </c>
      <c r="R18" s="787">
        <f t="shared" ref="R18:S18" si="100">SUM(R19:R21)</f>
        <v>0</v>
      </c>
      <c r="S18" s="787">
        <f t="shared" si="100"/>
        <v>0</v>
      </c>
      <c r="T18" s="784">
        <f t="shared" si="20"/>
        <v>0</v>
      </c>
      <c r="U18" s="784">
        <f t="shared" si="21"/>
        <v>0</v>
      </c>
      <c r="V18" s="784">
        <f t="shared" si="32"/>
        <v>0</v>
      </c>
      <c r="W18" s="784">
        <f t="shared" si="33"/>
        <v>0</v>
      </c>
      <c r="X18" s="784">
        <f t="shared" si="33"/>
        <v>0</v>
      </c>
      <c r="Y18" s="784">
        <f t="shared" si="33"/>
        <v>0</v>
      </c>
      <c r="Z18" s="784">
        <f t="shared" si="34"/>
        <v>0</v>
      </c>
      <c r="AA18" s="784">
        <f t="shared" si="35"/>
        <v>0</v>
      </c>
      <c r="AB18" s="784">
        <f t="shared" si="35"/>
        <v>0</v>
      </c>
      <c r="AC18" s="784">
        <f t="shared" si="35"/>
        <v>0</v>
      </c>
      <c r="AD18" s="784">
        <f t="shared" si="36"/>
        <v>0</v>
      </c>
      <c r="AE18" s="784">
        <f t="shared" si="37"/>
        <v>0</v>
      </c>
      <c r="AF18" s="784">
        <f t="shared" si="37"/>
        <v>0</v>
      </c>
      <c r="AG18" s="784">
        <f t="shared" si="37"/>
        <v>0</v>
      </c>
      <c r="AH18" s="784">
        <f t="shared" si="38"/>
        <v>0</v>
      </c>
      <c r="AI18" s="784">
        <f t="shared" si="39"/>
        <v>0</v>
      </c>
      <c r="AJ18" s="784">
        <f t="shared" si="39"/>
        <v>0</v>
      </c>
      <c r="AK18" s="784">
        <f t="shared" si="39"/>
        <v>0</v>
      </c>
      <c r="AL18" s="784">
        <f t="shared" si="22"/>
        <v>0</v>
      </c>
      <c r="AM18" s="784">
        <f t="shared" si="40"/>
        <v>0</v>
      </c>
      <c r="AN18" s="784">
        <f t="shared" si="66"/>
        <v>0</v>
      </c>
      <c r="AO18" s="784">
        <f t="shared" si="66"/>
        <v>0</v>
      </c>
      <c r="AP18" s="784">
        <f t="shared" si="66"/>
        <v>0</v>
      </c>
      <c r="AQ18" s="784">
        <f t="shared" si="41"/>
        <v>0</v>
      </c>
      <c r="AR18" s="784">
        <f t="shared" si="67"/>
        <v>0</v>
      </c>
      <c r="AS18" s="784">
        <f t="shared" si="67"/>
        <v>0</v>
      </c>
      <c r="AT18" s="784">
        <f t="shared" si="67"/>
        <v>0</v>
      </c>
      <c r="AU18" s="784">
        <f t="shared" si="42"/>
        <v>0</v>
      </c>
      <c r="AV18" s="784">
        <f t="shared" si="68"/>
        <v>0</v>
      </c>
      <c r="AW18" s="784">
        <f t="shared" si="68"/>
        <v>0</v>
      </c>
      <c r="AX18" s="784">
        <f t="shared" si="68"/>
        <v>0</v>
      </c>
      <c r="AY18" s="784">
        <f t="shared" si="43"/>
        <v>0</v>
      </c>
      <c r="AZ18" s="784">
        <f t="shared" si="74"/>
        <v>0</v>
      </c>
      <c r="BA18" s="784">
        <f t="shared" si="69"/>
        <v>0</v>
      </c>
      <c r="BB18" s="784">
        <f t="shared" si="69"/>
        <v>0</v>
      </c>
      <c r="BC18" s="784">
        <f t="shared" si="27"/>
        <v>0</v>
      </c>
      <c r="BD18" s="784">
        <f t="shared" si="44"/>
        <v>0</v>
      </c>
      <c r="BE18" s="784">
        <f t="shared" si="70"/>
        <v>0</v>
      </c>
      <c r="BF18" s="784">
        <f t="shared" si="70"/>
        <v>0</v>
      </c>
      <c r="BG18" s="784">
        <f t="shared" si="70"/>
        <v>0</v>
      </c>
      <c r="BH18" s="784">
        <f t="shared" si="45"/>
        <v>0</v>
      </c>
      <c r="BI18" s="784">
        <f t="shared" si="75"/>
        <v>0</v>
      </c>
      <c r="BJ18" s="784">
        <f t="shared" si="71"/>
        <v>0</v>
      </c>
      <c r="BK18" s="784">
        <f t="shared" si="71"/>
        <v>0</v>
      </c>
      <c r="BL18" s="784">
        <f t="shared" si="46"/>
        <v>0</v>
      </c>
      <c r="BM18" s="784">
        <f t="shared" si="72"/>
        <v>0</v>
      </c>
      <c r="BN18" s="784">
        <f t="shared" si="72"/>
        <v>0</v>
      </c>
      <c r="BO18" s="784">
        <f t="shared" si="72"/>
        <v>0</v>
      </c>
      <c r="BP18" s="784">
        <f t="shared" si="47"/>
        <v>0</v>
      </c>
      <c r="BQ18" s="784">
        <f t="shared" si="73"/>
        <v>0</v>
      </c>
      <c r="BR18" s="784">
        <f t="shared" si="73"/>
        <v>0</v>
      </c>
      <c r="BS18" s="784">
        <f t="shared" si="73"/>
        <v>0</v>
      </c>
      <c r="BT18" s="785"/>
    </row>
    <row r="19" spans="1:72" s="782" customFormat="1" ht="20.100000000000001" customHeight="1" outlineLevel="3">
      <c r="A19" s="783" t="s">
        <v>1636</v>
      </c>
      <c r="B19" s="767" t="s">
        <v>1637</v>
      </c>
      <c r="C19" s="768" t="e">
        <v>#N/A</v>
      </c>
      <c r="D19" s="784">
        <f t="shared" si="16"/>
        <v>0</v>
      </c>
      <c r="E19" s="803">
        <f>[13]开发间接费用!E19</f>
        <v>0</v>
      </c>
      <c r="F19" s="803">
        <f>[13]开发间接费用!F19</f>
        <v>0</v>
      </c>
      <c r="G19" s="803">
        <f>[13]开发间接费用!G19</f>
        <v>0</v>
      </c>
      <c r="H19" s="784">
        <f t="shared" si="17"/>
        <v>0</v>
      </c>
      <c r="I19" s="803">
        <f>[13]开发间接费用!I19</f>
        <v>0</v>
      </c>
      <c r="J19" s="803">
        <f>[13]开发间接费用!J19</f>
        <v>0</v>
      </c>
      <c r="K19" s="803">
        <f>[13]开发间接费用!K19</f>
        <v>0</v>
      </c>
      <c r="L19" s="784">
        <f t="shared" si="18"/>
        <v>0</v>
      </c>
      <c r="M19" s="803">
        <f>[13]开发间接费用!M19</f>
        <v>0</v>
      </c>
      <c r="N19" s="803">
        <f>[13]开发间接费用!N19</f>
        <v>0</v>
      </c>
      <c r="O19" s="803">
        <f>[13]开发间接费用!O19</f>
        <v>0</v>
      </c>
      <c r="P19" s="784">
        <f t="shared" si="19"/>
        <v>0</v>
      </c>
      <c r="Q19" s="803">
        <f>[13]开发间接费用!Q19</f>
        <v>0</v>
      </c>
      <c r="R19" s="803">
        <f>[13]开发间接费用!R19</f>
        <v>0</v>
      </c>
      <c r="S19" s="803">
        <f>[13]开发间接费用!S19</f>
        <v>0</v>
      </c>
      <c r="T19" s="784">
        <f t="shared" si="20"/>
        <v>0</v>
      </c>
      <c r="U19" s="784">
        <f t="shared" si="21"/>
        <v>0</v>
      </c>
      <c r="V19" s="784">
        <f t="shared" si="32"/>
        <v>0</v>
      </c>
      <c r="W19" s="784">
        <f t="shared" si="33"/>
        <v>0</v>
      </c>
      <c r="X19" s="784">
        <f t="shared" si="33"/>
        <v>0</v>
      </c>
      <c r="Y19" s="784">
        <f t="shared" si="33"/>
        <v>0</v>
      </c>
      <c r="Z19" s="784">
        <f t="shared" si="34"/>
        <v>0</v>
      </c>
      <c r="AA19" s="784">
        <f t="shared" si="35"/>
        <v>0</v>
      </c>
      <c r="AB19" s="784">
        <f t="shared" si="35"/>
        <v>0</v>
      </c>
      <c r="AC19" s="784">
        <f t="shared" si="35"/>
        <v>0</v>
      </c>
      <c r="AD19" s="784">
        <f t="shared" si="36"/>
        <v>0</v>
      </c>
      <c r="AE19" s="784">
        <f t="shared" si="37"/>
        <v>0</v>
      </c>
      <c r="AF19" s="784">
        <f t="shared" si="37"/>
        <v>0</v>
      </c>
      <c r="AG19" s="784">
        <f t="shared" si="37"/>
        <v>0</v>
      </c>
      <c r="AH19" s="784">
        <f t="shared" si="38"/>
        <v>0</v>
      </c>
      <c r="AI19" s="784">
        <f t="shared" si="39"/>
        <v>0</v>
      </c>
      <c r="AJ19" s="784">
        <f t="shared" si="39"/>
        <v>0</v>
      </c>
      <c r="AK19" s="784">
        <f t="shared" si="39"/>
        <v>0</v>
      </c>
      <c r="AL19" s="784">
        <f t="shared" si="22"/>
        <v>0</v>
      </c>
      <c r="AM19" s="784">
        <f t="shared" si="40"/>
        <v>0</v>
      </c>
      <c r="AN19" s="784">
        <f t="shared" si="66"/>
        <v>0</v>
      </c>
      <c r="AO19" s="784">
        <f t="shared" si="66"/>
        <v>0</v>
      </c>
      <c r="AP19" s="784">
        <f t="shared" si="66"/>
        <v>0</v>
      </c>
      <c r="AQ19" s="784">
        <f t="shared" si="41"/>
        <v>0</v>
      </c>
      <c r="AR19" s="784">
        <f t="shared" si="67"/>
        <v>0</v>
      </c>
      <c r="AS19" s="784">
        <f t="shared" si="67"/>
        <v>0</v>
      </c>
      <c r="AT19" s="784">
        <f t="shared" si="67"/>
        <v>0</v>
      </c>
      <c r="AU19" s="784">
        <f t="shared" si="42"/>
        <v>0</v>
      </c>
      <c r="AV19" s="784">
        <f t="shared" si="68"/>
        <v>0</v>
      </c>
      <c r="AW19" s="784">
        <f t="shared" si="68"/>
        <v>0</v>
      </c>
      <c r="AX19" s="784">
        <f t="shared" si="68"/>
        <v>0</v>
      </c>
      <c r="AY19" s="784">
        <f t="shared" si="43"/>
        <v>0</v>
      </c>
      <c r="AZ19" s="784">
        <f t="shared" si="74"/>
        <v>0</v>
      </c>
      <c r="BA19" s="784">
        <f t="shared" si="69"/>
        <v>0</v>
      </c>
      <c r="BB19" s="784">
        <f t="shared" si="69"/>
        <v>0</v>
      </c>
      <c r="BC19" s="784">
        <f t="shared" si="27"/>
        <v>0</v>
      </c>
      <c r="BD19" s="784">
        <f t="shared" si="44"/>
        <v>0</v>
      </c>
      <c r="BE19" s="784">
        <f t="shared" si="70"/>
        <v>0</v>
      </c>
      <c r="BF19" s="784">
        <f t="shared" si="70"/>
        <v>0</v>
      </c>
      <c r="BG19" s="784">
        <f t="shared" si="70"/>
        <v>0</v>
      </c>
      <c r="BH19" s="784">
        <f t="shared" si="45"/>
        <v>0</v>
      </c>
      <c r="BI19" s="784">
        <f t="shared" si="75"/>
        <v>0</v>
      </c>
      <c r="BJ19" s="784">
        <f t="shared" si="71"/>
        <v>0</v>
      </c>
      <c r="BK19" s="784">
        <f t="shared" si="71"/>
        <v>0</v>
      </c>
      <c r="BL19" s="784">
        <f t="shared" si="46"/>
        <v>0</v>
      </c>
      <c r="BM19" s="784">
        <f t="shared" si="72"/>
        <v>0</v>
      </c>
      <c r="BN19" s="784">
        <f t="shared" si="72"/>
        <v>0</v>
      </c>
      <c r="BO19" s="784">
        <f t="shared" si="72"/>
        <v>0</v>
      </c>
      <c r="BP19" s="784">
        <f t="shared" si="47"/>
        <v>0</v>
      </c>
      <c r="BQ19" s="784">
        <f t="shared" si="73"/>
        <v>0</v>
      </c>
      <c r="BR19" s="784">
        <f t="shared" si="73"/>
        <v>0</v>
      </c>
      <c r="BS19" s="784">
        <f t="shared" si="73"/>
        <v>0</v>
      </c>
      <c r="BT19" s="785"/>
    </row>
    <row r="20" spans="1:72" s="782" customFormat="1" ht="20.100000000000001" customHeight="1" outlineLevel="3">
      <c r="A20" s="783" t="s">
        <v>1638</v>
      </c>
      <c r="B20" s="767" t="s">
        <v>1639</v>
      </c>
      <c r="C20" s="768" t="e">
        <v>#N/A</v>
      </c>
      <c r="D20" s="784">
        <f t="shared" si="16"/>
        <v>0</v>
      </c>
      <c r="E20" s="803">
        <f>[13]开发间接费用!E20</f>
        <v>0</v>
      </c>
      <c r="F20" s="803">
        <f>[13]开发间接费用!F20</f>
        <v>0</v>
      </c>
      <c r="G20" s="803">
        <f>[13]开发间接费用!G20</f>
        <v>0</v>
      </c>
      <c r="H20" s="784">
        <f t="shared" si="17"/>
        <v>0</v>
      </c>
      <c r="I20" s="803">
        <f>[13]开发间接费用!I20</f>
        <v>0</v>
      </c>
      <c r="J20" s="803">
        <f>[13]开发间接费用!J20</f>
        <v>0</v>
      </c>
      <c r="K20" s="803">
        <f>[13]开发间接费用!K20</f>
        <v>0</v>
      </c>
      <c r="L20" s="784">
        <f t="shared" si="18"/>
        <v>0</v>
      </c>
      <c r="M20" s="803">
        <f>[13]开发间接费用!M20</f>
        <v>0</v>
      </c>
      <c r="N20" s="803">
        <f>[13]开发间接费用!N20</f>
        <v>0</v>
      </c>
      <c r="O20" s="803">
        <f>[13]开发间接费用!O20</f>
        <v>0</v>
      </c>
      <c r="P20" s="784">
        <f t="shared" si="19"/>
        <v>0</v>
      </c>
      <c r="Q20" s="803">
        <f>[13]开发间接费用!Q20</f>
        <v>0</v>
      </c>
      <c r="R20" s="803">
        <f>[13]开发间接费用!R20</f>
        <v>0</v>
      </c>
      <c r="S20" s="803">
        <f>[13]开发间接费用!S20</f>
        <v>0</v>
      </c>
      <c r="T20" s="784">
        <f t="shared" si="20"/>
        <v>0</v>
      </c>
      <c r="U20" s="784">
        <f t="shared" si="21"/>
        <v>0</v>
      </c>
      <c r="V20" s="784">
        <f t="shared" si="32"/>
        <v>0</v>
      </c>
      <c r="W20" s="784">
        <f t="shared" si="33"/>
        <v>0</v>
      </c>
      <c r="X20" s="784">
        <f t="shared" si="33"/>
        <v>0</v>
      </c>
      <c r="Y20" s="784">
        <f t="shared" si="33"/>
        <v>0</v>
      </c>
      <c r="Z20" s="784">
        <f t="shared" si="34"/>
        <v>0</v>
      </c>
      <c r="AA20" s="784">
        <f t="shared" si="35"/>
        <v>0</v>
      </c>
      <c r="AB20" s="784">
        <f t="shared" si="35"/>
        <v>0</v>
      </c>
      <c r="AC20" s="784">
        <f t="shared" si="35"/>
        <v>0</v>
      </c>
      <c r="AD20" s="784">
        <f t="shared" si="36"/>
        <v>0</v>
      </c>
      <c r="AE20" s="784">
        <f t="shared" si="37"/>
        <v>0</v>
      </c>
      <c r="AF20" s="784">
        <f t="shared" si="37"/>
        <v>0</v>
      </c>
      <c r="AG20" s="784">
        <f t="shared" si="37"/>
        <v>0</v>
      </c>
      <c r="AH20" s="784">
        <f t="shared" si="38"/>
        <v>0</v>
      </c>
      <c r="AI20" s="784">
        <f t="shared" si="39"/>
        <v>0</v>
      </c>
      <c r="AJ20" s="784">
        <f t="shared" si="39"/>
        <v>0</v>
      </c>
      <c r="AK20" s="784">
        <f t="shared" si="39"/>
        <v>0</v>
      </c>
      <c r="AL20" s="784">
        <f t="shared" si="22"/>
        <v>0</v>
      </c>
      <c r="AM20" s="784">
        <f t="shared" si="40"/>
        <v>0</v>
      </c>
      <c r="AN20" s="784">
        <f t="shared" si="66"/>
        <v>0</v>
      </c>
      <c r="AO20" s="784">
        <f t="shared" si="66"/>
        <v>0</v>
      </c>
      <c r="AP20" s="784">
        <f t="shared" si="66"/>
        <v>0</v>
      </c>
      <c r="AQ20" s="784">
        <f t="shared" si="41"/>
        <v>0</v>
      </c>
      <c r="AR20" s="784">
        <f t="shared" si="67"/>
        <v>0</v>
      </c>
      <c r="AS20" s="784">
        <f t="shared" si="67"/>
        <v>0</v>
      </c>
      <c r="AT20" s="784">
        <f t="shared" si="67"/>
        <v>0</v>
      </c>
      <c r="AU20" s="784">
        <f t="shared" si="42"/>
        <v>0</v>
      </c>
      <c r="AV20" s="784">
        <f t="shared" si="68"/>
        <v>0</v>
      </c>
      <c r="AW20" s="784">
        <f t="shared" si="68"/>
        <v>0</v>
      </c>
      <c r="AX20" s="784">
        <f t="shared" si="68"/>
        <v>0</v>
      </c>
      <c r="AY20" s="784">
        <f t="shared" si="43"/>
        <v>0</v>
      </c>
      <c r="AZ20" s="784">
        <f t="shared" si="74"/>
        <v>0</v>
      </c>
      <c r="BA20" s="784">
        <f t="shared" si="69"/>
        <v>0</v>
      </c>
      <c r="BB20" s="784">
        <f t="shared" si="69"/>
        <v>0</v>
      </c>
      <c r="BC20" s="784">
        <f t="shared" si="27"/>
        <v>0</v>
      </c>
      <c r="BD20" s="784">
        <f t="shared" si="44"/>
        <v>0</v>
      </c>
      <c r="BE20" s="784">
        <f t="shared" si="70"/>
        <v>0</v>
      </c>
      <c r="BF20" s="784">
        <f t="shared" si="70"/>
        <v>0</v>
      </c>
      <c r="BG20" s="784">
        <f t="shared" si="70"/>
        <v>0</v>
      </c>
      <c r="BH20" s="784">
        <f t="shared" si="45"/>
        <v>0</v>
      </c>
      <c r="BI20" s="784">
        <f t="shared" si="75"/>
        <v>0</v>
      </c>
      <c r="BJ20" s="784">
        <f t="shared" si="71"/>
        <v>0</v>
      </c>
      <c r="BK20" s="784">
        <f t="shared" si="71"/>
        <v>0</v>
      </c>
      <c r="BL20" s="784">
        <f t="shared" si="46"/>
        <v>0</v>
      </c>
      <c r="BM20" s="784">
        <f t="shared" si="72"/>
        <v>0</v>
      </c>
      <c r="BN20" s="784">
        <f t="shared" si="72"/>
        <v>0</v>
      </c>
      <c r="BO20" s="784">
        <f t="shared" si="72"/>
        <v>0</v>
      </c>
      <c r="BP20" s="784">
        <f t="shared" si="47"/>
        <v>0</v>
      </c>
      <c r="BQ20" s="784">
        <f t="shared" si="73"/>
        <v>0</v>
      </c>
      <c r="BR20" s="784">
        <f t="shared" si="73"/>
        <v>0</v>
      </c>
      <c r="BS20" s="784">
        <f t="shared" si="73"/>
        <v>0</v>
      </c>
      <c r="BT20" s="785"/>
    </row>
    <row r="21" spans="1:72" s="782" customFormat="1" ht="20.100000000000001" customHeight="1" outlineLevel="3">
      <c r="A21" s="783" t="s">
        <v>1640</v>
      </c>
      <c r="B21" s="767" t="s">
        <v>1641</v>
      </c>
      <c r="C21" s="768" t="e">
        <v>#N/A</v>
      </c>
      <c r="D21" s="784">
        <f t="shared" si="16"/>
        <v>0</v>
      </c>
      <c r="E21" s="803">
        <f>[13]开发间接费用!E21</f>
        <v>0</v>
      </c>
      <c r="F21" s="803">
        <f>[13]开发间接费用!F21</f>
        <v>0</v>
      </c>
      <c r="G21" s="803">
        <f>[13]开发间接费用!G21</f>
        <v>0</v>
      </c>
      <c r="H21" s="784">
        <f t="shared" si="17"/>
        <v>0</v>
      </c>
      <c r="I21" s="803">
        <f>[13]开发间接费用!I21</f>
        <v>0</v>
      </c>
      <c r="J21" s="803">
        <f>[13]开发间接费用!J21</f>
        <v>0</v>
      </c>
      <c r="K21" s="803">
        <f>[13]开发间接费用!K21</f>
        <v>0</v>
      </c>
      <c r="L21" s="784">
        <f t="shared" si="18"/>
        <v>0</v>
      </c>
      <c r="M21" s="803">
        <f>[13]开发间接费用!M21</f>
        <v>0</v>
      </c>
      <c r="N21" s="803">
        <f>[13]开发间接费用!N21</f>
        <v>0</v>
      </c>
      <c r="O21" s="803">
        <f>[13]开发间接费用!O21</f>
        <v>0</v>
      </c>
      <c r="P21" s="784">
        <f t="shared" si="19"/>
        <v>0</v>
      </c>
      <c r="Q21" s="803">
        <f>[13]开发间接费用!Q21</f>
        <v>0</v>
      </c>
      <c r="R21" s="803">
        <f>[13]开发间接费用!R21</f>
        <v>0</v>
      </c>
      <c r="S21" s="803">
        <f>[13]开发间接费用!S21</f>
        <v>0</v>
      </c>
      <c r="T21" s="784">
        <f t="shared" si="20"/>
        <v>0</v>
      </c>
      <c r="U21" s="784">
        <f t="shared" si="21"/>
        <v>0</v>
      </c>
      <c r="V21" s="784">
        <f t="shared" si="32"/>
        <v>0</v>
      </c>
      <c r="W21" s="784">
        <f t="shared" si="33"/>
        <v>0</v>
      </c>
      <c r="X21" s="784">
        <f t="shared" si="33"/>
        <v>0</v>
      </c>
      <c r="Y21" s="784">
        <f t="shared" si="33"/>
        <v>0</v>
      </c>
      <c r="Z21" s="784">
        <f t="shared" si="34"/>
        <v>0</v>
      </c>
      <c r="AA21" s="784">
        <f t="shared" si="35"/>
        <v>0</v>
      </c>
      <c r="AB21" s="784">
        <f t="shared" si="35"/>
        <v>0</v>
      </c>
      <c r="AC21" s="784">
        <f t="shared" si="35"/>
        <v>0</v>
      </c>
      <c r="AD21" s="784">
        <f t="shared" si="36"/>
        <v>0</v>
      </c>
      <c r="AE21" s="784">
        <f t="shared" si="37"/>
        <v>0</v>
      </c>
      <c r="AF21" s="784">
        <f t="shared" si="37"/>
        <v>0</v>
      </c>
      <c r="AG21" s="784">
        <f t="shared" si="37"/>
        <v>0</v>
      </c>
      <c r="AH21" s="784">
        <f t="shared" si="38"/>
        <v>0</v>
      </c>
      <c r="AI21" s="784">
        <f t="shared" si="39"/>
        <v>0</v>
      </c>
      <c r="AJ21" s="784">
        <f t="shared" si="39"/>
        <v>0</v>
      </c>
      <c r="AK21" s="784">
        <f t="shared" si="39"/>
        <v>0</v>
      </c>
      <c r="AL21" s="784">
        <f t="shared" si="22"/>
        <v>0</v>
      </c>
      <c r="AM21" s="784">
        <f t="shared" si="40"/>
        <v>0</v>
      </c>
      <c r="AN21" s="784">
        <f t="shared" si="66"/>
        <v>0</v>
      </c>
      <c r="AO21" s="784">
        <f t="shared" si="66"/>
        <v>0</v>
      </c>
      <c r="AP21" s="784">
        <f t="shared" si="66"/>
        <v>0</v>
      </c>
      <c r="AQ21" s="784">
        <f t="shared" si="41"/>
        <v>0</v>
      </c>
      <c r="AR21" s="784">
        <f t="shared" si="67"/>
        <v>0</v>
      </c>
      <c r="AS21" s="784">
        <f t="shared" si="67"/>
        <v>0</v>
      </c>
      <c r="AT21" s="784">
        <f t="shared" si="67"/>
        <v>0</v>
      </c>
      <c r="AU21" s="784">
        <f t="shared" si="42"/>
        <v>0</v>
      </c>
      <c r="AV21" s="784">
        <f t="shared" si="68"/>
        <v>0</v>
      </c>
      <c r="AW21" s="784">
        <f t="shared" si="68"/>
        <v>0</v>
      </c>
      <c r="AX21" s="784">
        <f t="shared" si="68"/>
        <v>0</v>
      </c>
      <c r="AY21" s="784">
        <f t="shared" si="43"/>
        <v>0</v>
      </c>
      <c r="AZ21" s="784">
        <f t="shared" si="74"/>
        <v>0</v>
      </c>
      <c r="BA21" s="784">
        <f t="shared" si="69"/>
        <v>0</v>
      </c>
      <c r="BB21" s="784">
        <f t="shared" si="69"/>
        <v>0</v>
      </c>
      <c r="BC21" s="784">
        <f t="shared" si="27"/>
        <v>0</v>
      </c>
      <c r="BD21" s="784">
        <f t="shared" si="44"/>
        <v>0</v>
      </c>
      <c r="BE21" s="784">
        <f t="shared" si="70"/>
        <v>0</v>
      </c>
      <c r="BF21" s="784">
        <f t="shared" si="70"/>
        <v>0</v>
      </c>
      <c r="BG21" s="784">
        <f t="shared" si="70"/>
        <v>0</v>
      </c>
      <c r="BH21" s="784">
        <f t="shared" si="45"/>
        <v>0</v>
      </c>
      <c r="BI21" s="784">
        <f t="shared" si="75"/>
        <v>0</v>
      </c>
      <c r="BJ21" s="784">
        <f t="shared" si="71"/>
        <v>0</v>
      </c>
      <c r="BK21" s="784">
        <f t="shared" si="71"/>
        <v>0</v>
      </c>
      <c r="BL21" s="784">
        <f t="shared" si="46"/>
        <v>0</v>
      </c>
      <c r="BM21" s="784">
        <f t="shared" si="72"/>
        <v>0</v>
      </c>
      <c r="BN21" s="784">
        <f t="shared" si="72"/>
        <v>0</v>
      </c>
      <c r="BO21" s="784">
        <f t="shared" si="72"/>
        <v>0</v>
      </c>
      <c r="BP21" s="784">
        <f t="shared" si="47"/>
        <v>0</v>
      </c>
      <c r="BQ21" s="784">
        <f t="shared" si="73"/>
        <v>0</v>
      </c>
      <c r="BR21" s="784">
        <f t="shared" si="73"/>
        <v>0</v>
      </c>
      <c r="BS21" s="784">
        <f t="shared" si="73"/>
        <v>0</v>
      </c>
      <c r="BT21" s="785"/>
    </row>
    <row r="22" spans="1:72" s="782" customFormat="1" ht="20.100000000000001" customHeight="1" outlineLevel="3">
      <c r="A22" s="783" t="s">
        <v>364</v>
      </c>
      <c r="B22" s="767" t="s">
        <v>345</v>
      </c>
      <c r="C22" s="769" t="e">
        <v>#N/A</v>
      </c>
      <c r="D22" s="784">
        <f t="shared" si="16"/>
        <v>0</v>
      </c>
      <c r="E22" s="803" t="str">
        <f>[13]开发间接费用!E22</f>
        <v>-</v>
      </c>
      <c r="F22" s="803" t="str">
        <f>[13]开发间接费用!F22</f>
        <v>-</v>
      </c>
      <c r="G22" s="803" t="str">
        <f>[13]开发间接费用!G22</f>
        <v>-</v>
      </c>
      <c r="H22" s="784">
        <f t="shared" si="17"/>
        <v>0</v>
      </c>
      <c r="I22" s="803" t="str">
        <f>[13]开发间接费用!I22</f>
        <v>-</v>
      </c>
      <c r="J22" s="803" t="str">
        <f>[13]开发间接费用!J22</f>
        <v>-</v>
      </c>
      <c r="K22" s="803" t="str">
        <f>[13]开发间接费用!K22</f>
        <v>-</v>
      </c>
      <c r="L22" s="784">
        <f t="shared" si="18"/>
        <v>0</v>
      </c>
      <c r="M22" s="803" t="str">
        <f>[13]开发间接费用!M22</f>
        <v>-</v>
      </c>
      <c r="N22" s="803" t="str">
        <f>[13]开发间接费用!N22</f>
        <v>-</v>
      </c>
      <c r="O22" s="803" t="str">
        <f>[13]开发间接费用!O22</f>
        <v>-</v>
      </c>
      <c r="P22" s="784">
        <f t="shared" si="19"/>
        <v>0</v>
      </c>
      <c r="Q22" s="803" t="str">
        <f>[13]开发间接费用!Q22</f>
        <v>-</v>
      </c>
      <c r="R22" s="803" t="str">
        <f>[13]开发间接费用!R22</f>
        <v>-</v>
      </c>
      <c r="S22" s="803" t="str">
        <f>[13]开发间接费用!S22</f>
        <v>-</v>
      </c>
      <c r="T22" s="784">
        <f t="shared" si="20"/>
        <v>0</v>
      </c>
      <c r="U22" s="784">
        <f>SUM(V22,Z22,AD22,AH22)</f>
        <v>0</v>
      </c>
      <c r="V22" s="784">
        <f t="shared" ref="V22" si="101">SUM(W22:Y22)</f>
        <v>0</v>
      </c>
      <c r="W22" s="784">
        <f>IF(ISNUMBER(E22*$U$7),E22*$U$7,0)</f>
        <v>0</v>
      </c>
      <c r="X22" s="784">
        <f t="shared" ref="X22:Y22" si="102">IF(ISNUMBER(F22*$U$7),F22*$U$7,0)</f>
        <v>0</v>
      </c>
      <c r="Y22" s="784">
        <f t="shared" si="102"/>
        <v>0</v>
      </c>
      <c r="Z22" s="784">
        <f t="shared" ref="Z22" si="103">SUM(AA22:AC22)</f>
        <v>0</v>
      </c>
      <c r="AA22" s="784">
        <f>IF(ISNUMBER(I22*$U$7),I22*$U$7,0)</f>
        <v>0</v>
      </c>
      <c r="AB22" s="784">
        <f t="shared" ref="AB22:AC22" si="104">IF(ISNUMBER(J22*$U$7),J22*$U$7,0)</f>
        <v>0</v>
      </c>
      <c r="AC22" s="784">
        <f t="shared" si="104"/>
        <v>0</v>
      </c>
      <c r="AD22" s="784">
        <f t="shared" ref="AD22" si="105">SUM(AE22:AG22)</f>
        <v>0</v>
      </c>
      <c r="AE22" s="784">
        <f>IF(ISNUMBER(M22*$U$7),M22*$U$7,0)</f>
        <v>0</v>
      </c>
      <c r="AF22" s="784">
        <f t="shared" ref="AF22:AG22" si="106">IF(ISNUMBER(N22*$U$7),N22*$U$7,0)</f>
        <v>0</v>
      </c>
      <c r="AG22" s="784">
        <f t="shared" si="106"/>
        <v>0</v>
      </c>
      <c r="AH22" s="784">
        <f t="shared" ref="AH22" si="107">SUM(AI22:AK22)</f>
        <v>0</v>
      </c>
      <c r="AI22" s="784">
        <f>IF(ISNUMBER(Q22*$U$7),Q22*$U$7,0)</f>
        <v>0</v>
      </c>
      <c r="AJ22" s="784">
        <f t="shared" ref="AJ22:AK22" si="108">IF(ISNUMBER(R22*$U$7),R22*$U$7,0)</f>
        <v>0</v>
      </c>
      <c r="AK22" s="784">
        <f t="shared" si="108"/>
        <v>0</v>
      </c>
      <c r="AL22" s="784">
        <f>SUM(AM22,AQ22,AU22,AY22)</f>
        <v>0</v>
      </c>
      <c r="AM22" s="784">
        <f t="shared" si="40"/>
        <v>0</v>
      </c>
      <c r="AN22" s="784">
        <f>IF(ISNUMBER(V22*$AL$7),V22*$AL$7,0)</f>
        <v>0</v>
      </c>
      <c r="AO22" s="784">
        <f t="shared" ref="AO22:AP22" si="109">IF(ISNUMBER(W22*$AL$7),W22*$AL$7,0)</f>
        <v>0</v>
      </c>
      <c r="AP22" s="784">
        <f t="shared" si="109"/>
        <v>0</v>
      </c>
      <c r="AQ22" s="784">
        <f t="shared" ref="AQ22" si="110">SUM(AR22:AT22)</f>
        <v>0</v>
      </c>
      <c r="AR22" s="784">
        <f>IF(ISNUMBER(Z22*$AL$7),Z22*$AL$7,0)</f>
        <v>0</v>
      </c>
      <c r="AS22" s="784">
        <f t="shared" ref="AS22:AT22" si="111">IF(ISNUMBER(AA22*$AL$7),AA22*$AL$7,0)</f>
        <v>0</v>
      </c>
      <c r="AT22" s="784">
        <f t="shared" si="111"/>
        <v>0</v>
      </c>
      <c r="AU22" s="784">
        <f t="shared" ref="AU22" si="112">SUM(AV22:AX22)</f>
        <v>0</v>
      </c>
      <c r="AV22" s="784">
        <f>IF(ISNUMBER(AD22*$AL$7),AD22*$AL$7,0)</f>
        <v>0</v>
      </c>
      <c r="AW22" s="784">
        <f t="shared" ref="AW22:AX22" si="113">IF(ISNUMBER(AE22*$AL$7),AE22*$AL$7,0)</f>
        <v>0</v>
      </c>
      <c r="AX22" s="784">
        <f t="shared" si="113"/>
        <v>0</v>
      </c>
      <c r="AY22" s="784">
        <f t="shared" ref="AY22" si="114">SUM(AZ22:BB22)</f>
        <v>0</v>
      </c>
      <c r="AZ22" s="784">
        <f>IF(ISNUMBER(AH22*$AL$7),AH22*$AL$7,0)</f>
        <v>0</v>
      </c>
      <c r="BA22" s="784">
        <f t="shared" ref="BA22:BB22" si="115">IF(ISNUMBER(AI22*$AL$7),AI22*$AL$7,0)</f>
        <v>0</v>
      </c>
      <c r="BB22" s="784">
        <f t="shared" si="115"/>
        <v>0</v>
      </c>
      <c r="BC22" s="784">
        <f>SUM(BD22,BH22,BL22,BP22)</f>
        <v>0</v>
      </c>
      <c r="BD22" s="784">
        <f t="shared" si="44"/>
        <v>0</v>
      </c>
      <c r="BE22" s="784">
        <f>IF(ISNUMBER(AM22*$BC$7),AM22*$BC$7,0)</f>
        <v>0</v>
      </c>
      <c r="BF22" s="784">
        <f t="shared" ref="BF22:BG22" si="116">IF(ISNUMBER(AN22*$BC$7),AN22*$BC$7,0)</f>
        <v>0</v>
      </c>
      <c r="BG22" s="784">
        <f t="shared" si="116"/>
        <v>0</v>
      </c>
      <c r="BH22" s="784">
        <f t="shared" ref="BH22" si="117">SUM(BI22:BK22)</f>
        <v>0</v>
      </c>
      <c r="BI22" s="784">
        <f>IF(ISNUMBER(AQ22*$BC$7),AQ22*$BC$7,0)</f>
        <v>0</v>
      </c>
      <c r="BJ22" s="784">
        <f t="shared" ref="BJ22:BK22" si="118">IF(ISNUMBER(AR22*$BC$7),AR22*$BC$7,0)</f>
        <v>0</v>
      </c>
      <c r="BK22" s="784">
        <f t="shared" si="118"/>
        <v>0</v>
      </c>
      <c r="BL22" s="784">
        <f t="shared" ref="BL22" si="119">SUM(BM22:BO22)</f>
        <v>0</v>
      </c>
      <c r="BM22" s="784">
        <f>IF(ISNUMBER(AU22*$BC$7),AU22*$BC$7,0)</f>
        <v>0</v>
      </c>
      <c r="BN22" s="784">
        <f t="shared" ref="BN22:BO22" si="120">IF(ISNUMBER(AV22*$BC$7),AV22*$BC$7,0)</f>
        <v>0</v>
      </c>
      <c r="BO22" s="784">
        <f t="shared" si="120"/>
        <v>0</v>
      </c>
      <c r="BP22" s="784">
        <f t="shared" ref="BP22" si="121">SUM(BQ22:BS22)</f>
        <v>0</v>
      </c>
      <c r="BQ22" s="784">
        <f>IF(ISNUMBER(AY22*$BC$7),AY22*$BC$7,0)</f>
        <v>0</v>
      </c>
      <c r="BR22" s="784">
        <f t="shared" ref="BR22:BS22" si="122">IF(ISNUMBER(AZ22*$BC$7),AZ22*$BC$7,0)</f>
        <v>0</v>
      </c>
      <c r="BS22" s="784">
        <f t="shared" si="122"/>
        <v>0</v>
      </c>
      <c r="BT22" s="785"/>
    </row>
    <row r="23" spans="1:72" s="782" customFormat="1" ht="20.100000000000001" customHeight="1" outlineLevel="3">
      <c r="A23" s="783" t="s">
        <v>365</v>
      </c>
      <c r="B23" s="767" t="s">
        <v>346</v>
      </c>
      <c r="C23" s="768" t="e">
        <v>#N/A</v>
      </c>
      <c r="D23" s="784">
        <f t="shared" si="16"/>
        <v>0</v>
      </c>
      <c r="E23" s="803">
        <f>[13]开发间接费用!E23</f>
        <v>0</v>
      </c>
      <c r="F23" s="803">
        <f>[13]开发间接费用!F23</f>
        <v>0</v>
      </c>
      <c r="G23" s="803">
        <f>[13]开发间接费用!G23</f>
        <v>0</v>
      </c>
      <c r="H23" s="784">
        <f t="shared" si="17"/>
        <v>0</v>
      </c>
      <c r="I23" s="803">
        <f>[13]开发间接费用!I23</f>
        <v>0</v>
      </c>
      <c r="J23" s="803">
        <f>[13]开发间接费用!J23</f>
        <v>0</v>
      </c>
      <c r="K23" s="803">
        <f>[13]开发间接费用!K23</f>
        <v>0</v>
      </c>
      <c r="L23" s="784">
        <f t="shared" si="18"/>
        <v>0</v>
      </c>
      <c r="M23" s="803">
        <f>[13]开发间接费用!M23</f>
        <v>0</v>
      </c>
      <c r="N23" s="803">
        <f>[13]开发间接费用!N23</f>
        <v>0</v>
      </c>
      <c r="O23" s="803">
        <f>[13]开发间接费用!O23</f>
        <v>0</v>
      </c>
      <c r="P23" s="784">
        <f t="shared" si="19"/>
        <v>0</v>
      </c>
      <c r="Q23" s="803">
        <f>[13]开发间接费用!Q23</f>
        <v>0</v>
      </c>
      <c r="R23" s="803">
        <f>[13]开发间接费用!R23</f>
        <v>0</v>
      </c>
      <c r="S23" s="803">
        <f>[13]开发间接费用!S23</f>
        <v>0</v>
      </c>
      <c r="T23" s="784">
        <f t="shared" si="20"/>
        <v>0</v>
      </c>
      <c r="U23" s="784">
        <f t="shared" si="21"/>
        <v>0</v>
      </c>
      <c r="V23" s="784">
        <f t="shared" si="32"/>
        <v>0</v>
      </c>
      <c r="W23" s="784">
        <f t="shared" si="33"/>
        <v>0</v>
      </c>
      <c r="X23" s="784">
        <f t="shared" si="33"/>
        <v>0</v>
      </c>
      <c r="Y23" s="784">
        <f t="shared" si="33"/>
        <v>0</v>
      </c>
      <c r="Z23" s="784">
        <f t="shared" si="34"/>
        <v>0</v>
      </c>
      <c r="AA23" s="784">
        <f t="shared" si="35"/>
        <v>0</v>
      </c>
      <c r="AB23" s="784">
        <f t="shared" si="35"/>
        <v>0</v>
      </c>
      <c r="AC23" s="784">
        <f t="shared" si="35"/>
        <v>0</v>
      </c>
      <c r="AD23" s="784">
        <f t="shared" si="36"/>
        <v>0</v>
      </c>
      <c r="AE23" s="784">
        <f t="shared" si="37"/>
        <v>0</v>
      </c>
      <c r="AF23" s="784">
        <f t="shared" si="37"/>
        <v>0</v>
      </c>
      <c r="AG23" s="784">
        <f t="shared" si="37"/>
        <v>0</v>
      </c>
      <c r="AH23" s="784">
        <f t="shared" si="38"/>
        <v>0</v>
      </c>
      <c r="AI23" s="784">
        <f t="shared" si="39"/>
        <v>0</v>
      </c>
      <c r="AJ23" s="784">
        <f t="shared" si="39"/>
        <v>0</v>
      </c>
      <c r="AK23" s="784">
        <f t="shared" si="39"/>
        <v>0</v>
      </c>
      <c r="AL23" s="784">
        <f t="shared" si="22"/>
        <v>0</v>
      </c>
      <c r="AM23" s="784">
        <f t="shared" si="40"/>
        <v>0</v>
      </c>
      <c r="AN23" s="784">
        <f t="shared" si="66"/>
        <v>0</v>
      </c>
      <c r="AO23" s="784">
        <f t="shared" si="66"/>
        <v>0</v>
      </c>
      <c r="AP23" s="784">
        <f t="shared" si="66"/>
        <v>0</v>
      </c>
      <c r="AQ23" s="784">
        <f t="shared" si="41"/>
        <v>0</v>
      </c>
      <c r="AR23" s="784">
        <f t="shared" si="67"/>
        <v>0</v>
      </c>
      <c r="AS23" s="784">
        <f t="shared" si="67"/>
        <v>0</v>
      </c>
      <c r="AT23" s="784">
        <f t="shared" si="67"/>
        <v>0</v>
      </c>
      <c r="AU23" s="784">
        <f t="shared" si="42"/>
        <v>0</v>
      </c>
      <c r="AV23" s="784">
        <f t="shared" si="68"/>
        <v>0</v>
      </c>
      <c r="AW23" s="784">
        <f t="shared" si="68"/>
        <v>0</v>
      </c>
      <c r="AX23" s="784">
        <f t="shared" si="68"/>
        <v>0</v>
      </c>
      <c r="AY23" s="784">
        <f t="shared" si="43"/>
        <v>0</v>
      </c>
      <c r="AZ23" s="784">
        <f t="shared" si="74"/>
        <v>0</v>
      </c>
      <c r="BA23" s="784">
        <f t="shared" si="69"/>
        <v>0</v>
      </c>
      <c r="BB23" s="784">
        <f t="shared" si="69"/>
        <v>0</v>
      </c>
      <c r="BC23" s="784">
        <f t="shared" si="27"/>
        <v>0</v>
      </c>
      <c r="BD23" s="784">
        <f t="shared" si="44"/>
        <v>0</v>
      </c>
      <c r="BE23" s="784">
        <f t="shared" si="70"/>
        <v>0</v>
      </c>
      <c r="BF23" s="784">
        <f t="shared" si="70"/>
        <v>0</v>
      </c>
      <c r="BG23" s="784">
        <f t="shared" si="70"/>
        <v>0</v>
      </c>
      <c r="BH23" s="784">
        <f t="shared" si="45"/>
        <v>0</v>
      </c>
      <c r="BI23" s="784">
        <f t="shared" si="75"/>
        <v>0</v>
      </c>
      <c r="BJ23" s="784">
        <f t="shared" si="71"/>
        <v>0</v>
      </c>
      <c r="BK23" s="784">
        <f t="shared" si="71"/>
        <v>0</v>
      </c>
      <c r="BL23" s="784">
        <f t="shared" si="46"/>
        <v>0</v>
      </c>
      <c r="BM23" s="784">
        <f t="shared" si="72"/>
        <v>0</v>
      </c>
      <c r="BN23" s="784">
        <f t="shared" si="72"/>
        <v>0</v>
      </c>
      <c r="BO23" s="784">
        <f t="shared" si="72"/>
        <v>0</v>
      </c>
      <c r="BP23" s="784">
        <f t="shared" si="47"/>
        <v>0</v>
      </c>
      <c r="BQ23" s="784">
        <f t="shared" si="73"/>
        <v>0</v>
      </c>
      <c r="BR23" s="784">
        <f t="shared" si="73"/>
        <v>0</v>
      </c>
      <c r="BS23" s="784">
        <f t="shared" si="73"/>
        <v>0</v>
      </c>
      <c r="BT23" s="785"/>
    </row>
    <row r="24" spans="1:72" s="782" customFormat="1" ht="20.100000000000001" customHeight="1" outlineLevel="2">
      <c r="A24" s="783" t="s">
        <v>1642</v>
      </c>
      <c r="B24" s="767" t="s">
        <v>347</v>
      </c>
      <c r="C24" s="768" t="e">
        <v>#N/A</v>
      </c>
      <c r="D24" s="784">
        <f t="shared" si="16"/>
        <v>0</v>
      </c>
      <c r="E24" s="803">
        <f>[13]开发间接费用!E24</f>
        <v>0</v>
      </c>
      <c r="F24" s="803">
        <f>[13]开发间接费用!F24</f>
        <v>0</v>
      </c>
      <c r="G24" s="803">
        <f>[13]开发间接费用!G24</f>
        <v>0</v>
      </c>
      <c r="H24" s="784">
        <f t="shared" si="17"/>
        <v>0</v>
      </c>
      <c r="I24" s="803">
        <f>[13]开发间接费用!I24</f>
        <v>0</v>
      </c>
      <c r="J24" s="803">
        <f>[13]开发间接费用!J24</f>
        <v>0</v>
      </c>
      <c r="K24" s="803">
        <f>[13]开发间接费用!K24</f>
        <v>0</v>
      </c>
      <c r="L24" s="784">
        <f t="shared" si="18"/>
        <v>0</v>
      </c>
      <c r="M24" s="803">
        <f>[13]开发间接费用!M24</f>
        <v>0</v>
      </c>
      <c r="N24" s="803">
        <f>[13]开发间接费用!N24</f>
        <v>0</v>
      </c>
      <c r="O24" s="803">
        <f>[13]开发间接费用!O24</f>
        <v>0</v>
      </c>
      <c r="P24" s="784">
        <f t="shared" si="19"/>
        <v>0</v>
      </c>
      <c r="Q24" s="803">
        <f>[13]开发间接费用!Q24</f>
        <v>0</v>
      </c>
      <c r="R24" s="803">
        <f>[13]开发间接费用!R24</f>
        <v>0</v>
      </c>
      <c r="S24" s="803">
        <f>[13]开发间接费用!S24</f>
        <v>0</v>
      </c>
      <c r="T24" s="784">
        <f t="shared" si="20"/>
        <v>0</v>
      </c>
      <c r="U24" s="784">
        <f t="shared" si="21"/>
        <v>0</v>
      </c>
      <c r="V24" s="784">
        <f t="shared" si="32"/>
        <v>0</v>
      </c>
      <c r="W24" s="784">
        <f t="shared" si="33"/>
        <v>0</v>
      </c>
      <c r="X24" s="784">
        <f t="shared" si="33"/>
        <v>0</v>
      </c>
      <c r="Y24" s="784">
        <f t="shared" si="33"/>
        <v>0</v>
      </c>
      <c r="Z24" s="784">
        <f t="shared" si="34"/>
        <v>0</v>
      </c>
      <c r="AA24" s="784">
        <f t="shared" si="35"/>
        <v>0</v>
      </c>
      <c r="AB24" s="784">
        <f t="shared" si="35"/>
        <v>0</v>
      </c>
      <c r="AC24" s="784">
        <f t="shared" si="35"/>
        <v>0</v>
      </c>
      <c r="AD24" s="784">
        <f t="shared" si="36"/>
        <v>0</v>
      </c>
      <c r="AE24" s="784">
        <f t="shared" si="37"/>
        <v>0</v>
      </c>
      <c r="AF24" s="784">
        <f t="shared" si="37"/>
        <v>0</v>
      </c>
      <c r="AG24" s="784">
        <f t="shared" si="37"/>
        <v>0</v>
      </c>
      <c r="AH24" s="784">
        <f t="shared" si="38"/>
        <v>0</v>
      </c>
      <c r="AI24" s="784">
        <f t="shared" si="39"/>
        <v>0</v>
      </c>
      <c r="AJ24" s="784">
        <f t="shared" si="39"/>
        <v>0</v>
      </c>
      <c r="AK24" s="784">
        <f t="shared" si="39"/>
        <v>0</v>
      </c>
      <c r="AL24" s="784">
        <f t="shared" si="22"/>
        <v>0</v>
      </c>
      <c r="AM24" s="784">
        <f t="shared" si="40"/>
        <v>0</v>
      </c>
      <c r="AN24" s="784">
        <f t="shared" si="66"/>
        <v>0</v>
      </c>
      <c r="AO24" s="784">
        <f t="shared" si="66"/>
        <v>0</v>
      </c>
      <c r="AP24" s="784">
        <f t="shared" si="66"/>
        <v>0</v>
      </c>
      <c r="AQ24" s="784">
        <f t="shared" si="41"/>
        <v>0</v>
      </c>
      <c r="AR24" s="784">
        <f t="shared" si="67"/>
        <v>0</v>
      </c>
      <c r="AS24" s="784">
        <f t="shared" si="67"/>
        <v>0</v>
      </c>
      <c r="AT24" s="784">
        <f t="shared" si="67"/>
        <v>0</v>
      </c>
      <c r="AU24" s="784">
        <f t="shared" si="42"/>
        <v>0</v>
      </c>
      <c r="AV24" s="784">
        <f t="shared" si="68"/>
        <v>0</v>
      </c>
      <c r="AW24" s="784">
        <f t="shared" si="68"/>
        <v>0</v>
      </c>
      <c r="AX24" s="784">
        <f t="shared" si="68"/>
        <v>0</v>
      </c>
      <c r="AY24" s="784">
        <f t="shared" si="43"/>
        <v>0</v>
      </c>
      <c r="AZ24" s="784">
        <f t="shared" si="74"/>
        <v>0</v>
      </c>
      <c r="BA24" s="784">
        <f t="shared" si="69"/>
        <v>0</v>
      </c>
      <c r="BB24" s="784">
        <f t="shared" si="69"/>
        <v>0</v>
      </c>
      <c r="BC24" s="784">
        <f t="shared" si="27"/>
        <v>0</v>
      </c>
      <c r="BD24" s="784">
        <f t="shared" si="44"/>
        <v>0</v>
      </c>
      <c r="BE24" s="784">
        <f t="shared" si="70"/>
        <v>0</v>
      </c>
      <c r="BF24" s="784">
        <f t="shared" si="70"/>
        <v>0</v>
      </c>
      <c r="BG24" s="784">
        <f t="shared" si="70"/>
        <v>0</v>
      </c>
      <c r="BH24" s="784">
        <f t="shared" si="45"/>
        <v>0</v>
      </c>
      <c r="BI24" s="784">
        <f t="shared" si="75"/>
        <v>0</v>
      </c>
      <c r="BJ24" s="784">
        <f t="shared" si="71"/>
        <v>0</v>
      </c>
      <c r="BK24" s="784">
        <f t="shared" si="71"/>
        <v>0</v>
      </c>
      <c r="BL24" s="784">
        <f t="shared" si="46"/>
        <v>0</v>
      </c>
      <c r="BM24" s="784">
        <f t="shared" si="72"/>
        <v>0</v>
      </c>
      <c r="BN24" s="784">
        <f t="shared" si="72"/>
        <v>0</v>
      </c>
      <c r="BO24" s="784">
        <f t="shared" si="72"/>
        <v>0</v>
      </c>
      <c r="BP24" s="784">
        <f t="shared" si="47"/>
        <v>0</v>
      </c>
      <c r="BQ24" s="784">
        <f t="shared" si="73"/>
        <v>0</v>
      </c>
      <c r="BR24" s="784">
        <f t="shared" si="73"/>
        <v>0</v>
      </c>
      <c r="BS24" s="784">
        <f t="shared" si="73"/>
        <v>0</v>
      </c>
      <c r="BT24" s="785"/>
    </row>
    <row r="25" spans="1:72" s="782" customFormat="1" ht="20.100000000000001" customHeight="1" outlineLevel="2">
      <c r="A25" s="783" t="s">
        <v>1643</v>
      </c>
      <c r="B25" s="767" t="s">
        <v>348</v>
      </c>
      <c r="C25" s="768" t="e">
        <v>#N/A</v>
      </c>
      <c r="D25" s="784">
        <f t="shared" si="16"/>
        <v>0</v>
      </c>
      <c r="E25" s="803">
        <f>[13]开发间接费用!E25</f>
        <v>0</v>
      </c>
      <c r="F25" s="803">
        <f>[13]开发间接费用!F25</f>
        <v>0</v>
      </c>
      <c r="G25" s="803">
        <f>[13]开发间接费用!G25</f>
        <v>0</v>
      </c>
      <c r="H25" s="784">
        <f t="shared" si="17"/>
        <v>0</v>
      </c>
      <c r="I25" s="803">
        <f>[13]开发间接费用!I25</f>
        <v>0</v>
      </c>
      <c r="J25" s="803">
        <f>[13]开发间接费用!J25</f>
        <v>0</v>
      </c>
      <c r="K25" s="803">
        <f>[13]开发间接费用!K25</f>
        <v>0</v>
      </c>
      <c r="L25" s="784">
        <f t="shared" si="18"/>
        <v>0</v>
      </c>
      <c r="M25" s="803">
        <f>[13]开发间接费用!M25</f>
        <v>0</v>
      </c>
      <c r="N25" s="803">
        <f>[13]开发间接费用!N25</f>
        <v>0</v>
      </c>
      <c r="O25" s="803">
        <f>[13]开发间接费用!O25</f>
        <v>0</v>
      </c>
      <c r="P25" s="784">
        <f t="shared" si="19"/>
        <v>0</v>
      </c>
      <c r="Q25" s="803">
        <f>[13]开发间接费用!Q25</f>
        <v>0</v>
      </c>
      <c r="R25" s="803">
        <f>[13]开发间接费用!R25</f>
        <v>0</v>
      </c>
      <c r="S25" s="803">
        <f>[13]开发间接费用!S25</f>
        <v>0</v>
      </c>
      <c r="T25" s="784">
        <f t="shared" si="20"/>
        <v>0</v>
      </c>
      <c r="U25" s="784">
        <f t="shared" si="21"/>
        <v>0</v>
      </c>
      <c r="V25" s="784">
        <f t="shared" si="32"/>
        <v>0</v>
      </c>
      <c r="W25" s="784">
        <f t="shared" si="33"/>
        <v>0</v>
      </c>
      <c r="X25" s="784">
        <f t="shared" si="33"/>
        <v>0</v>
      </c>
      <c r="Y25" s="784">
        <f t="shared" si="33"/>
        <v>0</v>
      </c>
      <c r="Z25" s="784">
        <f t="shared" si="34"/>
        <v>0</v>
      </c>
      <c r="AA25" s="784">
        <f t="shared" si="35"/>
        <v>0</v>
      </c>
      <c r="AB25" s="784">
        <f t="shared" si="35"/>
        <v>0</v>
      </c>
      <c r="AC25" s="784">
        <f t="shared" si="35"/>
        <v>0</v>
      </c>
      <c r="AD25" s="784">
        <f t="shared" si="36"/>
        <v>0</v>
      </c>
      <c r="AE25" s="784">
        <f t="shared" si="37"/>
        <v>0</v>
      </c>
      <c r="AF25" s="784">
        <f t="shared" si="37"/>
        <v>0</v>
      </c>
      <c r="AG25" s="784">
        <f t="shared" si="37"/>
        <v>0</v>
      </c>
      <c r="AH25" s="784">
        <f t="shared" si="38"/>
        <v>0</v>
      </c>
      <c r="AI25" s="784">
        <f t="shared" si="39"/>
        <v>0</v>
      </c>
      <c r="AJ25" s="784">
        <f t="shared" si="39"/>
        <v>0</v>
      </c>
      <c r="AK25" s="784">
        <f t="shared" si="39"/>
        <v>0</v>
      </c>
      <c r="AL25" s="784">
        <f t="shared" si="22"/>
        <v>0</v>
      </c>
      <c r="AM25" s="784">
        <f t="shared" si="40"/>
        <v>0</v>
      </c>
      <c r="AN25" s="784">
        <f t="shared" si="66"/>
        <v>0</v>
      </c>
      <c r="AO25" s="784">
        <f t="shared" si="66"/>
        <v>0</v>
      </c>
      <c r="AP25" s="784">
        <f t="shared" si="66"/>
        <v>0</v>
      </c>
      <c r="AQ25" s="784">
        <f t="shared" si="41"/>
        <v>0</v>
      </c>
      <c r="AR25" s="784">
        <f t="shared" si="67"/>
        <v>0</v>
      </c>
      <c r="AS25" s="784">
        <f t="shared" si="67"/>
        <v>0</v>
      </c>
      <c r="AT25" s="784">
        <f t="shared" si="67"/>
        <v>0</v>
      </c>
      <c r="AU25" s="784">
        <f t="shared" si="42"/>
        <v>0</v>
      </c>
      <c r="AV25" s="784">
        <f t="shared" si="68"/>
        <v>0</v>
      </c>
      <c r="AW25" s="784">
        <f t="shared" si="68"/>
        <v>0</v>
      </c>
      <c r="AX25" s="784">
        <f t="shared" si="68"/>
        <v>0</v>
      </c>
      <c r="AY25" s="784">
        <f t="shared" si="43"/>
        <v>0</v>
      </c>
      <c r="AZ25" s="784">
        <f t="shared" si="74"/>
        <v>0</v>
      </c>
      <c r="BA25" s="784">
        <f t="shared" si="69"/>
        <v>0</v>
      </c>
      <c r="BB25" s="784">
        <f t="shared" si="69"/>
        <v>0</v>
      </c>
      <c r="BC25" s="784">
        <f t="shared" si="27"/>
        <v>0</v>
      </c>
      <c r="BD25" s="784">
        <f t="shared" si="44"/>
        <v>0</v>
      </c>
      <c r="BE25" s="784">
        <f t="shared" si="70"/>
        <v>0</v>
      </c>
      <c r="BF25" s="784">
        <f t="shared" si="70"/>
        <v>0</v>
      </c>
      <c r="BG25" s="784">
        <f t="shared" si="70"/>
        <v>0</v>
      </c>
      <c r="BH25" s="784">
        <f t="shared" si="45"/>
        <v>0</v>
      </c>
      <c r="BI25" s="784">
        <f t="shared" si="75"/>
        <v>0</v>
      </c>
      <c r="BJ25" s="784">
        <f t="shared" si="71"/>
        <v>0</v>
      </c>
      <c r="BK25" s="784">
        <f t="shared" si="71"/>
        <v>0</v>
      </c>
      <c r="BL25" s="784">
        <f t="shared" si="46"/>
        <v>0</v>
      </c>
      <c r="BM25" s="784">
        <f t="shared" si="72"/>
        <v>0</v>
      </c>
      <c r="BN25" s="784">
        <f t="shared" si="72"/>
        <v>0</v>
      </c>
      <c r="BO25" s="784">
        <f t="shared" si="72"/>
        <v>0</v>
      </c>
      <c r="BP25" s="784">
        <f t="shared" si="47"/>
        <v>0</v>
      </c>
      <c r="BQ25" s="784">
        <f t="shared" si="73"/>
        <v>0</v>
      </c>
      <c r="BR25" s="784">
        <f t="shared" si="73"/>
        <v>0</v>
      </c>
      <c r="BS25" s="784">
        <f t="shared" si="73"/>
        <v>0</v>
      </c>
      <c r="BT25" s="785"/>
    </row>
    <row r="26" spans="1:72" s="782" customFormat="1" ht="20.100000000000001" customHeight="1" outlineLevel="2">
      <c r="A26" s="783" t="s">
        <v>1644</v>
      </c>
      <c r="B26" s="767" t="s">
        <v>349</v>
      </c>
      <c r="C26" s="768" t="e">
        <v>#N/A</v>
      </c>
      <c r="D26" s="784">
        <f t="shared" si="16"/>
        <v>0</v>
      </c>
      <c r="E26" s="803">
        <f>[13]开发间接费用!E26</f>
        <v>0</v>
      </c>
      <c r="F26" s="803">
        <f>[13]开发间接费用!F26</f>
        <v>0</v>
      </c>
      <c r="G26" s="803">
        <f>[13]开发间接费用!G26</f>
        <v>0</v>
      </c>
      <c r="H26" s="784">
        <f t="shared" si="17"/>
        <v>0</v>
      </c>
      <c r="I26" s="803">
        <f>[13]开发间接费用!I26</f>
        <v>0</v>
      </c>
      <c r="J26" s="803">
        <f>[13]开发间接费用!J26</f>
        <v>0</v>
      </c>
      <c r="K26" s="803">
        <f>[13]开发间接费用!K26</f>
        <v>0</v>
      </c>
      <c r="L26" s="784">
        <f t="shared" si="18"/>
        <v>0</v>
      </c>
      <c r="M26" s="803">
        <f>[13]开发间接费用!M26</f>
        <v>0</v>
      </c>
      <c r="N26" s="803">
        <f>[13]开发间接费用!N26</f>
        <v>0</v>
      </c>
      <c r="O26" s="803">
        <f>[13]开发间接费用!O26</f>
        <v>0</v>
      </c>
      <c r="P26" s="784">
        <f t="shared" si="19"/>
        <v>0</v>
      </c>
      <c r="Q26" s="803">
        <f>[13]开发间接费用!Q26</f>
        <v>0</v>
      </c>
      <c r="R26" s="803">
        <f>[13]开发间接费用!R26</f>
        <v>0</v>
      </c>
      <c r="S26" s="803">
        <f>[13]开发间接费用!S26</f>
        <v>0</v>
      </c>
      <c r="T26" s="784">
        <f t="shared" si="20"/>
        <v>0</v>
      </c>
      <c r="U26" s="784">
        <f t="shared" si="21"/>
        <v>0</v>
      </c>
      <c r="V26" s="784">
        <f t="shared" si="32"/>
        <v>0</v>
      </c>
      <c r="W26" s="784">
        <f t="shared" si="33"/>
        <v>0</v>
      </c>
      <c r="X26" s="784">
        <f t="shared" si="33"/>
        <v>0</v>
      </c>
      <c r="Y26" s="784">
        <f t="shared" si="33"/>
        <v>0</v>
      </c>
      <c r="Z26" s="784">
        <f t="shared" si="34"/>
        <v>0</v>
      </c>
      <c r="AA26" s="784">
        <f t="shared" si="35"/>
        <v>0</v>
      </c>
      <c r="AB26" s="784">
        <f t="shared" si="35"/>
        <v>0</v>
      </c>
      <c r="AC26" s="784">
        <f t="shared" si="35"/>
        <v>0</v>
      </c>
      <c r="AD26" s="784">
        <f t="shared" si="36"/>
        <v>0</v>
      </c>
      <c r="AE26" s="784">
        <f t="shared" si="37"/>
        <v>0</v>
      </c>
      <c r="AF26" s="784">
        <f t="shared" si="37"/>
        <v>0</v>
      </c>
      <c r="AG26" s="784">
        <f t="shared" si="37"/>
        <v>0</v>
      </c>
      <c r="AH26" s="784">
        <f t="shared" si="38"/>
        <v>0</v>
      </c>
      <c r="AI26" s="784">
        <f t="shared" si="39"/>
        <v>0</v>
      </c>
      <c r="AJ26" s="784">
        <f t="shared" si="39"/>
        <v>0</v>
      </c>
      <c r="AK26" s="784">
        <f t="shared" si="39"/>
        <v>0</v>
      </c>
      <c r="AL26" s="784">
        <f t="shared" si="22"/>
        <v>0</v>
      </c>
      <c r="AM26" s="784">
        <f t="shared" si="40"/>
        <v>0</v>
      </c>
      <c r="AN26" s="784">
        <f t="shared" si="66"/>
        <v>0</v>
      </c>
      <c r="AO26" s="784">
        <f t="shared" si="66"/>
        <v>0</v>
      </c>
      <c r="AP26" s="784">
        <f t="shared" si="66"/>
        <v>0</v>
      </c>
      <c r="AQ26" s="784">
        <f t="shared" si="41"/>
        <v>0</v>
      </c>
      <c r="AR26" s="784">
        <f t="shared" si="67"/>
        <v>0</v>
      </c>
      <c r="AS26" s="784">
        <f t="shared" si="67"/>
        <v>0</v>
      </c>
      <c r="AT26" s="784">
        <f t="shared" si="67"/>
        <v>0</v>
      </c>
      <c r="AU26" s="784">
        <f t="shared" si="42"/>
        <v>0</v>
      </c>
      <c r="AV26" s="784">
        <f t="shared" si="68"/>
        <v>0</v>
      </c>
      <c r="AW26" s="784">
        <f t="shared" si="68"/>
        <v>0</v>
      </c>
      <c r="AX26" s="784">
        <f t="shared" si="68"/>
        <v>0</v>
      </c>
      <c r="AY26" s="784">
        <f t="shared" si="43"/>
        <v>0</v>
      </c>
      <c r="AZ26" s="784">
        <f t="shared" si="74"/>
        <v>0</v>
      </c>
      <c r="BA26" s="784">
        <f t="shared" si="69"/>
        <v>0</v>
      </c>
      <c r="BB26" s="784">
        <f t="shared" si="69"/>
        <v>0</v>
      </c>
      <c r="BC26" s="784">
        <f t="shared" si="27"/>
        <v>0</v>
      </c>
      <c r="BD26" s="784">
        <f t="shared" si="44"/>
        <v>0</v>
      </c>
      <c r="BE26" s="784">
        <f t="shared" si="70"/>
        <v>0</v>
      </c>
      <c r="BF26" s="784">
        <f t="shared" si="70"/>
        <v>0</v>
      </c>
      <c r="BG26" s="784">
        <f t="shared" si="70"/>
        <v>0</v>
      </c>
      <c r="BH26" s="784">
        <f t="shared" si="45"/>
        <v>0</v>
      </c>
      <c r="BI26" s="784">
        <f t="shared" si="75"/>
        <v>0</v>
      </c>
      <c r="BJ26" s="784">
        <f t="shared" si="71"/>
        <v>0</v>
      </c>
      <c r="BK26" s="784">
        <f t="shared" si="71"/>
        <v>0</v>
      </c>
      <c r="BL26" s="784">
        <f t="shared" si="46"/>
        <v>0</v>
      </c>
      <c r="BM26" s="784">
        <f t="shared" si="72"/>
        <v>0</v>
      </c>
      <c r="BN26" s="784">
        <f t="shared" si="72"/>
        <v>0</v>
      </c>
      <c r="BO26" s="784">
        <f t="shared" si="72"/>
        <v>0</v>
      </c>
      <c r="BP26" s="784">
        <f t="shared" si="47"/>
        <v>0</v>
      </c>
      <c r="BQ26" s="784">
        <f t="shared" si="73"/>
        <v>0</v>
      </c>
      <c r="BR26" s="784">
        <f t="shared" si="73"/>
        <v>0</v>
      </c>
      <c r="BS26" s="784">
        <f t="shared" si="73"/>
        <v>0</v>
      </c>
      <c r="BT26" s="785"/>
    </row>
    <row r="27" spans="1:72" s="782" customFormat="1" ht="20.100000000000001" customHeight="1" outlineLevel="2">
      <c r="A27" s="783" t="s">
        <v>1645</v>
      </c>
      <c r="B27" s="767" t="s">
        <v>350</v>
      </c>
      <c r="C27" s="768" t="e">
        <v>#N/A</v>
      </c>
      <c r="D27" s="784">
        <f t="shared" si="16"/>
        <v>0</v>
      </c>
      <c r="E27" s="803">
        <f>[13]开发间接费用!E27</f>
        <v>0</v>
      </c>
      <c r="F27" s="803">
        <f>[13]开发间接费用!F27</f>
        <v>0</v>
      </c>
      <c r="G27" s="803">
        <f>[13]开发间接费用!G27</f>
        <v>0</v>
      </c>
      <c r="H27" s="784">
        <f t="shared" si="17"/>
        <v>0</v>
      </c>
      <c r="I27" s="803">
        <f>[13]开发间接费用!I27</f>
        <v>0</v>
      </c>
      <c r="J27" s="803">
        <f>[13]开发间接费用!J27</f>
        <v>0</v>
      </c>
      <c r="K27" s="803">
        <f>[13]开发间接费用!K27</f>
        <v>0</v>
      </c>
      <c r="L27" s="784">
        <f t="shared" si="18"/>
        <v>0</v>
      </c>
      <c r="M27" s="803">
        <f>[13]开发间接费用!M27</f>
        <v>0</v>
      </c>
      <c r="N27" s="803">
        <f>[13]开发间接费用!N27</f>
        <v>0</v>
      </c>
      <c r="O27" s="803">
        <f>[13]开发间接费用!O27</f>
        <v>0</v>
      </c>
      <c r="P27" s="784">
        <f t="shared" si="19"/>
        <v>0</v>
      </c>
      <c r="Q27" s="803">
        <f>[13]开发间接费用!Q27</f>
        <v>0</v>
      </c>
      <c r="R27" s="803">
        <f>[13]开发间接费用!R27</f>
        <v>0</v>
      </c>
      <c r="S27" s="803">
        <f>[13]开发间接费用!S27</f>
        <v>0</v>
      </c>
      <c r="T27" s="784">
        <f t="shared" si="20"/>
        <v>0</v>
      </c>
      <c r="U27" s="784">
        <f t="shared" si="21"/>
        <v>0</v>
      </c>
      <c r="V27" s="784">
        <f t="shared" si="32"/>
        <v>0</v>
      </c>
      <c r="W27" s="784">
        <f t="shared" si="33"/>
        <v>0</v>
      </c>
      <c r="X27" s="784">
        <f t="shared" si="33"/>
        <v>0</v>
      </c>
      <c r="Y27" s="784">
        <f t="shared" si="33"/>
        <v>0</v>
      </c>
      <c r="Z27" s="784">
        <f t="shared" si="34"/>
        <v>0</v>
      </c>
      <c r="AA27" s="784">
        <f t="shared" si="35"/>
        <v>0</v>
      </c>
      <c r="AB27" s="784">
        <f t="shared" si="35"/>
        <v>0</v>
      </c>
      <c r="AC27" s="784">
        <f t="shared" si="35"/>
        <v>0</v>
      </c>
      <c r="AD27" s="784">
        <f t="shared" si="36"/>
        <v>0</v>
      </c>
      <c r="AE27" s="784">
        <f t="shared" si="37"/>
        <v>0</v>
      </c>
      <c r="AF27" s="784">
        <f t="shared" si="37"/>
        <v>0</v>
      </c>
      <c r="AG27" s="784">
        <f t="shared" si="37"/>
        <v>0</v>
      </c>
      <c r="AH27" s="784">
        <f t="shared" si="38"/>
        <v>0</v>
      </c>
      <c r="AI27" s="784">
        <f t="shared" si="39"/>
        <v>0</v>
      </c>
      <c r="AJ27" s="784">
        <f t="shared" si="39"/>
        <v>0</v>
      </c>
      <c r="AK27" s="784">
        <f t="shared" si="39"/>
        <v>0</v>
      </c>
      <c r="AL27" s="784">
        <f t="shared" si="22"/>
        <v>0</v>
      </c>
      <c r="AM27" s="784">
        <f t="shared" si="40"/>
        <v>0</v>
      </c>
      <c r="AN27" s="784">
        <f t="shared" si="66"/>
        <v>0</v>
      </c>
      <c r="AO27" s="784">
        <f t="shared" si="66"/>
        <v>0</v>
      </c>
      <c r="AP27" s="784">
        <f t="shared" si="66"/>
        <v>0</v>
      </c>
      <c r="AQ27" s="784">
        <f t="shared" si="41"/>
        <v>0</v>
      </c>
      <c r="AR27" s="784">
        <f t="shared" si="67"/>
        <v>0</v>
      </c>
      <c r="AS27" s="784">
        <f t="shared" si="67"/>
        <v>0</v>
      </c>
      <c r="AT27" s="784">
        <f t="shared" si="67"/>
        <v>0</v>
      </c>
      <c r="AU27" s="784">
        <f t="shared" si="42"/>
        <v>0</v>
      </c>
      <c r="AV27" s="784">
        <f t="shared" si="68"/>
        <v>0</v>
      </c>
      <c r="AW27" s="784">
        <f t="shared" si="68"/>
        <v>0</v>
      </c>
      <c r="AX27" s="784">
        <f t="shared" si="68"/>
        <v>0</v>
      </c>
      <c r="AY27" s="784">
        <f t="shared" si="43"/>
        <v>0</v>
      </c>
      <c r="AZ27" s="784">
        <f t="shared" si="74"/>
        <v>0</v>
      </c>
      <c r="BA27" s="784">
        <f t="shared" si="69"/>
        <v>0</v>
      </c>
      <c r="BB27" s="784">
        <f t="shared" si="69"/>
        <v>0</v>
      </c>
      <c r="BC27" s="784">
        <f t="shared" si="27"/>
        <v>0</v>
      </c>
      <c r="BD27" s="784">
        <f t="shared" si="44"/>
        <v>0</v>
      </c>
      <c r="BE27" s="784">
        <f t="shared" si="70"/>
        <v>0</v>
      </c>
      <c r="BF27" s="784">
        <f t="shared" si="70"/>
        <v>0</v>
      </c>
      <c r="BG27" s="784">
        <f t="shared" si="70"/>
        <v>0</v>
      </c>
      <c r="BH27" s="784">
        <f t="shared" si="45"/>
        <v>0</v>
      </c>
      <c r="BI27" s="784">
        <f t="shared" si="75"/>
        <v>0</v>
      </c>
      <c r="BJ27" s="784">
        <f t="shared" si="71"/>
        <v>0</v>
      </c>
      <c r="BK27" s="784">
        <f t="shared" si="71"/>
        <v>0</v>
      </c>
      <c r="BL27" s="784">
        <f t="shared" si="46"/>
        <v>0</v>
      </c>
      <c r="BM27" s="784">
        <f t="shared" si="72"/>
        <v>0</v>
      </c>
      <c r="BN27" s="784">
        <f t="shared" si="72"/>
        <v>0</v>
      </c>
      <c r="BO27" s="784">
        <f t="shared" si="72"/>
        <v>0</v>
      </c>
      <c r="BP27" s="784">
        <f t="shared" si="47"/>
        <v>0</v>
      </c>
      <c r="BQ27" s="784">
        <f t="shared" si="73"/>
        <v>0</v>
      </c>
      <c r="BR27" s="784">
        <f t="shared" si="73"/>
        <v>0</v>
      </c>
      <c r="BS27" s="784">
        <f t="shared" si="73"/>
        <v>0</v>
      </c>
      <c r="BT27" s="785"/>
    </row>
    <row r="28" spans="1:72" s="782" customFormat="1" ht="20.100000000000001" customHeight="1" outlineLevel="2">
      <c r="A28" s="783" t="s">
        <v>1646</v>
      </c>
      <c r="B28" s="767" t="s">
        <v>351</v>
      </c>
      <c r="C28" s="769" t="e">
        <v>#N/A</v>
      </c>
      <c r="D28" s="784">
        <f t="shared" si="16"/>
        <v>0</v>
      </c>
      <c r="E28" s="803" t="str">
        <f>[13]开发间接费用!E28</f>
        <v>-</v>
      </c>
      <c r="F28" s="803" t="str">
        <f>[13]开发间接费用!F28</f>
        <v>-</v>
      </c>
      <c r="G28" s="803" t="str">
        <f>[13]开发间接费用!G28</f>
        <v>-</v>
      </c>
      <c r="H28" s="784">
        <f t="shared" si="17"/>
        <v>0</v>
      </c>
      <c r="I28" s="803" t="str">
        <f>[13]开发间接费用!I28</f>
        <v>-</v>
      </c>
      <c r="J28" s="803" t="str">
        <f>[13]开发间接费用!J28</f>
        <v>-</v>
      </c>
      <c r="K28" s="803" t="str">
        <f>[13]开发间接费用!K28</f>
        <v>-</v>
      </c>
      <c r="L28" s="784">
        <f t="shared" si="18"/>
        <v>0</v>
      </c>
      <c r="M28" s="803" t="str">
        <f>[13]开发间接费用!M28</f>
        <v>-</v>
      </c>
      <c r="N28" s="803" t="str">
        <f>[13]开发间接费用!N28</f>
        <v>-</v>
      </c>
      <c r="O28" s="803" t="str">
        <f>[13]开发间接费用!O28</f>
        <v>-</v>
      </c>
      <c r="P28" s="784">
        <f t="shared" si="19"/>
        <v>0</v>
      </c>
      <c r="Q28" s="803" t="str">
        <f>[13]开发间接费用!Q28</f>
        <v>-</v>
      </c>
      <c r="R28" s="803" t="str">
        <f>[13]开发间接费用!R28</f>
        <v>-</v>
      </c>
      <c r="S28" s="803" t="str">
        <f>[13]开发间接费用!S28</f>
        <v>-</v>
      </c>
      <c r="T28" s="784">
        <f t="shared" si="20"/>
        <v>0</v>
      </c>
      <c r="U28" s="784">
        <f>SUM(V28,Z28,AD28,AH28)</f>
        <v>0</v>
      </c>
      <c r="V28" s="784">
        <f t="shared" ref="V28" si="123">SUM(W28:Y28)</f>
        <v>0</v>
      </c>
      <c r="W28" s="784">
        <f>IF(ISNUMBER(E28*$U$7),E28*$U$7,0)</f>
        <v>0</v>
      </c>
      <c r="X28" s="784">
        <f t="shared" ref="X28:Y28" si="124">IF(ISNUMBER(F28*$U$7),F28*$U$7,0)</f>
        <v>0</v>
      </c>
      <c r="Y28" s="784">
        <f t="shared" si="124"/>
        <v>0</v>
      </c>
      <c r="Z28" s="784">
        <f t="shared" ref="Z28" si="125">SUM(AA28:AC28)</f>
        <v>0</v>
      </c>
      <c r="AA28" s="784">
        <f>IF(ISNUMBER(I28*$U$7),I28*$U$7,0)</f>
        <v>0</v>
      </c>
      <c r="AB28" s="784">
        <f t="shared" ref="AB28:AC28" si="126">IF(ISNUMBER(J28*$U$7),J28*$U$7,0)</f>
        <v>0</v>
      </c>
      <c r="AC28" s="784">
        <f t="shared" si="126"/>
        <v>0</v>
      </c>
      <c r="AD28" s="784">
        <f t="shared" ref="AD28" si="127">SUM(AE28:AG28)</f>
        <v>0</v>
      </c>
      <c r="AE28" s="784">
        <f>IF(ISNUMBER(M28*$U$7),M28*$U$7,0)</f>
        <v>0</v>
      </c>
      <c r="AF28" s="784">
        <f t="shared" ref="AF28:AG28" si="128">IF(ISNUMBER(N28*$U$7),N28*$U$7,0)</f>
        <v>0</v>
      </c>
      <c r="AG28" s="784">
        <f t="shared" si="128"/>
        <v>0</v>
      </c>
      <c r="AH28" s="784">
        <f t="shared" ref="AH28" si="129">SUM(AI28:AK28)</f>
        <v>0</v>
      </c>
      <c r="AI28" s="784">
        <f>IF(ISNUMBER(Q28*$U$7),Q28*$U$7,0)</f>
        <v>0</v>
      </c>
      <c r="AJ28" s="784">
        <f t="shared" ref="AJ28:AK28" si="130">IF(ISNUMBER(R28*$U$7),R28*$U$7,0)</f>
        <v>0</v>
      </c>
      <c r="AK28" s="784">
        <f t="shared" si="130"/>
        <v>0</v>
      </c>
      <c r="AL28" s="784">
        <f>SUM(AM28,AQ28,AU28,AY28)</f>
        <v>0</v>
      </c>
      <c r="AM28" s="784">
        <f t="shared" si="40"/>
        <v>0</v>
      </c>
      <c r="AN28" s="784">
        <f>IF(ISNUMBER(V28*$AL$7),V28*$AL$7,0)</f>
        <v>0</v>
      </c>
      <c r="AO28" s="784">
        <f t="shared" ref="AO28:AP28" si="131">IF(ISNUMBER(W28*$AL$7),W28*$AL$7,0)</f>
        <v>0</v>
      </c>
      <c r="AP28" s="784">
        <f t="shared" si="131"/>
        <v>0</v>
      </c>
      <c r="AQ28" s="784">
        <f t="shared" ref="AQ28" si="132">SUM(AR28:AT28)</f>
        <v>0</v>
      </c>
      <c r="AR28" s="784">
        <f>IF(ISNUMBER(Z28*$AL$7),Z28*$AL$7,0)</f>
        <v>0</v>
      </c>
      <c r="AS28" s="784">
        <f t="shared" ref="AS28:AT28" si="133">IF(ISNUMBER(AA28*$AL$7),AA28*$AL$7,0)</f>
        <v>0</v>
      </c>
      <c r="AT28" s="784">
        <f t="shared" si="133"/>
        <v>0</v>
      </c>
      <c r="AU28" s="784">
        <f t="shared" ref="AU28" si="134">SUM(AV28:AX28)</f>
        <v>0</v>
      </c>
      <c r="AV28" s="784">
        <f>IF(ISNUMBER(AD28*$AL$7),AD28*$AL$7,0)</f>
        <v>0</v>
      </c>
      <c r="AW28" s="784">
        <f t="shared" ref="AW28:AX28" si="135">IF(ISNUMBER(AE28*$AL$7),AE28*$AL$7,0)</f>
        <v>0</v>
      </c>
      <c r="AX28" s="784">
        <f t="shared" si="135"/>
        <v>0</v>
      </c>
      <c r="AY28" s="784">
        <f t="shared" ref="AY28" si="136">SUM(AZ28:BB28)</f>
        <v>0</v>
      </c>
      <c r="AZ28" s="784">
        <f>IF(ISNUMBER(AH28*$AL$7),AH28*$AL$7,0)</f>
        <v>0</v>
      </c>
      <c r="BA28" s="784">
        <f t="shared" ref="BA28:BB28" si="137">IF(ISNUMBER(AI28*$AL$7),AI28*$AL$7,0)</f>
        <v>0</v>
      </c>
      <c r="BB28" s="784">
        <f t="shared" si="137"/>
        <v>0</v>
      </c>
      <c r="BC28" s="784">
        <f>SUM(BD28,BH28,BL28,BP28)</f>
        <v>0</v>
      </c>
      <c r="BD28" s="784">
        <f t="shared" si="44"/>
        <v>0</v>
      </c>
      <c r="BE28" s="784">
        <f>IF(ISNUMBER(AM28*$BC$7),AM28*$BC$7,0)</f>
        <v>0</v>
      </c>
      <c r="BF28" s="784">
        <f t="shared" ref="BF28:BG28" si="138">IF(ISNUMBER(AN28*$BC$7),AN28*$BC$7,0)</f>
        <v>0</v>
      </c>
      <c r="BG28" s="784">
        <f t="shared" si="138"/>
        <v>0</v>
      </c>
      <c r="BH28" s="784">
        <f t="shared" ref="BH28" si="139">SUM(BI28:BK28)</f>
        <v>0</v>
      </c>
      <c r="BI28" s="784">
        <f>IF(ISNUMBER(AQ28*$BC$7),AQ28*$BC$7,0)</f>
        <v>0</v>
      </c>
      <c r="BJ28" s="784">
        <f t="shared" ref="BJ28:BK28" si="140">IF(ISNUMBER(AR28*$BC$7),AR28*$BC$7,0)</f>
        <v>0</v>
      </c>
      <c r="BK28" s="784">
        <f t="shared" si="140"/>
        <v>0</v>
      </c>
      <c r="BL28" s="784">
        <f t="shared" ref="BL28" si="141">SUM(BM28:BO28)</f>
        <v>0</v>
      </c>
      <c r="BM28" s="784">
        <f>IF(ISNUMBER(AU28*$BC$7),AU28*$BC$7,0)</f>
        <v>0</v>
      </c>
      <c r="BN28" s="784">
        <f t="shared" ref="BN28:BO28" si="142">IF(ISNUMBER(AV28*$BC$7),AV28*$BC$7,0)</f>
        <v>0</v>
      </c>
      <c r="BO28" s="784">
        <f t="shared" si="142"/>
        <v>0</v>
      </c>
      <c r="BP28" s="784">
        <f t="shared" ref="BP28" si="143">SUM(BQ28:BS28)</f>
        <v>0</v>
      </c>
      <c r="BQ28" s="784">
        <f>IF(ISNUMBER(AY28*$BC$7),AY28*$BC$7,0)</f>
        <v>0</v>
      </c>
      <c r="BR28" s="784">
        <f t="shared" ref="BR28:BS28" si="144">IF(ISNUMBER(AZ28*$BC$7),AZ28*$BC$7,0)</f>
        <v>0</v>
      </c>
      <c r="BS28" s="784">
        <f t="shared" si="144"/>
        <v>0</v>
      </c>
      <c r="BT28" s="785"/>
    </row>
    <row r="29" spans="1:72" s="782" customFormat="1" ht="20.100000000000001" customHeight="1" outlineLevel="2">
      <c r="A29" s="783" t="s">
        <v>1647</v>
      </c>
      <c r="B29" s="767" t="s">
        <v>352</v>
      </c>
      <c r="C29" s="768">
        <v>41334</v>
      </c>
      <c r="D29" s="784">
        <f t="shared" si="16"/>
        <v>0</v>
      </c>
      <c r="E29" s="803">
        <f>[13]开发间接费用!E29</f>
        <v>0</v>
      </c>
      <c r="F29" s="803">
        <f>[13]开发间接费用!F29</f>
        <v>0</v>
      </c>
      <c r="G29" s="803">
        <f>[13]开发间接费用!G29</f>
        <v>0</v>
      </c>
      <c r="H29" s="784">
        <f t="shared" si="17"/>
        <v>0</v>
      </c>
      <c r="I29" s="803">
        <f>[13]开发间接费用!I29</f>
        <v>0</v>
      </c>
      <c r="J29" s="803">
        <f>[13]开发间接费用!J29</f>
        <v>0</v>
      </c>
      <c r="K29" s="803">
        <f>[13]开发间接费用!K29</f>
        <v>0</v>
      </c>
      <c r="L29" s="784">
        <f t="shared" si="18"/>
        <v>0</v>
      </c>
      <c r="M29" s="803">
        <f>[13]开发间接费用!M29</f>
        <v>0</v>
      </c>
      <c r="N29" s="803">
        <f>[13]开发间接费用!N29</f>
        <v>0</v>
      </c>
      <c r="O29" s="803">
        <f>[13]开发间接费用!O29</f>
        <v>0</v>
      </c>
      <c r="P29" s="784">
        <f t="shared" si="19"/>
        <v>0</v>
      </c>
      <c r="Q29" s="803">
        <f>[13]开发间接费用!Q29</f>
        <v>0</v>
      </c>
      <c r="R29" s="803">
        <f>[13]开发间接费用!R29</f>
        <v>0</v>
      </c>
      <c r="S29" s="803">
        <f>[13]开发间接费用!S29</f>
        <v>0</v>
      </c>
      <c r="T29" s="784">
        <f t="shared" si="20"/>
        <v>0</v>
      </c>
      <c r="U29" s="784">
        <f t="shared" si="21"/>
        <v>0</v>
      </c>
      <c r="V29" s="784">
        <f t="shared" si="32"/>
        <v>0</v>
      </c>
      <c r="W29" s="784">
        <f t="shared" si="33"/>
        <v>0</v>
      </c>
      <c r="X29" s="784">
        <f t="shared" si="33"/>
        <v>0</v>
      </c>
      <c r="Y29" s="784">
        <f t="shared" si="33"/>
        <v>0</v>
      </c>
      <c r="Z29" s="784">
        <f t="shared" si="34"/>
        <v>0</v>
      </c>
      <c r="AA29" s="784">
        <f t="shared" si="35"/>
        <v>0</v>
      </c>
      <c r="AB29" s="784">
        <f t="shared" si="35"/>
        <v>0</v>
      </c>
      <c r="AC29" s="784">
        <f t="shared" si="35"/>
        <v>0</v>
      </c>
      <c r="AD29" s="784">
        <f t="shared" si="36"/>
        <v>0</v>
      </c>
      <c r="AE29" s="784">
        <f t="shared" si="37"/>
        <v>0</v>
      </c>
      <c r="AF29" s="784">
        <f t="shared" si="37"/>
        <v>0</v>
      </c>
      <c r="AG29" s="784">
        <f t="shared" si="37"/>
        <v>0</v>
      </c>
      <c r="AH29" s="784">
        <f t="shared" si="38"/>
        <v>0</v>
      </c>
      <c r="AI29" s="784">
        <f t="shared" si="39"/>
        <v>0</v>
      </c>
      <c r="AJ29" s="784">
        <f t="shared" si="39"/>
        <v>0</v>
      </c>
      <c r="AK29" s="784">
        <f t="shared" si="39"/>
        <v>0</v>
      </c>
      <c r="AL29" s="784">
        <f t="shared" si="22"/>
        <v>0</v>
      </c>
      <c r="AM29" s="784">
        <f t="shared" si="40"/>
        <v>0</v>
      </c>
      <c r="AN29" s="784">
        <f t="shared" si="66"/>
        <v>0</v>
      </c>
      <c r="AO29" s="784">
        <f t="shared" si="66"/>
        <v>0</v>
      </c>
      <c r="AP29" s="784">
        <f t="shared" si="66"/>
        <v>0</v>
      </c>
      <c r="AQ29" s="784">
        <f t="shared" si="41"/>
        <v>0</v>
      </c>
      <c r="AR29" s="784">
        <f t="shared" si="67"/>
        <v>0</v>
      </c>
      <c r="AS29" s="784">
        <f t="shared" si="67"/>
        <v>0</v>
      </c>
      <c r="AT29" s="784">
        <f t="shared" si="67"/>
        <v>0</v>
      </c>
      <c r="AU29" s="784">
        <f t="shared" si="42"/>
        <v>0</v>
      </c>
      <c r="AV29" s="784">
        <f t="shared" si="68"/>
        <v>0</v>
      </c>
      <c r="AW29" s="784">
        <f t="shared" si="68"/>
        <v>0</v>
      </c>
      <c r="AX29" s="784">
        <f t="shared" si="68"/>
        <v>0</v>
      </c>
      <c r="AY29" s="784">
        <f t="shared" si="43"/>
        <v>0</v>
      </c>
      <c r="AZ29" s="784">
        <f t="shared" si="74"/>
        <v>0</v>
      </c>
      <c r="BA29" s="784">
        <f t="shared" si="69"/>
        <v>0</v>
      </c>
      <c r="BB29" s="784">
        <f t="shared" si="69"/>
        <v>0</v>
      </c>
      <c r="BC29" s="784">
        <f t="shared" si="27"/>
        <v>0</v>
      </c>
      <c r="BD29" s="784">
        <f t="shared" si="44"/>
        <v>0</v>
      </c>
      <c r="BE29" s="784">
        <f t="shared" si="70"/>
        <v>0</v>
      </c>
      <c r="BF29" s="784">
        <f t="shared" si="70"/>
        <v>0</v>
      </c>
      <c r="BG29" s="784">
        <f t="shared" si="70"/>
        <v>0</v>
      </c>
      <c r="BH29" s="784">
        <f t="shared" si="45"/>
        <v>0</v>
      </c>
      <c r="BI29" s="784">
        <f t="shared" si="75"/>
        <v>0</v>
      </c>
      <c r="BJ29" s="784">
        <f t="shared" si="71"/>
        <v>0</v>
      </c>
      <c r="BK29" s="784">
        <f t="shared" si="71"/>
        <v>0</v>
      </c>
      <c r="BL29" s="784">
        <f t="shared" si="46"/>
        <v>0</v>
      </c>
      <c r="BM29" s="784">
        <f t="shared" si="72"/>
        <v>0</v>
      </c>
      <c r="BN29" s="784">
        <f t="shared" si="72"/>
        <v>0</v>
      </c>
      <c r="BO29" s="784">
        <f t="shared" si="72"/>
        <v>0</v>
      </c>
      <c r="BP29" s="784">
        <f t="shared" si="47"/>
        <v>0</v>
      </c>
      <c r="BQ29" s="784">
        <f t="shared" si="73"/>
        <v>0</v>
      </c>
      <c r="BR29" s="784">
        <f t="shared" si="73"/>
        <v>0</v>
      </c>
      <c r="BS29" s="784">
        <f t="shared" si="73"/>
        <v>0</v>
      </c>
      <c r="BT29" s="785"/>
    </row>
    <row r="30" spans="1:72" s="782" customFormat="1" ht="20.100000000000001" customHeight="1" outlineLevel="2">
      <c r="A30" s="783" t="s">
        <v>1648</v>
      </c>
      <c r="B30" s="767" t="s">
        <v>353</v>
      </c>
      <c r="C30" s="769" t="e">
        <v>#N/A</v>
      </c>
      <c r="D30" s="784">
        <f t="shared" si="16"/>
        <v>0</v>
      </c>
      <c r="E30" s="803" t="str">
        <f>[13]开发间接费用!E30</f>
        <v>-</v>
      </c>
      <c r="F30" s="803" t="str">
        <f>[13]开发间接费用!F30</f>
        <v>-</v>
      </c>
      <c r="G30" s="803" t="str">
        <f>[13]开发间接费用!G30</f>
        <v>-</v>
      </c>
      <c r="H30" s="784">
        <f t="shared" si="17"/>
        <v>0</v>
      </c>
      <c r="I30" s="803" t="str">
        <f>[13]开发间接费用!I30</f>
        <v>-</v>
      </c>
      <c r="J30" s="803" t="str">
        <f>[13]开发间接费用!J30</f>
        <v>-</v>
      </c>
      <c r="K30" s="803" t="str">
        <f>[13]开发间接费用!K30</f>
        <v>-</v>
      </c>
      <c r="L30" s="784">
        <f t="shared" si="18"/>
        <v>0</v>
      </c>
      <c r="M30" s="803" t="str">
        <f>[13]开发间接费用!M30</f>
        <v>-</v>
      </c>
      <c r="N30" s="803" t="str">
        <f>[13]开发间接费用!N30</f>
        <v>-</v>
      </c>
      <c r="O30" s="803" t="str">
        <f>[13]开发间接费用!O30</f>
        <v>-</v>
      </c>
      <c r="P30" s="784">
        <f t="shared" si="19"/>
        <v>0</v>
      </c>
      <c r="Q30" s="803" t="str">
        <f>[13]开发间接费用!Q30</f>
        <v>-</v>
      </c>
      <c r="R30" s="803" t="str">
        <f>[13]开发间接费用!R30</f>
        <v>-</v>
      </c>
      <c r="S30" s="803" t="str">
        <f>[13]开发间接费用!S30</f>
        <v>-</v>
      </c>
      <c r="T30" s="784">
        <f t="shared" si="20"/>
        <v>0</v>
      </c>
      <c r="U30" s="784">
        <f>SUM(V30,Z30,AD30,AH30)</f>
        <v>0</v>
      </c>
      <c r="V30" s="784">
        <f t="shared" ref="V30:V43" si="145">SUM(W30:Y30)</f>
        <v>0</v>
      </c>
      <c r="W30" s="784">
        <f>IF(ISNUMBER(E30*$U$7),E30*$U$7,0)</f>
        <v>0</v>
      </c>
      <c r="X30" s="784">
        <f t="shared" ref="X30:Y43" si="146">IF(ISNUMBER(F30*$U$7),F30*$U$7,0)</f>
        <v>0</v>
      </c>
      <c r="Y30" s="784">
        <f t="shared" si="146"/>
        <v>0</v>
      </c>
      <c r="Z30" s="784">
        <f t="shared" ref="Z30:Z43" si="147">SUM(AA30:AC30)</f>
        <v>0</v>
      </c>
      <c r="AA30" s="784">
        <f>IF(ISNUMBER(I30*$U$7),I30*$U$7,0)</f>
        <v>0</v>
      </c>
      <c r="AB30" s="784">
        <f t="shared" ref="AB30:AC43" si="148">IF(ISNUMBER(J30*$U$7),J30*$U$7,0)</f>
        <v>0</v>
      </c>
      <c r="AC30" s="784">
        <f t="shared" si="148"/>
        <v>0</v>
      </c>
      <c r="AD30" s="784">
        <f t="shared" ref="AD30:AD43" si="149">SUM(AE30:AG30)</f>
        <v>0</v>
      </c>
      <c r="AE30" s="784">
        <f>IF(ISNUMBER(M30*$U$7),M30*$U$7,0)</f>
        <v>0</v>
      </c>
      <c r="AF30" s="784">
        <f t="shared" ref="AF30:AG43" si="150">IF(ISNUMBER(N30*$U$7),N30*$U$7,0)</f>
        <v>0</v>
      </c>
      <c r="AG30" s="784">
        <f t="shared" si="150"/>
        <v>0</v>
      </c>
      <c r="AH30" s="784">
        <f t="shared" ref="AH30:AH43" si="151">SUM(AI30:AK30)</f>
        <v>0</v>
      </c>
      <c r="AI30" s="784">
        <f>IF(ISNUMBER(Q30*$U$7),Q30*$U$7,0)</f>
        <v>0</v>
      </c>
      <c r="AJ30" s="784">
        <f t="shared" ref="AJ30:AK43" si="152">IF(ISNUMBER(R30*$U$7),R30*$U$7,0)</f>
        <v>0</v>
      </c>
      <c r="AK30" s="784">
        <f t="shared" si="152"/>
        <v>0</v>
      </c>
      <c r="AL30" s="784">
        <f>SUM(AM30,AQ30,AU30,AY30)</f>
        <v>0</v>
      </c>
      <c r="AM30" s="784">
        <f t="shared" si="40"/>
        <v>0</v>
      </c>
      <c r="AN30" s="784">
        <f>IF(ISNUMBER(V30*$AL$7),V30*$AL$7,0)</f>
        <v>0</v>
      </c>
      <c r="AO30" s="784">
        <f t="shared" ref="AO30:AP43" si="153">IF(ISNUMBER(W30*$AL$7),W30*$AL$7,0)</f>
        <v>0</v>
      </c>
      <c r="AP30" s="784">
        <f t="shared" si="153"/>
        <v>0</v>
      </c>
      <c r="AQ30" s="784">
        <f t="shared" ref="AQ30:AQ43" si="154">SUM(AR30:AT30)</f>
        <v>0</v>
      </c>
      <c r="AR30" s="784">
        <f>IF(ISNUMBER(Z30*$AL$7),Z30*$AL$7,0)</f>
        <v>0</v>
      </c>
      <c r="AS30" s="784">
        <f t="shared" ref="AS30:AT43" si="155">IF(ISNUMBER(AA30*$AL$7),AA30*$AL$7,0)</f>
        <v>0</v>
      </c>
      <c r="AT30" s="784">
        <f t="shared" si="155"/>
        <v>0</v>
      </c>
      <c r="AU30" s="784">
        <f t="shared" ref="AU30:AU43" si="156">SUM(AV30:AX30)</f>
        <v>0</v>
      </c>
      <c r="AV30" s="784">
        <f>IF(ISNUMBER(AD30*$AL$7),AD30*$AL$7,0)</f>
        <v>0</v>
      </c>
      <c r="AW30" s="784">
        <f t="shared" ref="AW30:AX43" si="157">IF(ISNUMBER(AE30*$AL$7),AE30*$AL$7,0)</f>
        <v>0</v>
      </c>
      <c r="AX30" s="784">
        <f t="shared" si="157"/>
        <v>0</v>
      </c>
      <c r="AY30" s="784">
        <f t="shared" ref="AY30:AY43" si="158">SUM(AZ30:BB30)</f>
        <v>0</v>
      </c>
      <c r="AZ30" s="784">
        <f>IF(ISNUMBER(AH30*$AL$7),AH30*$AL$7,0)</f>
        <v>0</v>
      </c>
      <c r="BA30" s="784">
        <f t="shared" ref="BA30:BB43" si="159">IF(ISNUMBER(AI30*$AL$7),AI30*$AL$7,0)</f>
        <v>0</v>
      </c>
      <c r="BB30" s="784">
        <f t="shared" si="159"/>
        <v>0</v>
      </c>
      <c r="BC30" s="784">
        <f>SUM(BD30,BH30,BL30,BP30)</f>
        <v>0</v>
      </c>
      <c r="BD30" s="784">
        <f t="shared" si="44"/>
        <v>0</v>
      </c>
      <c r="BE30" s="784">
        <f>IF(ISNUMBER(AM30*$BC$7),AM30*$BC$7,0)</f>
        <v>0</v>
      </c>
      <c r="BF30" s="784">
        <f t="shared" ref="BF30:BG43" si="160">IF(ISNUMBER(AN30*$BC$7),AN30*$BC$7,0)</f>
        <v>0</v>
      </c>
      <c r="BG30" s="784">
        <f t="shared" si="160"/>
        <v>0</v>
      </c>
      <c r="BH30" s="784">
        <f t="shared" ref="BH30:BH43" si="161">SUM(BI30:BK30)</f>
        <v>0</v>
      </c>
      <c r="BI30" s="784">
        <f>IF(ISNUMBER(AQ30*$BC$7),AQ30*$BC$7,0)</f>
        <v>0</v>
      </c>
      <c r="BJ30" s="784">
        <f t="shared" ref="BJ30:BK43" si="162">IF(ISNUMBER(AR30*$BC$7),AR30*$BC$7,0)</f>
        <v>0</v>
      </c>
      <c r="BK30" s="784">
        <f t="shared" si="162"/>
        <v>0</v>
      </c>
      <c r="BL30" s="784">
        <f t="shared" ref="BL30:BL43" si="163">SUM(BM30:BO30)</f>
        <v>0</v>
      </c>
      <c r="BM30" s="784">
        <f>IF(ISNUMBER(AU30*$BC$7),AU30*$BC$7,0)</f>
        <v>0</v>
      </c>
      <c r="BN30" s="784">
        <f t="shared" ref="BN30:BO43" si="164">IF(ISNUMBER(AV30*$BC$7),AV30*$BC$7,0)</f>
        <v>0</v>
      </c>
      <c r="BO30" s="784">
        <f t="shared" si="164"/>
        <v>0</v>
      </c>
      <c r="BP30" s="784">
        <f t="shared" ref="BP30:BP43" si="165">SUM(BQ30:BS30)</f>
        <v>0</v>
      </c>
      <c r="BQ30" s="784">
        <f>IF(ISNUMBER(AY30*$BC$7),AY30*$BC$7,0)</f>
        <v>0</v>
      </c>
      <c r="BR30" s="784">
        <f t="shared" ref="BR30:BS43" si="166">IF(ISNUMBER(AZ30*$BC$7),AZ30*$BC$7,0)</f>
        <v>0</v>
      </c>
      <c r="BS30" s="784">
        <f t="shared" si="166"/>
        <v>0</v>
      </c>
      <c r="BT30" s="1031" t="s">
        <v>1649</v>
      </c>
    </row>
    <row r="31" spans="1:72" s="782" customFormat="1" ht="20.100000000000001" customHeight="1" outlineLevel="2">
      <c r="A31" s="783" t="s">
        <v>1650</v>
      </c>
      <c r="B31" s="767" t="s">
        <v>340</v>
      </c>
      <c r="C31" s="769" t="e">
        <v>#N/A</v>
      </c>
      <c r="D31" s="784">
        <f t="shared" si="16"/>
        <v>0</v>
      </c>
      <c r="E31" s="803" t="str">
        <f>[13]开发间接费用!E31</f>
        <v>-</v>
      </c>
      <c r="F31" s="803" t="str">
        <f>[13]开发间接费用!F31</f>
        <v>-</v>
      </c>
      <c r="G31" s="803" t="str">
        <f>[13]开发间接费用!G31</f>
        <v>-</v>
      </c>
      <c r="H31" s="784">
        <f t="shared" si="17"/>
        <v>0</v>
      </c>
      <c r="I31" s="803" t="str">
        <f>[13]开发间接费用!I31</f>
        <v>-</v>
      </c>
      <c r="J31" s="803" t="str">
        <f>[13]开发间接费用!J31</f>
        <v>-</v>
      </c>
      <c r="K31" s="803" t="str">
        <f>[13]开发间接费用!K31</f>
        <v>-</v>
      </c>
      <c r="L31" s="784">
        <f t="shared" si="18"/>
        <v>0</v>
      </c>
      <c r="M31" s="803" t="str">
        <f>[13]开发间接费用!M31</f>
        <v>-</v>
      </c>
      <c r="N31" s="803" t="str">
        <f>[13]开发间接费用!N31</f>
        <v>-</v>
      </c>
      <c r="O31" s="803" t="str">
        <f>[13]开发间接费用!O31</f>
        <v>-</v>
      </c>
      <c r="P31" s="784">
        <f t="shared" si="19"/>
        <v>0</v>
      </c>
      <c r="Q31" s="803" t="str">
        <f>[13]开发间接费用!Q31</f>
        <v>-</v>
      </c>
      <c r="R31" s="803" t="str">
        <f>[13]开发间接费用!R31</f>
        <v>-</v>
      </c>
      <c r="S31" s="803" t="str">
        <f>[13]开发间接费用!S31</f>
        <v>-</v>
      </c>
      <c r="T31" s="784">
        <f t="shared" si="20"/>
        <v>0</v>
      </c>
      <c r="U31" s="784">
        <f>SUM(V31,Z31,AD31,AH31)</f>
        <v>0</v>
      </c>
      <c r="V31" s="784">
        <f t="shared" si="145"/>
        <v>0</v>
      </c>
      <c r="W31" s="784">
        <f>IF(ISNUMBER(E31*$U$7),E31*$U$7,0)</f>
        <v>0</v>
      </c>
      <c r="X31" s="784">
        <f t="shared" si="146"/>
        <v>0</v>
      </c>
      <c r="Y31" s="784">
        <f t="shared" si="146"/>
        <v>0</v>
      </c>
      <c r="Z31" s="784">
        <f t="shared" si="147"/>
        <v>0</v>
      </c>
      <c r="AA31" s="784">
        <f>IF(ISNUMBER(I31*$U$7),I31*$U$7,0)</f>
        <v>0</v>
      </c>
      <c r="AB31" s="784">
        <f t="shared" si="148"/>
        <v>0</v>
      </c>
      <c r="AC31" s="784">
        <f t="shared" si="148"/>
        <v>0</v>
      </c>
      <c r="AD31" s="784">
        <f t="shared" si="149"/>
        <v>0</v>
      </c>
      <c r="AE31" s="784">
        <f>IF(ISNUMBER(M31*$U$7),M31*$U$7,0)</f>
        <v>0</v>
      </c>
      <c r="AF31" s="784">
        <f t="shared" si="150"/>
        <v>0</v>
      </c>
      <c r="AG31" s="784">
        <f t="shared" si="150"/>
        <v>0</v>
      </c>
      <c r="AH31" s="784">
        <f t="shared" si="151"/>
        <v>0</v>
      </c>
      <c r="AI31" s="784">
        <f>IF(ISNUMBER(Q31*$U$7),Q31*$U$7,0)</f>
        <v>0</v>
      </c>
      <c r="AJ31" s="784">
        <f t="shared" si="152"/>
        <v>0</v>
      </c>
      <c r="AK31" s="784">
        <f t="shared" si="152"/>
        <v>0</v>
      </c>
      <c r="AL31" s="784">
        <f>SUM(AM31,AQ31,AU31,AY31)</f>
        <v>0</v>
      </c>
      <c r="AM31" s="784">
        <f t="shared" si="40"/>
        <v>0</v>
      </c>
      <c r="AN31" s="784">
        <f>IF(ISNUMBER(V31*$AL$7),V31*$AL$7,0)</f>
        <v>0</v>
      </c>
      <c r="AO31" s="784">
        <f t="shared" si="153"/>
        <v>0</v>
      </c>
      <c r="AP31" s="784">
        <f t="shared" si="153"/>
        <v>0</v>
      </c>
      <c r="AQ31" s="784">
        <f t="shared" si="154"/>
        <v>0</v>
      </c>
      <c r="AR31" s="784">
        <f>IF(ISNUMBER(Z31*$AL$7),Z31*$AL$7,0)</f>
        <v>0</v>
      </c>
      <c r="AS31" s="784">
        <f t="shared" si="155"/>
        <v>0</v>
      </c>
      <c r="AT31" s="784">
        <f t="shared" si="155"/>
        <v>0</v>
      </c>
      <c r="AU31" s="784">
        <f t="shared" si="156"/>
        <v>0</v>
      </c>
      <c r="AV31" s="784">
        <f>IF(ISNUMBER(AD31*$AL$7),AD31*$AL$7,0)</f>
        <v>0</v>
      </c>
      <c r="AW31" s="784">
        <f t="shared" si="157"/>
        <v>0</v>
      </c>
      <c r="AX31" s="784">
        <f t="shared" si="157"/>
        <v>0</v>
      </c>
      <c r="AY31" s="784">
        <f t="shared" si="158"/>
        <v>0</v>
      </c>
      <c r="AZ31" s="784">
        <f>IF(ISNUMBER(AH31*$AL$7),AH31*$AL$7,0)</f>
        <v>0</v>
      </c>
      <c r="BA31" s="784">
        <f t="shared" si="159"/>
        <v>0</v>
      </c>
      <c r="BB31" s="784">
        <f t="shared" si="159"/>
        <v>0</v>
      </c>
      <c r="BC31" s="784">
        <f>SUM(BD31,BH31,BL31,BP31)</f>
        <v>0</v>
      </c>
      <c r="BD31" s="784">
        <f t="shared" si="44"/>
        <v>0</v>
      </c>
      <c r="BE31" s="784">
        <f>IF(ISNUMBER(AM31*$BC$7),AM31*$BC$7,0)</f>
        <v>0</v>
      </c>
      <c r="BF31" s="784">
        <f t="shared" si="160"/>
        <v>0</v>
      </c>
      <c r="BG31" s="784">
        <f t="shared" si="160"/>
        <v>0</v>
      </c>
      <c r="BH31" s="784">
        <f t="shared" si="161"/>
        <v>0</v>
      </c>
      <c r="BI31" s="784">
        <f>IF(ISNUMBER(AQ31*$BC$7),AQ31*$BC$7,0)</f>
        <v>0</v>
      </c>
      <c r="BJ31" s="784">
        <f t="shared" si="162"/>
        <v>0</v>
      </c>
      <c r="BK31" s="784">
        <f t="shared" si="162"/>
        <v>0</v>
      </c>
      <c r="BL31" s="784">
        <f t="shared" si="163"/>
        <v>0</v>
      </c>
      <c r="BM31" s="784">
        <f>IF(ISNUMBER(AU31*$BC$7),AU31*$BC$7,0)</f>
        <v>0</v>
      </c>
      <c r="BN31" s="784">
        <f t="shared" si="164"/>
        <v>0</v>
      </c>
      <c r="BO31" s="784">
        <f t="shared" si="164"/>
        <v>0</v>
      </c>
      <c r="BP31" s="784">
        <f t="shared" si="165"/>
        <v>0</v>
      </c>
      <c r="BQ31" s="784">
        <f>IF(ISNUMBER(AY31*$BC$7),AY31*$BC$7,0)</f>
        <v>0</v>
      </c>
      <c r="BR31" s="784">
        <f t="shared" si="166"/>
        <v>0</v>
      </c>
      <c r="BS31" s="784">
        <f t="shared" si="166"/>
        <v>0</v>
      </c>
      <c r="BT31" s="1031" t="s">
        <v>1649</v>
      </c>
    </row>
    <row r="32" spans="1:72" s="782" customFormat="1" ht="20.100000000000001" customHeight="1" outlineLevel="2">
      <c r="A32" s="783" t="s">
        <v>1651</v>
      </c>
      <c r="B32" s="767" t="s">
        <v>346</v>
      </c>
      <c r="C32" s="769" t="e">
        <v>#N/A</v>
      </c>
      <c r="D32" s="784">
        <f t="shared" si="16"/>
        <v>0</v>
      </c>
      <c r="E32" s="803" t="str">
        <f>[13]开发间接费用!E32</f>
        <v>-</v>
      </c>
      <c r="F32" s="803" t="str">
        <f>[13]开发间接费用!F32</f>
        <v>-</v>
      </c>
      <c r="G32" s="803" t="str">
        <f>[13]开发间接费用!G32</f>
        <v>-</v>
      </c>
      <c r="H32" s="784">
        <f t="shared" si="17"/>
        <v>0</v>
      </c>
      <c r="I32" s="803" t="str">
        <f>[13]开发间接费用!I32</f>
        <v>-</v>
      </c>
      <c r="J32" s="803" t="str">
        <f>[13]开发间接费用!J32</f>
        <v>-</v>
      </c>
      <c r="K32" s="803" t="str">
        <f>[13]开发间接费用!K32</f>
        <v>-</v>
      </c>
      <c r="L32" s="784">
        <f t="shared" si="18"/>
        <v>0</v>
      </c>
      <c r="M32" s="803" t="str">
        <f>[13]开发间接费用!M32</f>
        <v>-</v>
      </c>
      <c r="N32" s="803" t="str">
        <f>[13]开发间接费用!N32</f>
        <v>-</v>
      </c>
      <c r="O32" s="803" t="str">
        <f>[13]开发间接费用!O32</f>
        <v>-</v>
      </c>
      <c r="P32" s="784">
        <f t="shared" si="19"/>
        <v>0</v>
      </c>
      <c r="Q32" s="803" t="str">
        <f>[13]开发间接费用!Q32</f>
        <v>-</v>
      </c>
      <c r="R32" s="803" t="str">
        <f>[13]开发间接费用!R32</f>
        <v>-</v>
      </c>
      <c r="S32" s="803" t="str">
        <f>[13]开发间接费用!S32</f>
        <v>-</v>
      </c>
      <c r="T32" s="784">
        <f t="shared" si="20"/>
        <v>0</v>
      </c>
      <c r="U32" s="784">
        <f t="shared" ref="U32:U43" si="167">SUM(V32,Z32,AD32,AH32)</f>
        <v>0</v>
      </c>
      <c r="V32" s="784">
        <f t="shared" si="145"/>
        <v>0</v>
      </c>
      <c r="W32" s="784">
        <f t="shared" ref="W32:W43" si="168">IF(ISNUMBER(E32*$U$7),E32*$U$7,0)</f>
        <v>0</v>
      </c>
      <c r="X32" s="784">
        <f t="shared" si="146"/>
        <v>0</v>
      </c>
      <c r="Y32" s="784">
        <f t="shared" si="146"/>
        <v>0</v>
      </c>
      <c r="Z32" s="784">
        <f t="shared" si="147"/>
        <v>0</v>
      </c>
      <c r="AA32" s="784">
        <f t="shared" ref="AA32:AA43" si="169">IF(ISNUMBER(I32*$U$7),I32*$U$7,0)</f>
        <v>0</v>
      </c>
      <c r="AB32" s="784">
        <f t="shared" si="148"/>
        <v>0</v>
      </c>
      <c r="AC32" s="784">
        <f t="shared" si="148"/>
        <v>0</v>
      </c>
      <c r="AD32" s="784">
        <f t="shared" si="149"/>
        <v>0</v>
      </c>
      <c r="AE32" s="784">
        <f t="shared" ref="AE32:AE43" si="170">IF(ISNUMBER(M32*$U$7),M32*$U$7,0)</f>
        <v>0</v>
      </c>
      <c r="AF32" s="784">
        <f t="shared" si="150"/>
        <v>0</v>
      </c>
      <c r="AG32" s="784">
        <f t="shared" si="150"/>
        <v>0</v>
      </c>
      <c r="AH32" s="784">
        <f t="shared" si="151"/>
        <v>0</v>
      </c>
      <c r="AI32" s="784">
        <f t="shared" ref="AI32:AI43" si="171">IF(ISNUMBER(Q32*$U$7),Q32*$U$7,0)</f>
        <v>0</v>
      </c>
      <c r="AJ32" s="784">
        <f t="shared" si="152"/>
        <v>0</v>
      </c>
      <c r="AK32" s="784">
        <f t="shared" si="152"/>
        <v>0</v>
      </c>
      <c r="AL32" s="784">
        <f t="shared" ref="AL32:AL43" si="172">SUM(AM32,AQ32,AU32,AY32)</f>
        <v>0</v>
      </c>
      <c r="AM32" s="784">
        <f t="shared" si="40"/>
        <v>0</v>
      </c>
      <c r="AN32" s="784">
        <f t="shared" ref="AN32:AN43" si="173">IF(ISNUMBER(V32*$AL$7),V32*$AL$7,0)</f>
        <v>0</v>
      </c>
      <c r="AO32" s="784">
        <f t="shared" si="153"/>
        <v>0</v>
      </c>
      <c r="AP32" s="784">
        <f t="shared" si="153"/>
        <v>0</v>
      </c>
      <c r="AQ32" s="784">
        <f t="shared" si="154"/>
        <v>0</v>
      </c>
      <c r="AR32" s="784">
        <f t="shared" ref="AR32:AR43" si="174">IF(ISNUMBER(Z32*$AL$7),Z32*$AL$7,0)</f>
        <v>0</v>
      </c>
      <c r="AS32" s="784">
        <f t="shared" si="155"/>
        <v>0</v>
      </c>
      <c r="AT32" s="784">
        <f t="shared" si="155"/>
        <v>0</v>
      </c>
      <c r="AU32" s="784">
        <f t="shared" si="156"/>
        <v>0</v>
      </c>
      <c r="AV32" s="784">
        <f t="shared" ref="AV32:AV43" si="175">IF(ISNUMBER(AD32*$AL$7),AD32*$AL$7,0)</f>
        <v>0</v>
      </c>
      <c r="AW32" s="784">
        <f t="shared" si="157"/>
        <v>0</v>
      </c>
      <c r="AX32" s="784">
        <f t="shared" si="157"/>
        <v>0</v>
      </c>
      <c r="AY32" s="784">
        <f t="shared" si="158"/>
        <v>0</v>
      </c>
      <c r="AZ32" s="784">
        <f t="shared" ref="AZ32:AZ43" si="176">IF(ISNUMBER(AH32*$AL$7),AH32*$AL$7,0)</f>
        <v>0</v>
      </c>
      <c r="BA32" s="784">
        <f t="shared" si="159"/>
        <v>0</v>
      </c>
      <c r="BB32" s="784">
        <f t="shared" si="159"/>
        <v>0</v>
      </c>
      <c r="BC32" s="784">
        <f t="shared" ref="BC32:BC43" si="177">SUM(BD32,BH32,BL32,BP32)</f>
        <v>0</v>
      </c>
      <c r="BD32" s="784">
        <f t="shared" si="44"/>
        <v>0</v>
      </c>
      <c r="BE32" s="784">
        <f t="shared" ref="BE32:BE43" si="178">IF(ISNUMBER(AM32*$BC$7),AM32*$BC$7,0)</f>
        <v>0</v>
      </c>
      <c r="BF32" s="784">
        <f t="shared" si="160"/>
        <v>0</v>
      </c>
      <c r="BG32" s="784">
        <f t="shared" si="160"/>
        <v>0</v>
      </c>
      <c r="BH32" s="784">
        <f t="shared" si="161"/>
        <v>0</v>
      </c>
      <c r="BI32" s="784">
        <f t="shared" ref="BI32:BI43" si="179">IF(ISNUMBER(AQ32*$BC$7),AQ32*$BC$7,0)</f>
        <v>0</v>
      </c>
      <c r="BJ32" s="784">
        <f t="shared" si="162"/>
        <v>0</v>
      </c>
      <c r="BK32" s="784">
        <f t="shared" si="162"/>
        <v>0</v>
      </c>
      <c r="BL32" s="784">
        <f t="shared" si="163"/>
        <v>0</v>
      </c>
      <c r="BM32" s="784">
        <f t="shared" ref="BM32:BM43" si="180">IF(ISNUMBER(AU32*$BC$7),AU32*$BC$7,0)</f>
        <v>0</v>
      </c>
      <c r="BN32" s="784">
        <f t="shared" si="164"/>
        <v>0</v>
      </c>
      <c r="BO32" s="784">
        <f t="shared" si="164"/>
        <v>0</v>
      </c>
      <c r="BP32" s="784">
        <f t="shared" si="165"/>
        <v>0</v>
      </c>
      <c r="BQ32" s="784">
        <f t="shared" ref="BQ32:BQ43" si="181">IF(ISNUMBER(AY32*$BC$7),AY32*$BC$7,0)</f>
        <v>0</v>
      </c>
      <c r="BR32" s="784">
        <f t="shared" si="166"/>
        <v>0</v>
      </c>
      <c r="BS32" s="784">
        <f t="shared" si="166"/>
        <v>0</v>
      </c>
      <c r="BT32" s="785"/>
    </row>
    <row r="33" spans="1:72" s="782" customFormat="1" ht="15.95" customHeight="1" outlineLevel="1">
      <c r="A33" s="1032">
        <v>2</v>
      </c>
      <c r="B33" s="1033" t="s">
        <v>1652</v>
      </c>
      <c r="C33" s="769" t="e">
        <v>#N/A</v>
      </c>
      <c r="D33" s="784">
        <f t="shared" si="16"/>
        <v>0</v>
      </c>
      <c r="E33" s="803" t="str">
        <f>[13]开发间接费用!E33</f>
        <v>-</v>
      </c>
      <c r="F33" s="803" t="str">
        <f>[13]开发间接费用!F33</f>
        <v>-</v>
      </c>
      <c r="G33" s="803" t="str">
        <f>[13]开发间接费用!G33</f>
        <v>-</v>
      </c>
      <c r="H33" s="784">
        <f t="shared" si="17"/>
        <v>0</v>
      </c>
      <c r="I33" s="803" t="str">
        <f>[13]开发间接费用!I33</f>
        <v>-</v>
      </c>
      <c r="J33" s="803" t="str">
        <f>[13]开发间接费用!J33</f>
        <v>-</v>
      </c>
      <c r="K33" s="803" t="str">
        <f>[13]开发间接费用!K33</f>
        <v>-</v>
      </c>
      <c r="L33" s="784">
        <f t="shared" si="18"/>
        <v>0</v>
      </c>
      <c r="M33" s="803" t="str">
        <f>[13]开发间接费用!M33</f>
        <v>-</v>
      </c>
      <c r="N33" s="803" t="str">
        <f>[13]开发间接费用!N33</f>
        <v>-</v>
      </c>
      <c r="O33" s="803" t="str">
        <f>[13]开发间接费用!O33</f>
        <v>-</v>
      </c>
      <c r="P33" s="784">
        <f t="shared" si="19"/>
        <v>0</v>
      </c>
      <c r="Q33" s="803" t="str">
        <f>[13]开发间接费用!Q33</f>
        <v>-</v>
      </c>
      <c r="R33" s="803" t="str">
        <f>[13]开发间接费用!R33</f>
        <v>-</v>
      </c>
      <c r="S33" s="803" t="str">
        <f>[13]开发间接费用!S33</f>
        <v>-</v>
      </c>
      <c r="T33" s="784">
        <f t="shared" si="20"/>
        <v>0</v>
      </c>
      <c r="U33" s="784">
        <f t="shared" si="167"/>
        <v>0</v>
      </c>
      <c r="V33" s="784">
        <f t="shared" si="145"/>
        <v>0</v>
      </c>
      <c r="W33" s="784">
        <f t="shared" si="168"/>
        <v>0</v>
      </c>
      <c r="X33" s="784">
        <f t="shared" si="146"/>
        <v>0</v>
      </c>
      <c r="Y33" s="784">
        <f t="shared" si="146"/>
        <v>0</v>
      </c>
      <c r="Z33" s="784">
        <f t="shared" si="147"/>
        <v>0</v>
      </c>
      <c r="AA33" s="784">
        <f t="shared" si="169"/>
        <v>0</v>
      </c>
      <c r="AB33" s="784">
        <f t="shared" si="148"/>
        <v>0</v>
      </c>
      <c r="AC33" s="784">
        <f t="shared" si="148"/>
        <v>0</v>
      </c>
      <c r="AD33" s="784">
        <f t="shared" si="149"/>
        <v>0</v>
      </c>
      <c r="AE33" s="784">
        <f t="shared" si="170"/>
        <v>0</v>
      </c>
      <c r="AF33" s="784">
        <f t="shared" si="150"/>
        <v>0</v>
      </c>
      <c r="AG33" s="784">
        <f t="shared" si="150"/>
        <v>0</v>
      </c>
      <c r="AH33" s="784">
        <f t="shared" si="151"/>
        <v>0</v>
      </c>
      <c r="AI33" s="784">
        <f t="shared" si="171"/>
        <v>0</v>
      </c>
      <c r="AJ33" s="784">
        <f t="shared" si="152"/>
        <v>0</v>
      </c>
      <c r="AK33" s="784">
        <f t="shared" si="152"/>
        <v>0</v>
      </c>
      <c r="AL33" s="784">
        <f t="shared" si="172"/>
        <v>0</v>
      </c>
      <c r="AM33" s="784">
        <f t="shared" si="40"/>
        <v>0</v>
      </c>
      <c r="AN33" s="784">
        <f t="shared" si="173"/>
        <v>0</v>
      </c>
      <c r="AO33" s="784">
        <f t="shared" si="153"/>
        <v>0</v>
      </c>
      <c r="AP33" s="784">
        <f t="shared" si="153"/>
        <v>0</v>
      </c>
      <c r="AQ33" s="784">
        <f t="shared" si="154"/>
        <v>0</v>
      </c>
      <c r="AR33" s="784">
        <f t="shared" si="174"/>
        <v>0</v>
      </c>
      <c r="AS33" s="784">
        <f t="shared" si="155"/>
        <v>0</v>
      </c>
      <c r="AT33" s="784">
        <f t="shared" si="155"/>
        <v>0</v>
      </c>
      <c r="AU33" s="784">
        <f t="shared" si="156"/>
        <v>0</v>
      </c>
      <c r="AV33" s="784">
        <f t="shared" si="175"/>
        <v>0</v>
      </c>
      <c r="AW33" s="784">
        <f t="shared" si="157"/>
        <v>0</v>
      </c>
      <c r="AX33" s="784">
        <f t="shared" si="157"/>
        <v>0</v>
      </c>
      <c r="AY33" s="784">
        <f t="shared" si="158"/>
        <v>0</v>
      </c>
      <c r="AZ33" s="784">
        <f t="shared" si="176"/>
        <v>0</v>
      </c>
      <c r="BA33" s="784">
        <f t="shared" si="159"/>
        <v>0</v>
      </c>
      <c r="BB33" s="784">
        <f t="shared" si="159"/>
        <v>0</v>
      </c>
      <c r="BC33" s="784">
        <f t="shared" si="177"/>
        <v>0</v>
      </c>
      <c r="BD33" s="784">
        <f t="shared" si="44"/>
        <v>0</v>
      </c>
      <c r="BE33" s="784">
        <f t="shared" si="178"/>
        <v>0</v>
      </c>
      <c r="BF33" s="784">
        <f t="shared" si="160"/>
        <v>0</v>
      </c>
      <c r="BG33" s="784">
        <f t="shared" si="160"/>
        <v>0</v>
      </c>
      <c r="BH33" s="784">
        <f t="shared" si="161"/>
        <v>0</v>
      </c>
      <c r="BI33" s="784">
        <f t="shared" si="179"/>
        <v>0</v>
      </c>
      <c r="BJ33" s="784">
        <f t="shared" si="162"/>
        <v>0</v>
      </c>
      <c r="BK33" s="784">
        <f t="shared" si="162"/>
        <v>0</v>
      </c>
      <c r="BL33" s="784">
        <f t="shared" si="163"/>
        <v>0</v>
      </c>
      <c r="BM33" s="784">
        <f t="shared" si="180"/>
        <v>0</v>
      </c>
      <c r="BN33" s="784">
        <f t="shared" si="164"/>
        <v>0</v>
      </c>
      <c r="BO33" s="784">
        <f t="shared" si="164"/>
        <v>0</v>
      </c>
      <c r="BP33" s="784">
        <f t="shared" si="165"/>
        <v>0</v>
      </c>
      <c r="BQ33" s="784">
        <f t="shared" si="181"/>
        <v>0</v>
      </c>
      <c r="BR33" s="784">
        <f t="shared" si="166"/>
        <v>0</v>
      </c>
      <c r="BS33" s="784">
        <f t="shared" si="166"/>
        <v>0</v>
      </c>
      <c r="BT33" s="789"/>
    </row>
    <row r="34" spans="1:72" s="782" customFormat="1" ht="15.95" customHeight="1" outlineLevel="1">
      <c r="A34" s="1034">
        <v>3</v>
      </c>
      <c r="B34" s="1033" t="s">
        <v>1653</v>
      </c>
      <c r="C34" s="769" t="e">
        <v>#N/A</v>
      </c>
      <c r="D34" s="784">
        <f t="shared" si="16"/>
        <v>0</v>
      </c>
      <c r="E34" s="803" t="str">
        <f>[13]开发间接费用!E34</f>
        <v>-</v>
      </c>
      <c r="F34" s="803" t="str">
        <f>[13]开发间接费用!F34</f>
        <v>-</v>
      </c>
      <c r="G34" s="803" t="str">
        <f>[13]开发间接费用!G34</f>
        <v>-</v>
      </c>
      <c r="H34" s="784">
        <f t="shared" si="17"/>
        <v>0</v>
      </c>
      <c r="I34" s="803" t="str">
        <f>[13]开发间接费用!I34</f>
        <v>-</v>
      </c>
      <c r="J34" s="803" t="str">
        <f>[13]开发间接费用!J34</f>
        <v>-</v>
      </c>
      <c r="K34" s="803" t="str">
        <f>[13]开发间接费用!K34</f>
        <v>-</v>
      </c>
      <c r="L34" s="784">
        <f t="shared" si="18"/>
        <v>0</v>
      </c>
      <c r="M34" s="803" t="str">
        <f>[13]开发间接费用!M34</f>
        <v>-</v>
      </c>
      <c r="N34" s="803" t="str">
        <f>[13]开发间接费用!N34</f>
        <v>-</v>
      </c>
      <c r="O34" s="803" t="str">
        <f>[13]开发间接费用!O34</f>
        <v>-</v>
      </c>
      <c r="P34" s="784">
        <f t="shared" si="19"/>
        <v>0</v>
      </c>
      <c r="Q34" s="803" t="str">
        <f>[13]开发间接费用!Q34</f>
        <v>-</v>
      </c>
      <c r="R34" s="803" t="str">
        <f>[13]开发间接费用!R34</f>
        <v>-</v>
      </c>
      <c r="S34" s="803" t="str">
        <f>[13]开发间接费用!S34</f>
        <v>-</v>
      </c>
      <c r="T34" s="784">
        <f t="shared" si="20"/>
        <v>0</v>
      </c>
      <c r="U34" s="784">
        <f t="shared" si="167"/>
        <v>0</v>
      </c>
      <c r="V34" s="784">
        <f t="shared" si="145"/>
        <v>0</v>
      </c>
      <c r="W34" s="784">
        <f t="shared" si="168"/>
        <v>0</v>
      </c>
      <c r="X34" s="784">
        <f t="shared" si="146"/>
        <v>0</v>
      </c>
      <c r="Y34" s="784">
        <f t="shared" si="146"/>
        <v>0</v>
      </c>
      <c r="Z34" s="784">
        <f t="shared" si="147"/>
        <v>0</v>
      </c>
      <c r="AA34" s="784">
        <f t="shared" si="169"/>
        <v>0</v>
      </c>
      <c r="AB34" s="784">
        <f t="shared" si="148"/>
        <v>0</v>
      </c>
      <c r="AC34" s="784">
        <f t="shared" si="148"/>
        <v>0</v>
      </c>
      <c r="AD34" s="784">
        <f t="shared" si="149"/>
        <v>0</v>
      </c>
      <c r="AE34" s="784">
        <f t="shared" si="170"/>
        <v>0</v>
      </c>
      <c r="AF34" s="784">
        <f t="shared" si="150"/>
        <v>0</v>
      </c>
      <c r="AG34" s="784">
        <f t="shared" si="150"/>
        <v>0</v>
      </c>
      <c r="AH34" s="784">
        <f t="shared" si="151"/>
        <v>0</v>
      </c>
      <c r="AI34" s="784">
        <f t="shared" si="171"/>
        <v>0</v>
      </c>
      <c r="AJ34" s="784">
        <f t="shared" si="152"/>
        <v>0</v>
      </c>
      <c r="AK34" s="784">
        <f t="shared" si="152"/>
        <v>0</v>
      </c>
      <c r="AL34" s="784">
        <f t="shared" si="172"/>
        <v>0</v>
      </c>
      <c r="AM34" s="784">
        <f t="shared" si="40"/>
        <v>0</v>
      </c>
      <c r="AN34" s="784">
        <f t="shared" si="173"/>
        <v>0</v>
      </c>
      <c r="AO34" s="784">
        <f t="shared" si="153"/>
        <v>0</v>
      </c>
      <c r="AP34" s="784">
        <f t="shared" si="153"/>
        <v>0</v>
      </c>
      <c r="AQ34" s="784">
        <f t="shared" si="154"/>
        <v>0</v>
      </c>
      <c r="AR34" s="784">
        <f t="shared" si="174"/>
        <v>0</v>
      </c>
      <c r="AS34" s="784">
        <f t="shared" si="155"/>
        <v>0</v>
      </c>
      <c r="AT34" s="784">
        <f t="shared" si="155"/>
        <v>0</v>
      </c>
      <c r="AU34" s="784">
        <f t="shared" si="156"/>
        <v>0</v>
      </c>
      <c r="AV34" s="784">
        <f t="shared" si="175"/>
        <v>0</v>
      </c>
      <c r="AW34" s="784">
        <f t="shared" si="157"/>
        <v>0</v>
      </c>
      <c r="AX34" s="784">
        <f t="shared" si="157"/>
        <v>0</v>
      </c>
      <c r="AY34" s="784">
        <f t="shared" si="158"/>
        <v>0</v>
      </c>
      <c r="AZ34" s="784">
        <f t="shared" si="176"/>
        <v>0</v>
      </c>
      <c r="BA34" s="784">
        <f t="shared" si="159"/>
        <v>0</v>
      </c>
      <c r="BB34" s="784">
        <f t="shared" si="159"/>
        <v>0</v>
      </c>
      <c r="BC34" s="784">
        <f t="shared" si="177"/>
        <v>0</v>
      </c>
      <c r="BD34" s="784">
        <f t="shared" si="44"/>
        <v>0</v>
      </c>
      <c r="BE34" s="784">
        <f t="shared" si="178"/>
        <v>0</v>
      </c>
      <c r="BF34" s="784">
        <f t="shared" si="160"/>
        <v>0</v>
      </c>
      <c r="BG34" s="784">
        <f t="shared" si="160"/>
        <v>0</v>
      </c>
      <c r="BH34" s="784">
        <f t="shared" si="161"/>
        <v>0</v>
      </c>
      <c r="BI34" s="784">
        <f t="shared" si="179"/>
        <v>0</v>
      </c>
      <c r="BJ34" s="784">
        <f t="shared" si="162"/>
        <v>0</v>
      </c>
      <c r="BK34" s="784">
        <f t="shared" si="162"/>
        <v>0</v>
      </c>
      <c r="BL34" s="784">
        <f t="shared" si="163"/>
        <v>0</v>
      </c>
      <c r="BM34" s="784">
        <f t="shared" si="180"/>
        <v>0</v>
      </c>
      <c r="BN34" s="784">
        <f t="shared" si="164"/>
        <v>0</v>
      </c>
      <c r="BO34" s="784">
        <f t="shared" si="164"/>
        <v>0</v>
      </c>
      <c r="BP34" s="784">
        <f t="shared" si="165"/>
        <v>0</v>
      </c>
      <c r="BQ34" s="784">
        <f t="shared" si="181"/>
        <v>0</v>
      </c>
      <c r="BR34" s="784">
        <f t="shared" si="166"/>
        <v>0</v>
      </c>
      <c r="BS34" s="784">
        <f t="shared" si="166"/>
        <v>0</v>
      </c>
      <c r="BT34" s="789"/>
    </row>
    <row r="35" spans="1:72" s="782" customFormat="1" ht="15.95" customHeight="1" outlineLevel="1">
      <c r="A35" s="1032">
        <v>4</v>
      </c>
      <c r="B35" s="1033" t="s">
        <v>1654</v>
      </c>
      <c r="C35" s="769" t="e">
        <v>#N/A</v>
      </c>
      <c r="D35" s="784">
        <f t="shared" si="16"/>
        <v>0</v>
      </c>
      <c r="E35" s="803" t="str">
        <f>[13]开发间接费用!E35</f>
        <v>-</v>
      </c>
      <c r="F35" s="803" t="str">
        <f>[13]开发间接费用!F35</f>
        <v>-</v>
      </c>
      <c r="G35" s="803" t="str">
        <f>[13]开发间接费用!G35</f>
        <v>-</v>
      </c>
      <c r="H35" s="784">
        <f t="shared" si="17"/>
        <v>0</v>
      </c>
      <c r="I35" s="803" t="str">
        <f>[13]开发间接费用!I35</f>
        <v>-</v>
      </c>
      <c r="J35" s="803" t="str">
        <f>[13]开发间接费用!J35</f>
        <v>-</v>
      </c>
      <c r="K35" s="803" t="str">
        <f>[13]开发间接费用!K35</f>
        <v>-</v>
      </c>
      <c r="L35" s="784">
        <f t="shared" si="18"/>
        <v>0</v>
      </c>
      <c r="M35" s="803" t="str">
        <f>[13]开发间接费用!M35</f>
        <v>-</v>
      </c>
      <c r="N35" s="803" t="str">
        <f>[13]开发间接费用!N35</f>
        <v>-</v>
      </c>
      <c r="O35" s="803" t="str">
        <f>[13]开发间接费用!O35</f>
        <v>-</v>
      </c>
      <c r="P35" s="784">
        <f t="shared" si="19"/>
        <v>0</v>
      </c>
      <c r="Q35" s="803" t="str">
        <f>[13]开发间接费用!Q35</f>
        <v>-</v>
      </c>
      <c r="R35" s="803" t="str">
        <f>[13]开发间接费用!R35</f>
        <v>-</v>
      </c>
      <c r="S35" s="803" t="str">
        <f>[13]开发间接费用!S35</f>
        <v>-</v>
      </c>
      <c r="T35" s="784">
        <f t="shared" si="20"/>
        <v>0</v>
      </c>
      <c r="U35" s="784">
        <f t="shared" si="167"/>
        <v>0</v>
      </c>
      <c r="V35" s="784">
        <f t="shared" si="145"/>
        <v>0</v>
      </c>
      <c r="W35" s="784">
        <f t="shared" si="168"/>
        <v>0</v>
      </c>
      <c r="X35" s="784">
        <f t="shared" si="146"/>
        <v>0</v>
      </c>
      <c r="Y35" s="784">
        <f t="shared" si="146"/>
        <v>0</v>
      </c>
      <c r="Z35" s="784">
        <f t="shared" si="147"/>
        <v>0</v>
      </c>
      <c r="AA35" s="784">
        <f t="shared" si="169"/>
        <v>0</v>
      </c>
      <c r="AB35" s="784">
        <f t="shared" si="148"/>
        <v>0</v>
      </c>
      <c r="AC35" s="784">
        <f t="shared" si="148"/>
        <v>0</v>
      </c>
      <c r="AD35" s="784">
        <f t="shared" si="149"/>
        <v>0</v>
      </c>
      <c r="AE35" s="784">
        <f t="shared" si="170"/>
        <v>0</v>
      </c>
      <c r="AF35" s="784">
        <f t="shared" si="150"/>
        <v>0</v>
      </c>
      <c r="AG35" s="784">
        <f t="shared" si="150"/>
        <v>0</v>
      </c>
      <c r="AH35" s="784">
        <f t="shared" si="151"/>
        <v>0</v>
      </c>
      <c r="AI35" s="784">
        <f t="shared" si="171"/>
        <v>0</v>
      </c>
      <c r="AJ35" s="784">
        <f t="shared" si="152"/>
        <v>0</v>
      </c>
      <c r="AK35" s="784">
        <f t="shared" si="152"/>
        <v>0</v>
      </c>
      <c r="AL35" s="784">
        <f t="shared" si="172"/>
        <v>0</v>
      </c>
      <c r="AM35" s="784">
        <f t="shared" si="40"/>
        <v>0</v>
      </c>
      <c r="AN35" s="784">
        <f t="shared" si="173"/>
        <v>0</v>
      </c>
      <c r="AO35" s="784">
        <f t="shared" si="153"/>
        <v>0</v>
      </c>
      <c r="AP35" s="784">
        <f t="shared" si="153"/>
        <v>0</v>
      </c>
      <c r="AQ35" s="784">
        <f t="shared" si="154"/>
        <v>0</v>
      </c>
      <c r="AR35" s="784">
        <f t="shared" si="174"/>
        <v>0</v>
      </c>
      <c r="AS35" s="784">
        <f t="shared" si="155"/>
        <v>0</v>
      </c>
      <c r="AT35" s="784">
        <f t="shared" si="155"/>
        <v>0</v>
      </c>
      <c r="AU35" s="784">
        <f t="shared" si="156"/>
        <v>0</v>
      </c>
      <c r="AV35" s="784">
        <f t="shared" si="175"/>
        <v>0</v>
      </c>
      <c r="AW35" s="784">
        <f t="shared" si="157"/>
        <v>0</v>
      </c>
      <c r="AX35" s="784">
        <f t="shared" si="157"/>
        <v>0</v>
      </c>
      <c r="AY35" s="784">
        <f t="shared" si="158"/>
        <v>0</v>
      </c>
      <c r="AZ35" s="784">
        <f t="shared" si="176"/>
        <v>0</v>
      </c>
      <c r="BA35" s="784">
        <f t="shared" si="159"/>
        <v>0</v>
      </c>
      <c r="BB35" s="784">
        <f t="shared" si="159"/>
        <v>0</v>
      </c>
      <c r="BC35" s="784">
        <f t="shared" si="177"/>
        <v>0</v>
      </c>
      <c r="BD35" s="784">
        <f t="shared" si="44"/>
        <v>0</v>
      </c>
      <c r="BE35" s="784">
        <f t="shared" si="178"/>
        <v>0</v>
      </c>
      <c r="BF35" s="784">
        <f t="shared" si="160"/>
        <v>0</v>
      </c>
      <c r="BG35" s="784">
        <f t="shared" si="160"/>
        <v>0</v>
      </c>
      <c r="BH35" s="784">
        <f t="shared" si="161"/>
        <v>0</v>
      </c>
      <c r="BI35" s="784">
        <f t="shared" si="179"/>
        <v>0</v>
      </c>
      <c r="BJ35" s="784">
        <f t="shared" si="162"/>
        <v>0</v>
      </c>
      <c r="BK35" s="784">
        <f t="shared" si="162"/>
        <v>0</v>
      </c>
      <c r="BL35" s="784">
        <f t="shared" si="163"/>
        <v>0</v>
      </c>
      <c r="BM35" s="784">
        <f t="shared" si="180"/>
        <v>0</v>
      </c>
      <c r="BN35" s="784">
        <f t="shared" si="164"/>
        <v>0</v>
      </c>
      <c r="BO35" s="784">
        <f t="shared" si="164"/>
        <v>0</v>
      </c>
      <c r="BP35" s="784">
        <f t="shared" si="165"/>
        <v>0</v>
      </c>
      <c r="BQ35" s="784">
        <f t="shared" si="181"/>
        <v>0</v>
      </c>
      <c r="BR35" s="784">
        <f t="shared" si="166"/>
        <v>0</v>
      </c>
      <c r="BS35" s="784">
        <f t="shared" si="166"/>
        <v>0</v>
      </c>
      <c r="BT35" s="789"/>
    </row>
    <row r="36" spans="1:72" s="782" customFormat="1" ht="15.95" customHeight="1" outlineLevel="1">
      <c r="A36" s="1034">
        <v>5</v>
      </c>
      <c r="B36" s="1033" t="s">
        <v>1655</v>
      </c>
      <c r="C36" s="769" t="e">
        <v>#N/A</v>
      </c>
      <c r="D36" s="784">
        <f t="shared" si="16"/>
        <v>0</v>
      </c>
      <c r="E36" s="803" t="str">
        <f>[13]开发间接费用!E36</f>
        <v>-</v>
      </c>
      <c r="F36" s="803" t="str">
        <f>[13]开发间接费用!F36</f>
        <v>-</v>
      </c>
      <c r="G36" s="803" t="str">
        <f>[13]开发间接费用!G36</f>
        <v>-</v>
      </c>
      <c r="H36" s="784">
        <f t="shared" si="17"/>
        <v>0</v>
      </c>
      <c r="I36" s="803" t="str">
        <f>[13]开发间接费用!I36</f>
        <v>-</v>
      </c>
      <c r="J36" s="803" t="str">
        <f>[13]开发间接费用!J36</f>
        <v>-</v>
      </c>
      <c r="K36" s="803" t="str">
        <f>[13]开发间接费用!K36</f>
        <v>-</v>
      </c>
      <c r="L36" s="784">
        <f t="shared" si="18"/>
        <v>0</v>
      </c>
      <c r="M36" s="803" t="str">
        <f>[13]开发间接费用!M36</f>
        <v>-</v>
      </c>
      <c r="N36" s="803" t="str">
        <f>[13]开发间接费用!N36</f>
        <v>-</v>
      </c>
      <c r="O36" s="803" t="str">
        <f>[13]开发间接费用!O36</f>
        <v>-</v>
      </c>
      <c r="P36" s="784">
        <f t="shared" si="19"/>
        <v>0</v>
      </c>
      <c r="Q36" s="803" t="str">
        <f>[13]开发间接费用!Q36</f>
        <v>-</v>
      </c>
      <c r="R36" s="803" t="str">
        <f>[13]开发间接费用!R36</f>
        <v>-</v>
      </c>
      <c r="S36" s="803" t="str">
        <f>[13]开发间接费用!S36</f>
        <v>-</v>
      </c>
      <c r="T36" s="784">
        <f t="shared" si="20"/>
        <v>0</v>
      </c>
      <c r="U36" s="784">
        <f t="shared" si="167"/>
        <v>0</v>
      </c>
      <c r="V36" s="784">
        <f t="shared" si="145"/>
        <v>0</v>
      </c>
      <c r="W36" s="784">
        <f t="shared" si="168"/>
        <v>0</v>
      </c>
      <c r="X36" s="784">
        <f t="shared" si="146"/>
        <v>0</v>
      </c>
      <c r="Y36" s="784">
        <f t="shared" si="146"/>
        <v>0</v>
      </c>
      <c r="Z36" s="784">
        <f t="shared" si="147"/>
        <v>0</v>
      </c>
      <c r="AA36" s="784">
        <f t="shared" si="169"/>
        <v>0</v>
      </c>
      <c r="AB36" s="784">
        <f t="shared" si="148"/>
        <v>0</v>
      </c>
      <c r="AC36" s="784">
        <f t="shared" si="148"/>
        <v>0</v>
      </c>
      <c r="AD36" s="784">
        <f t="shared" si="149"/>
        <v>0</v>
      </c>
      <c r="AE36" s="784">
        <f t="shared" si="170"/>
        <v>0</v>
      </c>
      <c r="AF36" s="784">
        <f t="shared" si="150"/>
        <v>0</v>
      </c>
      <c r="AG36" s="784">
        <f t="shared" si="150"/>
        <v>0</v>
      </c>
      <c r="AH36" s="784">
        <f t="shared" si="151"/>
        <v>0</v>
      </c>
      <c r="AI36" s="784">
        <f t="shared" si="171"/>
        <v>0</v>
      </c>
      <c r="AJ36" s="784">
        <f t="shared" si="152"/>
        <v>0</v>
      </c>
      <c r="AK36" s="784">
        <f t="shared" si="152"/>
        <v>0</v>
      </c>
      <c r="AL36" s="784">
        <f t="shared" si="172"/>
        <v>0</v>
      </c>
      <c r="AM36" s="784">
        <f t="shared" si="40"/>
        <v>0</v>
      </c>
      <c r="AN36" s="784">
        <f t="shared" si="173"/>
        <v>0</v>
      </c>
      <c r="AO36" s="784">
        <f t="shared" si="153"/>
        <v>0</v>
      </c>
      <c r="AP36" s="784">
        <f t="shared" si="153"/>
        <v>0</v>
      </c>
      <c r="AQ36" s="784">
        <f t="shared" si="154"/>
        <v>0</v>
      </c>
      <c r="AR36" s="784">
        <f t="shared" si="174"/>
        <v>0</v>
      </c>
      <c r="AS36" s="784">
        <f t="shared" si="155"/>
        <v>0</v>
      </c>
      <c r="AT36" s="784">
        <f t="shared" si="155"/>
        <v>0</v>
      </c>
      <c r="AU36" s="784">
        <f t="shared" si="156"/>
        <v>0</v>
      </c>
      <c r="AV36" s="784">
        <f t="shared" si="175"/>
        <v>0</v>
      </c>
      <c r="AW36" s="784">
        <f t="shared" si="157"/>
        <v>0</v>
      </c>
      <c r="AX36" s="784">
        <f t="shared" si="157"/>
        <v>0</v>
      </c>
      <c r="AY36" s="784">
        <f t="shared" si="158"/>
        <v>0</v>
      </c>
      <c r="AZ36" s="784">
        <f t="shared" si="176"/>
        <v>0</v>
      </c>
      <c r="BA36" s="784">
        <f t="shared" si="159"/>
        <v>0</v>
      </c>
      <c r="BB36" s="784">
        <f t="shared" si="159"/>
        <v>0</v>
      </c>
      <c r="BC36" s="784">
        <f t="shared" si="177"/>
        <v>0</v>
      </c>
      <c r="BD36" s="784">
        <f t="shared" si="44"/>
        <v>0</v>
      </c>
      <c r="BE36" s="784">
        <f t="shared" si="178"/>
        <v>0</v>
      </c>
      <c r="BF36" s="784">
        <f t="shared" si="160"/>
        <v>0</v>
      </c>
      <c r="BG36" s="784">
        <f t="shared" si="160"/>
        <v>0</v>
      </c>
      <c r="BH36" s="784">
        <f t="shared" si="161"/>
        <v>0</v>
      </c>
      <c r="BI36" s="784">
        <f t="shared" si="179"/>
        <v>0</v>
      </c>
      <c r="BJ36" s="784">
        <f t="shared" si="162"/>
        <v>0</v>
      </c>
      <c r="BK36" s="784">
        <f t="shared" si="162"/>
        <v>0</v>
      </c>
      <c r="BL36" s="784">
        <f t="shared" si="163"/>
        <v>0</v>
      </c>
      <c r="BM36" s="784">
        <f t="shared" si="180"/>
        <v>0</v>
      </c>
      <c r="BN36" s="784">
        <f t="shared" si="164"/>
        <v>0</v>
      </c>
      <c r="BO36" s="784">
        <f t="shared" si="164"/>
        <v>0</v>
      </c>
      <c r="BP36" s="784">
        <f t="shared" si="165"/>
        <v>0</v>
      </c>
      <c r="BQ36" s="784">
        <f t="shared" si="181"/>
        <v>0</v>
      </c>
      <c r="BR36" s="784">
        <f t="shared" si="166"/>
        <v>0</v>
      </c>
      <c r="BS36" s="784">
        <f t="shared" si="166"/>
        <v>0</v>
      </c>
      <c r="BT36" s="789"/>
    </row>
    <row r="37" spans="1:72" s="782" customFormat="1" ht="15.95" customHeight="1" outlineLevel="1">
      <c r="A37" s="1032">
        <v>6</v>
      </c>
      <c r="B37" s="1033" t="s">
        <v>1656</v>
      </c>
      <c r="C37" s="769" t="e">
        <v>#N/A</v>
      </c>
      <c r="D37" s="784">
        <f t="shared" si="16"/>
        <v>0</v>
      </c>
      <c r="E37" s="803" t="str">
        <f>[13]开发间接费用!E37</f>
        <v>-</v>
      </c>
      <c r="F37" s="803" t="str">
        <f>[13]开发间接费用!F37</f>
        <v>-</v>
      </c>
      <c r="G37" s="803" t="str">
        <f>[13]开发间接费用!G37</f>
        <v>-</v>
      </c>
      <c r="H37" s="784">
        <f t="shared" si="17"/>
        <v>0</v>
      </c>
      <c r="I37" s="803" t="str">
        <f>[13]开发间接费用!I37</f>
        <v>-</v>
      </c>
      <c r="J37" s="803" t="str">
        <f>[13]开发间接费用!J37</f>
        <v>-</v>
      </c>
      <c r="K37" s="803" t="str">
        <f>[13]开发间接费用!K37</f>
        <v>-</v>
      </c>
      <c r="L37" s="784">
        <f t="shared" si="18"/>
        <v>0</v>
      </c>
      <c r="M37" s="803" t="str">
        <f>[13]开发间接费用!M37</f>
        <v>-</v>
      </c>
      <c r="N37" s="803" t="str">
        <f>[13]开发间接费用!N37</f>
        <v>-</v>
      </c>
      <c r="O37" s="803" t="str">
        <f>[13]开发间接费用!O37</f>
        <v>-</v>
      </c>
      <c r="P37" s="784">
        <f t="shared" si="19"/>
        <v>0</v>
      </c>
      <c r="Q37" s="803" t="str">
        <f>[13]开发间接费用!Q37</f>
        <v>-</v>
      </c>
      <c r="R37" s="803" t="str">
        <f>[13]开发间接费用!R37</f>
        <v>-</v>
      </c>
      <c r="S37" s="803" t="str">
        <f>[13]开发间接费用!S37</f>
        <v>-</v>
      </c>
      <c r="T37" s="784">
        <f t="shared" si="20"/>
        <v>0</v>
      </c>
      <c r="U37" s="784">
        <f t="shared" si="167"/>
        <v>0</v>
      </c>
      <c r="V37" s="784">
        <f t="shared" si="145"/>
        <v>0</v>
      </c>
      <c r="W37" s="784">
        <f t="shared" si="168"/>
        <v>0</v>
      </c>
      <c r="X37" s="784">
        <f t="shared" si="146"/>
        <v>0</v>
      </c>
      <c r="Y37" s="784">
        <f t="shared" si="146"/>
        <v>0</v>
      </c>
      <c r="Z37" s="784">
        <f t="shared" si="147"/>
        <v>0</v>
      </c>
      <c r="AA37" s="784">
        <f t="shared" si="169"/>
        <v>0</v>
      </c>
      <c r="AB37" s="784">
        <f t="shared" si="148"/>
        <v>0</v>
      </c>
      <c r="AC37" s="784">
        <f t="shared" si="148"/>
        <v>0</v>
      </c>
      <c r="AD37" s="784">
        <f t="shared" si="149"/>
        <v>0</v>
      </c>
      <c r="AE37" s="784">
        <f t="shared" si="170"/>
        <v>0</v>
      </c>
      <c r="AF37" s="784">
        <f t="shared" si="150"/>
        <v>0</v>
      </c>
      <c r="AG37" s="784">
        <f t="shared" si="150"/>
        <v>0</v>
      </c>
      <c r="AH37" s="784">
        <f t="shared" si="151"/>
        <v>0</v>
      </c>
      <c r="AI37" s="784">
        <f t="shared" si="171"/>
        <v>0</v>
      </c>
      <c r="AJ37" s="784">
        <f t="shared" si="152"/>
        <v>0</v>
      </c>
      <c r="AK37" s="784">
        <f t="shared" si="152"/>
        <v>0</v>
      </c>
      <c r="AL37" s="784">
        <f t="shared" si="172"/>
        <v>0</v>
      </c>
      <c r="AM37" s="784">
        <f t="shared" si="40"/>
        <v>0</v>
      </c>
      <c r="AN37" s="784">
        <f t="shared" si="173"/>
        <v>0</v>
      </c>
      <c r="AO37" s="784">
        <f t="shared" si="153"/>
        <v>0</v>
      </c>
      <c r="AP37" s="784">
        <f t="shared" si="153"/>
        <v>0</v>
      </c>
      <c r="AQ37" s="784">
        <f t="shared" si="154"/>
        <v>0</v>
      </c>
      <c r="AR37" s="784">
        <f t="shared" si="174"/>
        <v>0</v>
      </c>
      <c r="AS37" s="784">
        <f t="shared" si="155"/>
        <v>0</v>
      </c>
      <c r="AT37" s="784">
        <f t="shared" si="155"/>
        <v>0</v>
      </c>
      <c r="AU37" s="784">
        <f t="shared" si="156"/>
        <v>0</v>
      </c>
      <c r="AV37" s="784">
        <f t="shared" si="175"/>
        <v>0</v>
      </c>
      <c r="AW37" s="784">
        <f t="shared" si="157"/>
        <v>0</v>
      </c>
      <c r="AX37" s="784">
        <f t="shared" si="157"/>
        <v>0</v>
      </c>
      <c r="AY37" s="784">
        <f t="shared" si="158"/>
        <v>0</v>
      </c>
      <c r="AZ37" s="784">
        <f t="shared" si="176"/>
        <v>0</v>
      </c>
      <c r="BA37" s="784">
        <f t="shared" si="159"/>
        <v>0</v>
      </c>
      <c r="BB37" s="784">
        <f t="shared" si="159"/>
        <v>0</v>
      </c>
      <c r="BC37" s="784">
        <f t="shared" si="177"/>
        <v>0</v>
      </c>
      <c r="BD37" s="784">
        <f t="shared" si="44"/>
        <v>0</v>
      </c>
      <c r="BE37" s="784">
        <f t="shared" si="178"/>
        <v>0</v>
      </c>
      <c r="BF37" s="784">
        <f t="shared" si="160"/>
        <v>0</v>
      </c>
      <c r="BG37" s="784">
        <f t="shared" si="160"/>
        <v>0</v>
      </c>
      <c r="BH37" s="784">
        <f t="shared" si="161"/>
        <v>0</v>
      </c>
      <c r="BI37" s="784">
        <f t="shared" si="179"/>
        <v>0</v>
      </c>
      <c r="BJ37" s="784">
        <f t="shared" si="162"/>
        <v>0</v>
      </c>
      <c r="BK37" s="784">
        <f t="shared" si="162"/>
        <v>0</v>
      </c>
      <c r="BL37" s="784">
        <f t="shared" si="163"/>
        <v>0</v>
      </c>
      <c r="BM37" s="784">
        <f t="shared" si="180"/>
        <v>0</v>
      </c>
      <c r="BN37" s="784">
        <f t="shared" si="164"/>
        <v>0</v>
      </c>
      <c r="BO37" s="784">
        <f t="shared" si="164"/>
        <v>0</v>
      </c>
      <c r="BP37" s="784">
        <f t="shared" si="165"/>
        <v>0</v>
      </c>
      <c r="BQ37" s="784">
        <f t="shared" si="181"/>
        <v>0</v>
      </c>
      <c r="BR37" s="784">
        <f t="shared" si="166"/>
        <v>0</v>
      </c>
      <c r="BS37" s="784">
        <f t="shared" si="166"/>
        <v>0</v>
      </c>
      <c r="BT37" s="789"/>
    </row>
    <row r="38" spans="1:72" s="782" customFormat="1" ht="15.95" customHeight="1" outlineLevel="1">
      <c r="A38" s="1034">
        <v>7</v>
      </c>
      <c r="B38" s="1033" t="s">
        <v>1657</v>
      </c>
      <c r="C38" s="769" t="e">
        <v>#N/A</v>
      </c>
      <c r="D38" s="784">
        <f t="shared" si="16"/>
        <v>0</v>
      </c>
      <c r="E38" s="803" t="str">
        <f>[13]开发间接费用!E38</f>
        <v>-</v>
      </c>
      <c r="F38" s="803" t="str">
        <f>[13]开发间接费用!F38</f>
        <v>-</v>
      </c>
      <c r="G38" s="803" t="str">
        <f>[13]开发间接费用!G38</f>
        <v>-</v>
      </c>
      <c r="H38" s="784">
        <f t="shared" si="17"/>
        <v>0</v>
      </c>
      <c r="I38" s="803" t="str">
        <f>[13]开发间接费用!I38</f>
        <v>-</v>
      </c>
      <c r="J38" s="803" t="str">
        <f>[13]开发间接费用!J38</f>
        <v>-</v>
      </c>
      <c r="K38" s="803" t="str">
        <f>[13]开发间接费用!K38</f>
        <v>-</v>
      </c>
      <c r="L38" s="784">
        <f t="shared" si="18"/>
        <v>0</v>
      </c>
      <c r="M38" s="803" t="str">
        <f>[13]开发间接费用!M38</f>
        <v>-</v>
      </c>
      <c r="N38" s="803" t="str">
        <f>[13]开发间接费用!N38</f>
        <v>-</v>
      </c>
      <c r="O38" s="803" t="str">
        <f>[13]开发间接费用!O38</f>
        <v>-</v>
      </c>
      <c r="P38" s="784">
        <f t="shared" si="19"/>
        <v>0</v>
      </c>
      <c r="Q38" s="803" t="str">
        <f>[13]开发间接费用!Q38</f>
        <v>-</v>
      </c>
      <c r="R38" s="803" t="str">
        <f>[13]开发间接费用!R38</f>
        <v>-</v>
      </c>
      <c r="S38" s="803" t="str">
        <f>[13]开发间接费用!S38</f>
        <v>-</v>
      </c>
      <c r="T38" s="784">
        <f t="shared" si="20"/>
        <v>0</v>
      </c>
      <c r="U38" s="784">
        <f t="shared" si="167"/>
        <v>0</v>
      </c>
      <c r="V38" s="784">
        <f t="shared" si="145"/>
        <v>0</v>
      </c>
      <c r="W38" s="784">
        <f t="shared" si="168"/>
        <v>0</v>
      </c>
      <c r="X38" s="784">
        <f t="shared" si="146"/>
        <v>0</v>
      </c>
      <c r="Y38" s="784">
        <f t="shared" si="146"/>
        <v>0</v>
      </c>
      <c r="Z38" s="784">
        <f t="shared" si="147"/>
        <v>0</v>
      </c>
      <c r="AA38" s="784">
        <f t="shared" si="169"/>
        <v>0</v>
      </c>
      <c r="AB38" s="784">
        <f t="shared" si="148"/>
        <v>0</v>
      </c>
      <c r="AC38" s="784">
        <f t="shared" si="148"/>
        <v>0</v>
      </c>
      <c r="AD38" s="784">
        <f t="shared" si="149"/>
        <v>0</v>
      </c>
      <c r="AE38" s="784">
        <f t="shared" si="170"/>
        <v>0</v>
      </c>
      <c r="AF38" s="784">
        <f t="shared" si="150"/>
        <v>0</v>
      </c>
      <c r="AG38" s="784">
        <f t="shared" si="150"/>
        <v>0</v>
      </c>
      <c r="AH38" s="784">
        <f t="shared" si="151"/>
        <v>0</v>
      </c>
      <c r="AI38" s="784">
        <f t="shared" si="171"/>
        <v>0</v>
      </c>
      <c r="AJ38" s="784">
        <f t="shared" si="152"/>
        <v>0</v>
      </c>
      <c r="AK38" s="784">
        <f t="shared" si="152"/>
        <v>0</v>
      </c>
      <c r="AL38" s="784">
        <f t="shared" si="172"/>
        <v>0</v>
      </c>
      <c r="AM38" s="784">
        <f t="shared" si="40"/>
        <v>0</v>
      </c>
      <c r="AN38" s="784">
        <f t="shared" si="173"/>
        <v>0</v>
      </c>
      <c r="AO38" s="784">
        <f t="shared" si="153"/>
        <v>0</v>
      </c>
      <c r="AP38" s="784">
        <f t="shared" si="153"/>
        <v>0</v>
      </c>
      <c r="AQ38" s="784">
        <f t="shared" si="154"/>
        <v>0</v>
      </c>
      <c r="AR38" s="784">
        <f t="shared" si="174"/>
        <v>0</v>
      </c>
      <c r="AS38" s="784">
        <f t="shared" si="155"/>
        <v>0</v>
      </c>
      <c r="AT38" s="784">
        <f t="shared" si="155"/>
        <v>0</v>
      </c>
      <c r="AU38" s="784">
        <f t="shared" si="156"/>
        <v>0</v>
      </c>
      <c r="AV38" s="784">
        <f t="shared" si="175"/>
        <v>0</v>
      </c>
      <c r="AW38" s="784">
        <f t="shared" si="157"/>
        <v>0</v>
      </c>
      <c r="AX38" s="784">
        <f t="shared" si="157"/>
        <v>0</v>
      </c>
      <c r="AY38" s="784">
        <f t="shared" si="158"/>
        <v>0</v>
      </c>
      <c r="AZ38" s="784">
        <f t="shared" si="176"/>
        <v>0</v>
      </c>
      <c r="BA38" s="784">
        <f t="shared" si="159"/>
        <v>0</v>
      </c>
      <c r="BB38" s="784">
        <f t="shared" si="159"/>
        <v>0</v>
      </c>
      <c r="BC38" s="784">
        <f t="shared" si="177"/>
        <v>0</v>
      </c>
      <c r="BD38" s="784">
        <f t="shared" si="44"/>
        <v>0</v>
      </c>
      <c r="BE38" s="784">
        <f t="shared" si="178"/>
        <v>0</v>
      </c>
      <c r="BF38" s="784">
        <f t="shared" si="160"/>
        <v>0</v>
      </c>
      <c r="BG38" s="784">
        <f t="shared" si="160"/>
        <v>0</v>
      </c>
      <c r="BH38" s="784">
        <f t="shared" si="161"/>
        <v>0</v>
      </c>
      <c r="BI38" s="784">
        <f t="shared" si="179"/>
        <v>0</v>
      </c>
      <c r="BJ38" s="784">
        <f t="shared" si="162"/>
        <v>0</v>
      </c>
      <c r="BK38" s="784">
        <f t="shared" si="162"/>
        <v>0</v>
      </c>
      <c r="BL38" s="784">
        <f t="shared" si="163"/>
        <v>0</v>
      </c>
      <c r="BM38" s="784">
        <f t="shared" si="180"/>
        <v>0</v>
      </c>
      <c r="BN38" s="784">
        <f t="shared" si="164"/>
        <v>0</v>
      </c>
      <c r="BO38" s="784">
        <f t="shared" si="164"/>
        <v>0</v>
      </c>
      <c r="BP38" s="784">
        <f t="shared" si="165"/>
        <v>0</v>
      </c>
      <c r="BQ38" s="784">
        <f t="shared" si="181"/>
        <v>0</v>
      </c>
      <c r="BR38" s="784">
        <f t="shared" si="166"/>
        <v>0</v>
      </c>
      <c r="BS38" s="784">
        <f t="shared" si="166"/>
        <v>0</v>
      </c>
      <c r="BT38" s="789"/>
    </row>
    <row r="39" spans="1:72" s="782" customFormat="1" ht="15.95" customHeight="1" outlineLevel="1">
      <c r="A39" s="1032">
        <v>8</v>
      </c>
      <c r="B39" s="1033" t="s">
        <v>1658</v>
      </c>
      <c r="C39" s="769" t="e">
        <v>#N/A</v>
      </c>
      <c r="D39" s="784">
        <f t="shared" si="16"/>
        <v>0</v>
      </c>
      <c r="E39" s="803" t="str">
        <f>[13]开发间接费用!E39</f>
        <v>-</v>
      </c>
      <c r="F39" s="803" t="str">
        <f>[13]开发间接费用!F39</f>
        <v>-</v>
      </c>
      <c r="G39" s="803" t="str">
        <f>[13]开发间接费用!G39</f>
        <v>-</v>
      </c>
      <c r="H39" s="784">
        <f t="shared" si="17"/>
        <v>0</v>
      </c>
      <c r="I39" s="803" t="str">
        <f>[13]开发间接费用!I39</f>
        <v>-</v>
      </c>
      <c r="J39" s="803" t="str">
        <f>[13]开发间接费用!J39</f>
        <v>-</v>
      </c>
      <c r="K39" s="803" t="str">
        <f>[13]开发间接费用!K39</f>
        <v>-</v>
      </c>
      <c r="L39" s="784">
        <f t="shared" si="18"/>
        <v>0</v>
      </c>
      <c r="M39" s="803" t="str">
        <f>[13]开发间接费用!M39</f>
        <v>-</v>
      </c>
      <c r="N39" s="803" t="str">
        <f>[13]开发间接费用!N39</f>
        <v>-</v>
      </c>
      <c r="O39" s="803" t="str">
        <f>[13]开发间接费用!O39</f>
        <v>-</v>
      </c>
      <c r="P39" s="784">
        <f t="shared" si="19"/>
        <v>0</v>
      </c>
      <c r="Q39" s="803" t="str">
        <f>[13]开发间接费用!Q39</f>
        <v>-</v>
      </c>
      <c r="R39" s="803" t="str">
        <f>[13]开发间接费用!R39</f>
        <v>-</v>
      </c>
      <c r="S39" s="803" t="str">
        <f>[13]开发间接费用!S39</f>
        <v>-</v>
      </c>
      <c r="T39" s="784">
        <f t="shared" si="20"/>
        <v>0</v>
      </c>
      <c r="U39" s="784">
        <f t="shared" si="167"/>
        <v>0</v>
      </c>
      <c r="V39" s="784">
        <f t="shared" si="145"/>
        <v>0</v>
      </c>
      <c r="W39" s="784">
        <f t="shared" si="168"/>
        <v>0</v>
      </c>
      <c r="X39" s="784">
        <f t="shared" si="146"/>
        <v>0</v>
      </c>
      <c r="Y39" s="784">
        <f t="shared" si="146"/>
        <v>0</v>
      </c>
      <c r="Z39" s="784">
        <f t="shared" si="147"/>
        <v>0</v>
      </c>
      <c r="AA39" s="784">
        <f t="shared" si="169"/>
        <v>0</v>
      </c>
      <c r="AB39" s="784">
        <f t="shared" si="148"/>
        <v>0</v>
      </c>
      <c r="AC39" s="784">
        <f t="shared" si="148"/>
        <v>0</v>
      </c>
      <c r="AD39" s="784">
        <f t="shared" si="149"/>
        <v>0</v>
      </c>
      <c r="AE39" s="784">
        <f t="shared" si="170"/>
        <v>0</v>
      </c>
      <c r="AF39" s="784">
        <f t="shared" si="150"/>
        <v>0</v>
      </c>
      <c r="AG39" s="784">
        <f t="shared" si="150"/>
        <v>0</v>
      </c>
      <c r="AH39" s="784">
        <f t="shared" si="151"/>
        <v>0</v>
      </c>
      <c r="AI39" s="784">
        <f t="shared" si="171"/>
        <v>0</v>
      </c>
      <c r="AJ39" s="784">
        <f t="shared" si="152"/>
        <v>0</v>
      </c>
      <c r="AK39" s="784">
        <f t="shared" si="152"/>
        <v>0</v>
      </c>
      <c r="AL39" s="784">
        <f t="shared" si="172"/>
        <v>0</v>
      </c>
      <c r="AM39" s="784">
        <f t="shared" si="40"/>
        <v>0</v>
      </c>
      <c r="AN39" s="784">
        <f t="shared" si="173"/>
        <v>0</v>
      </c>
      <c r="AO39" s="784">
        <f t="shared" si="153"/>
        <v>0</v>
      </c>
      <c r="AP39" s="784">
        <f t="shared" si="153"/>
        <v>0</v>
      </c>
      <c r="AQ39" s="784">
        <f t="shared" si="154"/>
        <v>0</v>
      </c>
      <c r="AR39" s="784">
        <f t="shared" si="174"/>
        <v>0</v>
      </c>
      <c r="AS39" s="784">
        <f t="shared" si="155"/>
        <v>0</v>
      </c>
      <c r="AT39" s="784">
        <f t="shared" si="155"/>
        <v>0</v>
      </c>
      <c r="AU39" s="784">
        <f t="shared" si="156"/>
        <v>0</v>
      </c>
      <c r="AV39" s="784">
        <f t="shared" si="175"/>
        <v>0</v>
      </c>
      <c r="AW39" s="784">
        <f t="shared" si="157"/>
        <v>0</v>
      </c>
      <c r="AX39" s="784">
        <f t="shared" si="157"/>
        <v>0</v>
      </c>
      <c r="AY39" s="784">
        <f t="shared" si="158"/>
        <v>0</v>
      </c>
      <c r="AZ39" s="784">
        <f t="shared" si="176"/>
        <v>0</v>
      </c>
      <c r="BA39" s="784">
        <f t="shared" si="159"/>
        <v>0</v>
      </c>
      <c r="BB39" s="784">
        <f t="shared" si="159"/>
        <v>0</v>
      </c>
      <c r="BC39" s="784">
        <f t="shared" si="177"/>
        <v>0</v>
      </c>
      <c r="BD39" s="784">
        <f t="shared" si="44"/>
        <v>0</v>
      </c>
      <c r="BE39" s="784">
        <f t="shared" si="178"/>
        <v>0</v>
      </c>
      <c r="BF39" s="784">
        <f t="shared" si="160"/>
        <v>0</v>
      </c>
      <c r="BG39" s="784">
        <f t="shared" si="160"/>
        <v>0</v>
      </c>
      <c r="BH39" s="784">
        <f t="shared" si="161"/>
        <v>0</v>
      </c>
      <c r="BI39" s="784">
        <f t="shared" si="179"/>
        <v>0</v>
      </c>
      <c r="BJ39" s="784">
        <f t="shared" si="162"/>
        <v>0</v>
      </c>
      <c r="BK39" s="784">
        <f t="shared" si="162"/>
        <v>0</v>
      </c>
      <c r="BL39" s="784">
        <f t="shared" si="163"/>
        <v>0</v>
      </c>
      <c r="BM39" s="784">
        <f t="shared" si="180"/>
        <v>0</v>
      </c>
      <c r="BN39" s="784">
        <f t="shared" si="164"/>
        <v>0</v>
      </c>
      <c r="BO39" s="784">
        <f t="shared" si="164"/>
        <v>0</v>
      </c>
      <c r="BP39" s="784">
        <f t="shared" si="165"/>
        <v>0</v>
      </c>
      <c r="BQ39" s="784">
        <f t="shared" si="181"/>
        <v>0</v>
      </c>
      <c r="BR39" s="784">
        <f t="shared" si="166"/>
        <v>0</v>
      </c>
      <c r="BS39" s="784">
        <f t="shared" si="166"/>
        <v>0</v>
      </c>
      <c r="BT39" s="789"/>
    </row>
    <row r="40" spans="1:72" s="782" customFormat="1" ht="15.95" customHeight="1" outlineLevel="1">
      <c r="A40" s="1034">
        <v>9</v>
      </c>
      <c r="B40" s="1033" t="s">
        <v>1659</v>
      </c>
      <c r="C40" s="769" t="e">
        <v>#N/A</v>
      </c>
      <c r="D40" s="784">
        <f t="shared" si="16"/>
        <v>0</v>
      </c>
      <c r="E40" s="803" t="str">
        <f>[13]开发间接费用!E40</f>
        <v>-</v>
      </c>
      <c r="F40" s="803" t="str">
        <f>[13]开发间接费用!F40</f>
        <v>-</v>
      </c>
      <c r="G40" s="803" t="str">
        <f>[13]开发间接费用!G40</f>
        <v>-</v>
      </c>
      <c r="H40" s="784">
        <f t="shared" si="17"/>
        <v>0</v>
      </c>
      <c r="I40" s="803" t="str">
        <f>[13]开发间接费用!I40</f>
        <v>-</v>
      </c>
      <c r="J40" s="803" t="str">
        <f>[13]开发间接费用!J40</f>
        <v>-</v>
      </c>
      <c r="K40" s="803" t="str">
        <f>[13]开发间接费用!K40</f>
        <v>-</v>
      </c>
      <c r="L40" s="784">
        <f t="shared" si="18"/>
        <v>0</v>
      </c>
      <c r="M40" s="803" t="str">
        <f>[13]开发间接费用!M40</f>
        <v>-</v>
      </c>
      <c r="N40" s="803" t="str">
        <f>[13]开发间接费用!N40</f>
        <v>-</v>
      </c>
      <c r="O40" s="803" t="str">
        <f>[13]开发间接费用!O40</f>
        <v>-</v>
      </c>
      <c r="P40" s="784">
        <f t="shared" si="19"/>
        <v>0</v>
      </c>
      <c r="Q40" s="803" t="str">
        <f>[13]开发间接费用!Q40</f>
        <v>-</v>
      </c>
      <c r="R40" s="803" t="str">
        <f>[13]开发间接费用!R40</f>
        <v>-</v>
      </c>
      <c r="S40" s="803" t="str">
        <f>[13]开发间接费用!S40</f>
        <v>-</v>
      </c>
      <c r="T40" s="784">
        <f t="shared" si="20"/>
        <v>0</v>
      </c>
      <c r="U40" s="784">
        <f t="shared" si="167"/>
        <v>0</v>
      </c>
      <c r="V40" s="784">
        <f t="shared" si="145"/>
        <v>0</v>
      </c>
      <c r="W40" s="784">
        <f t="shared" si="168"/>
        <v>0</v>
      </c>
      <c r="X40" s="784">
        <f t="shared" si="146"/>
        <v>0</v>
      </c>
      <c r="Y40" s="784">
        <f t="shared" si="146"/>
        <v>0</v>
      </c>
      <c r="Z40" s="784">
        <f t="shared" si="147"/>
        <v>0</v>
      </c>
      <c r="AA40" s="784">
        <f t="shared" si="169"/>
        <v>0</v>
      </c>
      <c r="AB40" s="784">
        <f t="shared" si="148"/>
        <v>0</v>
      </c>
      <c r="AC40" s="784">
        <f t="shared" si="148"/>
        <v>0</v>
      </c>
      <c r="AD40" s="784">
        <f t="shared" si="149"/>
        <v>0</v>
      </c>
      <c r="AE40" s="784">
        <f t="shared" si="170"/>
        <v>0</v>
      </c>
      <c r="AF40" s="784">
        <f t="shared" si="150"/>
        <v>0</v>
      </c>
      <c r="AG40" s="784">
        <f t="shared" si="150"/>
        <v>0</v>
      </c>
      <c r="AH40" s="784">
        <f t="shared" si="151"/>
        <v>0</v>
      </c>
      <c r="AI40" s="784">
        <f t="shared" si="171"/>
        <v>0</v>
      </c>
      <c r="AJ40" s="784">
        <f t="shared" si="152"/>
        <v>0</v>
      </c>
      <c r="AK40" s="784">
        <f t="shared" si="152"/>
        <v>0</v>
      </c>
      <c r="AL40" s="784">
        <f t="shared" si="172"/>
        <v>0</v>
      </c>
      <c r="AM40" s="784">
        <f t="shared" si="40"/>
        <v>0</v>
      </c>
      <c r="AN40" s="784">
        <f t="shared" si="173"/>
        <v>0</v>
      </c>
      <c r="AO40" s="784">
        <f t="shared" si="153"/>
        <v>0</v>
      </c>
      <c r="AP40" s="784">
        <f t="shared" si="153"/>
        <v>0</v>
      </c>
      <c r="AQ40" s="784">
        <f t="shared" si="154"/>
        <v>0</v>
      </c>
      <c r="AR40" s="784">
        <f t="shared" si="174"/>
        <v>0</v>
      </c>
      <c r="AS40" s="784">
        <f t="shared" si="155"/>
        <v>0</v>
      </c>
      <c r="AT40" s="784">
        <f t="shared" si="155"/>
        <v>0</v>
      </c>
      <c r="AU40" s="784">
        <f t="shared" si="156"/>
        <v>0</v>
      </c>
      <c r="AV40" s="784">
        <f t="shared" si="175"/>
        <v>0</v>
      </c>
      <c r="AW40" s="784">
        <f t="shared" si="157"/>
        <v>0</v>
      </c>
      <c r="AX40" s="784">
        <f t="shared" si="157"/>
        <v>0</v>
      </c>
      <c r="AY40" s="784">
        <f t="shared" si="158"/>
        <v>0</v>
      </c>
      <c r="AZ40" s="784">
        <f t="shared" si="176"/>
        <v>0</v>
      </c>
      <c r="BA40" s="784">
        <f t="shared" si="159"/>
        <v>0</v>
      </c>
      <c r="BB40" s="784">
        <f t="shared" si="159"/>
        <v>0</v>
      </c>
      <c r="BC40" s="784">
        <f t="shared" si="177"/>
        <v>0</v>
      </c>
      <c r="BD40" s="784">
        <f t="shared" si="44"/>
        <v>0</v>
      </c>
      <c r="BE40" s="784">
        <f t="shared" si="178"/>
        <v>0</v>
      </c>
      <c r="BF40" s="784">
        <f t="shared" si="160"/>
        <v>0</v>
      </c>
      <c r="BG40" s="784">
        <f t="shared" si="160"/>
        <v>0</v>
      </c>
      <c r="BH40" s="784">
        <f t="shared" si="161"/>
        <v>0</v>
      </c>
      <c r="BI40" s="784">
        <f t="shared" si="179"/>
        <v>0</v>
      </c>
      <c r="BJ40" s="784">
        <f t="shared" si="162"/>
        <v>0</v>
      </c>
      <c r="BK40" s="784">
        <f t="shared" si="162"/>
        <v>0</v>
      </c>
      <c r="BL40" s="784">
        <f t="shared" si="163"/>
        <v>0</v>
      </c>
      <c r="BM40" s="784">
        <f t="shared" si="180"/>
        <v>0</v>
      </c>
      <c r="BN40" s="784">
        <f t="shared" si="164"/>
        <v>0</v>
      </c>
      <c r="BO40" s="784">
        <f t="shared" si="164"/>
        <v>0</v>
      </c>
      <c r="BP40" s="784">
        <f t="shared" si="165"/>
        <v>0</v>
      </c>
      <c r="BQ40" s="784">
        <f t="shared" si="181"/>
        <v>0</v>
      </c>
      <c r="BR40" s="784">
        <f t="shared" si="166"/>
        <v>0</v>
      </c>
      <c r="BS40" s="784">
        <f t="shared" si="166"/>
        <v>0</v>
      </c>
      <c r="BT40" s="789"/>
    </row>
    <row r="41" spans="1:72" s="782" customFormat="1" ht="15.95" customHeight="1" outlineLevel="1">
      <c r="A41" s="1032">
        <v>10</v>
      </c>
      <c r="B41" s="1033" t="s">
        <v>1660</v>
      </c>
      <c r="C41" s="769" t="e">
        <v>#N/A</v>
      </c>
      <c r="D41" s="784">
        <f t="shared" si="16"/>
        <v>0</v>
      </c>
      <c r="E41" s="803" t="str">
        <f>[13]开发间接费用!E41</f>
        <v>-</v>
      </c>
      <c r="F41" s="803" t="str">
        <f>[13]开发间接费用!F41</f>
        <v>-</v>
      </c>
      <c r="G41" s="803" t="str">
        <f>[13]开发间接费用!G41</f>
        <v>-</v>
      </c>
      <c r="H41" s="784">
        <f t="shared" si="17"/>
        <v>0</v>
      </c>
      <c r="I41" s="803" t="str">
        <f>[13]开发间接费用!I41</f>
        <v>-</v>
      </c>
      <c r="J41" s="803" t="str">
        <f>[13]开发间接费用!J41</f>
        <v>-</v>
      </c>
      <c r="K41" s="803" t="str">
        <f>[13]开发间接费用!K41</f>
        <v>-</v>
      </c>
      <c r="L41" s="784">
        <f t="shared" si="18"/>
        <v>0</v>
      </c>
      <c r="M41" s="803" t="str">
        <f>[13]开发间接费用!M41</f>
        <v>-</v>
      </c>
      <c r="N41" s="803" t="str">
        <f>[13]开发间接费用!N41</f>
        <v>-</v>
      </c>
      <c r="O41" s="803" t="str">
        <f>[13]开发间接费用!O41</f>
        <v>-</v>
      </c>
      <c r="P41" s="784">
        <f t="shared" si="19"/>
        <v>0</v>
      </c>
      <c r="Q41" s="803" t="str">
        <f>[13]开发间接费用!Q41</f>
        <v>-</v>
      </c>
      <c r="R41" s="803" t="str">
        <f>[13]开发间接费用!R41</f>
        <v>-</v>
      </c>
      <c r="S41" s="803" t="str">
        <f>[13]开发间接费用!S41</f>
        <v>-</v>
      </c>
      <c r="T41" s="784">
        <f t="shared" si="20"/>
        <v>0</v>
      </c>
      <c r="U41" s="784">
        <f t="shared" si="167"/>
        <v>0</v>
      </c>
      <c r="V41" s="784">
        <f t="shared" si="145"/>
        <v>0</v>
      </c>
      <c r="W41" s="784">
        <f t="shared" si="168"/>
        <v>0</v>
      </c>
      <c r="X41" s="784">
        <f t="shared" si="146"/>
        <v>0</v>
      </c>
      <c r="Y41" s="784">
        <f t="shared" si="146"/>
        <v>0</v>
      </c>
      <c r="Z41" s="784">
        <f t="shared" si="147"/>
        <v>0</v>
      </c>
      <c r="AA41" s="784">
        <f t="shared" si="169"/>
        <v>0</v>
      </c>
      <c r="AB41" s="784">
        <f t="shared" si="148"/>
        <v>0</v>
      </c>
      <c r="AC41" s="784">
        <f t="shared" si="148"/>
        <v>0</v>
      </c>
      <c r="AD41" s="784">
        <f t="shared" si="149"/>
        <v>0</v>
      </c>
      <c r="AE41" s="784">
        <f t="shared" si="170"/>
        <v>0</v>
      </c>
      <c r="AF41" s="784">
        <f t="shared" si="150"/>
        <v>0</v>
      </c>
      <c r="AG41" s="784">
        <f t="shared" si="150"/>
        <v>0</v>
      </c>
      <c r="AH41" s="784">
        <f t="shared" si="151"/>
        <v>0</v>
      </c>
      <c r="AI41" s="784">
        <f t="shared" si="171"/>
        <v>0</v>
      </c>
      <c r="AJ41" s="784">
        <f t="shared" si="152"/>
        <v>0</v>
      </c>
      <c r="AK41" s="784">
        <f t="shared" si="152"/>
        <v>0</v>
      </c>
      <c r="AL41" s="784">
        <f t="shared" si="172"/>
        <v>0</v>
      </c>
      <c r="AM41" s="784">
        <f t="shared" si="40"/>
        <v>0</v>
      </c>
      <c r="AN41" s="784">
        <f t="shared" si="173"/>
        <v>0</v>
      </c>
      <c r="AO41" s="784">
        <f t="shared" si="153"/>
        <v>0</v>
      </c>
      <c r="AP41" s="784">
        <f t="shared" si="153"/>
        <v>0</v>
      </c>
      <c r="AQ41" s="784">
        <f t="shared" si="154"/>
        <v>0</v>
      </c>
      <c r="AR41" s="784">
        <f t="shared" si="174"/>
        <v>0</v>
      </c>
      <c r="AS41" s="784">
        <f t="shared" si="155"/>
        <v>0</v>
      </c>
      <c r="AT41" s="784">
        <f t="shared" si="155"/>
        <v>0</v>
      </c>
      <c r="AU41" s="784">
        <f t="shared" si="156"/>
        <v>0</v>
      </c>
      <c r="AV41" s="784">
        <f t="shared" si="175"/>
        <v>0</v>
      </c>
      <c r="AW41" s="784">
        <f t="shared" si="157"/>
        <v>0</v>
      </c>
      <c r="AX41" s="784">
        <f t="shared" si="157"/>
        <v>0</v>
      </c>
      <c r="AY41" s="784">
        <f t="shared" si="158"/>
        <v>0</v>
      </c>
      <c r="AZ41" s="784">
        <f t="shared" si="176"/>
        <v>0</v>
      </c>
      <c r="BA41" s="784">
        <f t="shared" si="159"/>
        <v>0</v>
      </c>
      <c r="BB41" s="784">
        <f t="shared" si="159"/>
        <v>0</v>
      </c>
      <c r="BC41" s="784">
        <f t="shared" si="177"/>
        <v>0</v>
      </c>
      <c r="BD41" s="784">
        <f t="shared" si="44"/>
        <v>0</v>
      </c>
      <c r="BE41" s="784">
        <f t="shared" si="178"/>
        <v>0</v>
      </c>
      <c r="BF41" s="784">
        <f t="shared" si="160"/>
        <v>0</v>
      </c>
      <c r="BG41" s="784">
        <f t="shared" si="160"/>
        <v>0</v>
      </c>
      <c r="BH41" s="784">
        <f t="shared" si="161"/>
        <v>0</v>
      </c>
      <c r="BI41" s="784">
        <f t="shared" si="179"/>
        <v>0</v>
      </c>
      <c r="BJ41" s="784">
        <f t="shared" si="162"/>
        <v>0</v>
      </c>
      <c r="BK41" s="784">
        <f t="shared" si="162"/>
        <v>0</v>
      </c>
      <c r="BL41" s="784">
        <f t="shared" si="163"/>
        <v>0</v>
      </c>
      <c r="BM41" s="784">
        <f t="shared" si="180"/>
        <v>0</v>
      </c>
      <c r="BN41" s="784">
        <f t="shared" si="164"/>
        <v>0</v>
      </c>
      <c r="BO41" s="784">
        <f t="shared" si="164"/>
        <v>0</v>
      </c>
      <c r="BP41" s="784">
        <f t="shared" si="165"/>
        <v>0</v>
      </c>
      <c r="BQ41" s="784">
        <f t="shared" si="181"/>
        <v>0</v>
      </c>
      <c r="BR41" s="784">
        <f t="shared" si="166"/>
        <v>0</v>
      </c>
      <c r="BS41" s="784">
        <f t="shared" si="166"/>
        <v>0</v>
      </c>
      <c r="BT41" s="789"/>
    </row>
    <row r="42" spans="1:72" s="782" customFormat="1" ht="15.95" customHeight="1" outlineLevel="1">
      <c r="A42" s="1034">
        <v>11</v>
      </c>
      <c r="B42" s="1033" t="s">
        <v>1661</v>
      </c>
      <c r="C42" s="769" t="e">
        <v>#N/A</v>
      </c>
      <c r="D42" s="784">
        <f t="shared" si="16"/>
        <v>0</v>
      </c>
      <c r="E42" s="803" t="str">
        <f>[13]开发间接费用!E42</f>
        <v>-</v>
      </c>
      <c r="F42" s="803" t="str">
        <f>[13]开发间接费用!F42</f>
        <v>-</v>
      </c>
      <c r="G42" s="803" t="str">
        <f>[13]开发间接费用!G42</f>
        <v>-</v>
      </c>
      <c r="H42" s="784">
        <f t="shared" si="17"/>
        <v>0</v>
      </c>
      <c r="I42" s="803" t="str">
        <f>[13]开发间接费用!I42</f>
        <v>-</v>
      </c>
      <c r="J42" s="803" t="str">
        <f>[13]开发间接费用!J42</f>
        <v>-</v>
      </c>
      <c r="K42" s="803" t="str">
        <f>[13]开发间接费用!K42</f>
        <v>-</v>
      </c>
      <c r="L42" s="784">
        <f t="shared" si="18"/>
        <v>0</v>
      </c>
      <c r="M42" s="803" t="str">
        <f>[13]开发间接费用!M42</f>
        <v>-</v>
      </c>
      <c r="N42" s="803" t="str">
        <f>[13]开发间接费用!N42</f>
        <v>-</v>
      </c>
      <c r="O42" s="803" t="str">
        <f>[13]开发间接费用!O42</f>
        <v>-</v>
      </c>
      <c r="P42" s="784">
        <f t="shared" si="19"/>
        <v>0</v>
      </c>
      <c r="Q42" s="803" t="str">
        <f>[13]开发间接费用!Q42</f>
        <v>-</v>
      </c>
      <c r="R42" s="803" t="str">
        <f>[13]开发间接费用!R42</f>
        <v>-</v>
      </c>
      <c r="S42" s="803" t="str">
        <f>[13]开发间接费用!S42</f>
        <v>-</v>
      </c>
      <c r="T42" s="784">
        <f t="shared" si="20"/>
        <v>0</v>
      </c>
      <c r="U42" s="784">
        <f t="shared" si="167"/>
        <v>0</v>
      </c>
      <c r="V42" s="784">
        <f t="shared" si="145"/>
        <v>0</v>
      </c>
      <c r="W42" s="784">
        <f t="shared" si="168"/>
        <v>0</v>
      </c>
      <c r="X42" s="784">
        <f t="shared" si="146"/>
        <v>0</v>
      </c>
      <c r="Y42" s="784">
        <f t="shared" si="146"/>
        <v>0</v>
      </c>
      <c r="Z42" s="784">
        <f t="shared" si="147"/>
        <v>0</v>
      </c>
      <c r="AA42" s="784">
        <f t="shared" si="169"/>
        <v>0</v>
      </c>
      <c r="AB42" s="784">
        <f t="shared" si="148"/>
        <v>0</v>
      </c>
      <c r="AC42" s="784">
        <f t="shared" si="148"/>
        <v>0</v>
      </c>
      <c r="AD42" s="784">
        <f t="shared" si="149"/>
        <v>0</v>
      </c>
      <c r="AE42" s="784">
        <f t="shared" si="170"/>
        <v>0</v>
      </c>
      <c r="AF42" s="784">
        <f t="shared" si="150"/>
        <v>0</v>
      </c>
      <c r="AG42" s="784">
        <f t="shared" si="150"/>
        <v>0</v>
      </c>
      <c r="AH42" s="784">
        <f t="shared" si="151"/>
        <v>0</v>
      </c>
      <c r="AI42" s="784">
        <f t="shared" si="171"/>
        <v>0</v>
      </c>
      <c r="AJ42" s="784">
        <f t="shared" si="152"/>
        <v>0</v>
      </c>
      <c r="AK42" s="784">
        <f t="shared" si="152"/>
        <v>0</v>
      </c>
      <c r="AL42" s="784">
        <f t="shared" si="172"/>
        <v>0</v>
      </c>
      <c r="AM42" s="784">
        <f t="shared" si="40"/>
        <v>0</v>
      </c>
      <c r="AN42" s="784">
        <f t="shared" si="173"/>
        <v>0</v>
      </c>
      <c r="AO42" s="784">
        <f t="shared" si="153"/>
        <v>0</v>
      </c>
      <c r="AP42" s="784">
        <f t="shared" si="153"/>
        <v>0</v>
      </c>
      <c r="AQ42" s="784">
        <f t="shared" si="154"/>
        <v>0</v>
      </c>
      <c r="AR42" s="784">
        <f t="shared" si="174"/>
        <v>0</v>
      </c>
      <c r="AS42" s="784">
        <f t="shared" si="155"/>
        <v>0</v>
      </c>
      <c r="AT42" s="784">
        <f t="shared" si="155"/>
        <v>0</v>
      </c>
      <c r="AU42" s="784">
        <f t="shared" si="156"/>
        <v>0</v>
      </c>
      <c r="AV42" s="784">
        <f t="shared" si="175"/>
        <v>0</v>
      </c>
      <c r="AW42" s="784">
        <f t="shared" si="157"/>
        <v>0</v>
      </c>
      <c r="AX42" s="784">
        <f t="shared" si="157"/>
        <v>0</v>
      </c>
      <c r="AY42" s="784">
        <f t="shared" si="158"/>
        <v>0</v>
      </c>
      <c r="AZ42" s="784">
        <f t="shared" si="176"/>
        <v>0</v>
      </c>
      <c r="BA42" s="784">
        <f t="shared" si="159"/>
        <v>0</v>
      </c>
      <c r="BB42" s="784">
        <f t="shared" si="159"/>
        <v>0</v>
      </c>
      <c r="BC42" s="784">
        <f t="shared" si="177"/>
        <v>0</v>
      </c>
      <c r="BD42" s="784">
        <f t="shared" si="44"/>
        <v>0</v>
      </c>
      <c r="BE42" s="784">
        <f t="shared" si="178"/>
        <v>0</v>
      </c>
      <c r="BF42" s="784">
        <f t="shared" si="160"/>
        <v>0</v>
      </c>
      <c r="BG42" s="784">
        <f t="shared" si="160"/>
        <v>0</v>
      </c>
      <c r="BH42" s="784">
        <f t="shared" si="161"/>
        <v>0</v>
      </c>
      <c r="BI42" s="784">
        <f t="shared" si="179"/>
        <v>0</v>
      </c>
      <c r="BJ42" s="784">
        <f t="shared" si="162"/>
        <v>0</v>
      </c>
      <c r="BK42" s="784">
        <f t="shared" si="162"/>
        <v>0</v>
      </c>
      <c r="BL42" s="784">
        <f t="shared" si="163"/>
        <v>0</v>
      </c>
      <c r="BM42" s="784">
        <f t="shared" si="180"/>
        <v>0</v>
      </c>
      <c r="BN42" s="784">
        <f t="shared" si="164"/>
        <v>0</v>
      </c>
      <c r="BO42" s="784">
        <f t="shared" si="164"/>
        <v>0</v>
      </c>
      <c r="BP42" s="784">
        <f t="shared" si="165"/>
        <v>0</v>
      </c>
      <c r="BQ42" s="784">
        <f t="shared" si="181"/>
        <v>0</v>
      </c>
      <c r="BR42" s="784">
        <f t="shared" si="166"/>
        <v>0</v>
      </c>
      <c r="BS42" s="784">
        <f t="shared" si="166"/>
        <v>0</v>
      </c>
      <c r="BT42" s="789"/>
    </row>
    <row r="43" spans="1:72" s="782" customFormat="1" ht="15.95" customHeight="1" outlineLevel="1">
      <c r="A43" s="1032">
        <v>12</v>
      </c>
      <c r="B43" s="1033" t="s">
        <v>1662</v>
      </c>
      <c r="C43" s="769" t="e">
        <v>#N/A</v>
      </c>
      <c r="D43" s="784">
        <f t="shared" si="16"/>
        <v>0</v>
      </c>
      <c r="E43" s="803" t="str">
        <f>[13]开发间接费用!E43</f>
        <v>-</v>
      </c>
      <c r="F43" s="803" t="str">
        <f>[13]开发间接费用!F43</f>
        <v>-</v>
      </c>
      <c r="G43" s="803" t="str">
        <f>[13]开发间接费用!G43</f>
        <v>-</v>
      </c>
      <c r="H43" s="784">
        <f t="shared" si="17"/>
        <v>0</v>
      </c>
      <c r="I43" s="803" t="str">
        <f>[13]开发间接费用!I43</f>
        <v>-</v>
      </c>
      <c r="J43" s="803" t="str">
        <f>[13]开发间接费用!J43</f>
        <v>-</v>
      </c>
      <c r="K43" s="803" t="str">
        <f>[13]开发间接费用!K43</f>
        <v>-</v>
      </c>
      <c r="L43" s="784">
        <f t="shared" si="18"/>
        <v>0</v>
      </c>
      <c r="M43" s="803" t="str">
        <f>[13]开发间接费用!M43</f>
        <v>-</v>
      </c>
      <c r="N43" s="803" t="str">
        <f>[13]开发间接费用!N43</f>
        <v>-</v>
      </c>
      <c r="O43" s="803" t="str">
        <f>[13]开发间接费用!O43</f>
        <v>-</v>
      </c>
      <c r="P43" s="784">
        <f t="shared" si="19"/>
        <v>0</v>
      </c>
      <c r="Q43" s="803" t="str">
        <f>[13]开发间接费用!Q43</f>
        <v>-</v>
      </c>
      <c r="R43" s="803" t="str">
        <f>[13]开发间接费用!R43</f>
        <v>-</v>
      </c>
      <c r="S43" s="803" t="str">
        <f>[13]开发间接费用!S43</f>
        <v>-</v>
      </c>
      <c r="T43" s="784">
        <f t="shared" si="20"/>
        <v>0</v>
      </c>
      <c r="U43" s="784">
        <f t="shared" si="167"/>
        <v>0</v>
      </c>
      <c r="V43" s="784">
        <f t="shared" si="145"/>
        <v>0</v>
      </c>
      <c r="W43" s="784">
        <f t="shared" si="168"/>
        <v>0</v>
      </c>
      <c r="X43" s="784">
        <f t="shared" si="146"/>
        <v>0</v>
      </c>
      <c r="Y43" s="784">
        <f t="shared" si="146"/>
        <v>0</v>
      </c>
      <c r="Z43" s="784">
        <f t="shared" si="147"/>
        <v>0</v>
      </c>
      <c r="AA43" s="784">
        <f t="shared" si="169"/>
        <v>0</v>
      </c>
      <c r="AB43" s="784">
        <f t="shared" si="148"/>
        <v>0</v>
      </c>
      <c r="AC43" s="784">
        <f t="shared" si="148"/>
        <v>0</v>
      </c>
      <c r="AD43" s="784">
        <f t="shared" si="149"/>
        <v>0</v>
      </c>
      <c r="AE43" s="784">
        <f t="shared" si="170"/>
        <v>0</v>
      </c>
      <c r="AF43" s="784">
        <f t="shared" si="150"/>
        <v>0</v>
      </c>
      <c r="AG43" s="784">
        <f t="shared" si="150"/>
        <v>0</v>
      </c>
      <c r="AH43" s="784">
        <f t="shared" si="151"/>
        <v>0</v>
      </c>
      <c r="AI43" s="784">
        <f t="shared" si="171"/>
        <v>0</v>
      </c>
      <c r="AJ43" s="784">
        <f t="shared" si="152"/>
        <v>0</v>
      </c>
      <c r="AK43" s="784">
        <f t="shared" si="152"/>
        <v>0</v>
      </c>
      <c r="AL43" s="784">
        <f t="shared" si="172"/>
        <v>0</v>
      </c>
      <c r="AM43" s="784">
        <f t="shared" si="40"/>
        <v>0</v>
      </c>
      <c r="AN43" s="784">
        <f t="shared" si="173"/>
        <v>0</v>
      </c>
      <c r="AO43" s="784">
        <f t="shared" si="153"/>
        <v>0</v>
      </c>
      <c r="AP43" s="784">
        <f t="shared" si="153"/>
        <v>0</v>
      </c>
      <c r="AQ43" s="784">
        <f t="shared" si="154"/>
        <v>0</v>
      </c>
      <c r="AR43" s="784">
        <f t="shared" si="174"/>
        <v>0</v>
      </c>
      <c r="AS43" s="784">
        <f t="shared" si="155"/>
        <v>0</v>
      </c>
      <c r="AT43" s="784">
        <f t="shared" si="155"/>
        <v>0</v>
      </c>
      <c r="AU43" s="784">
        <f t="shared" si="156"/>
        <v>0</v>
      </c>
      <c r="AV43" s="784">
        <f t="shared" si="175"/>
        <v>0</v>
      </c>
      <c r="AW43" s="784">
        <f t="shared" si="157"/>
        <v>0</v>
      </c>
      <c r="AX43" s="784">
        <f t="shared" si="157"/>
        <v>0</v>
      </c>
      <c r="AY43" s="784">
        <f t="shared" si="158"/>
        <v>0</v>
      </c>
      <c r="AZ43" s="784">
        <f t="shared" si="176"/>
        <v>0</v>
      </c>
      <c r="BA43" s="784">
        <f t="shared" si="159"/>
        <v>0</v>
      </c>
      <c r="BB43" s="784">
        <f t="shared" si="159"/>
        <v>0</v>
      </c>
      <c r="BC43" s="784">
        <f t="shared" si="177"/>
        <v>0</v>
      </c>
      <c r="BD43" s="784">
        <f t="shared" si="44"/>
        <v>0</v>
      </c>
      <c r="BE43" s="784">
        <f t="shared" si="178"/>
        <v>0</v>
      </c>
      <c r="BF43" s="784">
        <f t="shared" si="160"/>
        <v>0</v>
      </c>
      <c r="BG43" s="784">
        <f t="shared" si="160"/>
        <v>0</v>
      </c>
      <c r="BH43" s="784">
        <f t="shared" si="161"/>
        <v>0</v>
      </c>
      <c r="BI43" s="784">
        <f t="shared" si="179"/>
        <v>0</v>
      </c>
      <c r="BJ43" s="784">
        <f t="shared" si="162"/>
        <v>0</v>
      </c>
      <c r="BK43" s="784">
        <f t="shared" si="162"/>
        <v>0</v>
      </c>
      <c r="BL43" s="784">
        <f t="shared" si="163"/>
        <v>0</v>
      </c>
      <c r="BM43" s="784">
        <f t="shared" si="180"/>
        <v>0</v>
      </c>
      <c r="BN43" s="784">
        <f t="shared" si="164"/>
        <v>0</v>
      </c>
      <c r="BO43" s="784">
        <f t="shared" si="164"/>
        <v>0</v>
      </c>
      <c r="BP43" s="784">
        <f t="shared" si="165"/>
        <v>0</v>
      </c>
      <c r="BQ43" s="784">
        <f t="shared" si="181"/>
        <v>0</v>
      </c>
      <c r="BR43" s="784">
        <f t="shared" si="166"/>
        <v>0</v>
      </c>
      <c r="BS43" s="784">
        <f t="shared" si="166"/>
        <v>0</v>
      </c>
      <c r="BT43" s="789"/>
    </row>
    <row r="44" spans="1:72" s="792" customFormat="1" ht="15.95" customHeight="1">
      <c r="A44" s="790"/>
      <c r="B44" s="791" t="s">
        <v>1663</v>
      </c>
      <c r="C44" s="769" t="e">
        <v>#VALUE!</v>
      </c>
      <c r="D44" s="784">
        <f t="shared" si="16"/>
        <v>0</v>
      </c>
      <c r="E44" s="771">
        <f t="shared" ref="E44:G44" si="182">SUM(E9,(E33:E43))</f>
        <v>0</v>
      </c>
      <c r="F44" s="771">
        <f t="shared" si="182"/>
        <v>0</v>
      </c>
      <c r="G44" s="771">
        <f t="shared" si="182"/>
        <v>0</v>
      </c>
      <c r="H44" s="784">
        <f t="shared" si="17"/>
        <v>0</v>
      </c>
      <c r="I44" s="771">
        <f t="shared" ref="I44:K44" si="183">SUM(I9,(I33:I43))</f>
        <v>0</v>
      </c>
      <c r="J44" s="771">
        <f t="shared" si="183"/>
        <v>0</v>
      </c>
      <c r="K44" s="771">
        <f t="shared" si="183"/>
        <v>0</v>
      </c>
      <c r="L44" s="784">
        <f t="shared" si="18"/>
        <v>0</v>
      </c>
      <c r="M44" s="771">
        <f t="shared" ref="M44:O44" si="184">SUM(M9,(M33:M43))</f>
        <v>0</v>
      </c>
      <c r="N44" s="771">
        <f t="shared" si="184"/>
        <v>0</v>
      </c>
      <c r="O44" s="771">
        <f t="shared" si="184"/>
        <v>0</v>
      </c>
      <c r="P44" s="784">
        <f t="shared" si="19"/>
        <v>0</v>
      </c>
      <c r="Q44" s="771">
        <f t="shared" ref="Q44:S44" si="185">SUM(Q9,(Q33:Q43))</f>
        <v>0</v>
      </c>
      <c r="R44" s="771">
        <f t="shared" si="185"/>
        <v>0</v>
      </c>
      <c r="S44" s="771">
        <f t="shared" si="185"/>
        <v>0</v>
      </c>
      <c r="T44" s="1035">
        <f t="shared" si="20"/>
        <v>0</v>
      </c>
      <c r="U44" s="1035">
        <f t="shared" si="21"/>
        <v>0</v>
      </c>
      <c r="V44" s="1035">
        <f t="shared" si="32"/>
        <v>0</v>
      </c>
      <c r="W44" s="1037">
        <f>SUM(W9,(W33:W43))</f>
        <v>0</v>
      </c>
      <c r="X44" s="1037">
        <f t="shared" ref="X44:AK44" si="186">SUM(X9,(X33:X43))</f>
        <v>0</v>
      </c>
      <c r="Y44" s="1037">
        <f t="shared" si="186"/>
        <v>0</v>
      </c>
      <c r="Z44" s="1035">
        <f>SUM(AA44:AC44)</f>
        <v>0</v>
      </c>
      <c r="AA44" s="1037">
        <f t="shared" si="186"/>
        <v>0</v>
      </c>
      <c r="AB44" s="1037">
        <f t="shared" si="186"/>
        <v>0</v>
      </c>
      <c r="AC44" s="1037">
        <f t="shared" si="186"/>
        <v>0</v>
      </c>
      <c r="AD44" s="1035">
        <f t="shared" ref="AD44:AD51" si="187">SUM(AE44:AG44)</f>
        <v>0</v>
      </c>
      <c r="AE44" s="1037">
        <f t="shared" si="186"/>
        <v>0</v>
      </c>
      <c r="AF44" s="1037">
        <f t="shared" si="186"/>
        <v>0</v>
      </c>
      <c r="AG44" s="1037">
        <f t="shared" si="186"/>
        <v>0</v>
      </c>
      <c r="AH44" s="1035">
        <f t="shared" ref="AH44:AH51" si="188">SUM(AI44:AK44)</f>
        <v>0</v>
      </c>
      <c r="AI44" s="1037">
        <f t="shared" si="186"/>
        <v>0</v>
      </c>
      <c r="AJ44" s="1037">
        <f t="shared" si="186"/>
        <v>0</v>
      </c>
      <c r="AK44" s="1037">
        <f t="shared" si="186"/>
        <v>0</v>
      </c>
      <c r="AL44" s="1035">
        <f t="shared" si="22"/>
        <v>0</v>
      </c>
      <c r="AM44" s="1035">
        <f t="shared" si="40"/>
        <v>0</v>
      </c>
      <c r="AN44" s="1037">
        <f t="shared" ref="AN44:AP44" si="189">SUM(AN9,(AN33:AN43))</f>
        <v>0</v>
      </c>
      <c r="AO44" s="1037">
        <f t="shared" si="189"/>
        <v>0</v>
      </c>
      <c r="AP44" s="1037">
        <f t="shared" si="189"/>
        <v>0</v>
      </c>
      <c r="AQ44" s="1035">
        <f>SUM(AR44:AT44)</f>
        <v>0</v>
      </c>
      <c r="AR44" s="1037">
        <f t="shared" ref="AR44:AT44" si="190">SUM(AR9,(AR33:AR43))</f>
        <v>0</v>
      </c>
      <c r="AS44" s="1037">
        <f t="shared" si="190"/>
        <v>0</v>
      </c>
      <c r="AT44" s="1037">
        <f t="shared" si="190"/>
        <v>0</v>
      </c>
      <c r="AU44" s="1035">
        <f t="shared" ref="AU44" si="191">SUM(AV44:AX44)</f>
        <v>0</v>
      </c>
      <c r="AV44" s="1037">
        <f t="shared" ref="AV44:AX44" si="192">SUM(AV9,(AV33:AV43))</f>
        <v>0</v>
      </c>
      <c r="AW44" s="1037">
        <f t="shared" si="192"/>
        <v>0</v>
      </c>
      <c r="AX44" s="1037">
        <f t="shared" si="192"/>
        <v>0</v>
      </c>
      <c r="AY44" s="1035">
        <f t="shared" ref="AY44" si="193">SUM(AZ44:BB44)</f>
        <v>0</v>
      </c>
      <c r="AZ44" s="1037">
        <f t="shared" ref="AZ44:BB44" si="194">SUM(AZ9,(AZ33:AZ43))</f>
        <v>0</v>
      </c>
      <c r="BA44" s="1037">
        <f t="shared" si="194"/>
        <v>0</v>
      </c>
      <c r="BB44" s="1037">
        <f t="shared" si="194"/>
        <v>0</v>
      </c>
      <c r="BC44" s="1035">
        <f t="shared" si="27"/>
        <v>0</v>
      </c>
      <c r="BD44" s="784">
        <f t="shared" si="44"/>
        <v>0</v>
      </c>
      <c r="BE44" s="798">
        <f t="shared" ref="BE44:BG44" si="195">SUM(BE9,(BE33:BE43))</f>
        <v>0</v>
      </c>
      <c r="BF44" s="798">
        <f t="shared" si="195"/>
        <v>0</v>
      </c>
      <c r="BG44" s="798">
        <f t="shared" si="195"/>
        <v>0</v>
      </c>
      <c r="BH44" s="784">
        <f>SUM(BI44:BK44)</f>
        <v>0</v>
      </c>
      <c r="BI44" s="798">
        <f t="shared" ref="BI44:BK44" si="196">SUM(BI9,(BI33:BI43))</f>
        <v>0</v>
      </c>
      <c r="BJ44" s="798">
        <f t="shared" si="196"/>
        <v>0</v>
      </c>
      <c r="BK44" s="798">
        <f t="shared" si="196"/>
        <v>0</v>
      </c>
      <c r="BL44" s="784">
        <f t="shared" ref="BL44" si="197">SUM(BM44:BO44)</f>
        <v>0</v>
      </c>
      <c r="BM44" s="798">
        <f t="shared" ref="BM44:BO44" si="198">SUM(BM9,(BM33:BM43))</f>
        <v>0</v>
      </c>
      <c r="BN44" s="798">
        <f t="shared" si="198"/>
        <v>0</v>
      </c>
      <c r="BO44" s="798">
        <f t="shared" si="198"/>
        <v>0</v>
      </c>
      <c r="BP44" s="784">
        <f t="shared" ref="BP44" si="199">SUM(BQ44:BS44)</f>
        <v>0</v>
      </c>
      <c r="BQ44" s="798">
        <f t="shared" ref="BQ44:BS44" si="200">SUM(BQ9,(BQ33:BQ43))</f>
        <v>0</v>
      </c>
      <c r="BR44" s="798">
        <f t="shared" si="200"/>
        <v>0</v>
      </c>
      <c r="BS44" s="798">
        <f t="shared" si="200"/>
        <v>0</v>
      </c>
      <c r="BT44" s="790"/>
    </row>
    <row r="45" spans="1:72" s="782" customFormat="1" ht="15.95" customHeight="1">
      <c r="A45" s="770" t="s">
        <v>1664</v>
      </c>
      <c r="B45" s="793" t="s">
        <v>1665</v>
      </c>
      <c r="C45" s="769" t="e">
        <v>#VALUE!</v>
      </c>
      <c r="D45" s="770"/>
      <c r="E45" s="803"/>
      <c r="F45" s="803"/>
      <c r="G45" s="803"/>
      <c r="H45" s="770"/>
      <c r="I45" s="803"/>
      <c r="J45" s="803"/>
      <c r="K45" s="803"/>
      <c r="L45" s="770"/>
      <c r="M45" s="803"/>
      <c r="N45" s="803"/>
      <c r="O45" s="803"/>
      <c r="P45" s="770"/>
      <c r="Q45" s="803"/>
      <c r="R45" s="803"/>
      <c r="S45" s="803"/>
      <c r="T45" s="770"/>
      <c r="U45" s="796"/>
      <c r="V45" s="796"/>
      <c r="W45" s="796"/>
      <c r="X45" s="796"/>
      <c r="Y45" s="796"/>
      <c r="Z45" s="796"/>
      <c r="AA45" s="796"/>
      <c r="AB45" s="796"/>
      <c r="AC45" s="796"/>
      <c r="AD45" s="796"/>
      <c r="AE45" s="796"/>
      <c r="AF45" s="796"/>
      <c r="AG45" s="796"/>
      <c r="AH45" s="796"/>
      <c r="AI45" s="796"/>
      <c r="AJ45" s="796"/>
      <c r="AK45" s="796"/>
      <c r="AL45" s="796"/>
      <c r="AM45" s="796"/>
      <c r="AN45" s="796"/>
      <c r="AO45" s="796"/>
      <c r="AP45" s="796"/>
      <c r="AQ45" s="796"/>
      <c r="AR45" s="796"/>
      <c r="AS45" s="796"/>
      <c r="AT45" s="796"/>
      <c r="AU45" s="796"/>
      <c r="AV45" s="796"/>
      <c r="AW45" s="796"/>
      <c r="AX45" s="796"/>
      <c r="AY45" s="796"/>
      <c r="AZ45" s="796"/>
      <c r="BA45" s="796"/>
      <c r="BB45" s="796"/>
      <c r="BC45" s="796"/>
      <c r="BD45" s="796"/>
      <c r="BE45" s="770"/>
      <c r="BF45" s="770"/>
      <c r="BG45" s="770"/>
      <c r="BH45" s="770"/>
      <c r="BI45" s="770"/>
      <c r="BJ45" s="770"/>
      <c r="BK45" s="770"/>
      <c r="BL45" s="770"/>
      <c r="BM45" s="770"/>
      <c r="BN45" s="770"/>
      <c r="BO45" s="770"/>
      <c r="BP45" s="770"/>
      <c r="BQ45" s="770"/>
      <c r="BR45" s="770"/>
      <c r="BS45" s="770"/>
      <c r="BT45" s="789"/>
    </row>
    <row r="46" spans="1:72" s="782" customFormat="1" ht="15.95" customHeight="1" outlineLevel="1">
      <c r="A46" s="794">
        <v>1</v>
      </c>
      <c r="B46" s="788" t="s">
        <v>1666</v>
      </c>
      <c r="C46" s="769" t="e">
        <v>#VALUE!</v>
      </c>
      <c r="D46" s="770"/>
      <c r="E46" s="803">
        <f>[13]开发间接费用!E46</f>
        <v>0</v>
      </c>
      <c r="F46" s="803">
        <f>[13]开发间接费用!F46</f>
        <v>0</v>
      </c>
      <c r="G46" s="803">
        <f>[13]开发间接费用!G46</f>
        <v>0</v>
      </c>
      <c r="H46" s="770"/>
      <c r="I46" s="803">
        <f>[13]开发间接费用!I46</f>
        <v>0</v>
      </c>
      <c r="J46" s="803">
        <f>[13]开发间接费用!J46</f>
        <v>0</v>
      </c>
      <c r="K46" s="803">
        <f>[13]开发间接费用!K46</f>
        <v>0</v>
      </c>
      <c r="L46" s="770"/>
      <c r="M46" s="803">
        <f>[13]开发间接费用!M46</f>
        <v>0</v>
      </c>
      <c r="N46" s="803">
        <f>[13]开发间接费用!N46</f>
        <v>0</v>
      </c>
      <c r="O46" s="803">
        <f>[13]开发间接费用!O46</f>
        <v>0</v>
      </c>
      <c r="P46" s="770"/>
      <c r="Q46" s="803">
        <f>[13]开发间接费用!Q46</f>
        <v>0</v>
      </c>
      <c r="R46" s="803">
        <f>[13]开发间接费用!R46</f>
        <v>0</v>
      </c>
      <c r="S46" s="803">
        <f>[13]开发间接费用!S46</f>
        <v>0</v>
      </c>
      <c r="T46" s="795">
        <f>P46+L46+H46+D46</f>
        <v>0</v>
      </c>
      <c r="U46" s="784">
        <f t="shared" si="21"/>
        <v>0</v>
      </c>
      <c r="V46" s="784">
        <f t="shared" si="32"/>
        <v>0</v>
      </c>
      <c r="W46" s="784">
        <f t="shared" ref="W46:Y49" si="201">E46*$U$7</f>
        <v>0</v>
      </c>
      <c r="X46" s="784">
        <f t="shared" si="201"/>
        <v>0</v>
      </c>
      <c r="Y46" s="784">
        <f t="shared" si="201"/>
        <v>0</v>
      </c>
      <c r="Z46" s="784">
        <f t="shared" ref="Z46:Z49" si="202">SUM(AA46:AC46)</f>
        <v>0</v>
      </c>
      <c r="AA46" s="784">
        <f t="shared" ref="AA46:AC49" si="203">I46*$U$7</f>
        <v>0</v>
      </c>
      <c r="AB46" s="784">
        <f t="shared" si="203"/>
        <v>0</v>
      </c>
      <c r="AC46" s="784">
        <f t="shared" si="203"/>
        <v>0</v>
      </c>
      <c r="AD46" s="784">
        <f t="shared" ref="AD46:AD49" si="204">SUM(AE46:AG46)</f>
        <v>0</v>
      </c>
      <c r="AE46" s="784">
        <f t="shared" ref="AE46:AG49" si="205">M46*$U$7</f>
        <v>0</v>
      </c>
      <c r="AF46" s="784">
        <f t="shared" si="205"/>
        <v>0</v>
      </c>
      <c r="AG46" s="784">
        <f t="shared" si="205"/>
        <v>0</v>
      </c>
      <c r="AH46" s="784">
        <f t="shared" ref="AH46:AH49" si="206">SUM(AI46:AK46)</f>
        <v>0</v>
      </c>
      <c r="AI46" s="784">
        <f t="shared" ref="AI46:AK49" si="207">Q46*$U$7</f>
        <v>0</v>
      </c>
      <c r="AJ46" s="784">
        <f t="shared" si="207"/>
        <v>0</v>
      </c>
      <c r="AK46" s="784">
        <f t="shared" si="207"/>
        <v>0</v>
      </c>
      <c r="AL46" s="784">
        <f t="shared" si="22"/>
        <v>0</v>
      </c>
      <c r="AM46" s="784">
        <f t="shared" si="40"/>
        <v>0</v>
      </c>
      <c r="AN46" s="784">
        <f t="shared" ref="AN46:AP49" si="208">E46*$AL$7</f>
        <v>0</v>
      </c>
      <c r="AO46" s="784">
        <f t="shared" si="208"/>
        <v>0</v>
      </c>
      <c r="AP46" s="784">
        <f t="shared" si="208"/>
        <v>0</v>
      </c>
      <c r="AQ46" s="784">
        <f t="shared" ref="AQ46:AQ51" si="209">SUM(AR46:AT46)</f>
        <v>0</v>
      </c>
      <c r="AR46" s="784">
        <f t="shared" ref="AR46:AT49" si="210">I46*$AL$7</f>
        <v>0</v>
      </c>
      <c r="AS46" s="784">
        <f t="shared" si="210"/>
        <v>0</v>
      </c>
      <c r="AT46" s="784">
        <f t="shared" si="210"/>
        <v>0</v>
      </c>
      <c r="AU46" s="784">
        <f t="shared" ref="AU46:AU51" si="211">SUM(AV46:AX46)</f>
        <v>0</v>
      </c>
      <c r="AV46" s="784">
        <f t="shared" ref="AV46:AX49" si="212">M46*$AL$7</f>
        <v>0</v>
      </c>
      <c r="AW46" s="784">
        <f t="shared" si="212"/>
        <v>0</v>
      </c>
      <c r="AX46" s="784">
        <f t="shared" si="212"/>
        <v>0</v>
      </c>
      <c r="AY46" s="784">
        <f t="shared" ref="AY46:AY51" si="213">SUM(AZ46:BB46)</f>
        <v>0</v>
      </c>
      <c r="AZ46" s="784">
        <f t="shared" ref="AZ46:BB49" si="214">Q46*$AL$7</f>
        <v>0</v>
      </c>
      <c r="BA46" s="784">
        <f t="shared" si="214"/>
        <v>0</v>
      </c>
      <c r="BB46" s="784">
        <f t="shared" si="214"/>
        <v>0</v>
      </c>
      <c r="BC46" s="784">
        <f t="shared" si="27"/>
        <v>0</v>
      </c>
      <c r="BD46" s="784">
        <f t="shared" ref="BD46:BD49" si="215">SUM(BE46:BG46)</f>
        <v>0</v>
      </c>
      <c r="BE46" s="784">
        <f t="shared" ref="BE46:BG49" si="216">E46*$BC$7</f>
        <v>0</v>
      </c>
      <c r="BF46" s="784">
        <f t="shared" si="216"/>
        <v>0</v>
      </c>
      <c r="BG46" s="784">
        <f t="shared" si="216"/>
        <v>0</v>
      </c>
      <c r="BH46" s="784">
        <f t="shared" ref="BH46:BH49" si="217">SUM(BI46:BK46)</f>
        <v>0</v>
      </c>
      <c r="BI46" s="784">
        <f t="shared" ref="BI46:BK49" si="218">I46*$BC$7</f>
        <v>0</v>
      </c>
      <c r="BJ46" s="784">
        <f t="shared" si="218"/>
        <v>0</v>
      </c>
      <c r="BK46" s="784">
        <f t="shared" si="218"/>
        <v>0</v>
      </c>
      <c r="BL46" s="784">
        <f t="shared" ref="BL46:BL49" si="219">SUM(BM46:BO46)</f>
        <v>0</v>
      </c>
      <c r="BM46" s="784">
        <f t="shared" ref="BM46:BO49" si="220">M46*$BC$7</f>
        <v>0</v>
      </c>
      <c r="BN46" s="784">
        <f t="shared" si="220"/>
        <v>0</v>
      </c>
      <c r="BO46" s="784">
        <f t="shared" si="220"/>
        <v>0</v>
      </c>
      <c r="BP46" s="784">
        <f t="shared" ref="BP46:BP49" si="221">SUM(BQ46:BS46)</f>
        <v>0</v>
      </c>
      <c r="BQ46" s="795"/>
      <c r="BR46" s="795"/>
      <c r="BS46" s="795"/>
      <c r="BT46" s="789"/>
    </row>
    <row r="47" spans="1:72" s="782" customFormat="1" ht="15.95" customHeight="1" outlineLevel="1">
      <c r="A47" s="794">
        <v>2</v>
      </c>
      <c r="B47" s="788" t="s">
        <v>1667</v>
      </c>
      <c r="C47" s="769" t="e">
        <v>#VALUE!</v>
      </c>
      <c r="D47" s="770"/>
      <c r="E47" s="803">
        <f>[13]开发间接费用!E47</f>
        <v>0</v>
      </c>
      <c r="F47" s="803">
        <f>[13]开发间接费用!F47</f>
        <v>0</v>
      </c>
      <c r="G47" s="803">
        <f>[13]开发间接费用!G47</f>
        <v>0</v>
      </c>
      <c r="H47" s="770"/>
      <c r="I47" s="803">
        <f>[13]开发间接费用!I47</f>
        <v>0</v>
      </c>
      <c r="J47" s="803">
        <f>[13]开发间接费用!J47</f>
        <v>0</v>
      </c>
      <c r="K47" s="803">
        <f>[13]开发间接费用!K47</f>
        <v>0</v>
      </c>
      <c r="L47" s="770"/>
      <c r="M47" s="803">
        <f>[13]开发间接费用!M47</f>
        <v>0</v>
      </c>
      <c r="N47" s="803">
        <f>[13]开发间接费用!N47</f>
        <v>0</v>
      </c>
      <c r="O47" s="803">
        <f>[13]开发间接费用!O47</f>
        <v>0</v>
      </c>
      <c r="P47" s="770"/>
      <c r="Q47" s="803">
        <f>[13]开发间接费用!Q47</f>
        <v>0</v>
      </c>
      <c r="R47" s="803">
        <f>[13]开发间接费用!R47</f>
        <v>0</v>
      </c>
      <c r="S47" s="803">
        <f>[13]开发间接费用!S47</f>
        <v>0</v>
      </c>
      <c r="T47" s="795">
        <f>P47+L47+H47+D47</f>
        <v>0</v>
      </c>
      <c r="U47" s="784">
        <f t="shared" si="21"/>
        <v>0</v>
      </c>
      <c r="V47" s="784">
        <f t="shared" si="32"/>
        <v>0</v>
      </c>
      <c r="W47" s="784">
        <f t="shared" si="201"/>
        <v>0</v>
      </c>
      <c r="X47" s="784">
        <f t="shared" si="201"/>
        <v>0</v>
      </c>
      <c r="Y47" s="784">
        <f t="shared" si="201"/>
        <v>0</v>
      </c>
      <c r="Z47" s="784">
        <f t="shared" si="202"/>
        <v>0</v>
      </c>
      <c r="AA47" s="784">
        <f t="shared" si="203"/>
        <v>0</v>
      </c>
      <c r="AB47" s="784">
        <f t="shared" si="203"/>
        <v>0</v>
      </c>
      <c r="AC47" s="784">
        <f t="shared" si="203"/>
        <v>0</v>
      </c>
      <c r="AD47" s="784">
        <f t="shared" si="204"/>
        <v>0</v>
      </c>
      <c r="AE47" s="784">
        <f t="shared" si="205"/>
        <v>0</v>
      </c>
      <c r="AF47" s="784">
        <f t="shared" si="205"/>
        <v>0</v>
      </c>
      <c r="AG47" s="784">
        <f t="shared" si="205"/>
        <v>0</v>
      </c>
      <c r="AH47" s="784">
        <f t="shared" si="206"/>
        <v>0</v>
      </c>
      <c r="AI47" s="784">
        <f t="shared" si="207"/>
        <v>0</v>
      </c>
      <c r="AJ47" s="784">
        <f t="shared" si="207"/>
        <v>0</v>
      </c>
      <c r="AK47" s="784">
        <f t="shared" si="207"/>
        <v>0</v>
      </c>
      <c r="AL47" s="784">
        <f t="shared" si="22"/>
        <v>0</v>
      </c>
      <c r="AM47" s="784">
        <f t="shared" si="40"/>
        <v>0</v>
      </c>
      <c r="AN47" s="784">
        <f t="shared" si="208"/>
        <v>0</v>
      </c>
      <c r="AO47" s="784">
        <f t="shared" si="208"/>
        <v>0</v>
      </c>
      <c r="AP47" s="784">
        <f t="shared" si="208"/>
        <v>0</v>
      </c>
      <c r="AQ47" s="784">
        <f t="shared" si="209"/>
        <v>0</v>
      </c>
      <c r="AR47" s="784">
        <f t="shared" si="210"/>
        <v>0</v>
      </c>
      <c r="AS47" s="784">
        <f t="shared" si="210"/>
        <v>0</v>
      </c>
      <c r="AT47" s="784">
        <f t="shared" si="210"/>
        <v>0</v>
      </c>
      <c r="AU47" s="784">
        <f t="shared" si="211"/>
        <v>0</v>
      </c>
      <c r="AV47" s="784">
        <f t="shared" si="212"/>
        <v>0</v>
      </c>
      <c r="AW47" s="784">
        <f t="shared" si="212"/>
        <v>0</v>
      </c>
      <c r="AX47" s="784">
        <f t="shared" si="212"/>
        <v>0</v>
      </c>
      <c r="AY47" s="784">
        <f t="shared" si="213"/>
        <v>0</v>
      </c>
      <c r="AZ47" s="784">
        <f t="shared" si="214"/>
        <v>0</v>
      </c>
      <c r="BA47" s="784">
        <f t="shared" si="214"/>
        <v>0</v>
      </c>
      <c r="BB47" s="784">
        <f t="shared" si="214"/>
        <v>0</v>
      </c>
      <c r="BC47" s="784">
        <f t="shared" si="27"/>
        <v>0</v>
      </c>
      <c r="BD47" s="784">
        <f t="shared" si="215"/>
        <v>0</v>
      </c>
      <c r="BE47" s="784">
        <f t="shared" si="216"/>
        <v>0</v>
      </c>
      <c r="BF47" s="784">
        <f t="shared" si="216"/>
        <v>0</v>
      </c>
      <c r="BG47" s="784">
        <f t="shared" si="216"/>
        <v>0</v>
      </c>
      <c r="BH47" s="784">
        <f t="shared" si="217"/>
        <v>0</v>
      </c>
      <c r="BI47" s="784">
        <f t="shared" si="218"/>
        <v>0</v>
      </c>
      <c r="BJ47" s="784">
        <f t="shared" si="218"/>
        <v>0</v>
      </c>
      <c r="BK47" s="784">
        <f t="shared" si="218"/>
        <v>0</v>
      </c>
      <c r="BL47" s="784">
        <f t="shared" si="219"/>
        <v>0</v>
      </c>
      <c r="BM47" s="784">
        <f t="shared" si="220"/>
        <v>0</v>
      </c>
      <c r="BN47" s="784">
        <f t="shared" si="220"/>
        <v>0</v>
      </c>
      <c r="BO47" s="784">
        <f t="shared" si="220"/>
        <v>0</v>
      </c>
      <c r="BP47" s="784">
        <f t="shared" si="221"/>
        <v>0</v>
      </c>
      <c r="BQ47" s="795"/>
      <c r="BR47" s="795"/>
      <c r="BS47" s="795"/>
      <c r="BT47" s="789"/>
    </row>
    <row r="48" spans="1:72" s="782" customFormat="1" ht="15.95" customHeight="1" outlineLevel="1">
      <c r="A48" s="794">
        <v>3</v>
      </c>
      <c r="B48" s="788"/>
      <c r="C48" s="769" t="e">
        <v>#VALUE!</v>
      </c>
      <c r="D48" s="770"/>
      <c r="E48" s="803">
        <f>[13]开发间接费用!E48</f>
        <v>0</v>
      </c>
      <c r="F48" s="803">
        <f>[13]开发间接费用!F48</f>
        <v>0</v>
      </c>
      <c r="G48" s="803">
        <f>[13]开发间接费用!G48</f>
        <v>0</v>
      </c>
      <c r="H48" s="770"/>
      <c r="I48" s="803">
        <f>[13]开发间接费用!I48</f>
        <v>0</v>
      </c>
      <c r="J48" s="803">
        <f>[13]开发间接费用!J48</f>
        <v>0</v>
      </c>
      <c r="K48" s="803">
        <f>[13]开发间接费用!K48</f>
        <v>0</v>
      </c>
      <c r="L48" s="770"/>
      <c r="M48" s="803">
        <f>[13]开发间接费用!M48</f>
        <v>0</v>
      </c>
      <c r="N48" s="803">
        <f>[13]开发间接费用!N48</f>
        <v>0</v>
      </c>
      <c r="O48" s="803">
        <f>[13]开发间接费用!O48</f>
        <v>0</v>
      </c>
      <c r="P48" s="770"/>
      <c r="Q48" s="803">
        <f>[13]开发间接费用!Q48</f>
        <v>0</v>
      </c>
      <c r="R48" s="803">
        <f>[13]开发间接费用!R48</f>
        <v>0</v>
      </c>
      <c r="S48" s="803">
        <f>[13]开发间接费用!S48</f>
        <v>0</v>
      </c>
      <c r="T48" s="795">
        <f>P48+L48+H48+D48</f>
        <v>0</v>
      </c>
      <c r="U48" s="784">
        <f t="shared" si="21"/>
        <v>0</v>
      </c>
      <c r="V48" s="784">
        <f t="shared" si="32"/>
        <v>0</v>
      </c>
      <c r="W48" s="784">
        <f t="shared" si="201"/>
        <v>0</v>
      </c>
      <c r="X48" s="784">
        <f t="shared" si="201"/>
        <v>0</v>
      </c>
      <c r="Y48" s="784">
        <f t="shared" si="201"/>
        <v>0</v>
      </c>
      <c r="Z48" s="784">
        <f t="shared" si="202"/>
        <v>0</v>
      </c>
      <c r="AA48" s="784">
        <f t="shared" si="203"/>
        <v>0</v>
      </c>
      <c r="AB48" s="784">
        <f t="shared" si="203"/>
        <v>0</v>
      </c>
      <c r="AC48" s="784">
        <f t="shared" si="203"/>
        <v>0</v>
      </c>
      <c r="AD48" s="784">
        <f t="shared" si="204"/>
        <v>0</v>
      </c>
      <c r="AE48" s="784">
        <f t="shared" si="205"/>
        <v>0</v>
      </c>
      <c r="AF48" s="784">
        <f t="shared" si="205"/>
        <v>0</v>
      </c>
      <c r="AG48" s="784">
        <f t="shared" si="205"/>
        <v>0</v>
      </c>
      <c r="AH48" s="784">
        <f t="shared" si="206"/>
        <v>0</v>
      </c>
      <c r="AI48" s="784">
        <f t="shared" si="207"/>
        <v>0</v>
      </c>
      <c r="AJ48" s="784">
        <f t="shared" si="207"/>
        <v>0</v>
      </c>
      <c r="AK48" s="784">
        <f t="shared" si="207"/>
        <v>0</v>
      </c>
      <c r="AL48" s="784">
        <f t="shared" si="22"/>
        <v>0</v>
      </c>
      <c r="AM48" s="784">
        <f t="shared" si="40"/>
        <v>0</v>
      </c>
      <c r="AN48" s="784">
        <f t="shared" si="208"/>
        <v>0</v>
      </c>
      <c r="AO48" s="784">
        <f t="shared" si="208"/>
        <v>0</v>
      </c>
      <c r="AP48" s="784">
        <f t="shared" si="208"/>
        <v>0</v>
      </c>
      <c r="AQ48" s="784">
        <f t="shared" si="209"/>
        <v>0</v>
      </c>
      <c r="AR48" s="784">
        <f t="shared" si="210"/>
        <v>0</v>
      </c>
      <c r="AS48" s="784">
        <f t="shared" si="210"/>
        <v>0</v>
      </c>
      <c r="AT48" s="784">
        <f t="shared" si="210"/>
        <v>0</v>
      </c>
      <c r="AU48" s="784">
        <f t="shared" si="211"/>
        <v>0</v>
      </c>
      <c r="AV48" s="784">
        <f t="shared" si="212"/>
        <v>0</v>
      </c>
      <c r="AW48" s="784">
        <f t="shared" si="212"/>
        <v>0</v>
      </c>
      <c r="AX48" s="784">
        <f t="shared" si="212"/>
        <v>0</v>
      </c>
      <c r="AY48" s="784">
        <f t="shared" si="213"/>
        <v>0</v>
      </c>
      <c r="AZ48" s="784">
        <f t="shared" si="214"/>
        <v>0</v>
      </c>
      <c r="BA48" s="784">
        <f t="shared" si="214"/>
        <v>0</v>
      </c>
      <c r="BB48" s="784">
        <f t="shared" si="214"/>
        <v>0</v>
      </c>
      <c r="BC48" s="784">
        <f t="shared" si="27"/>
        <v>0</v>
      </c>
      <c r="BD48" s="784">
        <f t="shared" si="215"/>
        <v>0</v>
      </c>
      <c r="BE48" s="784">
        <f t="shared" si="216"/>
        <v>0</v>
      </c>
      <c r="BF48" s="784">
        <f t="shared" si="216"/>
        <v>0</v>
      </c>
      <c r="BG48" s="784">
        <f t="shared" si="216"/>
        <v>0</v>
      </c>
      <c r="BH48" s="784">
        <f t="shared" si="217"/>
        <v>0</v>
      </c>
      <c r="BI48" s="784">
        <f t="shared" si="218"/>
        <v>0</v>
      </c>
      <c r="BJ48" s="784">
        <f t="shared" si="218"/>
        <v>0</v>
      </c>
      <c r="BK48" s="784">
        <f t="shared" si="218"/>
        <v>0</v>
      </c>
      <c r="BL48" s="784">
        <f t="shared" si="219"/>
        <v>0</v>
      </c>
      <c r="BM48" s="784">
        <f t="shared" si="220"/>
        <v>0</v>
      </c>
      <c r="BN48" s="784">
        <f t="shared" si="220"/>
        <v>0</v>
      </c>
      <c r="BO48" s="784">
        <f t="shared" si="220"/>
        <v>0</v>
      </c>
      <c r="BP48" s="784">
        <f t="shared" si="221"/>
        <v>0</v>
      </c>
      <c r="BQ48" s="795"/>
      <c r="BR48" s="795"/>
      <c r="BS48" s="795"/>
      <c r="BT48" s="789"/>
    </row>
    <row r="49" spans="1:72" s="782" customFormat="1" ht="15.95" customHeight="1" outlineLevel="1">
      <c r="A49" s="794">
        <v>4</v>
      </c>
      <c r="B49" s="788"/>
      <c r="C49" s="769" t="e">
        <v>#VALUE!</v>
      </c>
      <c r="D49" s="770"/>
      <c r="E49" s="803">
        <f>[13]开发间接费用!E49</f>
        <v>0</v>
      </c>
      <c r="F49" s="803">
        <f>[13]开发间接费用!F49</f>
        <v>0</v>
      </c>
      <c r="G49" s="803">
        <f>[13]开发间接费用!G49</f>
        <v>0</v>
      </c>
      <c r="H49" s="770"/>
      <c r="I49" s="803">
        <f>[13]开发间接费用!I49</f>
        <v>0</v>
      </c>
      <c r="J49" s="803">
        <f>[13]开发间接费用!J49</f>
        <v>0</v>
      </c>
      <c r="K49" s="803">
        <f>[13]开发间接费用!K49</f>
        <v>0</v>
      </c>
      <c r="L49" s="770"/>
      <c r="M49" s="803">
        <f>[13]开发间接费用!M49</f>
        <v>0</v>
      </c>
      <c r="N49" s="803">
        <f>[13]开发间接费用!N49</f>
        <v>0</v>
      </c>
      <c r="O49" s="803">
        <f>[13]开发间接费用!O49</f>
        <v>0</v>
      </c>
      <c r="P49" s="770"/>
      <c r="Q49" s="803">
        <f>[13]开发间接费用!Q49</f>
        <v>0</v>
      </c>
      <c r="R49" s="803">
        <f>[13]开发间接费用!R49</f>
        <v>0</v>
      </c>
      <c r="S49" s="803">
        <f>[13]开发间接费用!S49</f>
        <v>0</v>
      </c>
      <c r="T49" s="795">
        <f>P49+L49+H49+D49</f>
        <v>0</v>
      </c>
      <c r="U49" s="784">
        <f t="shared" si="21"/>
        <v>0</v>
      </c>
      <c r="V49" s="784">
        <f t="shared" si="32"/>
        <v>0</v>
      </c>
      <c r="W49" s="784">
        <f t="shared" si="201"/>
        <v>0</v>
      </c>
      <c r="X49" s="784">
        <f t="shared" si="201"/>
        <v>0</v>
      </c>
      <c r="Y49" s="784">
        <f t="shared" si="201"/>
        <v>0</v>
      </c>
      <c r="Z49" s="784">
        <f t="shared" si="202"/>
        <v>0</v>
      </c>
      <c r="AA49" s="784">
        <f t="shared" si="203"/>
        <v>0</v>
      </c>
      <c r="AB49" s="784">
        <f t="shared" si="203"/>
        <v>0</v>
      </c>
      <c r="AC49" s="784">
        <f t="shared" si="203"/>
        <v>0</v>
      </c>
      <c r="AD49" s="784">
        <f t="shared" si="204"/>
        <v>0</v>
      </c>
      <c r="AE49" s="784">
        <f t="shared" si="205"/>
        <v>0</v>
      </c>
      <c r="AF49" s="784">
        <f t="shared" si="205"/>
        <v>0</v>
      </c>
      <c r="AG49" s="784">
        <f t="shared" si="205"/>
        <v>0</v>
      </c>
      <c r="AH49" s="784">
        <f t="shared" si="206"/>
        <v>0</v>
      </c>
      <c r="AI49" s="784">
        <f t="shared" si="207"/>
        <v>0</v>
      </c>
      <c r="AJ49" s="784">
        <f t="shared" si="207"/>
        <v>0</v>
      </c>
      <c r="AK49" s="784">
        <f t="shared" si="207"/>
        <v>0</v>
      </c>
      <c r="AL49" s="784">
        <f t="shared" si="22"/>
        <v>0</v>
      </c>
      <c r="AM49" s="784">
        <f t="shared" si="40"/>
        <v>0</v>
      </c>
      <c r="AN49" s="784">
        <f t="shared" si="208"/>
        <v>0</v>
      </c>
      <c r="AO49" s="784">
        <f t="shared" si="208"/>
        <v>0</v>
      </c>
      <c r="AP49" s="784">
        <f t="shared" si="208"/>
        <v>0</v>
      </c>
      <c r="AQ49" s="784">
        <f t="shared" si="209"/>
        <v>0</v>
      </c>
      <c r="AR49" s="784">
        <f t="shared" si="210"/>
        <v>0</v>
      </c>
      <c r="AS49" s="784">
        <f t="shared" si="210"/>
        <v>0</v>
      </c>
      <c r="AT49" s="784">
        <f t="shared" si="210"/>
        <v>0</v>
      </c>
      <c r="AU49" s="784">
        <f t="shared" si="211"/>
        <v>0</v>
      </c>
      <c r="AV49" s="784">
        <f t="shared" si="212"/>
        <v>0</v>
      </c>
      <c r="AW49" s="784">
        <f t="shared" si="212"/>
        <v>0</v>
      </c>
      <c r="AX49" s="784">
        <f t="shared" si="212"/>
        <v>0</v>
      </c>
      <c r="AY49" s="784">
        <f t="shared" si="213"/>
        <v>0</v>
      </c>
      <c r="AZ49" s="784">
        <f t="shared" si="214"/>
        <v>0</v>
      </c>
      <c r="BA49" s="784">
        <f t="shared" si="214"/>
        <v>0</v>
      </c>
      <c r="BB49" s="784">
        <f t="shared" si="214"/>
        <v>0</v>
      </c>
      <c r="BC49" s="784">
        <f t="shared" si="27"/>
        <v>0</v>
      </c>
      <c r="BD49" s="784">
        <f t="shared" si="215"/>
        <v>0</v>
      </c>
      <c r="BE49" s="784">
        <f t="shared" si="216"/>
        <v>0</v>
      </c>
      <c r="BF49" s="784">
        <f t="shared" si="216"/>
        <v>0</v>
      </c>
      <c r="BG49" s="784">
        <f t="shared" si="216"/>
        <v>0</v>
      </c>
      <c r="BH49" s="784">
        <f t="shared" si="217"/>
        <v>0</v>
      </c>
      <c r="BI49" s="784">
        <f t="shared" si="218"/>
        <v>0</v>
      </c>
      <c r="BJ49" s="784">
        <f t="shared" si="218"/>
        <v>0</v>
      </c>
      <c r="BK49" s="784">
        <f t="shared" si="218"/>
        <v>0</v>
      </c>
      <c r="BL49" s="784">
        <f t="shared" si="219"/>
        <v>0</v>
      </c>
      <c r="BM49" s="784">
        <f t="shared" si="220"/>
        <v>0</v>
      </c>
      <c r="BN49" s="784">
        <f t="shared" si="220"/>
        <v>0</v>
      </c>
      <c r="BO49" s="784">
        <f t="shared" si="220"/>
        <v>0</v>
      </c>
      <c r="BP49" s="784">
        <f t="shared" si="221"/>
        <v>0</v>
      </c>
      <c r="BQ49" s="795"/>
      <c r="BR49" s="795"/>
      <c r="BS49" s="795"/>
      <c r="BT49" s="789"/>
    </row>
    <row r="50" spans="1:72" s="792" customFormat="1" ht="15.95" customHeight="1">
      <c r="A50" s="790"/>
      <c r="B50" s="791" t="s">
        <v>1668</v>
      </c>
      <c r="C50" s="769" t="e">
        <v>#VALUE!</v>
      </c>
      <c r="D50" s="771">
        <f>SUM(D46:D49)</f>
        <v>0</v>
      </c>
      <c r="E50" s="803">
        <f>SUM(E46:E49)</f>
        <v>0</v>
      </c>
      <c r="F50" s="803">
        <f t="shared" ref="F50:G50" si="222">SUM(F46:F49)</f>
        <v>0</v>
      </c>
      <c r="G50" s="803">
        <f t="shared" si="222"/>
        <v>0</v>
      </c>
      <c r="H50" s="771">
        <f>SUM(H46:H49)</f>
        <v>0</v>
      </c>
      <c r="I50" s="803">
        <f>SUM(I46:I49)</f>
        <v>0</v>
      </c>
      <c r="J50" s="803">
        <f t="shared" ref="J50" si="223">SUM(J46:J49)</f>
        <v>0</v>
      </c>
      <c r="K50" s="803">
        <f t="shared" ref="K50" si="224">SUM(K46:K49)</f>
        <v>0</v>
      </c>
      <c r="L50" s="771">
        <f>SUM(L46:L49)</f>
        <v>0</v>
      </c>
      <c r="M50" s="803">
        <f>SUM(M46:M49)</f>
        <v>0</v>
      </c>
      <c r="N50" s="803">
        <f t="shared" ref="N50" si="225">SUM(N46:N49)</f>
        <v>0</v>
      </c>
      <c r="O50" s="803">
        <f t="shared" ref="O50" si="226">SUM(O46:O49)</f>
        <v>0</v>
      </c>
      <c r="P50" s="771">
        <f>SUM(P46:P49)</f>
        <v>0</v>
      </c>
      <c r="Q50" s="803">
        <f>SUM(Q46:Q49)</f>
        <v>0</v>
      </c>
      <c r="R50" s="803">
        <f t="shared" ref="R50" si="227">SUM(R46:R49)</f>
        <v>0</v>
      </c>
      <c r="S50" s="803">
        <f t="shared" ref="S50" si="228">SUM(S46:S49)</f>
        <v>0</v>
      </c>
      <c r="T50" s="771">
        <f t="shared" ref="T50" si="229">SUM(T46:T49)</f>
        <v>0</v>
      </c>
      <c r="U50" s="784">
        <f t="shared" si="21"/>
        <v>0</v>
      </c>
      <c r="V50" s="784">
        <f t="shared" si="32"/>
        <v>0</v>
      </c>
      <c r="W50" s="798">
        <f>SUM(W46:W49)</f>
        <v>0</v>
      </c>
      <c r="X50" s="798">
        <f t="shared" ref="X50:Y50" si="230">SUM(X46:X49)</f>
        <v>0</v>
      </c>
      <c r="Y50" s="798">
        <f t="shared" si="230"/>
        <v>0</v>
      </c>
      <c r="Z50" s="784">
        <f t="shared" ref="Z50:Z51" si="231">SUM(AA50:AC50)</f>
        <v>0</v>
      </c>
      <c r="AA50" s="771">
        <f t="shared" ref="AA50:AC50" si="232">SUM(AA46:AA49)</f>
        <v>0</v>
      </c>
      <c r="AB50" s="771">
        <f t="shared" si="232"/>
        <v>0</v>
      </c>
      <c r="AC50" s="771">
        <f t="shared" si="232"/>
        <v>0</v>
      </c>
      <c r="AD50" s="784">
        <f t="shared" si="187"/>
        <v>0</v>
      </c>
      <c r="AE50" s="771">
        <f t="shared" ref="AE50:AG50" si="233">SUM(AE46:AE49)</f>
        <v>0</v>
      </c>
      <c r="AF50" s="771">
        <f t="shared" si="233"/>
        <v>0</v>
      </c>
      <c r="AG50" s="771">
        <f t="shared" si="233"/>
        <v>0</v>
      </c>
      <c r="AH50" s="784">
        <f t="shared" si="188"/>
        <v>0</v>
      </c>
      <c r="AI50" s="771">
        <f t="shared" ref="AI50:AJ50" si="234">SUM(AI46:AI49)</f>
        <v>0</v>
      </c>
      <c r="AJ50" s="771">
        <f t="shared" si="234"/>
        <v>0</v>
      </c>
      <c r="AK50" s="771">
        <f>SUM(AK46:AK49)</f>
        <v>0</v>
      </c>
      <c r="AL50" s="784">
        <f t="shared" si="22"/>
        <v>0</v>
      </c>
      <c r="AM50" s="784">
        <f t="shared" si="40"/>
        <v>0</v>
      </c>
      <c r="AN50" s="798">
        <f>SUM(AN46:AN49)</f>
        <v>0</v>
      </c>
      <c r="AO50" s="798">
        <f t="shared" ref="AO50:AP50" si="235">SUM(AO46:AO49)</f>
        <v>0</v>
      </c>
      <c r="AP50" s="798">
        <f t="shared" si="235"/>
        <v>0</v>
      </c>
      <c r="AQ50" s="784">
        <f t="shared" si="209"/>
        <v>0</v>
      </c>
      <c r="AR50" s="798">
        <f>SUM(AR46:AR49)</f>
        <v>0</v>
      </c>
      <c r="AS50" s="798">
        <f t="shared" ref="AS50:AT50" si="236">SUM(AS46:AS49)</f>
        <v>0</v>
      </c>
      <c r="AT50" s="798">
        <f t="shared" si="236"/>
        <v>0</v>
      </c>
      <c r="AU50" s="784">
        <f t="shared" si="211"/>
        <v>0</v>
      </c>
      <c r="AV50" s="798">
        <f>SUM(AV46:AV49)</f>
        <v>0</v>
      </c>
      <c r="AW50" s="798">
        <f t="shared" ref="AW50:AX50" si="237">SUM(AW46:AW49)</f>
        <v>0</v>
      </c>
      <c r="AX50" s="798">
        <f t="shared" si="237"/>
        <v>0</v>
      </c>
      <c r="AY50" s="784">
        <f t="shared" si="213"/>
        <v>0</v>
      </c>
      <c r="AZ50" s="798">
        <f>SUM(AZ46:AZ49)</f>
        <v>0</v>
      </c>
      <c r="BA50" s="798">
        <f t="shared" ref="BA50:BP50" si="238">SUM(BA46:BA49)</f>
        <v>0</v>
      </c>
      <c r="BB50" s="798">
        <f t="shared" si="238"/>
        <v>0</v>
      </c>
      <c r="BC50" s="784">
        <f t="shared" si="27"/>
        <v>0</v>
      </c>
      <c r="BD50" s="798">
        <f t="shared" si="238"/>
        <v>0</v>
      </c>
      <c r="BE50" s="798">
        <f t="shared" si="238"/>
        <v>0</v>
      </c>
      <c r="BF50" s="798">
        <f t="shared" si="238"/>
        <v>0</v>
      </c>
      <c r="BG50" s="798">
        <f t="shared" si="238"/>
        <v>0</v>
      </c>
      <c r="BH50" s="798">
        <f t="shared" si="238"/>
        <v>0</v>
      </c>
      <c r="BI50" s="798">
        <f t="shared" si="238"/>
        <v>0</v>
      </c>
      <c r="BJ50" s="798">
        <f t="shared" si="238"/>
        <v>0</v>
      </c>
      <c r="BK50" s="798">
        <f t="shared" si="238"/>
        <v>0</v>
      </c>
      <c r="BL50" s="798">
        <f t="shared" si="238"/>
        <v>0</v>
      </c>
      <c r="BM50" s="798">
        <f t="shared" si="238"/>
        <v>0</v>
      </c>
      <c r="BN50" s="798">
        <f t="shared" si="238"/>
        <v>0</v>
      </c>
      <c r="BO50" s="798">
        <f t="shared" si="238"/>
        <v>0</v>
      </c>
      <c r="BP50" s="798">
        <f t="shared" si="238"/>
        <v>0</v>
      </c>
      <c r="BQ50" s="771"/>
      <c r="BR50" s="771"/>
      <c r="BS50" s="771"/>
      <c r="BT50" s="790"/>
    </row>
    <row r="51" spans="1:72" s="792" customFormat="1" ht="15.95" customHeight="1">
      <c r="A51" s="1639" t="s">
        <v>1623</v>
      </c>
      <c r="B51" s="1640"/>
      <c r="C51" s="769" t="e">
        <v>#VALUE!</v>
      </c>
      <c r="D51" s="771">
        <f t="shared" ref="D51:G51" si="239">D44+D50</f>
        <v>0</v>
      </c>
      <c r="E51" s="771">
        <f>E44+E50</f>
        <v>0</v>
      </c>
      <c r="F51" s="771">
        <f t="shared" si="239"/>
        <v>0</v>
      </c>
      <c r="G51" s="771">
        <f t="shared" si="239"/>
        <v>0</v>
      </c>
      <c r="H51" s="771">
        <f t="shared" ref="H51" si="240">H44+H50</f>
        <v>0</v>
      </c>
      <c r="I51" s="771">
        <f>I44+I50</f>
        <v>0</v>
      </c>
      <c r="J51" s="771">
        <f t="shared" ref="J51:L51" si="241">J44+J50</f>
        <v>0</v>
      </c>
      <c r="K51" s="771">
        <f t="shared" si="241"/>
        <v>0</v>
      </c>
      <c r="L51" s="771">
        <f t="shared" si="241"/>
        <v>0</v>
      </c>
      <c r="M51" s="771">
        <f>M44+M50</f>
        <v>0</v>
      </c>
      <c r="N51" s="771">
        <f t="shared" ref="N51:P51" si="242">N44+N50</f>
        <v>0</v>
      </c>
      <c r="O51" s="771">
        <f t="shared" si="242"/>
        <v>0</v>
      </c>
      <c r="P51" s="771">
        <f t="shared" si="242"/>
        <v>0</v>
      </c>
      <c r="Q51" s="771">
        <f>Q44+Q50</f>
        <v>0</v>
      </c>
      <c r="R51" s="771">
        <f t="shared" ref="R51:S51" si="243">R44+R50</f>
        <v>0</v>
      </c>
      <c r="S51" s="771">
        <f t="shared" si="243"/>
        <v>0</v>
      </c>
      <c r="T51" s="771">
        <f>T44+T50</f>
        <v>0</v>
      </c>
      <c r="U51" s="1035">
        <f t="shared" si="21"/>
        <v>0</v>
      </c>
      <c r="V51" s="1035">
        <f t="shared" si="32"/>
        <v>0</v>
      </c>
      <c r="W51" s="1037">
        <f t="shared" ref="W51:Y51" si="244">W44+W50</f>
        <v>0</v>
      </c>
      <c r="X51" s="1037">
        <f t="shared" si="244"/>
        <v>0</v>
      </c>
      <c r="Y51" s="1037">
        <f t="shared" si="244"/>
        <v>0</v>
      </c>
      <c r="Z51" s="1035">
        <f t="shared" si="231"/>
        <v>0</v>
      </c>
      <c r="AA51" s="1036">
        <f t="shared" ref="AA51:AC51" si="245">AA44+AA50</f>
        <v>0</v>
      </c>
      <c r="AB51" s="1036">
        <f t="shared" si="245"/>
        <v>0</v>
      </c>
      <c r="AC51" s="1036">
        <f t="shared" si="245"/>
        <v>0</v>
      </c>
      <c r="AD51" s="1035">
        <f t="shared" si="187"/>
        <v>0</v>
      </c>
      <c r="AE51" s="1036">
        <f t="shared" ref="AE51:AG51" si="246">AE44+AE50</f>
        <v>0</v>
      </c>
      <c r="AF51" s="1036">
        <f t="shared" si="246"/>
        <v>0</v>
      </c>
      <c r="AG51" s="1036">
        <f t="shared" si="246"/>
        <v>0</v>
      </c>
      <c r="AH51" s="1035">
        <f t="shared" si="188"/>
        <v>0</v>
      </c>
      <c r="AI51" s="1036">
        <f t="shared" ref="AI51:AK51" si="247">AI44+AI50</f>
        <v>0</v>
      </c>
      <c r="AJ51" s="1036">
        <f t="shared" si="247"/>
        <v>0</v>
      </c>
      <c r="AK51" s="1036">
        <f t="shared" si="247"/>
        <v>0</v>
      </c>
      <c r="AL51" s="1035">
        <f t="shared" si="22"/>
        <v>0</v>
      </c>
      <c r="AM51" s="1035">
        <f t="shared" si="40"/>
        <v>0</v>
      </c>
      <c r="AN51" s="1037">
        <f t="shared" ref="AN51:AP51" si="248">AN44+AN50</f>
        <v>0</v>
      </c>
      <c r="AO51" s="1037">
        <f t="shared" si="248"/>
        <v>0</v>
      </c>
      <c r="AP51" s="1037">
        <f t="shared" si="248"/>
        <v>0</v>
      </c>
      <c r="AQ51" s="1035">
        <f t="shared" si="209"/>
        <v>0</v>
      </c>
      <c r="AR51" s="1037">
        <f t="shared" ref="AR51:AT51" si="249">AR44+AR50</f>
        <v>0</v>
      </c>
      <c r="AS51" s="1037">
        <f t="shared" si="249"/>
        <v>0</v>
      </c>
      <c r="AT51" s="1037">
        <f t="shared" si="249"/>
        <v>0</v>
      </c>
      <c r="AU51" s="1035">
        <f t="shared" si="211"/>
        <v>0</v>
      </c>
      <c r="AV51" s="1037">
        <f t="shared" ref="AV51:AX51" si="250">AV44+AV50</f>
        <v>0</v>
      </c>
      <c r="AW51" s="1037">
        <f t="shared" si="250"/>
        <v>0</v>
      </c>
      <c r="AX51" s="1037">
        <f t="shared" si="250"/>
        <v>0</v>
      </c>
      <c r="AY51" s="1035">
        <f t="shared" si="213"/>
        <v>0</v>
      </c>
      <c r="AZ51" s="1037">
        <f t="shared" ref="AZ51:BS51" si="251">AZ44+AZ50</f>
        <v>0</v>
      </c>
      <c r="BA51" s="1037">
        <f t="shared" si="251"/>
        <v>0</v>
      </c>
      <c r="BB51" s="1037">
        <f t="shared" si="251"/>
        <v>0</v>
      </c>
      <c r="BC51" s="1035">
        <f t="shared" si="27"/>
        <v>0</v>
      </c>
      <c r="BD51" s="798">
        <f t="shared" si="251"/>
        <v>0</v>
      </c>
      <c r="BE51" s="798">
        <f t="shared" si="251"/>
        <v>0</v>
      </c>
      <c r="BF51" s="798">
        <f t="shared" si="251"/>
        <v>0</v>
      </c>
      <c r="BG51" s="798">
        <f t="shared" si="251"/>
        <v>0</v>
      </c>
      <c r="BH51" s="798">
        <f t="shared" si="251"/>
        <v>0</v>
      </c>
      <c r="BI51" s="798">
        <f t="shared" si="251"/>
        <v>0</v>
      </c>
      <c r="BJ51" s="798">
        <f t="shared" si="251"/>
        <v>0</v>
      </c>
      <c r="BK51" s="798">
        <f t="shared" si="251"/>
        <v>0</v>
      </c>
      <c r="BL51" s="798">
        <f t="shared" si="251"/>
        <v>0</v>
      </c>
      <c r="BM51" s="798">
        <f t="shared" si="251"/>
        <v>0</v>
      </c>
      <c r="BN51" s="798">
        <f t="shared" si="251"/>
        <v>0</v>
      </c>
      <c r="BO51" s="798">
        <f t="shared" si="251"/>
        <v>0</v>
      </c>
      <c r="BP51" s="798">
        <f t="shared" si="251"/>
        <v>0</v>
      </c>
      <c r="BQ51" s="798">
        <f t="shared" si="251"/>
        <v>0</v>
      </c>
      <c r="BR51" s="798">
        <f t="shared" si="251"/>
        <v>0</v>
      </c>
      <c r="BS51" s="798">
        <f t="shared" si="251"/>
        <v>0</v>
      </c>
      <c r="BT51" s="790"/>
    </row>
  </sheetData>
  <mergeCells count="12">
    <mergeCell ref="U7:AK7"/>
    <mergeCell ref="AL7:BB7"/>
    <mergeCell ref="BC7:BS7"/>
    <mergeCell ref="A51:B51"/>
    <mergeCell ref="A1:B1"/>
    <mergeCell ref="B3:BT3"/>
    <mergeCell ref="A4:D4"/>
    <mergeCell ref="A5:A6"/>
    <mergeCell ref="B5:B6"/>
    <mergeCell ref="D5:T5"/>
    <mergeCell ref="U5:BC5"/>
    <mergeCell ref="BT5:BT6"/>
  </mergeCells>
  <phoneticPr fontId="2" type="noConversion"/>
  <dataValidations count="1">
    <dataValidation allowBlank="1" showInputMessage="1" showErrorMessage="1" prompt="开发间接费用按项目分摊相关人员费用，比例由项目部确定" sqref="A7:BT7"/>
  </dataValidations>
  <hyperlinks>
    <hyperlink ref="B2" location="一、资金流量预算表!A1" display="返回"/>
  </hyperlinks>
  <printOptions horizontalCentered="1"/>
  <pageMargins left="0.28000000000000003" right="0.39" top="0.27559055118110237" bottom="0.19685039370078741" header="0.16" footer="0"/>
  <pageSetup paperSize="9" scale="95" orientation="landscape" verticalDpi="1200" r:id="rId1"/>
  <headerFooter alignWithMargins="0"/>
</worksheet>
</file>

<file path=xl/worksheets/sheet19.xml><?xml version="1.0" encoding="utf-8"?>
<worksheet xmlns="http://schemas.openxmlformats.org/spreadsheetml/2006/main" xmlns:r="http://schemas.openxmlformats.org/officeDocument/2006/relationships">
  <sheetPr codeName="Sheet23">
    <outlinePr summaryRight="0"/>
  </sheetPr>
  <dimension ref="A1:T21"/>
  <sheetViews>
    <sheetView workbookViewId="0">
      <selection activeCell="I9" sqref="I9"/>
    </sheetView>
  </sheetViews>
  <sheetFormatPr defaultRowHeight="14.25" outlineLevelCol="1"/>
  <cols>
    <col min="1" max="1" width="9" style="48"/>
    <col min="2" max="2" width="11.75" style="48" customWidth="1"/>
    <col min="3" max="3" width="7" style="48" customWidth="1"/>
    <col min="4" max="6" width="7" style="48" customWidth="1" outlineLevel="1"/>
    <col min="7" max="7" width="8.5" style="48" bestFit="1" customWidth="1"/>
    <col min="8" max="10" width="7" style="48" customWidth="1" outlineLevel="1"/>
    <col min="11" max="11" width="8.5" style="48" customWidth="1"/>
    <col min="12" max="13" width="7" style="48" customWidth="1" outlineLevel="1"/>
    <col min="14" max="14" width="7.5" style="48" bestFit="1" customWidth="1" outlineLevel="1"/>
    <col min="15" max="15" width="8.375" style="48" customWidth="1"/>
    <col min="16" max="18" width="10.25" style="1353" customWidth="1" outlineLevel="1"/>
    <col min="19" max="19" width="10.25" style="48" customWidth="1"/>
    <col min="20" max="20" width="13.875" style="48" customWidth="1"/>
    <col min="21" max="16384" width="9" style="48"/>
  </cols>
  <sheetData>
    <row r="1" spans="1:20">
      <c r="A1" s="303" t="s">
        <v>1553</v>
      </c>
    </row>
    <row r="2" spans="1:20">
      <c r="A2" s="304" t="s">
        <v>1015</v>
      </c>
    </row>
    <row r="3" spans="1:20" ht="22.5">
      <c r="A3" s="1658" t="s">
        <v>242</v>
      </c>
      <c r="B3" s="1658"/>
      <c r="C3" s="1658"/>
      <c r="D3" s="1658"/>
      <c r="E3" s="1658"/>
      <c r="F3" s="1658"/>
      <c r="G3" s="1658"/>
      <c r="H3" s="1658"/>
      <c r="I3" s="1658"/>
      <c r="J3" s="1658"/>
      <c r="K3" s="1658"/>
      <c r="L3" s="1658"/>
      <c r="M3" s="1658"/>
      <c r="N3" s="1658"/>
      <c r="O3" s="1658"/>
      <c r="P3" s="1658"/>
      <c r="Q3" s="1658"/>
      <c r="R3" s="1658"/>
      <c r="S3" s="1658"/>
      <c r="T3" s="1658"/>
    </row>
    <row r="4" spans="1:20" s="308" customFormat="1" ht="30" customHeight="1">
      <c r="A4" s="305" t="str">
        <f>表格索引!B4</f>
        <v>编制单位：广东******有限公司</v>
      </c>
      <c r="B4" s="305"/>
      <c r="C4" s="306"/>
      <c r="D4" s="306"/>
      <c r="E4" s="306"/>
      <c r="F4" s="306"/>
      <c r="G4" s="307"/>
      <c r="H4" s="307"/>
      <c r="I4" s="307"/>
      <c r="J4" s="307"/>
      <c r="K4" s="307" t="str">
        <f>表格索引!C4</f>
        <v>预算年度：2013年</v>
      </c>
      <c r="L4" s="307"/>
      <c r="M4" s="307"/>
      <c r="N4" s="307"/>
      <c r="P4" s="1354"/>
      <c r="Q4" s="1354"/>
      <c r="R4" s="1354"/>
      <c r="S4" s="307"/>
      <c r="T4" s="307" t="s">
        <v>1186</v>
      </c>
    </row>
    <row r="5" spans="1:20" ht="18.75" customHeight="1">
      <c r="A5" s="1580" t="s">
        <v>1164</v>
      </c>
      <c r="B5" s="1581"/>
      <c r="C5" s="1659" t="s">
        <v>1163</v>
      </c>
      <c r="D5" s="1659"/>
      <c r="E5" s="1659"/>
      <c r="F5" s="1659"/>
      <c r="G5" s="1659"/>
      <c r="H5" s="1659"/>
      <c r="I5" s="1659"/>
      <c r="J5" s="1659"/>
      <c r="K5" s="1659"/>
      <c r="L5" s="1659"/>
      <c r="M5" s="1659"/>
      <c r="N5" s="1659"/>
      <c r="O5" s="1659"/>
      <c r="P5" s="1659"/>
      <c r="Q5" s="1659"/>
      <c r="R5" s="1659"/>
      <c r="S5" s="1659"/>
      <c r="T5" s="1498" t="s">
        <v>1185</v>
      </c>
    </row>
    <row r="6" spans="1:20" ht="18.75" customHeight="1">
      <c r="A6" s="1582"/>
      <c r="B6" s="1583"/>
      <c r="C6" s="23" t="s">
        <v>1207</v>
      </c>
      <c r="D6" s="23" t="s">
        <v>368</v>
      </c>
      <c r="E6" s="23" t="s">
        <v>369</v>
      </c>
      <c r="F6" s="23" t="s">
        <v>370</v>
      </c>
      <c r="G6" s="23" t="s">
        <v>1208</v>
      </c>
      <c r="H6" s="23" t="s">
        <v>371</v>
      </c>
      <c r="I6" s="23" t="s">
        <v>372</v>
      </c>
      <c r="J6" s="23" t="s">
        <v>373</v>
      </c>
      <c r="K6" s="23" t="s">
        <v>1191</v>
      </c>
      <c r="L6" s="23" t="s">
        <v>374</v>
      </c>
      <c r="M6" s="23" t="s">
        <v>375</v>
      </c>
      <c r="N6" s="23" t="s">
        <v>376</v>
      </c>
      <c r="O6" s="23" t="s">
        <v>1192</v>
      </c>
      <c r="P6" s="1355" t="s">
        <v>377</v>
      </c>
      <c r="Q6" s="1355" t="s">
        <v>378</v>
      </c>
      <c r="R6" s="1355" t="s">
        <v>379</v>
      </c>
      <c r="S6" s="37" t="s">
        <v>1143</v>
      </c>
      <c r="T6" s="1579"/>
    </row>
    <row r="7" spans="1:20" ht="15" customHeight="1">
      <c r="A7" s="1584"/>
      <c r="B7" s="1585"/>
      <c r="C7" s="77" t="s">
        <v>12</v>
      </c>
      <c r="D7" s="77"/>
      <c r="E7" s="77"/>
      <c r="F7" s="77"/>
      <c r="G7" s="77" t="s">
        <v>13</v>
      </c>
      <c r="H7" s="77"/>
      <c r="I7" s="77"/>
      <c r="J7" s="77"/>
      <c r="K7" s="77" t="s">
        <v>19</v>
      </c>
      <c r="L7" s="77"/>
      <c r="M7" s="77"/>
      <c r="N7" s="77"/>
      <c r="O7" s="77" t="s">
        <v>15</v>
      </c>
      <c r="P7" s="1356"/>
      <c r="Q7" s="1356"/>
      <c r="R7" s="1356"/>
      <c r="S7" s="69" t="s">
        <v>20</v>
      </c>
      <c r="T7" s="1499"/>
    </row>
    <row r="8" spans="1:20" ht="28.5" customHeight="1">
      <c r="A8" s="1651" t="s">
        <v>266</v>
      </c>
      <c r="B8" s="1652"/>
      <c r="C8" s="321">
        <f t="shared" ref="C8:C15" si="0">SUM(D8:F8)</f>
        <v>69496.409999999989</v>
      </c>
      <c r="D8" s="271">
        <f>'4、其他业务利润'!D13</f>
        <v>23165.469999999998</v>
      </c>
      <c r="E8" s="271">
        <f>'4、其他业务利润'!E13</f>
        <v>23165.469999999998</v>
      </c>
      <c r="F8" s="271">
        <f>'4、其他业务利润'!F13</f>
        <v>23165.469999999998</v>
      </c>
      <c r="G8" s="321">
        <f t="shared" ref="G8:G15" si="1">SUM(H8:J8)</f>
        <v>0</v>
      </c>
      <c r="H8" s="271">
        <f>'4、其他业务利润'!H13</f>
        <v>0</v>
      </c>
      <c r="I8" s="271">
        <f>'4、其他业务利润'!I13</f>
        <v>0</v>
      </c>
      <c r="J8" s="271">
        <f>'4、其他业务利润'!J13</f>
        <v>0</v>
      </c>
      <c r="K8" s="321">
        <f t="shared" ref="K8:K15" si="2">SUM(L8:N8)</f>
        <v>0</v>
      </c>
      <c r="L8" s="271">
        <f>'4、其他业务利润'!L13</f>
        <v>0</v>
      </c>
      <c r="M8" s="271">
        <f>'4、其他业务利润'!M13</f>
        <v>0</v>
      </c>
      <c r="N8" s="271">
        <f>'4、其他业务利润'!N13</f>
        <v>0</v>
      </c>
      <c r="O8" s="321">
        <f t="shared" ref="O8:O15" si="3">SUM(P8:R8)</f>
        <v>0</v>
      </c>
      <c r="P8" s="1357">
        <f>'4、其他业务利润'!P13</f>
        <v>0</v>
      </c>
      <c r="Q8" s="1357">
        <f>'4、其他业务利润'!Q13</f>
        <v>0</v>
      </c>
      <c r="R8" s="1357">
        <f>'4、其他业务利润'!R13</f>
        <v>0</v>
      </c>
      <c r="S8" s="27">
        <f t="shared" ref="S8:S15" si="4">O8+K8+G8+C8</f>
        <v>69496.409999999989</v>
      </c>
      <c r="T8" s="16"/>
    </row>
    <row r="9" spans="1:20" ht="28.5" customHeight="1">
      <c r="A9" s="1653" t="s">
        <v>267</v>
      </c>
      <c r="B9" s="1654"/>
      <c r="C9" s="321">
        <f t="shared" si="0"/>
        <v>0</v>
      </c>
      <c r="D9" s="271"/>
      <c r="E9" s="271"/>
      <c r="F9" s="271"/>
      <c r="G9" s="321">
        <f t="shared" si="1"/>
        <v>0</v>
      </c>
      <c r="H9" s="271"/>
      <c r="I9" s="271"/>
      <c r="J9" s="271"/>
      <c r="K9" s="321">
        <f t="shared" si="2"/>
        <v>0</v>
      </c>
      <c r="L9" s="271"/>
      <c r="M9" s="271"/>
      <c r="N9" s="271"/>
      <c r="O9" s="321">
        <f t="shared" si="3"/>
        <v>0</v>
      </c>
      <c r="P9" s="1358"/>
      <c r="Q9" s="1358"/>
      <c r="R9" s="1358"/>
      <c r="S9" s="27">
        <f t="shared" si="4"/>
        <v>0</v>
      </c>
      <c r="T9" s="16"/>
    </row>
    <row r="10" spans="1:20" ht="28.5" customHeight="1">
      <c r="A10" s="1653" t="s">
        <v>268</v>
      </c>
      <c r="B10" s="1654"/>
      <c r="C10" s="321">
        <f t="shared" si="0"/>
        <v>0</v>
      </c>
      <c r="D10" s="271"/>
      <c r="E10" s="271"/>
      <c r="F10" s="271"/>
      <c r="G10" s="321">
        <f t="shared" si="1"/>
        <v>0</v>
      </c>
      <c r="H10" s="271"/>
      <c r="I10" s="271"/>
      <c r="J10" s="271"/>
      <c r="K10" s="321">
        <f t="shared" si="2"/>
        <v>0</v>
      </c>
      <c r="L10" s="271"/>
      <c r="M10" s="271"/>
      <c r="N10" s="271"/>
      <c r="O10" s="321">
        <f t="shared" si="3"/>
        <v>0</v>
      </c>
      <c r="P10" s="1358"/>
      <c r="Q10" s="1358"/>
      <c r="R10" s="1358"/>
      <c r="S10" s="27">
        <f t="shared" si="4"/>
        <v>0</v>
      </c>
      <c r="T10" s="16"/>
    </row>
    <row r="11" spans="1:20" ht="15.6" customHeight="1">
      <c r="A11" s="1655"/>
      <c r="B11" s="1656"/>
      <c r="C11" s="321">
        <f t="shared" si="0"/>
        <v>0</v>
      </c>
      <c r="D11" s="284"/>
      <c r="E11" s="284"/>
      <c r="F11" s="284"/>
      <c r="G11" s="321">
        <f t="shared" si="1"/>
        <v>0</v>
      </c>
      <c r="H11" s="284"/>
      <c r="I11" s="284"/>
      <c r="J11" s="284"/>
      <c r="K11" s="321">
        <f t="shared" si="2"/>
        <v>0</v>
      </c>
      <c r="L11" s="284"/>
      <c r="M11" s="284"/>
      <c r="N11" s="284"/>
      <c r="O11" s="321">
        <f t="shared" si="3"/>
        <v>0</v>
      </c>
      <c r="P11" s="1359"/>
      <c r="Q11" s="1359"/>
      <c r="R11" s="1359"/>
      <c r="S11" s="27">
        <f t="shared" si="4"/>
        <v>0</v>
      </c>
      <c r="T11" s="16"/>
    </row>
    <row r="12" spans="1:20" ht="15.6" customHeight="1">
      <c r="A12" s="1655"/>
      <c r="B12" s="1656"/>
      <c r="C12" s="321">
        <f t="shared" si="0"/>
        <v>0</v>
      </c>
      <c r="D12" s="284"/>
      <c r="E12" s="284"/>
      <c r="F12" s="284"/>
      <c r="G12" s="321">
        <f t="shared" si="1"/>
        <v>0</v>
      </c>
      <c r="H12" s="284"/>
      <c r="I12" s="284"/>
      <c r="J12" s="284"/>
      <c r="K12" s="321">
        <f t="shared" si="2"/>
        <v>0</v>
      </c>
      <c r="L12" s="284"/>
      <c r="M12" s="284"/>
      <c r="N12" s="284"/>
      <c r="O12" s="321">
        <f t="shared" si="3"/>
        <v>0</v>
      </c>
      <c r="P12" s="1359"/>
      <c r="Q12" s="1359"/>
      <c r="R12" s="1359"/>
      <c r="S12" s="27">
        <f t="shared" si="4"/>
        <v>0</v>
      </c>
      <c r="T12" s="16"/>
    </row>
    <row r="13" spans="1:20" s="310" customFormat="1" ht="15.6" customHeight="1">
      <c r="A13" s="1657"/>
      <c r="B13" s="1657"/>
      <c r="C13" s="321">
        <f t="shared" si="0"/>
        <v>0</v>
      </c>
      <c r="D13" s="148"/>
      <c r="E13" s="148"/>
      <c r="F13" s="148"/>
      <c r="G13" s="321">
        <f t="shared" si="1"/>
        <v>0</v>
      </c>
      <c r="H13" s="148"/>
      <c r="I13" s="148"/>
      <c r="J13" s="148"/>
      <c r="K13" s="321">
        <f t="shared" si="2"/>
        <v>0</v>
      </c>
      <c r="L13" s="148"/>
      <c r="M13" s="148"/>
      <c r="N13" s="148"/>
      <c r="O13" s="321">
        <f t="shared" si="3"/>
        <v>0</v>
      </c>
      <c r="P13" s="1360"/>
      <c r="Q13" s="1360"/>
      <c r="R13" s="1360"/>
      <c r="S13" s="27">
        <f t="shared" si="4"/>
        <v>0</v>
      </c>
      <c r="T13" s="309"/>
    </row>
    <row r="14" spans="1:20" s="310" customFormat="1" ht="15.6" customHeight="1">
      <c r="A14" s="1657"/>
      <c r="B14" s="1657"/>
      <c r="C14" s="321">
        <f t="shared" si="0"/>
        <v>0</v>
      </c>
      <c r="D14" s="148"/>
      <c r="E14" s="148"/>
      <c r="F14" s="148"/>
      <c r="G14" s="321">
        <f t="shared" si="1"/>
        <v>0</v>
      </c>
      <c r="H14" s="148"/>
      <c r="I14" s="148"/>
      <c r="J14" s="148"/>
      <c r="K14" s="321">
        <f t="shared" si="2"/>
        <v>0</v>
      </c>
      <c r="L14" s="148"/>
      <c r="M14" s="148"/>
      <c r="N14" s="148"/>
      <c r="O14" s="321">
        <f t="shared" si="3"/>
        <v>0</v>
      </c>
      <c r="P14" s="1360"/>
      <c r="Q14" s="1360"/>
      <c r="R14" s="1360"/>
      <c r="S14" s="27">
        <f t="shared" si="4"/>
        <v>0</v>
      </c>
      <c r="T14" s="309"/>
    </row>
    <row r="15" spans="1:20" s="310" customFormat="1" ht="15.6" customHeight="1">
      <c r="A15" s="1657"/>
      <c r="B15" s="1657"/>
      <c r="C15" s="321">
        <f t="shared" si="0"/>
        <v>0</v>
      </c>
      <c r="D15" s="148"/>
      <c r="E15" s="148"/>
      <c r="F15" s="148"/>
      <c r="G15" s="321">
        <f t="shared" si="1"/>
        <v>0</v>
      </c>
      <c r="H15" s="148"/>
      <c r="I15" s="148"/>
      <c r="J15" s="148"/>
      <c r="K15" s="321">
        <f t="shared" si="2"/>
        <v>0</v>
      </c>
      <c r="L15" s="148"/>
      <c r="M15" s="148"/>
      <c r="N15" s="148"/>
      <c r="O15" s="321">
        <f t="shared" si="3"/>
        <v>0</v>
      </c>
      <c r="P15" s="1360"/>
      <c r="Q15" s="1360"/>
      <c r="R15" s="1360"/>
      <c r="S15" s="27">
        <f t="shared" si="4"/>
        <v>0</v>
      </c>
      <c r="T15" s="309"/>
    </row>
    <row r="16" spans="1:20" ht="16.5" customHeight="1">
      <c r="A16" s="311" t="s">
        <v>1144</v>
      </c>
      <c r="B16" s="311"/>
      <c r="C16" s="105">
        <f>SUM(C8:C15)</f>
        <v>69496.409999999989</v>
      </c>
      <c r="D16" s="105">
        <f t="shared" ref="D16:R16" si="5">SUM(D8:D15)</f>
        <v>23165.469999999998</v>
      </c>
      <c r="E16" s="105">
        <f t="shared" si="5"/>
        <v>23165.469999999998</v>
      </c>
      <c r="F16" s="105">
        <f t="shared" si="5"/>
        <v>23165.469999999998</v>
      </c>
      <c r="G16" s="105">
        <f t="shared" si="5"/>
        <v>0</v>
      </c>
      <c r="H16" s="105">
        <f t="shared" si="5"/>
        <v>0</v>
      </c>
      <c r="I16" s="105">
        <f t="shared" si="5"/>
        <v>0</v>
      </c>
      <c r="J16" s="105">
        <f t="shared" si="5"/>
        <v>0</v>
      </c>
      <c r="K16" s="105">
        <f t="shared" si="5"/>
        <v>0</v>
      </c>
      <c r="L16" s="105">
        <f t="shared" si="5"/>
        <v>0</v>
      </c>
      <c r="M16" s="105">
        <f t="shared" si="5"/>
        <v>0</v>
      </c>
      <c r="N16" s="105">
        <f t="shared" si="5"/>
        <v>0</v>
      </c>
      <c r="O16" s="105">
        <f t="shared" si="5"/>
        <v>0</v>
      </c>
      <c r="P16" s="1361">
        <f t="shared" si="5"/>
        <v>0</v>
      </c>
      <c r="Q16" s="1361">
        <f t="shared" si="5"/>
        <v>0</v>
      </c>
      <c r="R16" s="1361">
        <f t="shared" si="5"/>
        <v>0</v>
      </c>
      <c r="S16" s="105">
        <f>SUM(S8:S15)</f>
        <v>69496.409999999989</v>
      </c>
      <c r="T16" s="105"/>
    </row>
    <row r="17" spans="1:19" ht="22.5" customHeight="1">
      <c r="A17" s="53" t="s">
        <v>141</v>
      </c>
      <c r="B17" s="53"/>
      <c r="C17" s="53"/>
      <c r="D17" s="53"/>
      <c r="E17" s="53"/>
      <c r="F17" s="53"/>
      <c r="G17" s="53"/>
      <c r="H17" s="53"/>
      <c r="I17" s="53"/>
      <c r="J17" s="53"/>
      <c r="K17" s="53"/>
      <c r="L17" s="53"/>
      <c r="M17" s="53"/>
      <c r="N17" s="53"/>
      <c r="O17" s="53"/>
      <c r="P17" s="1362"/>
      <c r="Q17" s="1362"/>
      <c r="R17" s="1362"/>
      <c r="S17" s="312" t="s">
        <v>114</v>
      </c>
    </row>
    <row r="18" spans="1:19" s="53" customFormat="1" ht="18.75" customHeight="1">
      <c r="A18" s="1649" t="s">
        <v>243</v>
      </c>
      <c r="B18" s="1650"/>
      <c r="C18" s="1650"/>
      <c r="D18" s="1650"/>
      <c r="E18" s="1650"/>
      <c r="F18" s="1650"/>
      <c r="G18" s="1650"/>
      <c r="H18" s="1650"/>
      <c r="I18" s="1650"/>
      <c r="J18" s="1650"/>
      <c r="K18" s="1650"/>
      <c r="L18" s="1650"/>
      <c r="M18" s="1650"/>
      <c r="N18" s="1650"/>
      <c r="O18" s="1650"/>
      <c r="P18" s="1650"/>
      <c r="Q18" s="1650"/>
      <c r="R18" s="1650"/>
      <c r="S18" s="1650"/>
    </row>
    <row r="19" spans="1:19" s="53" customFormat="1" ht="12.75">
      <c r="A19" s="313" t="s">
        <v>241</v>
      </c>
      <c r="P19" s="1362"/>
      <c r="Q19" s="1362"/>
      <c r="R19" s="1362"/>
    </row>
    <row r="20" spans="1:19" s="53" customFormat="1" ht="12.75">
      <c r="A20" s="313" t="s">
        <v>961</v>
      </c>
      <c r="P20" s="1362"/>
      <c r="Q20" s="1362"/>
      <c r="R20" s="1362"/>
    </row>
    <row r="21" spans="1:19" s="53" customFormat="1" ht="12.75">
      <c r="A21" s="313" t="s">
        <v>456</v>
      </c>
      <c r="P21" s="1362"/>
      <c r="Q21" s="1362"/>
      <c r="R21" s="1362"/>
    </row>
  </sheetData>
  <mergeCells count="13">
    <mergeCell ref="A3:T3"/>
    <mergeCell ref="C5:S5"/>
    <mergeCell ref="A5:B7"/>
    <mergeCell ref="T5:T7"/>
    <mergeCell ref="A15:B15"/>
    <mergeCell ref="A18:S18"/>
    <mergeCell ref="A8:B8"/>
    <mergeCell ref="A9:B9"/>
    <mergeCell ref="A10:B10"/>
    <mergeCell ref="A12:B12"/>
    <mergeCell ref="A11:B11"/>
    <mergeCell ref="A13:B13"/>
    <mergeCell ref="A14:B14"/>
  </mergeCells>
  <phoneticPr fontId="2" type="noConversion"/>
  <hyperlinks>
    <hyperlink ref="A2" location="一、资金流量预算表!A1" display="返回"/>
  </hyperlinks>
  <printOptions horizontalCentered="1"/>
  <pageMargins left="0.74803149606299213" right="0.74803149606299213" top="0.98425196850393704" bottom="0.98425196850393704" header="0.51181102362204722" footer="0.51181102362204722"/>
  <pageSetup paperSize="9" orientation="landscape" verticalDpi="1200" r:id="rId1"/>
  <headerFooter alignWithMargins="0"/>
</worksheet>
</file>

<file path=xl/worksheets/sheet2.xml><?xml version="1.0" encoding="utf-8"?>
<worksheet xmlns="http://schemas.openxmlformats.org/spreadsheetml/2006/main" xmlns:r="http://schemas.openxmlformats.org/officeDocument/2006/relationships">
  <sheetPr codeName="Sheet7"/>
  <dimension ref="A1:B10"/>
  <sheetViews>
    <sheetView zoomScaleNormal="100" workbookViewId="0">
      <selection activeCell="A10" sqref="A10:B10"/>
    </sheetView>
  </sheetViews>
  <sheetFormatPr defaultRowHeight="14.25"/>
  <cols>
    <col min="1" max="1" width="80.625" customWidth="1"/>
    <col min="2" max="2" width="24.875" customWidth="1"/>
    <col min="3" max="3" width="78.375" customWidth="1"/>
  </cols>
  <sheetData>
    <row r="1" spans="1:2" ht="39" customHeight="1">
      <c r="A1" s="1478"/>
      <c r="B1" s="1478"/>
    </row>
    <row r="4" spans="1:2" ht="31.5" customHeight="1">
      <c r="A4" s="1480"/>
      <c r="B4" s="1481"/>
    </row>
    <row r="5" spans="1:2" ht="64.5" customHeight="1">
      <c r="A5" s="1479" t="s">
        <v>1309</v>
      </c>
      <c r="B5" s="1479"/>
    </row>
    <row r="6" spans="1:2" ht="45.75" customHeight="1">
      <c r="A6" s="1483" t="s">
        <v>1308</v>
      </c>
      <c r="B6" s="1483"/>
    </row>
    <row r="7" spans="1:2" ht="31.5">
      <c r="A7" s="298"/>
      <c r="B7" s="299"/>
    </row>
    <row r="8" spans="1:2" ht="31.5">
      <c r="A8" s="298"/>
      <c r="B8" s="299"/>
    </row>
    <row r="9" spans="1:2" ht="31.5">
      <c r="A9" s="298"/>
      <c r="B9" s="299"/>
    </row>
    <row r="10" spans="1:2" ht="42" customHeight="1">
      <c r="A10" s="1482" t="s">
        <v>1989</v>
      </c>
      <c r="B10" s="1482"/>
    </row>
  </sheetData>
  <mergeCells count="5">
    <mergeCell ref="A1:B1"/>
    <mergeCell ref="A5:B5"/>
    <mergeCell ref="A4:B4"/>
    <mergeCell ref="A10:B10"/>
    <mergeCell ref="A6:B6"/>
  </mergeCells>
  <phoneticPr fontId="2" type="noConversion"/>
  <pageMargins left="1.1811023622047245" right="1.1811023622047245" top="1.1811023622047245" bottom="0.98425196850393704" header="0.51181102362204722" footer="0.51181102362204722"/>
  <pageSetup paperSize="9" orientation="landscape" r:id="rId1"/>
  <headerFooter alignWithMargins="0"/>
</worksheet>
</file>

<file path=xl/worksheets/sheet20.xml><?xml version="1.0" encoding="utf-8"?>
<worksheet xmlns="http://schemas.openxmlformats.org/spreadsheetml/2006/main" xmlns:r="http://schemas.openxmlformats.org/officeDocument/2006/relationships">
  <sheetPr codeName="Sheet24">
    <tabColor theme="9" tint="0.39997558519241921"/>
    <outlinePr summaryBelow="0" summaryRight="0"/>
  </sheetPr>
  <dimension ref="A1:Z108"/>
  <sheetViews>
    <sheetView showZeros="0" workbookViewId="0">
      <pane xSplit="2" ySplit="6" topLeftCell="D49" activePane="bottomRight" state="frozen"/>
      <selection activeCell="D18" sqref="D18"/>
      <selection pane="topRight" activeCell="D18" sqref="D18"/>
      <selection pane="bottomLeft" activeCell="D18" sqref="D18"/>
      <selection pane="bottomRight" activeCell="F14" sqref="F14"/>
    </sheetView>
  </sheetViews>
  <sheetFormatPr defaultRowHeight="14.25" outlineLevelRow="4" outlineLevelCol="1"/>
  <cols>
    <col min="1" max="1" width="7.75" style="773" customWidth="1"/>
    <col min="2" max="2" width="14.125" style="773" customWidth="1"/>
    <col min="3" max="3" width="9.375" style="797" hidden="1" customWidth="1"/>
    <col min="4" max="4" width="12.625" style="1418" customWidth="1"/>
    <col min="5" max="5" width="10.25" style="773" bestFit="1" customWidth="1"/>
    <col min="6" max="8" width="11.625" style="773" customWidth="1" outlineLevel="1"/>
    <col min="9" max="9" width="10.25" style="773" bestFit="1" customWidth="1"/>
    <col min="10" max="12" width="11.625" style="773" customWidth="1" outlineLevel="1"/>
    <col min="13" max="13" width="10.25" style="773" bestFit="1" customWidth="1"/>
    <col min="14" max="16" width="11.625" style="773" customWidth="1" outlineLevel="1"/>
    <col min="17" max="17" width="10.5" style="773" customWidth="1"/>
    <col min="18" max="20" width="11.625" style="773" customWidth="1" outlineLevel="1"/>
    <col min="21" max="21" width="13.375" style="1378" customWidth="1"/>
    <col min="22" max="22" width="11.625" style="1378" customWidth="1"/>
    <col min="23" max="23" width="13.625" style="1378" customWidth="1"/>
    <col min="24" max="24" width="12.25" style="1378" customWidth="1"/>
    <col min="25" max="25" width="10.125" style="773" customWidth="1"/>
    <col min="26" max="26" width="8.875" style="773" customWidth="1"/>
    <col min="27" max="16384" width="9" style="773"/>
  </cols>
  <sheetData>
    <row r="1" spans="1:26">
      <c r="A1" s="1641" t="s">
        <v>1554</v>
      </c>
      <c r="B1" s="1641"/>
      <c r="C1" s="772"/>
      <c r="D1" s="1417"/>
    </row>
    <row r="2" spans="1:26">
      <c r="A2" s="774" t="s">
        <v>1015</v>
      </c>
      <c r="E2" s="1379"/>
      <c r="F2" s="1379"/>
      <c r="G2" s="1379"/>
      <c r="H2" s="1379"/>
      <c r="I2" s="1379"/>
      <c r="J2" s="1379"/>
      <c r="K2" s="1379"/>
      <c r="L2" s="1379"/>
      <c r="M2" s="1379"/>
      <c r="N2" s="1379"/>
      <c r="O2" s="1379"/>
      <c r="P2" s="1379"/>
      <c r="Q2" s="1379"/>
      <c r="R2" s="1379"/>
      <c r="S2" s="1379"/>
      <c r="T2" s="1379"/>
      <c r="U2" s="1380"/>
      <c r="V2" s="1380"/>
      <c r="W2" s="1380"/>
      <c r="X2" s="1380"/>
      <c r="Y2" s="1379"/>
    </row>
    <row r="3" spans="1:26" ht="22.5">
      <c r="B3" s="1662" t="s">
        <v>1723</v>
      </c>
      <c r="C3" s="1662"/>
      <c r="D3" s="1662"/>
      <c r="E3" s="1662"/>
      <c r="F3" s="1662"/>
      <c r="G3" s="1662"/>
      <c r="H3" s="1662"/>
      <c r="I3" s="1662"/>
      <c r="J3" s="1662"/>
      <c r="K3" s="1662"/>
      <c r="L3" s="1662"/>
      <c r="M3" s="1662"/>
      <c r="N3" s="1662"/>
      <c r="O3" s="1662"/>
      <c r="P3" s="1662"/>
      <c r="Q3" s="1662"/>
      <c r="R3" s="1662"/>
      <c r="S3" s="1662"/>
      <c r="T3" s="1662"/>
      <c r="U3" s="1662"/>
      <c r="V3" s="1662"/>
      <c r="W3" s="1662"/>
      <c r="X3" s="1662"/>
      <c r="Y3" s="1662"/>
      <c r="Z3" s="1662"/>
    </row>
    <row r="4" spans="1:26" ht="21" customHeight="1">
      <c r="A4" s="1663" t="s">
        <v>1728</v>
      </c>
      <c r="B4" s="1663"/>
      <c r="C4" s="1663"/>
      <c r="D4" s="1663"/>
      <c r="E4" s="1663"/>
      <c r="F4" s="1663"/>
      <c r="G4" s="1663"/>
      <c r="H4" s="1663"/>
      <c r="I4" s="1663"/>
      <c r="J4" s="1381"/>
      <c r="K4" s="1381"/>
      <c r="L4" s="1381"/>
      <c r="Q4" s="1382" t="s">
        <v>1729</v>
      </c>
      <c r="R4" s="1382"/>
      <c r="S4" s="1382"/>
      <c r="T4" s="1382"/>
      <c r="U4" s="1383"/>
      <c r="V4" s="1383"/>
      <c r="W4" s="1664" t="s">
        <v>1535</v>
      </c>
      <c r="X4" s="1664"/>
      <c r="Y4" s="1664"/>
      <c r="Z4" s="1664"/>
    </row>
    <row r="5" spans="1:26" ht="39.75" customHeight="1">
      <c r="A5" s="1374" t="s">
        <v>1536</v>
      </c>
      <c r="B5" s="1375" t="s">
        <v>1145</v>
      </c>
      <c r="C5" s="844" t="s">
        <v>1541</v>
      </c>
      <c r="D5" s="1377">
        <v>41244</v>
      </c>
      <c r="E5" s="778" t="s">
        <v>1542</v>
      </c>
      <c r="F5" s="846">
        <v>41275</v>
      </c>
      <c r="G5" s="846">
        <v>41306</v>
      </c>
      <c r="H5" s="846">
        <v>41334</v>
      </c>
      <c r="I5" s="778" t="s">
        <v>1543</v>
      </c>
      <c r="J5" s="846">
        <v>41365</v>
      </c>
      <c r="K5" s="846">
        <v>41395</v>
      </c>
      <c r="L5" s="846">
        <v>41426</v>
      </c>
      <c r="M5" s="778" t="s">
        <v>1191</v>
      </c>
      <c r="N5" s="846">
        <v>41456</v>
      </c>
      <c r="O5" s="846">
        <v>41487</v>
      </c>
      <c r="P5" s="846">
        <v>41518</v>
      </c>
      <c r="Q5" s="778" t="s">
        <v>1192</v>
      </c>
      <c r="R5" s="846">
        <v>41548</v>
      </c>
      <c r="S5" s="846">
        <v>41579</v>
      </c>
      <c r="T5" s="846">
        <v>41609</v>
      </c>
      <c r="U5" s="1376" t="s">
        <v>1143</v>
      </c>
      <c r="V5" s="1376" t="s">
        <v>1724</v>
      </c>
      <c r="W5" s="1376" t="s">
        <v>1537</v>
      </c>
      <c r="X5" s="1376" t="s">
        <v>1538</v>
      </c>
      <c r="Y5" s="1375" t="s">
        <v>1539</v>
      </c>
      <c r="Z5" s="1372" t="s">
        <v>1540</v>
      </c>
    </row>
    <row r="6" spans="1:26" s="1390" customFormat="1" ht="12">
      <c r="A6" s="1384" t="s">
        <v>1726</v>
      </c>
      <c r="B6" s="1384" t="s">
        <v>1727</v>
      </c>
      <c r="C6" s="1385"/>
      <c r="D6" s="1419"/>
      <c r="E6" s="1386"/>
      <c r="F6" s="1386"/>
      <c r="G6" s="1386"/>
      <c r="H6" s="1386"/>
      <c r="I6" s="1386"/>
      <c r="J6" s="1386"/>
      <c r="K6" s="1386"/>
      <c r="L6" s="1386"/>
      <c r="M6" s="1386"/>
      <c r="N6" s="1386"/>
      <c r="O6" s="1386"/>
      <c r="P6" s="1386"/>
      <c r="Q6" s="1386"/>
      <c r="R6" s="1386"/>
      <c r="S6" s="1386"/>
      <c r="T6" s="1386"/>
      <c r="U6" s="1387"/>
      <c r="V6" s="1387"/>
      <c r="W6" s="1387"/>
      <c r="X6" s="1387"/>
      <c r="Y6" s="1388"/>
      <c r="Z6" s="1389"/>
    </row>
    <row r="7" spans="1:26" s="1390" customFormat="1" ht="12" outlineLevel="1">
      <c r="A7" s="1391">
        <f>'[13]12管理费用'!A8</f>
        <v>1</v>
      </c>
      <c r="B7" s="1391" t="str">
        <f>'[13]12管理费用'!B8</f>
        <v>薪酬费用</v>
      </c>
      <c r="C7" s="854"/>
      <c r="D7" s="1420"/>
      <c r="E7" s="1392">
        <f t="shared" ref="E7:E67" si="0">SUM(F7:H7)</f>
        <v>0</v>
      </c>
      <c r="F7" s="1393">
        <f>SUM(F8:F10,F22:F32)</f>
        <v>0</v>
      </c>
      <c r="G7" s="1393">
        <f t="shared" ref="G7:H7" si="1">SUM(G8:G10,G22:G32)</f>
        <v>0</v>
      </c>
      <c r="H7" s="1393">
        <f t="shared" si="1"/>
        <v>0</v>
      </c>
      <c r="I7" s="1392">
        <f t="shared" ref="I7:I44" si="2">SUM(J7:L7)</f>
        <v>0</v>
      </c>
      <c r="J7" s="1393">
        <f>SUM(J8:J10,J22:J32)</f>
        <v>0</v>
      </c>
      <c r="K7" s="1393">
        <f t="shared" ref="K7:L7" si="3">SUM(K8:K10,K22:K32)</f>
        <v>0</v>
      </c>
      <c r="L7" s="1393">
        <f t="shared" si="3"/>
        <v>0</v>
      </c>
      <c r="M7" s="1392">
        <f t="shared" ref="M7:M44" si="4">SUM(N7:P7)</f>
        <v>0</v>
      </c>
      <c r="N7" s="1393">
        <f>SUM(N8:N10,N22:N32)</f>
        <v>0</v>
      </c>
      <c r="O7" s="1393">
        <f t="shared" ref="O7:P7" si="5">SUM(O8:O10,O22:O32)</f>
        <v>0</v>
      </c>
      <c r="P7" s="1393">
        <f t="shared" si="5"/>
        <v>0</v>
      </c>
      <c r="Q7" s="1392">
        <f t="shared" ref="Q7:Q44" si="6">SUM(R7:T7)</f>
        <v>0</v>
      </c>
      <c r="R7" s="1393">
        <f>SUM(R8:R10,R22:R32)</f>
        <v>0</v>
      </c>
      <c r="S7" s="1393">
        <f t="shared" ref="S7:T7" si="7">SUM(S8:S10,S22:S32)</f>
        <v>0</v>
      </c>
      <c r="T7" s="1393">
        <f t="shared" si="7"/>
        <v>0</v>
      </c>
      <c r="U7" s="1392">
        <f>SUM(E7,I7,M7,Q7)</f>
        <v>0</v>
      </c>
      <c r="V7" s="1392"/>
      <c r="W7" s="1393">
        <f>SUM(W8:W10,W22:W32)</f>
        <v>0</v>
      </c>
      <c r="X7" s="1393">
        <f>SUM(X8:X10,X22:X32)</f>
        <v>0</v>
      </c>
      <c r="Y7" s="1394" t="str">
        <f t="shared" ref="Y7:Y11" si="8">IF(ISNUMBER((U7-W7)/W7),(U7-W7)/W7,"")</f>
        <v/>
      </c>
      <c r="Z7" s="1389">
        <v>0</v>
      </c>
    </row>
    <row r="8" spans="1:26" s="1390" customFormat="1" ht="14.25" customHeight="1" outlineLevel="2">
      <c r="A8" s="1391" t="str">
        <f>'[13]12管理费用'!A9</f>
        <v>1.1</v>
      </c>
      <c r="B8" s="1391" t="str">
        <f>'[13]12管理费用'!B9</f>
        <v>工资</v>
      </c>
      <c r="C8" s="768" t="e">
        <v>#N/A</v>
      </c>
      <c r="D8" s="1421">
        <f>'[13]12管理费用'!D9</f>
        <v>0</v>
      </c>
      <c r="E8" s="1392">
        <f t="shared" si="0"/>
        <v>0</v>
      </c>
      <c r="F8" s="1395">
        <f>'[13]12管理费用'!D9</f>
        <v>0</v>
      </c>
      <c r="G8" s="1395">
        <f>'[13]12管理费用'!F9</f>
        <v>0</v>
      </c>
      <c r="H8" s="1395">
        <f>'[13]12管理费用'!G9</f>
        <v>0</v>
      </c>
      <c r="I8" s="1392">
        <f t="shared" si="2"/>
        <v>0</v>
      </c>
      <c r="J8" s="1395">
        <f>'[13]12管理费用'!H9</f>
        <v>0</v>
      </c>
      <c r="K8" s="1395">
        <f>'[13]12管理费用'!J9</f>
        <v>0</v>
      </c>
      <c r="L8" s="1395">
        <f>'[13]12管理费用'!K9</f>
        <v>0</v>
      </c>
      <c r="M8" s="1392">
        <f t="shared" si="4"/>
        <v>0</v>
      </c>
      <c r="N8" s="1395">
        <f>'[13]12管理费用'!L9</f>
        <v>0</v>
      </c>
      <c r="O8" s="1395">
        <f>'[13]12管理费用'!N9</f>
        <v>0</v>
      </c>
      <c r="P8" s="1395">
        <f>'[13]12管理费用'!O9</f>
        <v>0</v>
      </c>
      <c r="Q8" s="1392">
        <f t="shared" si="6"/>
        <v>0</v>
      </c>
      <c r="R8" s="1395">
        <f>'[13]12管理费用'!P9</f>
        <v>0</v>
      </c>
      <c r="S8" s="1395">
        <f>'[13]12管理费用'!R9</f>
        <v>0</v>
      </c>
      <c r="T8" s="1395">
        <f>'[13]12管理费用'!S9</f>
        <v>0</v>
      </c>
      <c r="U8" s="1392">
        <f t="shared" ref="U8:U67" si="9">SUM(E8,I8,M8,Q8)</f>
        <v>0</v>
      </c>
      <c r="V8" s="1392">
        <f>'[13]12管理费用'!D9+'[13]12管理费用'!U9-U8</f>
        <v>0</v>
      </c>
      <c r="W8" s="1395">
        <v>0</v>
      </c>
      <c r="X8" s="1395">
        <f>U8-W8</f>
        <v>0</v>
      </c>
      <c r="Y8" s="1394" t="str">
        <f t="shared" si="8"/>
        <v/>
      </c>
      <c r="Z8" s="1389">
        <v>0</v>
      </c>
    </row>
    <row r="9" spans="1:26" s="1396" customFormat="1" ht="14.25" customHeight="1" outlineLevel="2">
      <c r="A9" s="1391" t="str">
        <f>'[13]12管理费用'!A10</f>
        <v>1.2</v>
      </c>
      <c r="B9" s="1391" t="str">
        <f>'[13]12管理费用'!B10</f>
        <v>奖金</v>
      </c>
      <c r="C9" s="768" t="e">
        <v>#N/A</v>
      </c>
      <c r="D9" s="1422"/>
      <c r="E9" s="1392">
        <f t="shared" si="0"/>
        <v>0</v>
      </c>
      <c r="F9" s="1395">
        <f>'[13]12管理费用'!D10</f>
        <v>0</v>
      </c>
      <c r="G9" s="1395" t="str">
        <f>'[13]12管理费用'!F10</f>
        <v>-</v>
      </c>
      <c r="H9" s="1395" t="str">
        <f>'[13]12管理费用'!G10</f>
        <v>-</v>
      </c>
      <c r="I9" s="1392">
        <f t="shared" si="2"/>
        <v>0</v>
      </c>
      <c r="J9" s="1395" t="str">
        <f>'[13]12管理费用'!H10</f>
        <v>-</v>
      </c>
      <c r="K9" s="1395" t="str">
        <f>'[13]12管理费用'!J10</f>
        <v>-</v>
      </c>
      <c r="L9" s="1395" t="str">
        <f>'[13]12管理费用'!K10</f>
        <v>-</v>
      </c>
      <c r="M9" s="1392">
        <f t="shared" si="4"/>
        <v>0</v>
      </c>
      <c r="N9" s="1395" t="str">
        <f>'[13]12管理费用'!L10</f>
        <v>-</v>
      </c>
      <c r="O9" s="1395" t="str">
        <f>'[13]12管理费用'!N10</f>
        <v>-</v>
      </c>
      <c r="P9" s="1395" t="str">
        <f>'[13]12管理费用'!O10</f>
        <v>-</v>
      </c>
      <c r="Q9" s="1392">
        <f t="shared" si="6"/>
        <v>0</v>
      </c>
      <c r="R9" s="1395" t="str">
        <f>'[13]12管理费用'!P10</f>
        <v>-</v>
      </c>
      <c r="S9" s="1395" t="str">
        <f>'[13]12管理费用'!R10</f>
        <v>-</v>
      </c>
      <c r="T9" s="1395" t="str">
        <f>'[13]12管理费用'!S10</f>
        <v>-</v>
      </c>
      <c r="U9" s="1392">
        <f t="shared" si="9"/>
        <v>0</v>
      </c>
      <c r="V9" s="1392"/>
      <c r="W9" s="1395">
        <v>0</v>
      </c>
      <c r="X9" s="1395">
        <f>U9-W9</f>
        <v>0</v>
      </c>
      <c r="Y9" s="1394" t="str">
        <f t="shared" si="8"/>
        <v/>
      </c>
      <c r="Z9" s="1389">
        <v>0</v>
      </c>
    </row>
    <row r="10" spans="1:26" s="1390" customFormat="1" ht="14.25" customHeight="1" outlineLevel="2">
      <c r="A10" s="1397">
        <f>'[13]12管理费用'!A11</f>
        <v>1.3</v>
      </c>
      <c r="B10" s="1391" t="str">
        <f>'[13]12管理费用'!B11</f>
        <v>福利费</v>
      </c>
      <c r="C10" s="768" t="e">
        <v>#N/A</v>
      </c>
      <c r="D10" s="1422"/>
      <c r="E10" s="1392">
        <f t="shared" si="0"/>
        <v>0</v>
      </c>
      <c r="F10" s="1393">
        <f>SUM(F11:F16,F20:F21)</f>
        <v>0</v>
      </c>
      <c r="G10" s="1393">
        <f t="shared" ref="G10:H10" si="10">SUM(G11:G16,G20:G21)</f>
        <v>0</v>
      </c>
      <c r="H10" s="1393">
        <f t="shared" si="10"/>
        <v>0</v>
      </c>
      <c r="I10" s="1392">
        <f t="shared" si="2"/>
        <v>0</v>
      </c>
      <c r="J10" s="1393">
        <f>SUM(J11:J16,J20:J21)</f>
        <v>0</v>
      </c>
      <c r="K10" s="1393">
        <f t="shared" ref="K10" si="11">SUM(K11:K16,K20:K21)</f>
        <v>0</v>
      </c>
      <c r="L10" s="1393">
        <f t="shared" ref="L10" si="12">SUM(L11:L16,L20:L21)</f>
        <v>0</v>
      </c>
      <c r="M10" s="1392">
        <f t="shared" si="4"/>
        <v>0</v>
      </c>
      <c r="N10" s="1393">
        <f>SUM(N11:N16,N20:N21)</f>
        <v>0</v>
      </c>
      <c r="O10" s="1393">
        <f t="shared" ref="O10" si="13">SUM(O11:O16,O20:O21)</f>
        <v>0</v>
      </c>
      <c r="P10" s="1393">
        <f t="shared" ref="P10" si="14">SUM(P11:P16,P20:P21)</f>
        <v>0</v>
      </c>
      <c r="Q10" s="1392">
        <f t="shared" si="6"/>
        <v>0</v>
      </c>
      <c r="R10" s="1393">
        <f>SUM(R11:R16,R20:R21)</f>
        <v>0</v>
      </c>
      <c r="S10" s="1393">
        <f t="shared" ref="S10" si="15">SUM(S11:S16,S20:S21)</f>
        <v>0</v>
      </c>
      <c r="T10" s="1393">
        <f t="shared" ref="T10" si="16">SUM(T11:T16,T20:T21)</f>
        <v>0</v>
      </c>
      <c r="U10" s="1392">
        <f t="shared" si="9"/>
        <v>0</v>
      </c>
      <c r="V10" s="1392"/>
      <c r="W10" s="1395">
        <f>SUM(W11:W21)</f>
        <v>0</v>
      </c>
      <c r="X10" s="1395">
        <f>U10-W10</f>
        <v>0</v>
      </c>
      <c r="Y10" s="1394" t="str">
        <f t="shared" si="8"/>
        <v/>
      </c>
      <c r="Z10" s="1389">
        <v>0</v>
      </c>
    </row>
    <row r="11" spans="1:26" s="1390" customFormat="1" ht="12" outlineLevel="3">
      <c r="A11" s="1391" t="str">
        <f>'[13]12管理费用'!A12</f>
        <v>1.3.1</v>
      </c>
      <c r="B11" s="1391" t="str">
        <f>'[13]12管理费用'!B12</f>
        <v>伙食费</v>
      </c>
      <c r="C11" s="768" t="e">
        <v>#N/A</v>
      </c>
      <c r="D11" s="1422"/>
      <c r="E11" s="1392">
        <f t="shared" si="0"/>
        <v>0</v>
      </c>
      <c r="F11" s="1395">
        <f>'[13]12管理费用'!F12</f>
        <v>0</v>
      </c>
      <c r="G11" s="1395">
        <f>'[13]12管理费用'!G12</f>
        <v>0</v>
      </c>
      <c r="H11" s="1395">
        <f>'[13]12管理费用'!H12</f>
        <v>0</v>
      </c>
      <c r="I11" s="1392">
        <f t="shared" si="2"/>
        <v>0</v>
      </c>
      <c r="J11" s="1395">
        <f>'[13]12管理费用'!J12</f>
        <v>0</v>
      </c>
      <c r="K11" s="1395">
        <f>'[13]12管理费用'!K12</f>
        <v>0</v>
      </c>
      <c r="L11" s="1395">
        <f>'[13]12管理费用'!L12</f>
        <v>0</v>
      </c>
      <c r="M11" s="1392">
        <f t="shared" si="4"/>
        <v>0</v>
      </c>
      <c r="N11" s="1395">
        <f>'[13]12管理费用'!N12</f>
        <v>0</v>
      </c>
      <c r="O11" s="1395">
        <f>'[13]12管理费用'!O12</f>
        <v>0</v>
      </c>
      <c r="P11" s="1395">
        <f>'[13]12管理费用'!P12</f>
        <v>0</v>
      </c>
      <c r="Q11" s="1392">
        <f t="shared" si="6"/>
        <v>0</v>
      </c>
      <c r="R11" s="1395">
        <f>'[13]12管理费用'!R12</f>
        <v>0</v>
      </c>
      <c r="S11" s="1395">
        <f>'[13]12管理费用'!S12</f>
        <v>0</v>
      </c>
      <c r="T11" s="1395">
        <f>'[13]12管理费用'!T12</f>
        <v>0</v>
      </c>
      <c r="U11" s="1392">
        <f t="shared" si="9"/>
        <v>0</v>
      </c>
      <c r="V11" s="1392"/>
      <c r="W11" s="1395">
        <v>0</v>
      </c>
      <c r="X11" s="1395">
        <f t="shared" ref="X11:X44" si="17">U11-W11</f>
        <v>0</v>
      </c>
      <c r="Y11" s="1394" t="str">
        <f t="shared" si="8"/>
        <v/>
      </c>
      <c r="Z11" s="1389">
        <v>0</v>
      </c>
    </row>
    <row r="12" spans="1:26" s="1390" customFormat="1" ht="12" outlineLevel="3">
      <c r="A12" s="1391" t="str">
        <f>'[13]12管理费用'!A13</f>
        <v>1.3.2</v>
      </c>
      <c r="B12" s="1391" t="str">
        <f>'[13]12管理费用'!B13</f>
        <v>降温费</v>
      </c>
      <c r="C12" s="768" t="e">
        <v>#N/A</v>
      </c>
      <c r="D12" s="1422"/>
      <c r="E12" s="1392">
        <f t="shared" si="0"/>
        <v>0</v>
      </c>
      <c r="F12" s="1395">
        <f>'[13]12管理费用'!F13</f>
        <v>0</v>
      </c>
      <c r="G12" s="1395">
        <f>'[13]12管理费用'!G13</f>
        <v>0</v>
      </c>
      <c r="H12" s="1395">
        <f>'[13]12管理费用'!H13</f>
        <v>0</v>
      </c>
      <c r="I12" s="1392">
        <f t="shared" si="2"/>
        <v>0</v>
      </c>
      <c r="J12" s="1395">
        <f>'[13]12管理费用'!J13</f>
        <v>0</v>
      </c>
      <c r="K12" s="1395">
        <f>'[13]12管理费用'!K13</f>
        <v>0</v>
      </c>
      <c r="L12" s="1395">
        <f>'[13]12管理费用'!L13</f>
        <v>0</v>
      </c>
      <c r="M12" s="1392">
        <f t="shared" si="4"/>
        <v>0</v>
      </c>
      <c r="N12" s="1395">
        <f>'[13]12管理费用'!N13</f>
        <v>0</v>
      </c>
      <c r="O12" s="1395">
        <f>'[13]12管理费用'!O13</f>
        <v>0</v>
      </c>
      <c r="P12" s="1395">
        <f>'[13]12管理费用'!P13</f>
        <v>0</v>
      </c>
      <c r="Q12" s="1392">
        <f t="shared" si="6"/>
        <v>0</v>
      </c>
      <c r="R12" s="1395">
        <f>'[13]12管理费用'!R13</f>
        <v>0</v>
      </c>
      <c r="S12" s="1395">
        <f>'[13]12管理费用'!S13</f>
        <v>0</v>
      </c>
      <c r="T12" s="1395">
        <f>'[13]12管理费用'!T13</f>
        <v>0</v>
      </c>
      <c r="U12" s="1392">
        <f t="shared" si="9"/>
        <v>0</v>
      </c>
      <c r="V12" s="1392"/>
      <c r="W12" s="1395">
        <v>0</v>
      </c>
      <c r="X12" s="1395">
        <f t="shared" si="17"/>
        <v>0</v>
      </c>
      <c r="Y12" s="1394" t="str">
        <f>IF(ISNUMBER((U12-W12)/W12),(U12-W12)/W12,"")</f>
        <v/>
      </c>
      <c r="Z12" s="1389">
        <v>0</v>
      </c>
    </row>
    <row r="13" spans="1:26" s="1390" customFormat="1" ht="12" outlineLevel="3">
      <c r="A13" s="1391" t="str">
        <f>'[13]12管理费用'!A14</f>
        <v>1.3.3</v>
      </c>
      <c r="B13" s="1391" t="str">
        <f>'[13]12管理费用'!B14</f>
        <v>房租水电费</v>
      </c>
      <c r="C13" s="768" t="e">
        <v>#N/A</v>
      </c>
      <c r="D13" s="1422"/>
      <c r="E13" s="1392">
        <f t="shared" si="0"/>
        <v>0</v>
      </c>
      <c r="F13" s="1395">
        <f>'[13]12管理费用'!F14</f>
        <v>0</v>
      </c>
      <c r="G13" s="1395">
        <f>'[13]12管理费用'!G14</f>
        <v>0</v>
      </c>
      <c r="H13" s="1395">
        <f>'[13]12管理费用'!H14</f>
        <v>0</v>
      </c>
      <c r="I13" s="1392">
        <f t="shared" si="2"/>
        <v>0</v>
      </c>
      <c r="J13" s="1395">
        <f>'[13]12管理费用'!J14</f>
        <v>0</v>
      </c>
      <c r="K13" s="1395">
        <f>'[13]12管理费用'!K14</f>
        <v>0</v>
      </c>
      <c r="L13" s="1395">
        <f>'[13]12管理费用'!L14</f>
        <v>0</v>
      </c>
      <c r="M13" s="1392">
        <f t="shared" si="4"/>
        <v>0</v>
      </c>
      <c r="N13" s="1395">
        <f>'[13]12管理费用'!N14</f>
        <v>0</v>
      </c>
      <c r="O13" s="1395">
        <f>'[13]12管理费用'!O14</f>
        <v>0</v>
      </c>
      <c r="P13" s="1395">
        <f>'[13]12管理费用'!P14</f>
        <v>0</v>
      </c>
      <c r="Q13" s="1392">
        <f t="shared" si="6"/>
        <v>0</v>
      </c>
      <c r="R13" s="1395">
        <f>'[13]12管理费用'!R14</f>
        <v>0</v>
      </c>
      <c r="S13" s="1395">
        <f>'[13]12管理费用'!S14</f>
        <v>0</v>
      </c>
      <c r="T13" s="1395">
        <f>'[13]12管理费用'!T14</f>
        <v>0</v>
      </c>
      <c r="U13" s="1392">
        <f t="shared" si="9"/>
        <v>0</v>
      </c>
      <c r="V13" s="1392"/>
      <c r="W13" s="1395">
        <v>0</v>
      </c>
      <c r="X13" s="1395">
        <f t="shared" si="17"/>
        <v>0</v>
      </c>
      <c r="Y13" s="1394" t="str">
        <f t="shared" ref="Y13:Y44" si="18">IF(ISNUMBER((U13-W13)/W13),(U13-W13)/W13,"")</f>
        <v/>
      </c>
      <c r="Z13" s="1389">
        <v>0</v>
      </c>
    </row>
    <row r="14" spans="1:26" s="1390" customFormat="1" ht="12" outlineLevel="3">
      <c r="A14" s="1391" t="str">
        <f>'[13]12管理费用'!A15</f>
        <v>1.3.4</v>
      </c>
      <c r="B14" s="1391" t="str">
        <f>'[13]12管理费用'!B15</f>
        <v>体检费</v>
      </c>
      <c r="C14" s="768">
        <v>41487</v>
      </c>
      <c r="D14" s="1422"/>
      <c r="E14" s="1392">
        <f t="shared" si="0"/>
        <v>0</v>
      </c>
      <c r="F14" s="1395">
        <f>'[13]12管理费用'!F15</f>
        <v>0</v>
      </c>
      <c r="G14" s="1395">
        <f>'[13]12管理费用'!G15</f>
        <v>0</v>
      </c>
      <c r="H14" s="1395">
        <f>'[13]12管理费用'!H15</f>
        <v>0</v>
      </c>
      <c r="I14" s="1392">
        <f t="shared" si="2"/>
        <v>0</v>
      </c>
      <c r="J14" s="1395">
        <f>'[13]12管理费用'!J15</f>
        <v>0</v>
      </c>
      <c r="K14" s="1395">
        <f>'[13]12管理费用'!K15</f>
        <v>0</v>
      </c>
      <c r="L14" s="1395">
        <f>'[13]12管理费用'!L15</f>
        <v>0</v>
      </c>
      <c r="M14" s="1392">
        <f t="shared" si="4"/>
        <v>0</v>
      </c>
      <c r="N14" s="1395">
        <f>'[13]12管理费用'!N15</f>
        <v>0</v>
      </c>
      <c r="O14" s="1395">
        <f>'[13]12管理费用'!O15</f>
        <v>0</v>
      </c>
      <c r="P14" s="1395">
        <f>'[13]12管理费用'!P15</f>
        <v>0</v>
      </c>
      <c r="Q14" s="1392">
        <f t="shared" si="6"/>
        <v>0</v>
      </c>
      <c r="R14" s="1395">
        <f>'[13]12管理费用'!R15</f>
        <v>0</v>
      </c>
      <c r="S14" s="1395">
        <f>'[13]12管理费用'!S15</f>
        <v>0</v>
      </c>
      <c r="T14" s="1395">
        <f>'[13]12管理费用'!T15</f>
        <v>0</v>
      </c>
      <c r="U14" s="1392">
        <f t="shared" si="9"/>
        <v>0</v>
      </c>
      <c r="V14" s="1392"/>
      <c r="W14" s="1395">
        <v>0</v>
      </c>
      <c r="X14" s="1395">
        <f t="shared" si="17"/>
        <v>0</v>
      </c>
      <c r="Y14" s="1394" t="str">
        <f t="shared" si="18"/>
        <v/>
      </c>
      <c r="Z14" s="1389">
        <v>0</v>
      </c>
    </row>
    <row r="15" spans="1:26" s="1390" customFormat="1" ht="12" outlineLevel="3">
      <c r="A15" s="1391" t="str">
        <f>'[13]12管理费用'!A16</f>
        <v>1.3.5</v>
      </c>
      <c r="B15" s="1391" t="str">
        <f>'[13]12管理费用'!B16</f>
        <v>节日补贴</v>
      </c>
      <c r="C15" s="768" t="e">
        <v>#N/A</v>
      </c>
      <c r="D15" s="1422"/>
      <c r="E15" s="1392">
        <f t="shared" si="0"/>
        <v>0</v>
      </c>
      <c r="F15" s="1395">
        <f>'[13]12管理费用'!F16</f>
        <v>0</v>
      </c>
      <c r="G15" s="1395">
        <f>'[13]12管理费用'!G16</f>
        <v>0</v>
      </c>
      <c r="H15" s="1395">
        <f>'[13]12管理费用'!H16</f>
        <v>0</v>
      </c>
      <c r="I15" s="1392">
        <f t="shared" si="2"/>
        <v>0</v>
      </c>
      <c r="J15" s="1395">
        <f>'[13]12管理费用'!J16</f>
        <v>0</v>
      </c>
      <c r="K15" s="1395">
        <f>'[13]12管理费用'!K16</f>
        <v>0</v>
      </c>
      <c r="L15" s="1395">
        <f>'[13]12管理费用'!L16</f>
        <v>0</v>
      </c>
      <c r="M15" s="1392">
        <f t="shared" si="4"/>
        <v>0</v>
      </c>
      <c r="N15" s="1395">
        <f>'[13]12管理费用'!N16</f>
        <v>0</v>
      </c>
      <c r="O15" s="1395">
        <f>'[13]12管理费用'!O16</f>
        <v>0</v>
      </c>
      <c r="P15" s="1395">
        <f>'[13]12管理费用'!P16</f>
        <v>0</v>
      </c>
      <c r="Q15" s="1392">
        <f t="shared" si="6"/>
        <v>0</v>
      </c>
      <c r="R15" s="1395">
        <f>'[13]12管理费用'!R16</f>
        <v>0</v>
      </c>
      <c r="S15" s="1395">
        <f>'[13]12管理费用'!S16</f>
        <v>0</v>
      </c>
      <c r="T15" s="1395">
        <f>'[13]12管理费用'!T16</f>
        <v>0</v>
      </c>
      <c r="U15" s="1392">
        <f t="shared" si="9"/>
        <v>0</v>
      </c>
      <c r="V15" s="1392"/>
      <c r="W15" s="1395">
        <v>0</v>
      </c>
      <c r="X15" s="1395">
        <f t="shared" si="17"/>
        <v>0</v>
      </c>
      <c r="Y15" s="1394" t="str">
        <f t="shared" si="18"/>
        <v/>
      </c>
      <c r="Z15" s="1389">
        <v>0</v>
      </c>
    </row>
    <row r="16" spans="1:26" s="1390" customFormat="1" ht="12" outlineLevel="3">
      <c r="A16" s="1391" t="str">
        <f>'[13]12管理费用'!A17</f>
        <v>1.3.6</v>
      </c>
      <c r="B16" s="1391" t="str">
        <f>'[13]12管理费用'!B17</f>
        <v>个人补贴</v>
      </c>
      <c r="C16" s="768" t="e">
        <v>#N/A</v>
      </c>
      <c r="D16" s="1422"/>
      <c r="E16" s="1392">
        <f t="shared" si="0"/>
        <v>0</v>
      </c>
      <c r="F16" s="1395">
        <f>SUM(F17:F19)</f>
        <v>0</v>
      </c>
      <c r="G16" s="1395">
        <f t="shared" ref="G16:H16" si="19">SUM(G17:G19)</f>
        <v>0</v>
      </c>
      <c r="H16" s="1395">
        <f t="shared" si="19"/>
        <v>0</v>
      </c>
      <c r="I16" s="1392">
        <f t="shared" si="2"/>
        <v>0</v>
      </c>
      <c r="J16" s="1395">
        <f>SUM(J17:J19)</f>
        <v>0</v>
      </c>
      <c r="K16" s="1395">
        <f t="shared" ref="K16:L16" si="20">SUM(K17:K19)</f>
        <v>0</v>
      </c>
      <c r="L16" s="1395">
        <f t="shared" si="20"/>
        <v>0</v>
      </c>
      <c r="M16" s="1392">
        <f t="shared" si="4"/>
        <v>0</v>
      </c>
      <c r="N16" s="1395">
        <f>SUM(N17:N19)</f>
        <v>0</v>
      </c>
      <c r="O16" s="1395">
        <f t="shared" ref="O16:P16" si="21">SUM(O17:O19)</f>
        <v>0</v>
      </c>
      <c r="P16" s="1395">
        <f t="shared" si="21"/>
        <v>0</v>
      </c>
      <c r="Q16" s="1392">
        <f t="shared" si="6"/>
        <v>0</v>
      </c>
      <c r="R16" s="1395">
        <f>SUM(R17:R19)</f>
        <v>0</v>
      </c>
      <c r="S16" s="1395">
        <f t="shared" ref="S16:T16" si="22">SUM(S17:S19)</f>
        <v>0</v>
      </c>
      <c r="T16" s="1395">
        <f t="shared" si="22"/>
        <v>0</v>
      </c>
      <c r="U16" s="1392">
        <f t="shared" si="9"/>
        <v>0</v>
      </c>
      <c r="V16" s="1392"/>
      <c r="W16" s="1395"/>
      <c r="X16" s="1395">
        <f t="shared" si="17"/>
        <v>0</v>
      </c>
      <c r="Y16" s="1394" t="str">
        <f t="shared" si="18"/>
        <v/>
      </c>
      <c r="Z16" s="1389">
        <v>0</v>
      </c>
    </row>
    <row r="17" spans="1:26" s="1390" customFormat="1" ht="12" outlineLevel="4">
      <c r="A17" s="1391" t="str">
        <f>'[13]12管理费用'!A18</f>
        <v>1.3.6.1</v>
      </c>
      <c r="B17" s="1391" t="str">
        <f>'[13]12管理费用'!B18</f>
        <v>住房补贴</v>
      </c>
      <c r="C17" s="768" t="e">
        <v>#N/A</v>
      </c>
      <c r="D17" s="1422"/>
      <c r="E17" s="1392">
        <f t="shared" si="0"/>
        <v>0</v>
      </c>
      <c r="F17" s="1395">
        <f>'[13]12管理费用'!F18</f>
        <v>0</v>
      </c>
      <c r="G17" s="1395">
        <f>'[13]12管理费用'!G18</f>
        <v>0</v>
      </c>
      <c r="H17" s="1395">
        <f>'[13]12管理费用'!H18</f>
        <v>0</v>
      </c>
      <c r="I17" s="1392">
        <f t="shared" si="2"/>
        <v>0</v>
      </c>
      <c r="J17" s="1395">
        <f>'[13]12管理费用'!J18</f>
        <v>0</v>
      </c>
      <c r="K17" s="1395">
        <f>'[13]12管理费用'!K18</f>
        <v>0</v>
      </c>
      <c r="L17" s="1395">
        <f>'[13]12管理费用'!L18</f>
        <v>0</v>
      </c>
      <c r="M17" s="1392">
        <f t="shared" si="4"/>
        <v>0</v>
      </c>
      <c r="N17" s="1395">
        <f>'[13]12管理费用'!N18</f>
        <v>0</v>
      </c>
      <c r="O17" s="1395">
        <f>'[13]12管理费用'!O18</f>
        <v>0</v>
      </c>
      <c r="P17" s="1395">
        <f>'[13]12管理费用'!P18</f>
        <v>0</v>
      </c>
      <c r="Q17" s="1392">
        <f t="shared" si="6"/>
        <v>0</v>
      </c>
      <c r="R17" s="1395">
        <f>'[13]12管理费用'!R18</f>
        <v>0</v>
      </c>
      <c r="S17" s="1395">
        <f>'[13]12管理费用'!S18</f>
        <v>0</v>
      </c>
      <c r="T17" s="1395">
        <f>'[13]12管理费用'!T18</f>
        <v>0</v>
      </c>
      <c r="U17" s="1392">
        <f t="shared" si="9"/>
        <v>0</v>
      </c>
      <c r="V17" s="1392"/>
      <c r="W17" s="1395">
        <v>0</v>
      </c>
      <c r="X17" s="1395">
        <f t="shared" si="17"/>
        <v>0</v>
      </c>
      <c r="Y17" s="1394" t="str">
        <f t="shared" si="18"/>
        <v/>
      </c>
      <c r="Z17" s="1389">
        <v>0</v>
      </c>
    </row>
    <row r="18" spans="1:26" s="1390" customFormat="1" ht="12" outlineLevel="4">
      <c r="A18" s="1391" t="str">
        <f>'[13]12管理费用'!A19</f>
        <v>1.3.6.2</v>
      </c>
      <c r="B18" s="1391" t="str">
        <f>'[13]12管理费用'!B19</f>
        <v>交通补贴</v>
      </c>
      <c r="C18" s="768" t="e">
        <v>#N/A</v>
      </c>
      <c r="D18" s="1422"/>
      <c r="E18" s="1392">
        <f t="shared" si="0"/>
        <v>0</v>
      </c>
      <c r="F18" s="1395">
        <f>'[13]12管理费用'!F19</f>
        <v>0</v>
      </c>
      <c r="G18" s="1395">
        <f>'[13]12管理费用'!G19</f>
        <v>0</v>
      </c>
      <c r="H18" s="1395">
        <f>'[13]12管理费用'!H19</f>
        <v>0</v>
      </c>
      <c r="I18" s="1392">
        <f t="shared" si="2"/>
        <v>0</v>
      </c>
      <c r="J18" s="1395">
        <f>'[13]12管理费用'!J19</f>
        <v>0</v>
      </c>
      <c r="K18" s="1395">
        <f>'[13]12管理费用'!K19</f>
        <v>0</v>
      </c>
      <c r="L18" s="1395">
        <f>'[13]12管理费用'!L19</f>
        <v>0</v>
      </c>
      <c r="M18" s="1392">
        <f t="shared" si="4"/>
        <v>0</v>
      </c>
      <c r="N18" s="1395">
        <f>'[13]12管理费用'!N19</f>
        <v>0</v>
      </c>
      <c r="O18" s="1395">
        <f>'[13]12管理费用'!O19</f>
        <v>0</v>
      </c>
      <c r="P18" s="1395">
        <f>'[13]12管理费用'!P19</f>
        <v>0</v>
      </c>
      <c r="Q18" s="1392">
        <f t="shared" si="6"/>
        <v>0</v>
      </c>
      <c r="R18" s="1395">
        <f>'[13]12管理费用'!R19</f>
        <v>0</v>
      </c>
      <c r="S18" s="1395">
        <f>'[13]12管理费用'!S19</f>
        <v>0</v>
      </c>
      <c r="T18" s="1395">
        <f>'[13]12管理费用'!T19</f>
        <v>0</v>
      </c>
      <c r="U18" s="1392">
        <f t="shared" si="9"/>
        <v>0</v>
      </c>
      <c r="V18" s="1392"/>
      <c r="W18" s="1395">
        <v>0</v>
      </c>
      <c r="X18" s="1395">
        <f t="shared" si="17"/>
        <v>0</v>
      </c>
      <c r="Y18" s="1394" t="str">
        <f t="shared" si="18"/>
        <v/>
      </c>
      <c r="Z18" s="1389">
        <v>0</v>
      </c>
    </row>
    <row r="19" spans="1:26" s="1390" customFormat="1" ht="12" outlineLevel="4">
      <c r="A19" s="1391" t="str">
        <f>'[13]12管理费用'!A20</f>
        <v>1.3.6.3</v>
      </c>
      <c r="B19" s="1391" t="str">
        <f>'[13]12管理费用'!B20</f>
        <v>通迅补贴</v>
      </c>
      <c r="C19" s="768" t="e">
        <v>#N/A</v>
      </c>
      <c r="D19" s="1422"/>
      <c r="E19" s="1392">
        <f t="shared" si="0"/>
        <v>0</v>
      </c>
      <c r="F19" s="1395">
        <f>'[13]12管理费用'!F20</f>
        <v>0</v>
      </c>
      <c r="G19" s="1395">
        <f>'[13]12管理费用'!G20</f>
        <v>0</v>
      </c>
      <c r="H19" s="1395">
        <f>'[13]12管理费用'!H20</f>
        <v>0</v>
      </c>
      <c r="I19" s="1392">
        <f t="shared" si="2"/>
        <v>0</v>
      </c>
      <c r="J19" s="1395">
        <f>'[13]12管理费用'!J20</f>
        <v>0</v>
      </c>
      <c r="K19" s="1395">
        <f>'[13]12管理费用'!K20</f>
        <v>0</v>
      </c>
      <c r="L19" s="1395">
        <f>'[13]12管理费用'!L20</f>
        <v>0</v>
      </c>
      <c r="M19" s="1392">
        <f t="shared" si="4"/>
        <v>0</v>
      </c>
      <c r="N19" s="1395">
        <f>'[13]12管理费用'!N20</f>
        <v>0</v>
      </c>
      <c r="O19" s="1395">
        <f>'[13]12管理费用'!O20</f>
        <v>0</v>
      </c>
      <c r="P19" s="1395">
        <f>'[13]12管理费用'!P20</f>
        <v>0</v>
      </c>
      <c r="Q19" s="1392">
        <f t="shared" si="6"/>
        <v>0</v>
      </c>
      <c r="R19" s="1395">
        <f>'[13]12管理费用'!R20</f>
        <v>0</v>
      </c>
      <c r="S19" s="1395">
        <f>'[13]12管理费用'!S20</f>
        <v>0</v>
      </c>
      <c r="T19" s="1395">
        <f>'[13]12管理费用'!T20</f>
        <v>0</v>
      </c>
      <c r="U19" s="1392">
        <f t="shared" si="9"/>
        <v>0</v>
      </c>
      <c r="V19" s="1392"/>
      <c r="W19" s="1395">
        <v>0</v>
      </c>
      <c r="X19" s="1395">
        <f t="shared" si="17"/>
        <v>0</v>
      </c>
      <c r="Y19" s="1394" t="str">
        <f t="shared" si="18"/>
        <v/>
      </c>
      <c r="Z19" s="1389">
        <v>0</v>
      </c>
    </row>
    <row r="20" spans="1:26" s="1390" customFormat="1" ht="12" outlineLevel="3">
      <c r="A20" s="1391" t="str">
        <f>'[13]12管理费用'!A21</f>
        <v>1.3.7</v>
      </c>
      <c r="B20" s="1391" t="str">
        <f>'[13]12管理费用'!B21</f>
        <v>活动经费</v>
      </c>
      <c r="C20" s="768" t="e">
        <v>#N/A</v>
      </c>
      <c r="D20" s="1422"/>
      <c r="E20" s="1392">
        <f t="shared" si="0"/>
        <v>0</v>
      </c>
      <c r="F20" s="1395">
        <f>'[13]12管理费用'!F21</f>
        <v>0</v>
      </c>
      <c r="G20" s="1395">
        <f>'[13]12管理费用'!G21</f>
        <v>0</v>
      </c>
      <c r="H20" s="1395">
        <f>'[13]12管理费用'!H21</f>
        <v>0</v>
      </c>
      <c r="I20" s="1392">
        <f t="shared" si="2"/>
        <v>0</v>
      </c>
      <c r="J20" s="1395">
        <f>'[13]12管理费用'!J21</f>
        <v>0</v>
      </c>
      <c r="K20" s="1395">
        <f>'[13]12管理费用'!K21</f>
        <v>0</v>
      </c>
      <c r="L20" s="1395">
        <f>'[13]12管理费用'!L21</f>
        <v>0</v>
      </c>
      <c r="M20" s="1392">
        <f t="shared" si="4"/>
        <v>0</v>
      </c>
      <c r="N20" s="1395">
        <f>'[13]12管理费用'!N21</f>
        <v>0</v>
      </c>
      <c r="O20" s="1395">
        <f>'[13]12管理费用'!O21</f>
        <v>0</v>
      </c>
      <c r="P20" s="1395">
        <f>'[13]12管理费用'!P21</f>
        <v>0</v>
      </c>
      <c r="Q20" s="1392">
        <f t="shared" si="6"/>
        <v>0</v>
      </c>
      <c r="R20" s="1395">
        <f>'[13]12管理费用'!R21</f>
        <v>0</v>
      </c>
      <c r="S20" s="1395">
        <f>'[13]12管理费用'!S21</f>
        <v>0</v>
      </c>
      <c r="T20" s="1395">
        <f>'[13]12管理费用'!T21</f>
        <v>0</v>
      </c>
      <c r="U20" s="1392">
        <f t="shared" si="9"/>
        <v>0</v>
      </c>
      <c r="V20" s="1392"/>
      <c r="W20" s="1395">
        <v>0</v>
      </c>
      <c r="X20" s="1395">
        <f t="shared" si="17"/>
        <v>0</v>
      </c>
      <c r="Y20" s="1394" t="str">
        <f t="shared" si="18"/>
        <v/>
      </c>
      <c r="Z20" s="1389">
        <v>0</v>
      </c>
    </row>
    <row r="21" spans="1:26" s="1390" customFormat="1" ht="12" outlineLevel="3">
      <c r="A21" s="1391" t="str">
        <f>'[13]12管理费用'!A22</f>
        <v>1.3.8</v>
      </c>
      <c r="B21" s="1391" t="str">
        <f>'[13]12管理费用'!B22</f>
        <v>其他</v>
      </c>
      <c r="C21" s="768" t="e">
        <v>#N/A</v>
      </c>
      <c r="D21" s="1422"/>
      <c r="E21" s="1392">
        <f t="shared" si="0"/>
        <v>0</v>
      </c>
      <c r="F21" s="1395">
        <f>'[13]12管理费用'!F22</f>
        <v>0</v>
      </c>
      <c r="G21" s="1395">
        <f>'[13]12管理费用'!G22</f>
        <v>0</v>
      </c>
      <c r="H21" s="1395">
        <f>'[13]12管理费用'!H22</f>
        <v>0</v>
      </c>
      <c r="I21" s="1392">
        <f t="shared" si="2"/>
        <v>0</v>
      </c>
      <c r="J21" s="1395">
        <f>'[13]12管理费用'!J22</f>
        <v>0</v>
      </c>
      <c r="K21" s="1395">
        <f>'[13]12管理费用'!K22</f>
        <v>0</v>
      </c>
      <c r="L21" s="1395">
        <f>'[13]12管理费用'!L22</f>
        <v>0</v>
      </c>
      <c r="M21" s="1392">
        <f t="shared" si="4"/>
        <v>0</v>
      </c>
      <c r="N21" s="1395">
        <f>'[13]12管理费用'!N22</f>
        <v>0</v>
      </c>
      <c r="O21" s="1395">
        <f>'[13]12管理费用'!O22</f>
        <v>0</v>
      </c>
      <c r="P21" s="1395">
        <f>'[13]12管理费用'!P22</f>
        <v>0</v>
      </c>
      <c r="Q21" s="1392">
        <f t="shared" si="6"/>
        <v>0</v>
      </c>
      <c r="R21" s="1395">
        <f>'[13]12管理费用'!R22</f>
        <v>0</v>
      </c>
      <c r="S21" s="1395">
        <f>'[13]12管理费用'!S22</f>
        <v>0</v>
      </c>
      <c r="T21" s="1395">
        <f>'[13]12管理费用'!T22</f>
        <v>0</v>
      </c>
      <c r="U21" s="1392">
        <f t="shared" si="9"/>
        <v>0</v>
      </c>
      <c r="V21" s="1392"/>
      <c r="W21" s="1395">
        <v>0</v>
      </c>
      <c r="X21" s="1395">
        <f t="shared" si="17"/>
        <v>0</v>
      </c>
      <c r="Y21" s="1394" t="str">
        <f t="shared" si="18"/>
        <v/>
      </c>
      <c r="Z21" s="1389">
        <v>0</v>
      </c>
    </row>
    <row r="22" spans="1:26" s="1390" customFormat="1" ht="12" outlineLevel="2">
      <c r="A22" s="1391" t="str">
        <f>'[13]12管理费用'!A23</f>
        <v>1.4</v>
      </c>
      <c r="B22" s="1391" t="str">
        <f>'[13]12管理费用'!B23</f>
        <v>工会经费</v>
      </c>
      <c r="C22" s="768" t="e">
        <v>#N/A</v>
      </c>
      <c r="D22" s="1422"/>
      <c r="E22" s="1392">
        <f t="shared" si="0"/>
        <v>0</v>
      </c>
      <c r="F22" s="1395">
        <f>'[13]12管理费用'!F23</f>
        <v>0</v>
      </c>
      <c r="G22" s="1395">
        <f>'[13]12管理费用'!G23</f>
        <v>0</v>
      </c>
      <c r="H22" s="1395">
        <f>'[13]12管理费用'!H23</f>
        <v>0</v>
      </c>
      <c r="I22" s="1392">
        <f t="shared" si="2"/>
        <v>0</v>
      </c>
      <c r="J22" s="1395">
        <f>'[13]12管理费用'!J23</f>
        <v>0</v>
      </c>
      <c r="K22" s="1395">
        <f>'[13]12管理费用'!K23</f>
        <v>0</v>
      </c>
      <c r="L22" s="1395">
        <f>'[13]12管理费用'!L23</f>
        <v>0</v>
      </c>
      <c r="M22" s="1392">
        <f t="shared" si="4"/>
        <v>0</v>
      </c>
      <c r="N22" s="1395">
        <f>'[13]12管理费用'!N23</f>
        <v>0</v>
      </c>
      <c r="O22" s="1395">
        <f>'[13]12管理费用'!O23</f>
        <v>0</v>
      </c>
      <c r="P22" s="1395">
        <f>'[13]12管理费用'!P23</f>
        <v>0</v>
      </c>
      <c r="Q22" s="1392">
        <f t="shared" si="6"/>
        <v>0</v>
      </c>
      <c r="R22" s="1395">
        <f>'[13]12管理费用'!R23</f>
        <v>0</v>
      </c>
      <c r="S22" s="1395">
        <f>'[13]12管理费用'!S23</f>
        <v>0</v>
      </c>
      <c r="T22" s="1395">
        <f>'[13]12管理费用'!T23</f>
        <v>0</v>
      </c>
      <c r="U22" s="1392">
        <f t="shared" si="9"/>
        <v>0</v>
      </c>
      <c r="V22" s="1392"/>
      <c r="W22" s="1395">
        <v>0</v>
      </c>
      <c r="X22" s="1395">
        <f t="shared" si="17"/>
        <v>0</v>
      </c>
      <c r="Y22" s="1394" t="str">
        <f t="shared" si="18"/>
        <v/>
      </c>
      <c r="Z22" s="1389">
        <v>0</v>
      </c>
    </row>
    <row r="23" spans="1:26" s="1390" customFormat="1" ht="12" outlineLevel="2">
      <c r="A23" s="1391" t="str">
        <f>'[13]12管理费用'!A24</f>
        <v>1.5</v>
      </c>
      <c r="B23" s="1391" t="str">
        <f>'[13]12管理费用'!B24</f>
        <v>职工教育经费</v>
      </c>
      <c r="C23" s="768" t="e">
        <v>#N/A</v>
      </c>
      <c r="D23" s="1422"/>
      <c r="E23" s="1392">
        <f t="shared" si="0"/>
        <v>0</v>
      </c>
      <c r="F23" s="1395">
        <f>'[13]12管理费用'!F24</f>
        <v>0</v>
      </c>
      <c r="G23" s="1395">
        <f>'[13]12管理费用'!G24</f>
        <v>0</v>
      </c>
      <c r="H23" s="1395">
        <f>'[13]12管理费用'!H24</f>
        <v>0</v>
      </c>
      <c r="I23" s="1392">
        <f t="shared" si="2"/>
        <v>0</v>
      </c>
      <c r="J23" s="1395">
        <f>'[13]12管理费用'!J24</f>
        <v>0</v>
      </c>
      <c r="K23" s="1395">
        <f>'[13]12管理费用'!K24</f>
        <v>0</v>
      </c>
      <c r="L23" s="1395">
        <f>'[13]12管理费用'!L24</f>
        <v>0</v>
      </c>
      <c r="M23" s="1392">
        <f t="shared" si="4"/>
        <v>0</v>
      </c>
      <c r="N23" s="1395">
        <f>'[13]12管理费用'!N24</f>
        <v>0</v>
      </c>
      <c r="O23" s="1395">
        <f>'[13]12管理费用'!O24</f>
        <v>0</v>
      </c>
      <c r="P23" s="1395">
        <f>'[13]12管理费用'!P24</f>
        <v>0</v>
      </c>
      <c r="Q23" s="1392">
        <f t="shared" si="6"/>
        <v>0</v>
      </c>
      <c r="R23" s="1395">
        <f>'[13]12管理费用'!R24</f>
        <v>0</v>
      </c>
      <c r="S23" s="1395">
        <f>'[13]12管理费用'!S24</f>
        <v>0</v>
      </c>
      <c r="T23" s="1395">
        <f>'[13]12管理费用'!T24</f>
        <v>0</v>
      </c>
      <c r="U23" s="1392">
        <f t="shared" si="9"/>
        <v>0</v>
      </c>
      <c r="V23" s="1392"/>
      <c r="W23" s="1395">
        <v>0</v>
      </c>
      <c r="X23" s="1395">
        <f t="shared" si="17"/>
        <v>0</v>
      </c>
      <c r="Y23" s="1394" t="str">
        <f t="shared" si="18"/>
        <v/>
      </c>
      <c r="Z23" s="1389">
        <v>0</v>
      </c>
    </row>
    <row r="24" spans="1:26" s="1390" customFormat="1" ht="12" outlineLevel="2">
      <c r="A24" s="1391" t="str">
        <f>'[13]12管理费用'!A25</f>
        <v>1.6</v>
      </c>
      <c r="B24" s="1391" t="str">
        <f>'[13]12管理费用'!B25</f>
        <v>职工五险</v>
      </c>
      <c r="C24" s="768" t="e">
        <v>#N/A</v>
      </c>
      <c r="D24" s="1422"/>
      <c r="E24" s="1392">
        <f t="shared" si="0"/>
        <v>0</v>
      </c>
      <c r="F24" s="1395">
        <f>'[13]12管理费用'!F25</f>
        <v>0</v>
      </c>
      <c r="G24" s="1395">
        <f>'[13]12管理费用'!G25</f>
        <v>0</v>
      </c>
      <c r="H24" s="1395">
        <f>'[13]12管理费用'!H25</f>
        <v>0</v>
      </c>
      <c r="I24" s="1392">
        <f t="shared" si="2"/>
        <v>0</v>
      </c>
      <c r="J24" s="1395">
        <f>'[13]12管理费用'!J25</f>
        <v>0</v>
      </c>
      <c r="K24" s="1395">
        <f>'[13]12管理费用'!K25</f>
        <v>0</v>
      </c>
      <c r="L24" s="1395">
        <f>'[13]12管理费用'!L25</f>
        <v>0</v>
      </c>
      <c r="M24" s="1392">
        <f t="shared" si="4"/>
        <v>0</v>
      </c>
      <c r="N24" s="1395">
        <f>'[13]12管理费用'!N25</f>
        <v>0</v>
      </c>
      <c r="O24" s="1395">
        <f>'[13]12管理费用'!O25</f>
        <v>0</v>
      </c>
      <c r="P24" s="1395">
        <f>'[13]12管理费用'!P25</f>
        <v>0</v>
      </c>
      <c r="Q24" s="1392">
        <f t="shared" si="6"/>
        <v>0</v>
      </c>
      <c r="R24" s="1395">
        <f>'[13]12管理费用'!R25</f>
        <v>0</v>
      </c>
      <c r="S24" s="1395">
        <f>'[13]12管理费用'!S25</f>
        <v>0</v>
      </c>
      <c r="T24" s="1395">
        <f>'[13]12管理费用'!T25</f>
        <v>0</v>
      </c>
      <c r="U24" s="1392">
        <f t="shared" si="9"/>
        <v>0</v>
      </c>
      <c r="V24" s="1392"/>
      <c r="W24" s="1395">
        <v>0</v>
      </c>
      <c r="X24" s="1395">
        <f t="shared" si="17"/>
        <v>0</v>
      </c>
      <c r="Y24" s="1394" t="str">
        <f t="shared" si="18"/>
        <v/>
      </c>
      <c r="Z24" s="1389">
        <v>0</v>
      </c>
    </row>
    <row r="25" spans="1:26" s="1390" customFormat="1" ht="12" outlineLevel="2">
      <c r="A25" s="1391" t="str">
        <f>'[13]12管理费用'!A26</f>
        <v>1.7</v>
      </c>
      <c r="B25" s="1391" t="str">
        <f>'[13]12管理费用'!B26</f>
        <v>住房公积金</v>
      </c>
      <c r="C25" s="768" t="e">
        <v>#N/A</v>
      </c>
      <c r="D25" s="1422"/>
      <c r="E25" s="1392">
        <f t="shared" si="0"/>
        <v>0</v>
      </c>
      <c r="F25" s="1395">
        <f>'[13]12管理费用'!F26</f>
        <v>0</v>
      </c>
      <c r="G25" s="1395">
        <f>'[13]12管理费用'!G26</f>
        <v>0</v>
      </c>
      <c r="H25" s="1395">
        <f>'[13]12管理费用'!H26</f>
        <v>0</v>
      </c>
      <c r="I25" s="1392">
        <f t="shared" si="2"/>
        <v>0</v>
      </c>
      <c r="J25" s="1395">
        <f>'[13]12管理费用'!J26</f>
        <v>0</v>
      </c>
      <c r="K25" s="1395">
        <f>'[13]12管理费用'!K26</f>
        <v>0</v>
      </c>
      <c r="L25" s="1395">
        <f>'[13]12管理费用'!L26</f>
        <v>0</v>
      </c>
      <c r="M25" s="1392">
        <f t="shared" si="4"/>
        <v>0</v>
      </c>
      <c r="N25" s="1395">
        <f>'[13]12管理费用'!N26</f>
        <v>0</v>
      </c>
      <c r="O25" s="1395">
        <f>'[13]12管理费用'!O26</f>
        <v>0</v>
      </c>
      <c r="P25" s="1395">
        <f>'[13]12管理费用'!P26</f>
        <v>0</v>
      </c>
      <c r="Q25" s="1392">
        <f t="shared" si="6"/>
        <v>0</v>
      </c>
      <c r="R25" s="1395">
        <f>'[13]12管理费用'!R26</f>
        <v>0</v>
      </c>
      <c r="S25" s="1395">
        <f>'[13]12管理费用'!S26</f>
        <v>0</v>
      </c>
      <c r="T25" s="1395">
        <f>'[13]12管理费用'!T26</f>
        <v>0</v>
      </c>
      <c r="U25" s="1392">
        <f t="shared" si="9"/>
        <v>0</v>
      </c>
      <c r="V25" s="1392"/>
      <c r="W25" s="1395">
        <v>0</v>
      </c>
      <c r="X25" s="1395">
        <f t="shared" si="17"/>
        <v>0</v>
      </c>
      <c r="Y25" s="1394" t="str">
        <f t="shared" si="18"/>
        <v/>
      </c>
      <c r="Z25" s="1389">
        <v>0</v>
      </c>
    </row>
    <row r="26" spans="1:26" s="1390" customFormat="1" ht="12" outlineLevel="2">
      <c r="A26" s="1391" t="str">
        <f>'[13]12管理费用'!A27</f>
        <v>1.8</v>
      </c>
      <c r="B26" s="1391" t="str">
        <f>'[13]12管理费用'!B27</f>
        <v>企业年金</v>
      </c>
      <c r="C26" s="768" t="e">
        <v>#N/A</v>
      </c>
      <c r="D26" s="1422"/>
      <c r="E26" s="1392">
        <f t="shared" si="0"/>
        <v>0</v>
      </c>
      <c r="F26" s="1395" t="str">
        <f>'[13]12管理费用'!F27</f>
        <v>-</v>
      </c>
      <c r="G26" s="1395" t="str">
        <f>'[13]12管理费用'!G27</f>
        <v>-</v>
      </c>
      <c r="H26" s="1395" t="str">
        <f>'[13]12管理费用'!H27</f>
        <v>-</v>
      </c>
      <c r="I26" s="1392">
        <f t="shared" si="2"/>
        <v>0</v>
      </c>
      <c r="J26" s="1395" t="str">
        <f>'[13]12管理费用'!J27</f>
        <v>-</v>
      </c>
      <c r="K26" s="1395" t="str">
        <f>'[13]12管理费用'!K27</f>
        <v>-</v>
      </c>
      <c r="L26" s="1395" t="str">
        <f>'[13]12管理费用'!L27</f>
        <v>-</v>
      </c>
      <c r="M26" s="1392">
        <f t="shared" si="4"/>
        <v>0</v>
      </c>
      <c r="N26" s="1395" t="str">
        <f>'[13]12管理费用'!N27</f>
        <v>-</v>
      </c>
      <c r="O26" s="1395" t="str">
        <f>'[13]12管理费用'!O27</f>
        <v>-</v>
      </c>
      <c r="P26" s="1395" t="str">
        <f>'[13]12管理费用'!P27</f>
        <v>-</v>
      </c>
      <c r="Q26" s="1392">
        <f t="shared" si="6"/>
        <v>0</v>
      </c>
      <c r="R26" s="1395" t="str">
        <f>'[13]12管理费用'!R27</f>
        <v>-</v>
      </c>
      <c r="S26" s="1395" t="str">
        <f>'[13]12管理费用'!S27</f>
        <v>-</v>
      </c>
      <c r="T26" s="1395" t="str">
        <f>'[13]12管理费用'!T27</f>
        <v>-</v>
      </c>
      <c r="U26" s="1392">
        <f t="shared" si="9"/>
        <v>0</v>
      </c>
      <c r="V26" s="1392"/>
      <c r="W26" s="1395">
        <v>0</v>
      </c>
      <c r="X26" s="1395">
        <f t="shared" si="17"/>
        <v>0</v>
      </c>
      <c r="Y26" s="1394" t="str">
        <f t="shared" si="18"/>
        <v/>
      </c>
      <c r="Z26" s="1389">
        <v>0</v>
      </c>
    </row>
    <row r="27" spans="1:26" s="1390" customFormat="1" ht="12" outlineLevel="2">
      <c r="A27" s="1391" t="str">
        <f>'[13]12管理费用'!A28</f>
        <v>1.9</v>
      </c>
      <c r="B27" s="1391" t="str">
        <f>'[13]12管理费用'!B28</f>
        <v>商业保险</v>
      </c>
      <c r="C27" s="768">
        <v>41334</v>
      </c>
      <c r="D27" s="1422"/>
      <c r="E27" s="1392">
        <f t="shared" si="0"/>
        <v>0</v>
      </c>
      <c r="F27" s="1395">
        <f>'[13]12管理费用'!F28</f>
        <v>0</v>
      </c>
      <c r="G27" s="1395">
        <f>'[13]12管理费用'!G28</f>
        <v>0</v>
      </c>
      <c r="H27" s="1395">
        <f>'[13]12管理费用'!H28</f>
        <v>0</v>
      </c>
      <c r="I27" s="1392">
        <f t="shared" si="2"/>
        <v>0</v>
      </c>
      <c r="J27" s="1395">
        <f>'[13]12管理费用'!J28</f>
        <v>0</v>
      </c>
      <c r="K27" s="1395">
        <f>'[13]12管理费用'!K28</f>
        <v>0</v>
      </c>
      <c r="L27" s="1395">
        <f>'[13]12管理费用'!L28</f>
        <v>0</v>
      </c>
      <c r="M27" s="1392">
        <f t="shared" si="4"/>
        <v>0</v>
      </c>
      <c r="N27" s="1395">
        <f>'[13]12管理费用'!N28</f>
        <v>0</v>
      </c>
      <c r="O27" s="1395">
        <f>'[13]12管理费用'!O28</f>
        <v>0</v>
      </c>
      <c r="P27" s="1395">
        <f>'[13]12管理费用'!P28</f>
        <v>0</v>
      </c>
      <c r="Q27" s="1392">
        <f t="shared" si="6"/>
        <v>0</v>
      </c>
      <c r="R27" s="1395">
        <f>'[13]12管理费用'!R28</f>
        <v>0</v>
      </c>
      <c r="S27" s="1395">
        <f>'[13]12管理费用'!S28</f>
        <v>0</v>
      </c>
      <c r="T27" s="1395">
        <f>'[13]12管理费用'!T28</f>
        <v>0</v>
      </c>
      <c r="U27" s="1392">
        <f t="shared" si="9"/>
        <v>0</v>
      </c>
      <c r="V27" s="1392"/>
      <c r="W27" s="1395">
        <v>0</v>
      </c>
      <c r="X27" s="1395">
        <f t="shared" si="17"/>
        <v>0</v>
      </c>
      <c r="Y27" s="1394" t="str">
        <f t="shared" si="18"/>
        <v/>
      </c>
      <c r="Z27" s="1389">
        <v>0</v>
      </c>
    </row>
    <row r="28" spans="1:26" s="1390" customFormat="1" ht="12" outlineLevel="2">
      <c r="A28" s="1391" t="str">
        <f>'[13]12管理费用'!A29</f>
        <v>1.10</v>
      </c>
      <c r="B28" s="1391" t="str">
        <f>'[13]12管理费用'!B29</f>
        <v>辞退福利</v>
      </c>
      <c r="C28" s="768" t="e">
        <v>#N/A</v>
      </c>
      <c r="D28" s="1422"/>
      <c r="E28" s="1392">
        <f t="shared" si="0"/>
        <v>0</v>
      </c>
      <c r="F28" s="1395">
        <f>'[13]12管理费用'!F29</f>
        <v>0</v>
      </c>
      <c r="G28" s="1395">
        <f>'[13]12管理费用'!G29</f>
        <v>0</v>
      </c>
      <c r="H28" s="1395">
        <f>'[13]12管理费用'!H29</f>
        <v>0</v>
      </c>
      <c r="I28" s="1392">
        <f t="shared" si="2"/>
        <v>0</v>
      </c>
      <c r="J28" s="1395">
        <f>'[13]12管理费用'!J29</f>
        <v>0</v>
      </c>
      <c r="K28" s="1395">
        <f>'[13]12管理费用'!K29</f>
        <v>0</v>
      </c>
      <c r="L28" s="1395">
        <f>'[13]12管理费用'!L29</f>
        <v>0</v>
      </c>
      <c r="M28" s="1392">
        <f t="shared" si="4"/>
        <v>0</v>
      </c>
      <c r="N28" s="1395">
        <f>'[13]12管理费用'!N29</f>
        <v>0</v>
      </c>
      <c r="O28" s="1395">
        <f>'[13]12管理费用'!O29</f>
        <v>0</v>
      </c>
      <c r="P28" s="1395">
        <f>'[13]12管理费用'!P29</f>
        <v>0</v>
      </c>
      <c r="Q28" s="1392">
        <f t="shared" si="6"/>
        <v>0</v>
      </c>
      <c r="R28" s="1395">
        <f>'[13]12管理费用'!R29</f>
        <v>0</v>
      </c>
      <c r="S28" s="1395">
        <f>'[13]12管理费用'!S29</f>
        <v>0</v>
      </c>
      <c r="T28" s="1395">
        <f>'[13]12管理费用'!T29</f>
        <v>0</v>
      </c>
      <c r="U28" s="1392">
        <f t="shared" si="9"/>
        <v>0</v>
      </c>
      <c r="V28" s="1392"/>
      <c r="W28" s="1395">
        <v>0</v>
      </c>
      <c r="X28" s="1395">
        <f t="shared" si="17"/>
        <v>0</v>
      </c>
      <c r="Y28" s="1394" t="str">
        <f t="shared" si="18"/>
        <v/>
      </c>
      <c r="Z28" s="1389">
        <v>0</v>
      </c>
    </row>
    <row r="29" spans="1:26" s="1390" customFormat="1" ht="12" outlineLevel="2">
      <c r="A29" s="1391" t="str">
        <f>'[13]12管理费用'!A30</f>
        <v>1.11</v>
      </c>
      <c r="B29" s="1391" t="str">
        <f>'[13]12管理费用'!B30</f>
        <v>服装费</v>
      </c>
      <c r="C29" s="768" t="e">
        <v>#N/A</v>
      </c>
      <c r="D29" s="1422"/>
      <c r="E29" s="1392">
        <f t="shared" si="0"/>
        <v>0</v>
      </c>
      <c r="F29" s="1395">
        <f>'[13]12管理费用'!F30</f>
        <v>0</v>
      </c>
      <c r="G29" s="1395">
        <f>'[13]12管理费用'!G30</f>
        <v>0</v>
      </c>
      <c r="H29" s="1395">
        <f>'[13]12管理费用'!H30</f>
        <v>0</v>
      </c>
      <c r="I29" s="1392">
        <f t="shared" si="2"/>
        <v>0</v>
      </c>
      <c r="J29" s="1395">
        <f>'[13]12管理费用'!J30</f>
        <v>0</v>
      </c>
      <c r="K29" s="1395">
        <f>'[13]12管理费用'!K30</f>
        <v>0</v>
      </c>
      <c r="L29" s="1395">
        <f>'[13]12管理费用'!L30</f>
        <v>0</v>
      </c>
      <c r="M29" s="1392">
        <f t="shared" si="4"/>
        <v>0</v>
      </c>
      <c r="N29" s="1395">
        <f>'[13]12管理费用'!N30</f>
        <v>0</v>
      </c>
      <c r="O29" s="1395">
        <f>'[13]12管理费用'!O30</f>
        <v>0</v>
      </c>
      <c r="P29" s="1395">
        <f>'[13]12管理费用'!P30</f>
        <v>0</v>
      </c>
      <c r="Q29" s="1392">
        <f t="shared" si="6"/>
        <v>0</v>
      </c>
      <c r="R29" s="1395">
        <f>'[13]12管理费用'!R30</f>
        <v>0</v>
      </c>
      <c r="S29" s="1395">
        <f>'[13]12管理费用'!S30</f>
        <v>0</v>
      </c>
      <c r="T29" s="1395">
        <f>'[13]12管理费用'!T30</f>
        <v>0</v>
      </c>
      <c r="U29" s="1392">
        <f t="shared" si="9"/>
        <v>0</v>
      </c>
      <c r="V29" s="1392"/>
      <c r="W29" s="1395">
        <v>0</v>
      </c>
      <c r="X29" s="1395">
        <f t="shared" si="17"/>
        <v>0</v>
      </c>
      <c r="Y29" s="1394" t="str">
        <f t="shared" si="18"/>
        <v/>
      </c>
      <c r="Z29" s="1389">
        <v>0</v>
      </c>
    </row>
    <row r="30" spans="1:26" s="1390" customFormat="1" ht="12" outlineLevel="2">
      <c r="A30" s="1391" t="str">
        <f>'[13]12管理费用'!A31</f>
        <v>1.12</v>
      </c>
      <c r="B30" s="1391" t="str">
        <f>'[13]12管理费用'!B31</f>
        <v>误餐费</v>
      </c>
      <c r="C30" s="768" t="e">
        <v>#N/A</v>
      </c>
      <c r="D30" s="1422"/>
      <c r="E30" s="1392">
        <f t="shared" si="0"/>
        <v>0</v>
      </c>
      <c r="F30" s="1395">
        <f>'[13]12管理费用'!F31</f>
        <v>0</v>
      </c>
      <c r="G30" s="1395">
        <f>'[13]12管理费用'!G31</f>
        <v>0</v>
      </c>
      <c r="H30" s="1395">
        <f>'[13]12管理费用'!H31</f>
        <v>0</v>
      </c>
      <c r="I30" s="1392">
        <f t="shared" si="2"/>
        <v>0</v>
      </c>
      <c r="J30" s="1395">
        <f>'[13]12管理费用'!J31</f>
        <v>0</v>
      </c>
      <c r="K30" s="1395">
        <f>'[13]12管理费用'!K31</f>
        <v>0</v>
      </c>
      <c r="L30" s="1395">
        <f>'[13]12管理费用'!L31</f>
        <v>0</v>
      </c>
      <c r="M30" s="1392">
        <f t="shared" si="4"/>
        <v>0</v>
      </c>
      <c r="N30" s="1395">
        <f>'[13]12管理费用'!N31</f>
        <v>0</v>
      </c>
      <c r="O30" s="1395">
        <f>'[13]12管理费用'!O31</f>
        <v>0</v>
      </c>
      <c r="P30" s="1395">
        <f>'[13]12管理费用'!P31</f>
        <v>0</v>
      </c>
      <c r="Q30" s="1392">
        <f t="shared" si="6"/>
        <v>0</v>
      </c>
      <c r="R30" s="1395">
        <f>'[13]12管理费用'!R31</f>
        <v>0</v>
      </c>
      <c r="S30" s="1395">
        <f>'[13]12管理费用'!S31</f>
        <v>0</v>
      </c>
      <c r="T30" s="1395">
        <f>'[13]12管理费用'!T31</f>
        <v>0</v>
      </c>
      <c r="U30" s="1392">
        <f t="shared" si="9"/>
        <v>0</v>
      </c>
      <c r="V30" s="1392"/>
      <c r="W30" s="1395">
        <v>0</v>
      </c>
      <c r="X30" s="1395">
        <f t="shared" si="17"/>
        <v>0</v>
      </c>
      <c r="Y30" s="1394" t="str">
        <f t="shared" si="18"/>
        <v/>
      </c>
      <c r="Z30" s="1389">
        <v>0</v>
      </c>
    </row>
    <row r="31" spans="1:26" s="1390" customFormat="1" ht="12" outlineLevel="2">
      <c r="A31" s="1391" t="str">
        <f>'[13]12管理费用'!A32</f>
        <v>1.13</v>
      </c>
      <c r="B31" s="1391" t="str">
        <f>'[13]12管理费用'!B32</f>
        <v>旅游费</v>
      </c>
      <c r="C31" s="768">
        <v>41487</v>
      </c>
      <c r="D31" s="1422"/>
      <c r="E31" s="1392">
        <f t="shared" si="0"/>
        <v>0</v>
      </c>
      <c r="F31" s="1395">
        <f>'[13]12管理费用'!F32</f>
        <v>0</v>
      </c>
      <c r="G31" s="1395">
        <f>'[13]12管理费用'!G32</f>
        <v>0</v>
      </c>
      <c r="H31" s="1395">
        <f>'[13]12管理费用'!H32</f>
        <v>0</v>
      </c>
      <c r="I31" s="1392">
        <f t="shared" si="2"/>
        <v>0</v>
      </c>
      <c r="J31" s="1395">
        <f>'[13]12管理费用'!J32</f>
        <v>0</v>
      </c>
      <c r="K31" s="1395">
        <f>'[13]12管理费用'!K32</f>
        <v>0</v>
      </c>
      <c r="L31" s="1395">
        <f>'[13]12管理费用'!L32</f>
        <v>0</v>
      </c>
      <c r="M31" s="1392">
        <f t="shared" si="4"/>
        <v>0</v>
      </c>
      <c r="N31" s="1395">
        <f>'[13]12管理费用'!N32</f>
        <v>0</v>
      </c>
      <c r="O31" s="1395">
        <f>'[13]12管理费用'!O32</f>
        <v>0</v>
      </c>
      <c r="P31" s="1395">
        <f>'[13]12管理费用'!P32</f>
        <v>0</v>
      </c>
      <c r="Q31" s="1392">
        <f t="shared" si="6"/>
        <v>0</v>
      </c>
      <c r="R31" s="1395">
        <f>'[13]12管理费用'!R32</f>
        <v>0</v>
      </c>
      <c r="S31" s="1395">
        <f>'[13]12管理费用'!S32</f>
        <v>0</v>
      </c>
      <c r="T31" s="1395">
        <f>'[13]12管理费用'!T32</f>
        <v>0</v>
      </c>
      <c r="U31" s="1392">
        <f t="shared" si="9"/>
        <v>0</v>
      </c>
      <c r="V31" s="1392"/>
      <c r="W31" s="1395">
        <v>0</v>
      </c>
      <c r="X31" s="1395">
        <f t="shared" si="17"/>
        <v>0</v>
      </c>
      <c r="Y31" s="1394" t="str">
        <f t="shared" si="18"/>
        <v/>
      </c>
      <c r="Z31" s="1389">
        <v>0</v>
      </c>
    </row>
    <row r="32" spans="1:26" s="1390" customFormat="1" ht="12" outlineLevel="2">
      <c r="A32" s="1391" t="str">
        <f>'[13]12管理费用'!A33</f>
        <v>1.14</v>
      </c>
      <c r="B32" s="1391" t="str">
        <f>'[13]12管理费用'!B33</f>
        <v>其他</v>
      </c>
      <c r="C32" s="768" t="e">
        <v>#N/A</v>
      </c>
      <c r="D32" s="1422"/>
      <c r="E32" s="1392">
        <f t="shared" si="0"/>
        <v>0</v>
      </c>
      <c r="F32" s="1395">
        <f>'[13]12管理费用'!F33</f>
        <v>0</v>
      </c>
      <c r="G32" s="1395">
        <f>'[13]12管理费用'!G33</f>
        <v>0</v>
      </c>
      <c r="H32" s="1395">
        <f>'[13]12管理费用'!H33</f>
        <v>0</v>
      </c>
      <c r="I32" s="1392">
        <f t="shared" si="2"/>
        <v>0</v>
      </c>
      <c r="J32" s="1395">
        <f>'[13]12管理费用'!J33</f>
        <v>0</v>
      </c>
      <c r="K32" s="1395">
        <f>'[13]12管理费用'!K33</f>
        <v>0</v>
      </c>
      <c r="L32" s="1395">
        <f>'[13]12管理费用'!L33</f>
        <v>0</v>
      </c>
      <c r="M32" s="1392">
        <f t="shared" si="4"/>
        <v>0</v>
      </c>
      <c r="N32" s="1395">
        <f>'[13]12管理费用'!N33</f>
        <v>0</v>
      </c>
      <c r="O32" s="1395">
        <f>'[13]12管理费用'!O33</f>
        <v>0</v>
      </c>
      <c r="P32" s="1395">
        <f>'[13]12管理费用'!P33</f>
        <v>0</v>
      </c>
      <c r="Q32" s="1392">
        <f t="shared" si="6"/>
        <v>0</v>
      </c>
      <c r="R32" s="1395">
        <f>'[13]12管理费用'!R33</f>
        <v>0</v>
      </c>
      <c r="S32" s="1395">
        <f>'[13]12管理费用'!S33</f>
        <v>0</v>
      </c>
      <c r="T32" s="1395">
        <f>'[13]12管理费用'!T33</f>
        <v>0</v>
      </c>
      <c r="U32" s="1392">
        <f t="shared" si="9"/>
        <v>0</v>
      </c>
      <c r="V32" s="1392"/>
      <c r="W32" s="1395">
        <v>0</v>
      </c>
      <c r="X32" s="1395">
        <f t="shared" si="17"/>
        <v>0</v>
      </c>
      <c r="Y32" s="1394" t="str">
        <f t="shared" si="18"/>
        <v/>
      </c>
      <c r="Z32" s="1389">
        <v>0</v>
      </c>
    </row>
    <row r="33" spans="1:26" s="1390" customFormat="1" ht="12" outlineLevel="1">
      <c r="A33" s="1391" t="str">
        <f>'[13]12管理费用'!A34</f>
        <v>2</v>
      </c>
      <c r="B33" s="1391" t="str">
        <f>'[13]12管理费用'!B34</f>
        <v>电话费用</v>
      </c>
      <c r="C33" s="768" t="e">
        <v>#N/A</v>
      </c>
      <c r="D33" s="1422"/>
      <c r="E33" s="1392">
        <f t="shared" si="0"/>
        <v>0</v>
      </c>
      <c r="F33" s="1395">
        <f>'[13]12管理费用'!F34</f>
        <v>0</v>
      </c>
      <c r="G33" s="1395">
        <f>'[13]12管理费用'!G34</f>
        <v>0</v>
      </c>
      <c r="H33" s="1395">
        <f>'[13]12管理费用'!H34</f>
        <v>0</v>
      </c>
      <c r="I33" s="1392">
        <f t="shared" si="2"/>
        <v>0</v>
      </c>
      <c r="J33" s="1395">
        <f>'[13]12管理费用'!J34</f>
        <v>0</v>
      </c>
      <c r="K33" s="1395">
        <f>'[13]12管理费用'!K34</f>
        <v>0</v>
      </c>
      <c r="L33" s="1395">
        <f>'[13]12管理费用'!L34</f>
        <v>0</v>
      </c>
      <c r="M33" s="1392">
        <f t="shared" si="4"/>
        <v>0</v>
      </c>
      <c r="N33" s="1395">
        <f>'[13]12管理费用'!N34</f>
        <v>0</v>
      </c>
      <c r="O33" s="1395">
        <f>'[13]12管理费用'!O34</f>
        <v>0</v>
      </c>
      <c r="P33" s="1395">
        <f>'[13]12管理费用'!P34</f>
        <v>0</v>
      </c>
      <c r="Q33" s="1392">
        <f t="shared" si="6"/>
        <v>0</v>
      </c>
      <c r="R33" s="1395">
        <f>'[13]12管理费用'!R34</f>
        <v>0</v>
      </c>
      <c r="S33" s="1395">
        <f>'[13]12管理费用'!S34</f>
        <v>0</v>
      </c>
      <c r="T33" s="1395">
        <f>'[13]12管理费用'!T34</f>
        <v>0</v>
      </c>
      <c r="U33" s="1392">
        <f t="shared" si="9"/>
        <v>0</v>
      </c>
      <c r="V33" s="1392"/>
      <c r="W33" s="1395">
        <v>0</v>
      </c>
      <c r="X33" s="1395">
        <f t="shared" si="17"/>
        <v>0</v>
      </c>
      <c r="Y33" s="1394" t="str">
        <f t="shared" si="18"/>
        <v/>
      </c>
      <c r="Z33" s="1389">
        <v>0</v>
      </c>
    </row>
    <row r="34" spans="1:26" s="1390" customFormat="1" ht="12" outlineLevel="1">
      <c r="A34" s="1391" t="str">
        <f>'[13]12管理费用'!A35</f>
        <v>3</v>
      </c>
      <c r="B34" s="1391" t="str">
        <f>'[13]12管理费用'!B35</f>
        <v>办公水费</v>
      </c>
      <c r="C34" s="768" t="e">
        <v>#N/A</v>
      </c>
      <c r="D34" s="1422"/>
      <c r="E34" s="1392">
        <f t="shared" si="0"/>
        <v>0</v>
      </c>
      <c r="F34" s="1395">
        <f>'[13]12管理费用'!F35</f>
        <v>0</v>
      </c>
      <c r="G34" s="1395">
        <f>'[13]12管理费用'!G35</f>
        <v>0</v>
      </c>
      <c r="H34" s="1395">
        <f>'[13]12管理费用'!H35</f>
        <v>0</v>
      </c>
      <c r="I34" s="1392">
        <f t="shared" si="2"/>
        <v>0</v>
      </c>
      <c r="J34" s="1395">
        <f>'[13]12管理费用'!J35</f>
        <v>0</v>
      </c>
      <c r="K34" s="1395">
        <f>'[13]12管理费用'!K35</f>
        <v>0</v>
      </c>
      <c r="L34" s="1395">
        <f>'[13]12管理费用'!L35</f>
        <v>0</v>
      </c>
      <c r="M34" s="1392">
        <f t="shared" si="4"/>
        <v>0</v>
      </c>
      <c r="N34" s="1395">
        <f>'[13]12管理费用'!N35</f>
        <v>0</v>
      </c>
      <c r="O34" s="1395">
        <f>'[13]12管理费用'!O35</f>
        <v>0</v>
      </c>
      <c r="P34" s="1395">
        <f>'[13]12管理费用'!P35</f>
        <v>0</v>
      </c>
      <c r="Q34" s="1392">
        <f t="shared" si="6"/>
        <v>0</v>
      </c>
      <c r="R34" s="1395">
        <f>'[13]12管理费用'!R35</f>
        <v>0</v>
      </c>
      <c r="S34" s="1395">
        <f>'[13]12管理费用'!S35</f>
        <v>0</v>
      </c>
      <c r="T34" s="1395">
        <f>'[13]12管理费用'!T35</f>
        <v>0</v>
      </c>
      <c r="U34" s="1392">
        <f t="shared" si="9"/>
        <v>0</v>
      </c>
      <c r="V34" s="1392"/>
      <c r="W34" s="1395">
        <v>0</v>
      </c>
      <c r="X34" s="1395">
        <f t="shared" si="17"/>
        <v>0</v>
      </c>
      <c r="Y34" s="1394" t="str">
        <f t="shared" si="18"/>
        <v/>
      </c>
      <c r="Z34" s="1389">
        <v>0</v>
      </c>
    </row>
    <row r="35" spans="1:26" s="1390" customFormat="1" ht="12" outlineLevel="1">
      <c r="A35" s="1391" t="str">
        <f>'[13]12管理费用'!A36</f>
        <v>4</v>
      </c>
      <c r="B35" s="1391" t="str">
        <f>'[13]12管理费用'!B36</f>
        <v>办公电费</v>
      </c>
      <c r="C35" s="768" t="e">
        <v>#N/A</v>
      </c>
      <c r="D35" s="1422"/>
      <c r="E35" s="1392">
        <f t="shared" si="0"/>
        <v>0</v>
      </c>
      <c r="F35" s="1395">
        <f>'[13]12管理费用'!F36</f>
        <v>0</v>
      </c>
      <c r="G35" s="1395">
        <f>'[13]12管理费用'!G36</f>
        <v>0</v>
      </c>
      <c r="H35" s="1395">
        <f>'[13]12管理费用'!H36</f>
        <v>0</v>
      </c>
      <c r="I35" s="1392">
        <f t="shared" si="2"/>
        <v>0</v>
      </c>
      <c r="J35" s="1395">
        <f>'[13]12管理费用'!J36</f>
        <v>0</v>
      </c>
      <c r="K35" s="1395">
        <f>'[13]12管理费用'!K36</f>
        <v>0</v>
      </c>
      <c r="L35" s="1395">
        <f>'[13]12管理费用'!L36</f>
        <v>0</v>
      </c>
      <c r="M35" s="1392">
        <f t="shared" si="4"/>
        <v>0</v>
      </c>
      <c r="N35" s="1395">
        <f>'[13]12管理费用'!N36</f>
        <v>0</v>
      </c>
      <c r="O35" s="1395">
        <f>'[13]12管理费用'!O36</f>
        <v>0</v>
      </c>
      <c r="P35" s="1395">
        <f>'[13]12管理费用'!P36</f>
        <v>0</v>
      </c>
      <c r="Q35" s="1392">
        <f t="shared" si="6"/>
        <v>0</v>
      </c>
      <c r="R35" s="1395">
        <f>'[13]12管理费用'!R36</f>
        <v>0</v>
      </c>
      <c r="S35" s="1395">
        <f>'[13]12管理费用'!S36</f>
        <v>0</v>
      </c>
      <c r="T35" s="1395">
        <f>'[13]12管理费用'!T36</f>
        <v>0</v>
      </c>
      <c r="U35" s="1392">
        <f t="shared" si="9"/>
        <v>0</v>
      </c>
      <c r="V35" s="1392"/>
      <c r="W35" s="1395">
        <v>0</v>
      </c>
      <c r="X35" s="1395">
        <f t="shared" si="17"/>
        <v>0</v>
      </c>
      <c r="Y35" s="1394" t="str">
        <f t="shared" si="18"/>
        <v/>
      </c>
      <c r="Z35" s="1389">
        <v>0</v>
      </c>
    </row>
    <row r="36" spans="1:26" s="1390" customFormat="1" ht="12" outlineLevel="1">
      <c r="A36" s="1391" t="str">
        <f>'[13]12管理费用'!A37</f>
        <v>5</v>
      </c>
      <c r="B36" s="1391" t="str">
        <f>'[13]12管理费用'!B37</f>
        <v>办公用品</v>
      </c>
      <c r="C36" s="768" t="e">
        <v>#N/A</v>
      </c>
      <c r="D36" s="1422"/>
      <c r="E36" s="1392">
        <f t="shared" si="0"/>
        <v>0</v>
      </c>
      <c r="F36" s="1395">
        <f>'[13]12管理费用'!F37</f>
        <v>0</v>
      </c>
      <c r="G36" s="1395">
        <f>'[13]12管理费用'!G37</f>
        <v>0</v>
      </c>
      <c r="H36" s="1395">
        <f>'[13]12管理费用'!H37</f>
        <v>0</v>
      </c>
      <c r="I36" s="1392">
        <f t="shared" si="2"/>
        <v>0</v>
      </c>
      <c r="J36" s="1395">
        <f>'[13]12管理费用'!J37</f>
        <v>0</v>
      </c>
      <c r="K36" s="1395">
        <f>'[13]12管理费用'!K37</f>
        <v>0</v>
      </c>
      <c r="L36" s="1395">
        <f>'[13]12管理费用'!L37</f>
        <v>0</v>
      </c>
      <c r="M36" s="1392">
        <f t="shared" si="4"/>
        <v>0</v>
      </c>
      <c r="N36" s="1395">
        <f>'[13]12管理费用'!N37</f>
        <v>0</v>
      </c>
      <c r="O36" s="1395">
        <f>'[13]12管理费用'!O37</f>
        <v>0</v>
      </c>
      <c r="P36" s="1395">
        <f>'[13]12管理费用'!P37</f>
        <v>0</v>
      </c>
      <c r="Q36" s="1392">
        <f t="shared" si="6"/>
        <v>0</v>
      </c>
      <c r="R36" s="1395">
        <f>'[13]12管理费用'!R37</f>
        <v>0</v>
      </c>
      <c r="S36" s="1395">
        <f>'[13]12管理费用'!S37</f>
        <v>0</v>
      </c>
      <c r="T36" s="1395">
        <f>'[13]12管理费用'!T37</f>
        <v>0</v>
      </c>
      <c r="U36" s="1392">
        <f t="shared" si="9"/>
        <v>0</v>
      </c>
      <c r="V36" s="1392"/>
      <c r="W36" s="1395">
        <v>0</v>
      </c>
      <c r="X36" s="1395">
        <f t="shared" si="17"/>
        <v>0</v>
      </c>
      <c r="Y36" s="1394" t="str">
        <f t="shared" si="18"/>
        <v/>
      </c>
      <c r="Z36" s="1389">
        <v>0</v>
      </c>
    </row>
    <row r="37" spans="1:26" s="1390" customFormat="1" ht="12" outlineLevel="1">
      <c r="A37" s="1391" t="str">
        <f>'[13]12管理费用'!A38</f>
        <v>6</v>
      </c>
      <c r="B37" s="1391" t="str">
        <f>'[13]12管理费用'!B38</f>
        <v>差旅费</v>
      </c>
      <c r="C37" s="768" t="e">
        <v>#N/A</v>
      </c>
      <c r="D37" s="1422"/>
      <c r="E37" s="1392">
        <f t="shared" si="0"/>
        <v>0</v>
      </c>
      <c r="F37" s="1395">
        <f>'[13]12管理费用'!F38</f>
        <v>0</v>
      </c>
      <c r="G37" s="1395">
        <f>'[13]12管理费用'!G38</f>
        <v>0</v>
      </c>
      <c r="H37" s="1395">
        <f>'[13]12管理费用'!H38</f>
        <v>0</v>
      </c>
      <c r="I37" s="1392">
        <f t="shared" si="2"/>
        <v>0</v>
      </c>
      <c r="J37" s="1395">
        <f>'[13]12管理费用'!J38</f>
        <v>0</v>
      </c>
      <c r="K37" s="1395">
        <f>'[13]12管理费用'!K38</f>
        <v>0</v>
      </c>
      <c r="L37" s="1395">
        <f>'[13]12管理费用'!L38</f>
        <v>0</v>
      </c>
      <c r="M37" s="1392">
        <f t="shared" si="4"/>
        <v>0</v>
      </c>
      <c r="N37" s="1395">
        <f>'[13]12管理费用'!N38</f>
        <v>0</v>
      </c>
      <c r="O37" s="1395">
        <f>'[13]12管理费用'!O38</f>
        <v>0</v>
      </c>
      <c r="P37" s="1395">
        <f>'[13]12管理费用'!P38</f>
        <v>0</v>
      </c>
      <c r="Q37" s="1392">
        <f t="shared" si="6"/>
        <v>0</v>
      </c>
      <c r="R37" s="1395">
        <f>'[13]12管理费用'!R38</f>
        <v>0</v>
      </c>
      <c r="S37" s="1395">
        <f>'[13]12管理费用'!S38</f>
        <v>0</v>
      </c>
      <c r="T37" s="1395">
        <f>'[13]12管理费用'!T38</f>
        <v>0</v>
      </c>
      <c r="U37" s="1392">
        <f t="shared" si="9"/>
        <v>0</v>
      </c>
      <c r="V37" s="1392"/>
      <c r="W37" s="1395">
        <v>0</v>
      </c>
      <c r="X37" s="1395">
        <f t="shared" si="17"/>
        <v>0</v>
      </c>
      <c r="Y37" s="1394" t="str">
        <f t="shared" si="18"/>
        <v/>
      </c>
      <c r="Z37" s="1389">
        <v>0</v>
      </c>
    </row>
    <row r="38" spans="1:26" s="1390" customFormat="1" ht="12" outlineLevel="1">
      <c r="A38" s="1391" t="str">
        <f>'[13]12管理费用'!A39</f>
        <v>7</v>
      </c>
      <c r="B38" s="1391" t="str">
        <f>'[13]12管理费用'!B39</f>
        <v>车辆交通费用</v>
      </c>
      <c r="C38" s="768" t="e">
        <v>#N/A</v>
      </c>
      <c r="D38" s="1422"/>
      <c r="E38" s="1392">
        <f t="shared" si="0"/>
        <v>0</v>
      </c>
      <c r="F38" s="1395">
        <f>'[13]12管理费用'!F39</f>
        <v>0</v>
      </c>
      <c r="G38" s="1395">
        <f>'[13]12管理费用'!G39</f>
        <v>0</v>
      </c>
      <c r="H38" s="1395">
        <f>'[13]12管理费用'!H39</f>
        <v>0</v>
      </c>
      <c r="I38" s="1392">
        <f t="shared" si="2"/>
        <v>0</v>
      </c>
      <c r="J38" s="1395">
        <f>'[13]12管理费用'!J39</f>
        <v>0</v>
      </c>
      <c r="K38" s="1395">
        <f>'[13]12管理费用'!K39</f>
        <v>0</v>
      </c>
      <c r="L38" s="1395">
        <f>'[13]12管理费用'!L39</f>
        <v>0</v>
      </c>
      <c r="M38" s="1392">
        <f t="shared" si="4"/>
        <v>0</v>
      </c>
      <c r="N38" s="1395">
        <f>'[13]12管理费用'!N39</f>
        <v>0</v>
      </c>
      <c r="O38" s="1395">
        <f>'[13]12管理费用'!O39</f>
        <v>0</v>
      </c>
      <c r="P38" s="1395">
        <f>'[13]12管理费用'!P39</f>
        <v>0</v>
      </c>
      <c r="Q38" s="1392">
        <f t="shared" si="6"/>
        <v>0</v>
      </c>
      <c r="R38" s="1395">
        <f>'[13]12管理费用'!R39</f>
        <v>0</v>
      </c>
      <c r="S38" s="1395">
        <f>'[13]12管理费用'!S39</f>
        <v>0</v>
      </c>
      <c r="T38" s="1395">
        <f>'[13]12管理费用'!T39</f>
        <v>0</v>
      </c>
      <c r="U38" s="1392">
        <f t="shared" si="9"/>
        <v>0</v>
      </c>
      <c r="V38" s="1392"/>
      <c r="W38" s="1395">
        <v>0</v>
      </c>
      <c r="X38" s="1395">
        <f t="shared" si="17"/>
        <v>0</v>
      </c>
      <c r="Y38" s="1394" t="str">
        <f t="shared" si="18"/>
        <v/>
      </c>
      <c r="Z38" s="1389">
        <v>0</v>
      </c>
    </row>
    <row r="39" spans="1:26" s="1390" customFormat="1" ht="12" outlineLevel="1">
      <c r="A39" s="1391" t="str">
        <f>'[13]12管理费用'!A40</f>
        <v>8</v>
      </c>
      <c r="B39" s="1391" t="str">
        <f>'[13]12管理费用'!B40</f>
        <v>业务招待费</v>
      </c>
      <c r="C39" s="768" t="e">
        <v>#N/A</v>
      </c>
      <c r="D39" s="1422"/>
      <c r="E39" s="1392">
        <f t="shared" si="0"/>
        <v>0</v>
      </c>
      <c r="F39" s="1395">
        <f>'[13]12管理费用'!F40</f>
        <v>0</v>
      </c>
      <c r="G39" s="1395">
        <f>'[13]12管理费用'!G40</f>
        <v>0</v>
      </c>
      <c r="H39" s="1395">
        <f>'[13]12管理费用'!H40</f>
        <v>0</v>
      </c>
      <c r="I39" s="1392">
        <f t="shared" si="2"/>
        <v>0</v>
      </c>
      <c r="J39" s="1395">
        <f>'[13]12管理费用'!J40</f>
        <v>0</v>
      </c>
      <c r="K39" s="1395">
        <f>'[13]12管理费用'!K40</f>
        <v>0</v>
      </c>
      <c r="L39" s="1395">
        <f>'[13]12管理费用'!L40</f>
        <v>0</v>
      </c>
      <c r="M39" s="1392">
        <f t="shared" si="4"/>
        <v>0</v>
      </c>
      <c r="N39" s="1395">
        <f>'[13]12管理费用'!N40</f>
        <v>0</v>
      </c>
      <c r="O39" s="1395">
        <f>'[13]12管理费用'!O40</f>
        <v>0</v>
      </c>
      <c r="P39" s="1395">
        <f>'[13]12管理费用'!P40</f>
        <v>0</v>
      </c>
      <c r="Q39" s="1392">
        <f t="shared" si="6"/>
        <v>0</v>
      </c>
      <c r="R39" s="1395">
        <f>'[13]12管理费用'!R40</f>
        <v>0</v>
      </c>
      <c r="S39" s="1395">
        <f>'[13]12管理费用'!S40</f>
        <v>0</v>
      </c>
      <c r="T39" s="1395">
        <f>'[13]12管理费用'!T40</f>
        <v>0</v>
      </c>
      <c r="U39" s="1392">
        <f t="shared" si="9"/>
        <v>0</v>
      </c>
      <c r="V39" s="1392"/>
      <c r="W39" s="1395">
        <v>0</v>
      </c>
      <c r="X39" s="1395">
        <f t="shared" si="17"/>
        <v>0</v>
      </c>
      <c r="Y39" s="1394" t="str">
        <f t="shared" si="18"/>
        <v/>
      </c>
      <c r="Z39" s="1389">
        <v>0</v>
      </c>
    </row>
    <row r="40" spans="1:26" s="1390" customFormat="1" ht="12" outlineLevel="1">
      <c r="A40" s="1391" t="str">
        <f>'[13]12管理费用'!A41</f>
        <v>9</v>
      </c>
      <c r="B40" s="1391" t="str">
        <f>'[13]12管理费用'!B41</f>
        <v>劳动保护费</v>
      </c>
      <c r="C40" s="768" t="e">
        <v>#N/A</v>
      </c>
      <c r="D40" s="1422"/>
      <c r="E40" s="1392">
        <f t="shared" si="0"/>
        <v>0</v>
      </c>
      <c r="F40" s="1395">
        <f>'[13]12管理费用'!F41</f>
        <v>0</v>
      </c>
      <c r="G40" s="1395">
        <f>'[13]12管理费用'!G41</f>
        <v>0</v>
      </c>
      <c r="H40" s="1395">
        <f>'[13]12管理费用'!H41</f>
        <v>0</v>
      </c>
      <c r="I40" s="1392">
        <f t="shared" si="2"/>
        <v>0</v>
      </c>
      <c r="J40" s="1395">
        <f>'[13]12管理费用'!J41</f>
        <v>0</v>
      </c>
      <c r="K40" s="1395">
        <f>'[13]12管理费用'!K41</f>
        <v>0</v>
      </c>
      <c r="L40" s="1395">
        <f>'[13]12管理费用'!L41</f>
        <v>0</v>
      </c>
      <c r="M40" s="1392">
        <f t="shared" si="4"/>
        <v>0</v>
      </c>
      <c r="N40" s="1395">
        <f>'[13]12管理费用'!N41</f>
        <v>0</v>
      </c>
      <c r="O40" s="1395">
        <f>'[13]12管理费用'!O41</f>
        <v>0</v>
      </c>
      <c r="P40" s="1395">
        <f>'[13]12管理费用'!P41</f>
        <v>0</v>
      </c>
      <c r="Q40" s="1392">
        <f t="shared" si="6"/>
        <v>0</v>
      </c>
      <c r="R40" s="1395">
        <f>'[13]12管理费用'!R41</f>
        <v>0</v>
      </c>
      <c r="S40" s="1395">
        <f>'[13]12管理费用'!S41</f>
        <v>0</v>
      </c>
      <c r="T40" s="1395">
        <f>'[13]12管理费用'!T41</f>
        <v>0</v>
      </c>
      <c r="U40" s="1392">
        <f t="shared" si="9"/>
        <v>0</v>
      </c>
      <c r="V40" s="1392"/>
      <c r="W40" s="1395">
        <v>0</v>
      </c>
      <c r="X40" s="1395">
        <f t="shared" si="17"/>
        <v>0</v>
      </c>
      <c r="Y40" s="1394" t="str">
        <f t="shared" si="18"/>
        <v/>
      </c>
      <c r="Z40" s="1389">
        <v>0</v>
      </c>
    </row>
    <row r="41" spans="1:26" s="1390" customFormat="1" ht="12" outlineLevel="1">
      <c r="A41" s="1391" t="str">
        <f>'[13]12管理费用'!A42</f>
        <v>10</v>
      </c>
      <c r="B41" s="1391" t="str">
        <f>'[13]12管理费用'!B42</f>
        <v>书刊费用</v>
      </c>
      <c r="C41" s="768" t="e">
        <v>#N/A</v>
      </c>
      <c r="D41" s="1422"/>
      <c r="E41" s="1392">
        <f t="shared" si="0"/>
        <v>0</v>
      </c>
      <c r="F41" s="1395">
        <f>'[13]12管理费用'!F42</f>
        <v>0</v>
      </c>
      <c r="G41" s="1395">
        <f>'[13]12管理费用'!G42</f>
        <v>0</v>
      </c>
      <c r="H41" s="1395">
        <f>'[13]12管理费用'!H42</f>
        <v>0</v>
      </c>
      <c r="I41" s="1392">
        <f t="shared" si="2"/>
        <v>0</v>
      </c>
      <c r="J41" s="1395">
        <f>'[13]12管理费用'!J42</f>
        <v>0</v>
      </c>
      <c r="K41" s="1395">
        <f>'[13]12管理费用'!K42</f>
        <v>0</v>
      </c>
      <c r="L41" s="1395">
        <f>'[13]12管理费用'!L42</f>
        <v>0</v>
      </c>
      <c r="M41" s="1392">
        <f t="shared" si="4"/>
        <v>0</v>
      </c>
      <c r="N41" s="1395">
        <f>'[13]12管理费用'!N42</f>
        <v>0</v>
      </c>
      <c r="O41" s="1395">
        <f>'[13]12管理费用'!O42</f>
        <v>0</v>
      </c>
      <c r="P41" s="1395">
        <f>'[13]12管理费用'!P42</f>
        <v>0</v>
      </c>
      <c r="Q41" s="1392">
        <f t="shared" si="6"/>
        <v>0</v>
      </c>
      <c r="R41" s="1395">
        <f>'[13]12管理费用'!R42</f>
        <v>0</v>
      </c>
      <c r="S41" s="1395">
        <f>'[13]12管理费用'!S42</f>
        <v>0</v>
      </c>
      <c r="T41" s="1395">
        <f>'[13]12管理费用'!T42</f>
        <v>0</v>
      </c>
      <c r="U41" s="1392">
        <f t="shared" si="9"/>
        <v>0</v>
      </c>
      <c r="V41" s="1392"/>
      <c r="W41" s="1395">
        <v>0</v>
      </c>
      <c r="X41" s="1395">
        <f t="shared" si="17"/>
        <v>0</v>
      </c>
      <c r="Y41" s="1394" t="str">
        <f t="shared" si="18"/>
        <v/>
      </c>
      <c r="Z41" s="1389">
        <v>0</v>
      </c>
    </row>
    <row r="42" spans="1:26" s="1390" customFormat="1" ht="12" outlineLevel="1">
      <c r="A42" s="1391" t="str">
        <f>'[13]12管理费用'!A43</f>
        <v>11</v>
      </c>
      <c r="B42" s="1391" t="str">
        <f>'[13]12管理费用'!B43</f>
        <v>修理费</v>
      </c>
      <c r="C42" s="768" t="e">
        <v>#N/A</v>
      </c>
      <c r="D42" s="1422"/>
      <c r="E42" s="1392">
        <f t="shared" si="0"/>
        <v>0</v>
      </c>
      <c r="F42" s="1395">
        <f>'[13]12管理费用'!F43</f>
        <v>0</v>
      </c>
      <c r="G42" s="1395">
        <f>'[13]12管理费用'!G43</f>
        <v>0</v>
      </c>
      <c r="H42" s="1395">
        <f>'[13]12管理费用'!H43</f>
        <v>0</v>
      </c>
      <c r="I42" s="1392">
        <f t="shared" si="2"/>
        <v>0</v>
      </c>
      <c r="J42" s="1395">
        <f>'[13]12管理费用'!J43</f>
        <v>0</v>
      </c>
      <c r="K42" s="1395">
        <f>'[13]12管理费用'!K43</f>
        <v>0</v>
      </c>
      <c r="L42" s="1395">
        <f>'[13]12管理费用'!L43</f>
        <v>0</v>
      </c>
      <c r="M42" s="1392">
        <f t="shared" si="4"/>
        <v>0</v>
      </c>
      <c r="N42" s="1395">
        <f>'[13]12管理费用'!N43</f>
        <v>0</v>
      </c>
      <c r="O42" s="1395">
        <f>'[13]12管理费用'!O43</f>
        <v>0</v>
      </c>
      <c r="P42" s="1395">
        <f>'[13]12管理费用'!P43</f>
        <v>0</v>
      </c>
      <c r="Q42" s="1392">
        <f t="shared" si="6"/>
        <v>0</v>
      </c>
      <c r="R42" s="1395">
        <f>'[13]12管理费用'!R43</f>
        <v>0</v>
      </c>
      <c r="S42" s="1395">
        <f>'[13]12管理费用'!S43</f>
        <v>0</v>
      </c>
      <c r="T42" s="1395">
        <f>'[13]12管理费用'!T43</f>
        <v>0</v>
      </c>
      <c r="U42" s="1392">
        <f t="shared" si="9"/>
        <v>0</v>
      </c>
      <c r="V42" s="1392"/>
      <c r="W42" s="1395">
        <v>0</v>
      </c>
      <c r="X42" s="1395">
        <f t="shared" si="17"/>
        <v>0</v>
      </c>
      <c r="Y42" s="1394" t="str">
        <f t="shared" si="18"/>
        <v/>
      </c>
      <c r="Z42" s="1389">
        <v>0</v>
      </c>
    </row>
    <row r="43" spans="1:26" s="1390" customFormat="1" ht="12" outlineLevel="1">
      <c r="A43" s="1391" t="str">
        <f>'[13]12管理费用'!A44</f>
        <v>12</v>
      </c>
      <c r="B43" s="1391" t="str">
        <f>'[13]12管理费用'!B44</f>
        <v>财产保险费</v>
      </c>
      <c r="C43" s="768" t="e">
        <v>#N/A</v>
      </c>
      <c r="D43" s="1422"/>
      <c r="E43" s="1392">
        <f t="shared" ref="E43" si="23">SUM(F43:H43)</f>
        <v>0</v>
      </c>
      <c r="F43" s="1395">
        <f>'[13]12管理费用'!F44</f>
        <v>0</v>
      </c>
      <c r="G43" s="1395">
        <f>'[13]12管理费用'!G44</f>
        <v>0</v>
      </c>
      <c r="H43" s="1395">
        <f>'[13]12管理费用'!H44</f>
        <v>0</v>
      </c>
      <c r="I43" s="1392">
        <f t="shared" ref="I43" si="24">SUM(J43:L43)</f>
        <v>0</v>
      </c>
      <c r="J43" s="1395">
        <f>'[13]12管理费用'!J44</f>
        <v>0</v>
      </c>
      <c r="K43" s="1395">
        <f>'[13]12管理费用'!K44</f>
        <v>0</v>
      </c>
      <c r="L43" s="1395">
        <f>'[13]12管理费用'!L44</f>
        <v>0</v>
      </c>
      <c r="M43" s="1392">
        <f t="shared" ref="M43" si="25">SUM(N43:P43)</f>
        <v>0</v>
      </c>
      <c r="N43" s="1395">
        <f>'[13]12管理费用'!N44</f>
        <v>0</v>
      </c>
      <c r="O43" s="1395">
        <f>'[13]12管理费用'!O44</f>
        <v>0</v>
      </c>
      <c r="P43" s="1395">
        <f>'[13]12管理费用'!P44</f>
        <v>0</v>
      </c>
      <c r="Q43" s="1392">
        <f>SUM(R43:T43)</f>
        <v>0</v>
      </c>
      <c r="R43" s="1395">
        <f>'[13]12管理费用'!R44</f>
        <v>0</v>
      </c>
      <c r="S43" s="1395">
        <f>'[13]12管理费用'!S44</f>
        <v>0</v>
      </c>
      <c r="T43" s="1395">
        <f>'[13]12管理费用'!T44</f>
        <v>0</v>
      </c>
      <c r="U43" s="1392">
        <f t="shared" ref="U43" si="26">SUM(E43,I43,M43,Q43)</f>
        <v>0</v>
      </c>
      <c r="V43" s="1392"/>
      <c r="W43" s="1395">
        <v>0</v>
      </c>
      <c r="X43" s="1395">
        <f t="shared" ref="X43" si="27">U43-W43</f>
        <v>0</v>
      </c>
      <c r="Y43" s="1394" t="str">
        <f t="shared" ref="Y43" si="28">IF(ISNUMBER((U43-W43)/W43),(U43-W43)/W43,"")</f>
        <v/>
      </c>
      <c r="Z43" s="1389">
        <v>0</v>
      </c>
    </row>
    <row r="44" spans="1:26" s="1390" customFormat="1" ht="12" outlineLevel="1">
      <c r="A44" s="1391" t="str">
        <f>'[13]12管理费用'!A45</f>
        <v>13</v>
      </c>
      <c r="B44" s="1391" t="str">
        <f>'[13]12管理费用'!B45</f>
        <v>招聘费用</v>
      </c>
      <c r="C44" s="768" t="e">
        <v>#N/A</v>
      </c>
      <c r="D44" s="1422"/>
      <c r="E44" s="1392">
        <f t="shared" si="0"/>
        <v>0</v>
      </c>
      <c r="F44" s="1395">
        <f>'[13]12管理费用'!F45</f>
        <v>0</v>
      </c>
      <c r="G44" s="1395">
        <f>'[13]12管理费用'!G45</f>
        <v>0</v>
      </c>
      <c r="H44" s="1395">
        <f>'[13]12管理费用'!H45</f>
        <v>0</v>
      </c>
      <c r="I44" s="1392">
        <f t="shared" si="2"/>
        <v>0</v>
      </c>
      <c r="J44" s="1395">
        <f>'[13]12管理费用'!J45</f>
        <v>0</v>
      </c>
      <c r="K44" s="1395">
        <f>'[13]12管理费用'!K45</f>
        <v>0</v>
      </c>
      <c r="L44" s="1395">
        <f>'[13]12管理费用'!L45</f>
        <v>0</v>
      </c>
      <c r="M44" s="1392">
        <f t="shared" si="4"/>
        <v>0</v>
      </c>
      <c r="N44" s="1395">
        <f>'[13]12管理费用'!N45</f>
        <v>0</v>
      </c>
      <c r="O44" s="1395">
        <f>'[13]12管理费用'!O45</f>
        <v>0</v>
      </c>
      <c r="P44" s="1395">
        <f>'[13]12管理费用'!P45</f>
        <v>0</v>
      </c>
      <c r="Q44" s="1392">
        <f t="shared" si="6"/>
        <v>0</v>
      </c>
      <c r="R44" s="1395">
        <f>'[13]12管理费用'!R45</f>
        <v>0</v>
      </c>
      <c r="S44" s="1395">
        <f>'[13]12管理费用'!S45</f>
        <v>0</v>
      </c>
      <c r="T44" s="1395">
        <f>'[13]12管理费用'!T45</f>
        <v>0</v>
      </c>
      <c r="U44" s="1392">
        <f t="shared" si="9"/>
        <v>0</v>
      </c>
      <c r="V44" s="1392"/>
      <c r="W44" s="1395">
        <v>0</v>
      </c>
      <c r="X44" s="1395">
        <f t="shared" si="17"/>
        <v>0</v>
      </c>
      <c r="Y44" s="1394" t="str">
        <f t="shared" si="18"/>
        <v/>
      </c>
      <c r="Z44" s="1389">
        <v>0</v>
      </c>
    </row>
    <row r="45" spans="1:26" s="1390" customFormat="1" ht="12" outlineLevel="1">
      <c r="A45" s="1391" t="str">
        <f>'[13]12管理费用'!A46</f>
        <v>14</v>
      </c>
      <c r="B45" s="1391" t="str">
        <f>'[13]12管理费用'!B46</f>
        <v>管理税费</v>
      </c>
      <c r="C45" s="768" t="e">
        <v>#N/A</v>
      </c>
      <c r="D45" s="1422"/>
      <c r="E45" s="1392">
        <f>SUM(F45:H45)</f>
        <v>0</v>
      </c>
      <c r="F45" s="1393">
        <f>SUM(F46:F51)</f>
        <v>0</v>
      </c>
      <c r="G45" s="1393">
        <f>SUM(G46:G51)</f>
        <v>0</v>
      </c>
      <c r="H45" s="1393">
        <f t="shared" ref="H45" si="29">SUM(H46:H51)</f>
        <v>0</v>
      </c>
      <c r="I45" s="1392">
        <f>SUM(J45:L45)</f>
        <v>0</v>
      </c>
      <c r="J45" s="1393">
        <f>SUM(J46:J51)</f>
        <v>0</v>
      </c>
      <c r="K45" s="1393">
        <f>SUM(K46:K51)</f>
        <v>0</v>
      </c>
      <c r="L45" s="1393">
        <f t="shared" ref="L45" si="30">SUM(L46:L51)</f>
        <v>0</v>
      </c>
      <c r="M45" s="1392">
        <f>SUM(N45:P45)</f>
        <v>0</v>
      </c>
      <c r="N45" s="1393">
        <f>SUM(N46:N51)</f>
        <v>0</v>
      </c>
      <c r="O45" s="1393">
        <f>SUM(O46:O51)</f>
        <v>0</v>
      </c>
      <c r="P45" s="1393">
        <f t="shared" ref="P45" si="31">SUM(P46:P51)</f>
        <v>0</v>
      </c>
      <c r="Q45" s="1392">
        <f>SUM(R45:T45)</f>
        <v>0</v>
      </c>
      <c r="R45" s="1393">
        <f>SUM(R46:R51)</f>
        <v>0</v>
      </c>
      <c r="S45" s="1393">
        <f>SUM(S46:S51)</f>
        <v>0</v>
      </c>
      <c r="T45" s="1393">
        <f t="shared" ref="T45" si="32">SUM(T46:T51)</f>
        <v>0</v>
      </c>
      <c r="U45" s="1392">
        <f t="shared" si="9"/>
        <v>0</v>
      </c>
      <c r="V45" s="1392"/>
      <c r="W45" s="1392">
        <f>SUM(W46:W51)</f>
        <v>0</v>
      </c>
      <c r="X45" s="1392">
        <f>SUM(X46:X51)</f>
        <v>0</v>
      </c>
      <c r="Y45" s="1394" t="str">
        <f>IF(ISNUMBER((U45-W45)/W45),(U45-W45)/W45,"")</f>
        <v/>
      </c>
      <c r="Z45" s="1389">
        <v>0</v>
      </c>
    </row>
    <row r="46" spans="1:26" s="1390" customFormat="1" ht="12" outlineLevel="2">
      <c r="A46" s="1391" t="str">
        <f>'[13]12管理费用'!A47</f>
        <v>13.1</v>
      </c>
      <c r="B46" s="1391" t="str">
        <f>'[13]12管理费用'!B47</f>
        <v>印花税</v>
      </c>
      <c r="C46" s="768" t="e">
        <v>#N/A</v>
      </c>
      <c r="D46" s="1422"/>
      <c r="E46" s="1392">
        <f t="shared" ref="E46:E59" si="33">SUM(F46:H46)</f>
        <v>0</v>
      </c>
      <c r="F46" s="1395">
        <f>'[13]12管理费用'!F47</f>
        <v>0</v>
      </c>
      <c r="G46" s="1395">
        <f>'[13]12管理费用'!G47</f>
        <v>0</v>
      </c>
      <c r="H46" s="1395">
        <f>'[13]12管理费用'!H47</f>
        <v>0</v>
      </c>
      <c r="I46" s="1392">
        <f t="shared" ref="I46:I59" si="34">SUM(J46:L46)</f>
        <v>0</v>
      </c>
      <c r="J46" s="1395">
        <f>'[13]12管理费用'!J47</f>
        <v>0</v>
      </c>
      <c r="K46" s="1395">
        <f>'[13]12管理费用'!K47</f>
        <v>0</v>
      </c>
      <c r="L46" s="1395">
        <f>'[13]12管理费用'!L47</f>
        <v>0</v>
      </c>
      <c r="M46" s="1392">
        <f t="shared" ref="M46:M59" si="35">SUM(N46:P46)</f>
        <v>0</v>
      </c>
      <c r="N46" s="1395">
        <f>'[13]12管理费用'!N47</f>
        <v>0</v>
      </c>
      <c r="O46" s="1395">
        <f>'[13]12管理费用'!O47</f>
        <v>0</v>
      </c>
      <c r="P46" s="1395">
        <f>'[13]12管理费用'!P47</f>
        <v>0</v>
      </c>
      <c r="Q46" s="1392">
        <f t="shared" ref="Q46:Q59" si="36">SUM(R46:T46)</f>
        <v>0</v>
      </c>
      <c r="R46" s="1395">
        <f>'[13]12管理费用'!R47</f>
        <v>0</v>
      </c>
      <c r="S46" s="1395">
        <f>'[13]12管理费用'!S47</f>
        <v>0</v>
      </c>
      <c r="T46" s="1395">
        <f>'[13]12管理费用'!T47</f>
        <v>0</v>
      </c>
      <c r="U46" s="1392">
        <f t="shared" si="9"/>
        <v>0</v>
      </c>
      <c r="V46" s="1392"/>
      <c r="W46" s="1395">
        <v>0</v>
      </c>
      <c r="X46" s="1395">
        <f t="shared" ref="X46:X51" si="37">U46-W46</f>
        <v>0</v>
      </c>
      <c r="Y46" s="1394" t="str">
        <f>IF(ISNUMBER((U46-W46)/W46),(U46-W46)/W46,"")</f>
        <v/>
      </c>
      <c r="Z46" s="1389">
        <v>0</v>
      </c>
    </row>
    <row r="47" spans="1:26" s="1390" customFormat="1" ht="12" outlineLevel="2">
      <c r="A47" s="1391" t="str">
        <f>'[13]12管理费用'!A48</f>
        <v>13.2</v>
      </c>
      <c r="B47" s="1391" t="str">
        <f>'[13]12管理费用'!B48</f>
        <v>土地使用税</v>
      </c>
      <c r="C47" s="768" t="e">
        <v>#N/A</v>
      </c>
      <c r="D47" s="1422"/>
      <c r="E47" s="1392">
        <f t="shared" si="33"/>
        <v>0</v>
      </c>
      <c r="F47" s="1395">
        <f>'[13]12管理费用'!F48</f>
        <v>0</v>
      </c>
      <c r="G47" s="1395">
        <f>'[13]12管理费用'!G48</f>
        <v>0</v>
      </c>
      <c r="H47" s="1395">
        <f>'[13]12管理费用'!H48</f>
        <v>0</v>
      </c>
      <c r="I47" s="1392">
        <f t="shared" si="34"/>
        <v>0</v>
      </c>
      <c r="J47" s="1395">
        <f>'[13]12管理费用'!J48</f>
        <v>0</v>
      </c>
      <c r="K47" s="1395">
        <f>'[13]12管理费用'!K48</f>
        <v>0</v>
      </c>
      <c r="L47" s="1395">
        <f>'[13]12管理费用'!L48</f>
        <v>0</v>
      </c>
      <c r="M47" s="1392">
        <f t="shared" si="35"/>
        <v>0</v>
      </c>
      <c r="N47" s="1395">
        <f>'[13]12管理费用'!N48</f>
        <v>0</v>
      </c>
      <c r="O47" s="1395">
        <f>'[13]12管理费用'!O48</f>
        <v>0</v>
      </c>
      <c r="P47" s="1395">
        <f>'[13]12管理费用'!P48</f>
        <v>0</v>
      </c>
      <c r="Q47" s="1392">
        <f t="shared" si="36"/>
        <v>0</v>
      </c>
      <c r="R47" s="1395">
        <f>'[13]12管理费用'!R48</f>
        <v>0</v>
      </c>
      <c r="S47" s="1395">
        <f>'[13]12管理费用'!S48</f>
        <v>0</v>
      </c>
      <c r="T47" s="1395">
        <f>'[13]12管理费用'!T48</f>
        <v>0</v>
      </c>
      <c r="U47" s="1392">
        <f t="shared" si="9"/>
        <v>0</v>
      </c>
      <c r="V47" s="1392"/>
      <c r="W47" s="1395">
        <v>0</v>
      </c>
      <c r="X47" s="1395">
        <f t="shared" si="37"/>
        <v>0</v>
      </c>
      <c r="Y47" s="1394" t="str">
        <f t="shared" ref="Y47:Y51" si="38">IF(ISNUMBER((U47-W47)/W47),(U47-W47)/W47,"")</f>
        <v/>
      </c>
      <c r="Z47" s="1389">
        <v>0</v>
      </c>
    </row>
    <row r="48" spans="1:26" s="1390" customFormat="1" ht="12" outlineLevel="2">
      <c r="A48" s="1391" t="str">
        <f>'[13]12管理费用'!A49</f>
        <v>13.3</v>
      </c>
      <c r="B48" s="1391" t="str">
        <f>'[13]12管理费用'!B49</f>
        <v>房产税</v>
      </c>
      <c r="C48" s="768" t="e">
        <v>#N/A</v>
      </c>
      <c r="D48" s="1422"/>
      <c r="E48" s="1392">
        <f t="shared" si="33"/>
        <v>0</v>
      </c>
      <c r="F48" s="1395">
        <f>'[13]12管理费用'!F49</f>
        <v>0</v>
      </c>
      <c r="G48" s="1395">
        <f>'[13]12管理费用'!G49</f>
        <v>0</v>
      </c>
      <c r="H48" s="1395">
        <f>'[13]12管理费用'!H49</f>
        <v>0</v>
      </c>
      <c r="I48" s="1392">
        <f t="shared" si="34"/>
        <v>0</v>
      </c>
      <c r="J48" s="1395">
        <f>'[13]12管理费用'!J49</f>
        <v>0</v>
      </c>
      <c r="K48" s="1395">
        <f>'[13]12管理费用'!K49</f>
        <v>0</v>
      </c>
      <c r="L48" s="1395">
        <f>'[13]12管理费用'!L49</f>
        <v>0</v>
      </c>
      <c r="M48" s="1392">
        <f t="shared" si="35"/>
        <v>0</v>
      </c>
      <c r="N48" s="1395">
        <f>'[13]12管理费用'!N49</f>
        <v>0</v>
      </c>
      <c r="O48" s="1395">
        <f>'[13]12管理费用'!O49</f>
        <v>0</v>
      </c>
      <c r="P48" s="1395">
        <f>'[13]12管理费用'!P49</f>
        <v>0</v>
      </c>
      <c r="Q48" s="1392">
        <f t="shared" si="36"/>
        <v>0</v>
      </c>
      <c r="R48" s="1395">
        <f>'[13]12管理费用'!R49</f>
        <v>0</v>
      </c>
      <c r="S48" s="1395">
        <f>'[13]12管理费用'!S49</f>
        <v>0</v>
      </c>
      <c r="T48" s="1395">
        <f>'[13]12管理费用'!T49</f>
        <v>0</v>
      </c>
      <c r="U48" s="1392">
        <f t="shared" si="9"/>
        <v>0</v>
      </c>
      <c r="V48" s="1392"/>
      <c r="W48" s="1395">
        <v>0</v>
      </c>
      <c r="X48" s="1395">
        <f t="shared" si="37"/>
        <v>0</v>
      </c>
      <c r="Y48" s="1394" t="str">
        <f t="shared" si="38"/>
        <v/>
      </c>
      <c r="Z48" s="1389">
        <v>0</v>
      </c>
    </row>
    <row r="49" spans="1:26" s="1390" customFormat="1" ht="12" outlineLevel="2">
      <c r="A49" s="1391" t="str">
        <f>'[13]12管理费用'!A50</f>
        <v>13.4</v>
      </c>
      <c r="B49" s="1391" t="str">
        <f>'[13]12管理费用'!B50</f>
        <v>车船税</v>
      </c>
      <c r="C49" s="768" t="e">
        <v>#N/A</v>
      </c>
      <c r="D49" s="1422"/>
      <c r="E49" s="1392">
        <f t="shared" si="33"/>
        <v>0</v>
      </c>
      <c r="F49" s="1395">
        <f>'[13]12管理费用'!F50</f>
        <v>0</v>
      </c>
      <c r="G49" s="1395">
        <f>'[13]12管理费用'!G50</f>
        <v>0</v>
      </c>
      <c r="H49" s="1395">
        <f>'[13]12管理费用'!H50</f>
        <v>0</v>
      </c>
      <c r="I49" s="1392">
        <f t="shared" si="34"/>
        <v>0</v>
      </c>
      <c r="J49" s="1395">
        <f>'[13]12管理费用'!J50</f>
        <v>0</v>
      </c>
      <c r="K49" s="1395">
        <f>'[13]12管理费用'!K50</f>
        <v>0</v>
      </c>
      <c r="L49" s="1395">
        <f>'[13]12管理费用'!L50</f>
        <v>0</v>
      </c>
      <c r="M49" s="1392">
        <f t="shared" si="35"/>
        <v>0</v>
      </c>
      <c r="N49" s="1395">
        <f>'[13]12管理费用'!N50</f>
        <v>0</v>
      </c>
      <c r="O49" s="1395">
        <f>'[13]12管理费用'!O50</f>
        <v>0</v>
      </c>
      <c r="P49" s="1395">
        <f>'[13]12管理费用'!P50</f>
        <v>0</v>
      </c>
      <c r="Q49" s="1392">
        <f t="shared" si="36"/>
        <v>0</v>
      </c>
      <c r="R49" s="1395">
        <f>'[13]12管理费用'!R50</f>
        <v>0</v>
      </c>
      <c r="S49" s="1395">
        <f>'[13]12管理费用'!S50</f>
        <v>0</v>
      </c>
      <c r="T49" s="1395">
        <f>'[13]12管理费用'!T50</f>
        <v>0</v>
      </c>
      <c r="U49" s="1392">
        <f t="shared" si="9"/>
        <v>0</v>
      </c>
      <c r="V49" s="1392"/>
      <c r="W49" s="1395">
        <v>0</v>
      </c>
      <c r="X49" s="1395">
        <f t="shared" si="37"/>
        <v>0</v>
      </c>
      <c r="Y49" s="1394" t="str">
        <f t="shared" si="38"/>
        <v/>
      </c>
      <c r="Z49" s="1389">
        <v>0</v>
      </c>
    </row>
    <row r="50" spans="1:26" s="1390" customFormat="1" ht="12" outlineLevel="2">
      <c r="A50" s="1391" t="str">
        <f>'[13]12管理费用'!A51</f>
        <v>13.5</v>
      </c>
      <c r="B50" s="1391" t="str">
        <f>'[13]12管理费用'!B51</f>
        <v>契税</v>
      </c>
      <c r="C50" s="768" t="e">
        <v>#N/A</v>
      </c>
      <c r="D50" s="1422"/>
      <c r="E50" s="1392">
        <f t="shared" si="33"/>
        <v>0</v>
      </c>
      <c r="F50" s="1395">
        <f>'[13]12管理费用'!F51</f>
        <v>0</v>
      </c>
      <c r="G50" s="1395">
        <f>'[13]12管理费用'!G51</f>
        <v>0</v>
      </c>
      <c r="H50" s="1395">
        <f>'[13]12管理费用'!H51</f>
        <v>0</v>
      </c>
      <c r="I50" s="1392">
        <f t="shared" si="34"/>
        <v>0</v>
      </c>
      <c r="J50" s="1395">
        <f>'[13]12管理费用'!J51</f>
        <v>0</v>
      </c>
      <c r="K50" s="1395">
        <f>'[13]12管理费用'!K51</f>
        <v>0</v>
      </c>
      <c r="L50" s="1395">
        <f>'[13]12管理费用'!L51</f>
        <v>0</v>
      </c>
      <c r="M50" s="1392">
        <f t="shared" si="35"/>
        <v>0</v>
      </c>
      <c r="N50" s="1395">
        <f>'[13]12管理费用'!N51</f>
        <v>0</v>
      </c>
      <c r="O50" s="1395">
        <f>'[13]12管理费用'!O51</f>
        <v>0</v>
      </c>
      <c r="P50" s="1395">
        <f>'[13]12管理费用'!P51</f>
        <v>0</v>
      </c>
      <c r="Q50" s="1392">
        <f t="shared" si="36"/>
        <v>0</v>
      </c>
      <c r="R50" s="1395">
        <f>'[13]12管理费用'!R51</f>
        <v>0</v>
      </c>
      <c r="S50" s="1395">
        <f>'[13]12管理费用'!S51</f>
        <v>0</v>
      </c>
      <c r="T50" s="1395">
        <f>'[13]12管理费用'!T51</f>
        <v>0</v>
      </c>
      <c r="U50" s="1392">
        <f t="shared" si="9"/>
        <v>0</v>
      </c>
      <c r="V50" s="1392"/>
      <c r="W50" s="1395">
        <v>0</v>
      </c>
      <c r="X50" s="1395">
        <f t="shared" si="37"/>
        <v>0</v>
      </c>
      <c r="Y50" s="1394" t="str">
        <f t="shared" si="38"/>
        <v/>
      </c>
      <c r="Z50" s="1389">
        <v>0</v>
      </c>
    </row>
    <row r="51" spans="1:26" s="1390" customFormat="1" ht="12" outlineLevel="2">
      <c r="A51" s="1391" t="str">
        <f>'[13]12管理费用'!A52</f>
        <v>13.6</v>
      </c>
      <c r="B51" s="1391" t="str">
        <f>'[13]12管理费用'!B52</f>
        <v>其他</v>
      </c>
      <c r="C51" s="768" t="e">
        <v>#N/A</v>
      </c>
      <c r="D51" s="1422"/>
      <c r="E51" s="1392">
        <f t="shared" si="33"/>
        <v>0</v>
      </c>
      <c r="F51" s="1395">
        <f>'[13]12管理费用'!F52</f>
        <v>0</v>
      </c>
      <c r="G51" s="1395">
        <f>'[13]12管理费用'!G52</f>
        <v>0</v>
      </c>
      <c r="H51" s="1395">
        <f>'[13]12管理费用'!H52</f>
        <v>0</v>
      </c>
      <c r="I51" s="1392">
        <f t="shared" si="34"/>
        <v>0</v>
      </c>
      <c r="J51" s="1395">
        <f>'[13]12管理费用'!J52</f>
        <v>0</v>
      </c>
      <c r="K51" s="1395">
        <f>'[13]12管理费用'!K52</f>
        <v>0</v>
      </c>
      <c r="L51" s="1395">
        <f>'[13]12管理费用'!L52</f>
        <v>0</v>
      </c>
      <c r="M51" s="1392">
        <f t="shared" si="35"/>
        <v>0</v>
      </c>
      <c r="N51" s="1395">
        <f>'[13]12管理费用'!N52</f>
        <v>0</v>
      </c>
      <c r="O51" s="1395">
        <f>'[13]12管理费用'!O52</f>
        <v>0</v>
      </c>
      <c r="P51" s="1395">
        <f>'[13]12管理费用'!P52</f>
        <v>0</v>
      </c>
      <c r="Q51" s="1392">
        <f t="shared" si="36"/>
        <v>0</v>
      </c>
      <c r="R51" s="1395">
        <f>'[13]12管理费用'!R52</f>
        <v>0</v>
      </c>
      <c r="S51" s="1395">
        <f>'[13]12管理费用'!S52</f>
        <v>0</v>
      </c>
      <c r="T51" s="1395">
        <f>'[13]12管理费用'!T52</f>
        <v>0</v>
      </c>
      <c r="U51" s="1392">
        <f t="shared" si="9"/>
        <v>0</v>
      </c>
      <c r="V51" s="1392"/>
      <c r="W51" s="1395">
        <v>0</v>
      </c>
      <c r="X51" s="1395">
        <f t="shared" si="37"/>
        <v>0</v>
      </c>
      <c r="Y51" s="1394" t="str">
        <f t="shared" si="38"/>
        <v/>
      </c>
      <c r="Z51" s="1389">
        <v>0</v>
      </c>
    </row>
    <row r="52" spans="1:26" s="1390" customFormat="1" ht="12" outlineLevel="1">
      <c r="A52" s="1391" t="str">
        <f>'[13]12管理费用'!A53</f>
        <v>15</v>
      </c>
      <c r="B52" s="1391" t="str">
        <f>'[13]12管理费用'!B53</f>
        <v>中介费用</v>
      </c>
      <c r="C52" s="768" t="e">
        <v>#N/A</v>
      </c>
      <c r="D52" s="1422"/>
      <c r="E52" s="1392">
        <f t="shared" si="33"/>
        <v>0</v>
      </c>
      <c r="F52" s="1393">
        <f t="shared" ref="F52:H52" si="39">SUM(F53:F58)</f>
        <v>0</v>
      </c>
      <c r="G52" s="1393">
        <f t="shared" si="39"/>
        <v>0</v>
      </c>
      <c r="H52" s="1393">
        <f t="shared" si="39"/>
        <v>0</v>
      </c>
      <c r="I52" s="1392">
        <f t="shared" si="34"/>
        <v>0</v>
      </c>
      <c r="J52" s="1393">
        <f t="shared" ref="J52:L52" si="40">SUM(J53:J58)</f>
        <v>0</v>
      </c>
      <c r="K52" s="1393">
        <f t="shared" si="40"/>
        <v>0</v>
      </c>
      <c r="L52" s="1393">
        <f t="shared" si="40"/>
        <v>0</v>
      </c>
      <c r="M52" s="1392">
        <f t="shared" si="35"/>
        <v>0</v>
      </c>
      <c r="N52" s="1393">
        <f t="shared" ref="N52:P52" si="41">SUM(N53:N58)</f>
        <v>0</v>
      </c>
      <c r="O52" s="1393">
        <f t="shared" si="41"/>
        <v>0</v>
      </c>
      <c r="P52" s="1393">
        <f t="shared" si="41"/>
        <v>0</v>
      </c>
      <c r="Q52" s="1392">
        <f t="shared" si="36"/>
        <v>0</v>
      </c>
      <c r="R52" s="1393">
        <f t="shared" ref="R52:T52" si="42">SUM(R53:R58)</f>
        <v>0</v>
      </c>
      <c r="S52" s="1393">
        <f t="shared" si="42"/>
        <v>0</v>
      </c>
      <c r="T52" s="1393">
        <f t="shared" si="42"/>
        <v>0</v>
      </c>
      <c r="U52" s="1392">
        <f t="shared" si="9"/>
        <v>0</v>
      </c>
      <c r="V52" s="1392"/>
      <c r="W52" s="1392">
        <f>SUM(W53:W58)</f>
        <v>0</v>
      </c>
      <c r="X52" s="1392">
        <f>SUM(X53:X58)</f>
        <v>0</v>
      </c>
      <c r="Y52" s="1394" t="str">
        <f>IF(ISNUMBER((U52-W52)/W52),(U52-W52)/W52,"")</f>
        <v/>
      </c>
      <c r="Z52" s="1389">
        <v>0</v>
      </c>
    </row>
    <row r="53" spans="1:26" s="1390" customFormat="1" ht="12" outlineLevel="2">
      <c r="A53" s="1391" t="str">
        <f>'[13]12管理费用'!A54</f>
        <v>14.1</v>
      </c>
      <c r="B53" s="1391" t="str">
        <f>'[13]12管理费用'!B54</f>
        <v>审计费</v>
      </c>
      <c r="C53" s="768" t="e">
        <v>#N/A</v>
      </c>
      <c r="D53" s="1422"/>
      <c r="E53" s="1392">
        <f t="shared" si="33"/>
        <v>0</v>
      </c>
      <c r="F53" s="1395">
        <f>'[13]12管理费用'!F54</f>
        <v>0</v>
      </c>
      <c r="G53" s="1395">
        <f>'[13]12管理费用'!G54</f>
        <v>0</v>
      </c>
      <c r="H53" s="1395">
        <f>'[13]12管理费用'!H54</f>
        <v>0</v>
      </c>
      <c r="I53" s="1392">
        <f t="shared" si="34"/>
        <v>0</v>
      </c>
      <c r="J53" s="1395">
        <f>'[13]12管理费用'!J54</f>
        <v>0</v>
      </c>
      <c r="K53" s="1395">
        <f>'[13]12管理费用'!K54</f>
        <v>0</v>
      </c>
      <c r="L53" s="1395">
        <f>'[13]12管理费用'!L54</f>
        <v>0</v>
      </c>
      <c r="M53" s="1392">
        <f t="shared" si="35"/>
        <v>0</v>
      </c>
      <c r="N53" s="1395">
        <f>'[13]12管理费用'!N54</f>
        <v>0</v>
      </c>
      <c r="O53" s="1395">
        <f>'[13]12管理费用'!O54</f>
        <v>0</v>
      </c>
      <c r="P53" s="1395">
        <f>'[13]12管理费用'!P54</f>
        <v>0</v>
      </c>
      <c r="Q53" s="1392">
        <f t="shared" si="36"/>
        <v>0</v>
      </c>
      <c r="R53" s="1395">
        <f>'[13]12管理费用'!R54</f>
        <v>0</v>
      </c>
      <c r="S53" s="1395">
        <f>'[13]12管理费用'!S54</f>
        <v>0</v>
      </c>
      <c r="T53" s="1395">
        <f>'[13]12管理费用'!T54</f>
        <v>0</v>
      </c>
      <c r="U53" s="1392">
        <f t="shared" si="9"/>
        <v>0</v>
      </c>
      <c r="V53" s="1392"/>
      <c r="W53" s="1395">
        <v>0</v>
      </c>
      <c r="X53" s="1395">
        <f t="shared" ref="X53:X58" si="43">U53-W53</f>
        <v>0</v>
      </c>
      <c r="Y53" s="1394" t="str">
        <f>IF(ISNUMBER((U53-W53)/W53),(U53-W53)/W53,"")</f>
        <v/>
      </c>
      <c r="Z53" s="1389">
        <v>0</v>
      </c>
    </row>
    <row r="54" spans="1:26" s="1390" customFormat="1" ht="12" outlineLevel="2">
      <c r="A54" s="1391" t="str">
        <f>'[13]12管理费用'!A55</f>
        <v>14.2</v>
      </c>
      <c r="B54" s="1391" t="str">
        <f>'[13]12管理费用'!B55</f>
        <v>律师费</v>
      </c>
      <c r="C54" s="768" t="e">
        <v>#N/A</v>
      </c>
      <c r="D54" s="1422"/>
      <c r="E54" s="1392">
        <f t="shared" si="33"/>
        <v>0</v>
      </c>
      <c r="F54" s="1395">
        <f>'[13]12管理费用'!F55</f>
        <v>0</v>
      </c>
      <c r="G54" s="1395">
        <f>'[13]12管理费用'!G55</f>
        <v>0</v>
      </c>
      <c r="H54" s="1395">
        <f>'[13]12管理费用'!H55</f>
        <v>0</v>
      </c>
      <c r="I54" s="1392">
        <f t="shared" si="34"/>
        <v>0</v>
      </c>
      <c r="J54" s="1395">
        <f>'[13]12管理费用'!J55</f>
        <v>0</v>
      </c>
      <c r="K54" s="1395">
        <f>'[13]12管理费用'!K55</f>
        <v>0</v>
      </c>
      <c r="L54" s="1395">
        <f>'[13]12管理费用'!L55</f>
        <v>0</v>
      </c>
      <c r="M54" s="1392">
        <f t="shared" si="35"/>
        <v>0</v>
      </c>
      <c r="N54" s="1395">
        <f>'[13]12管理费用'!N55</f>
        <v>0</v>
      </c>
      <c r="O54" s="1395">
        <f>'[13]12管理费用'!O55</f>
        <v>0</v>
      </c>
      <c r="P54" s="1395">
        <f>'[13]12管理费用'!P55</f>
        <v>0</v>
      </c>
      <c r="Q54" s="1392">
        <f t="shared" si="36"/>
        <v>0</v>
      </c>
      <c r="R54" s="1395">
        <f>'[13]12管理费用'!R55</f>
        <v>0</v>
      </c>
      <c r="S54" s="1395">
        <f>'[13]12管理费用'!S55</f>
        <v>0</v>
      </c>
      <c r="T54" s="1395">
        <f>'[13]12管理费用'!T55</f>
        <v>0</v>
      </c>
      <c r="U54" s="1392">
        <f t="shared" si="9"/>
        <v>0</v>
      </c>
      <c r="V54" s="1392"/>
      <c r="W54" s="1395">
        <v>0</v>
      </c>
      <c r="X54" s="1395">
        <f t="shared" si="43"/>
        <v>0</v>
      </c>
      <c r="Y54" s="1394" t="str">
        <f t="shared" ref="Y54:Y58" si="44">IF(ISNUMBER((U54-W54)/W54),(U54-W54)/W54,"")</f>
        <v/>
      </c>
      <c r="Z54" s="1389">
        <v>0</v>
      </c>
    </row>
    <row r="55" spans="1:26" s="1390" customFormat="1" ht="12" outlineLevel="2">
      <c r="A55" s="1391" t="str">
        <f>'[13]12管理费用'!A56</f>
        <v>14.3</v>
      </c>
      <c r="B55" s="1391" t="str">
        <f>'[13]12管理费用'!B56</f>
        <v>咨询费</v>
      </c>
      <c r="C55" s="768" t="e">
        <v>#N/A</v>
      </c>
      <c r="D55" s="1422"/>
      <c r="E55" s="1392">
        <f t="shared" si="33"/>
        <v>0</v>
      </c>
      <c r="F55" s="1395">
        <f>'[13]12管理费用'!F56</f>
        <v>0</v>
      </c>
      <c r="G55" s="1395">
        <f>'[13]12管理费用'!G56</f>
        <v>0</v>
      </c>
      <c r="H55" s="1395">
        <f>'[13]12管理费用'!H56</f>
        <v>0</v>
      </c>
      <c r="I55" s="1392">
        <f t="shared" si="34"/>
        <v>0</v>
      </c>
      <c r="J55" s="1395">
        <f>'[13]12管理费用'!J56</f>
        <v>0</v>
      </c>
      <c r="K55" s="1395">
        <f>'[13]12管理费用'!K56</f>
        <v>0</v>
      </c>
      <c r="L55" s="1395">
        <f>'[13]12管理费用'!L56</f>
        <v>0</v>
      </c>
      <c r="M55" s="1392">
        <f t="shared" si="35"/>
        <v>0</v>
      </c>
      <c r="N55" s="1395">
        <f>'[13]12管理费用'!N56</f>
        <v>0</v>
      </c>
      <c r="O55" s="1395">
        <f>'[13]12管理费用'!O56</f>
        <v>0</v>
      </c>
      <c r="P55" s="1395">
        <f>'[13]12管理费用'!P56</f>
        <v>0</v>
      </c>
      <c r="Q55" s="1392">
        <f t="shared" si="36"/>
        <v>0</v>
      </c>
      <c r="R55" s="1395">
        <f>'[13]12管理费用'!R56</f>
        <v>0</v>
      </c>
      <c r="S55" s="1395">
        <f>'[13]12管理费用'!S56</f>
        <v>0</v>
      </c>
      <c r="T55" s="1395">
        <f>'[13]12管理费用'!T56</f>
        <v>0</v>
      </c>
      <c r="U55" s="1392">
        <f t="shared" si="9"/>
        <v>0</v>
      </c>
      <c r="V55" s="1392"/>
      <c r="W55" s="1395">
        <v>0</v>
      </c>
      <c r="X55" s="1395">
        <f t="shared" si="43"/>
        <v>0</v>
      </c>
      <c r="Y55" s="1394" t="str">
        <f t="shared" si="44"/>
        <v/>
      </c>
      <c r="Z55" s="1389">
        <v>0</v>
      </c>
    </row>
    <row r="56" spans="1:26" s="1390" customFormat="1" ht="12" outlineLevel="2">
      <c r="A56" s="1391" t="str">
        <f>'[13]12管理费用'!A57</f>
        <v>14.4</v>
      </c>
      <c r="B56" s="1391" t="str">
        <f>'[13]12管理费用'!B57</f>
        <v>验资费</v>
      </c>
      <c r="C56" s="768" t="e">
        <v>#N/A</v>
      </c>
      <c r="D56" s="1422"/>
      <c r="E56" s="1392">
        <f t="shared" si="33"/>
        <v>0</v>
      </c>
      <c r="F56" s="1395">
        <f>'[13]12管理费用'!F57</f>
        <v>0</v>
      </c>
      <c r="G56" s="1395">
        <f>'[13]12管理费用'!G57</f>
        <v>0</v>
      </c>
      <c r="H56" s="1395">
        <f>'[13]12管理费用'!H57</f>
        <v>0</v>
      </c>
      <c r="I56" s="1392">
        <f t="shared" si="34"/>
        <v>0</v>
      </c>
      <c r="J56" s="1395">
        <f>'[13]12管理费用'!J57</f>
        <v>0</v>
      </c>
      <c r="K56" s="1395">
        <f>'[13]12管理费用'!K57</f>
        <v>0</v>
      </c>
      <c r="L56" s="1395">
        <f>'[13]12管理费用'!L57</f>
        <v>0</v>
      </c>
      <c r="M56" s="1392">
        <f t="shared" si="35"/>
        <v>0</v>
      </c>
      <c r="N56" s="1395">
        <f>'[13]12管理费用'!N57</f>
        <v>0</v>
      </c>
      <c r="O56" s="1395">
        <f>'[13]12管理费用'!O57</f>
        <v>0</v>
      </c>
      <c r="P56" s="1395">
        <f>'[13]12管理费用'!P57</f>
        <v>0</v>
      </c>
      <c r="Q56" s="1392">
        <f t="shared" si="36"/>
        <v>0</v>
      </c>
      <c r="R56" s="1395">
        <f>'[13]12管理费用'!R57</f>
        <v>0</v>
      </c>
      <c r="S56" s="1395">
        <f>'[13]12管理费用'!S57</f>
        <v>0</v>
      </c>
      <c r="T56" s="1395">
        <f>'[13]12管理费用'!T57</f>
        <v>0</v>
      </c>
      <c r="U56" s="1392">
        <f t="shared" si="9"/>
        <v>0</v>
      </c>
      <c r="V56" s="1392"/>
      <c r="W56" s="1395">
        <v>0</v>
      </c>
      <c r="X56" s="1395">
        <f t="shared" si="43"/>
        <v>0</v>
      </c>
      <c r="Y56" s="1394" t="str">
        <f t="shared" si="44"/>
        <v/>
      </c>
      <c r="Z56" s="1389">
        <v>0</v>
      </c>
    </row>
    <row r="57" spans="1:26" s="1390" customFormat="1" ht="12" outlineLevel="2">
      <c r="A57" s="1391" t="str">
        <f>'[13]12管理费用'!A58</f>
        <v>14.5</v>
      </c>
      <c r="B57" s="1391" t="str">
        <f>'[13]12管理费用'!B58</f>
        <v>评估费</v>
      </c>
      <c r="C57" s="768" t="e">
        <v>#N/A</v>
      </c>
      <c r="D57" s="1422"/>
      <c r="E57" s="1392">
        <f t="shared" si="33"/>
        <v>0</v>
      </c>
      <c r="F57" s="1395">
        <f>'[13]12管理费用'!F58</f>
        <v>0</v>
      </c>
      <c r="G57" s="1395">
        <f>'[13]12管理费用'!G58</f>
        <v>0</v>
      </c>
      <c r="H57" s="1395">
        <f>'[13]12管理费用'!H58</f>
        <v>0</v>
      </c>
      <c r="I57" s="1392">
        <f t="shared" si="34"/>
        <v>0</v>
      </c>
      <c r="J57" s="1395">
        <f>'[13]12管理费用'!J58</f>
        <v>0</v>
      </c>
      <c r="K57" s="1395">
        <f>'[13]12管理费用'!K58</f>
        <v>0</v>
      </c>
      <c r="L57" s="1395">
        <f>'[13]12管理费用'!L58</f>
        <v>0</v>
      </c>
      <c r="M57" s="1392">
        <f t="shared" si="35"/>
        <v>0</v>
      </c>
      <c r="N57" s="1395">
        <f>'[13]12管理费用'!N58</f>
        <v>0</v>
      </c>
      <c r="O57" s="1395">
        <f>'[13]12管理费用'!O58</f>
        <v>0</v>
      </c>
      <c r="P57" s="1395">
        <f>'[13]12管理费用'!P58</f>
        <v>0</v>
      </c>
      <c r="Q57" s="1392">
        <f t="shared" si="36"/>
        <v>0</v>
      </c>
      <c r="R57" s="1395">
        <f>'[13]12管理费用'!R58</f>
        <v>0</v>
      </c>
      <c r="S57" s="1395">
        <f>'[13]12管理费用'!S58</f>
        <v>0</v>
      </c>
      <c r="T57" s="1395">
        <f>'[13]12管理费用'!T58</f>
        <v>0</v>
      </c>
      <c r="U57" s="1392">
        <f t="shared" si="9"/>
        <v>0</v>
      </c>
      <c r="V57" s="1392"/>
      <c r="W57" s="1395">
        <v>0</v>
      </c>
      <c r="X57" s="1395">
        <f t="shared" si="43"/>
        <v>0</v>
      </c>
      <c r="Y57" s="1394" t="str">
        <f t="shared" si="44"/>
        <v/>
      </c>
      <c r="Z57" s="1389">
        <v>0</v>
      </c>
    </row>
    <row r="58" spans="1:26" s="1390" customFormat="1" ht="12" outlineLevel="2">
      <c r="A58" s="1391" t="str">
        <f>'[13]12管理费用'!A59</f>
        <v>14.6</v>
      </c>
      <c r="B58" s="1391" t="str">
        <f>'[13]12管理费用'!B59</f>
        <v>会员费</v>
      </c>
      <c r="C58" s="768" t="e">
        <v>#N/A</v>
      </c>
      <c r="D58" s="1422"/>
      <c r="E58" s="1392">
        <f t="shared" si="33"/>
        <v>0</v>
      </c>
      <c r="F58" s="1395">
        <f>'[13]12管理费用'!F59</f>
        <v>0</v>
      </c>
      <c r="G58" s="1395">
        <f>'[13]12管理费用'!G59</f>
        <v>0</v>
      </c>
      <c r="H58" s="1395">
        <f>'[13]12管理费用'!H59</f>
        <v>0</v>
      </c>
      <c r="I58" s="1392">
        <f t="shared" si="34"/>
        <v>0</v>
      </c>
      <c r="J58" s="1395">
        <f>'[13]12管理费用'!J59</f>
        <v>0</v>
      </c>
      <c r="K58" s="1395">
        <f>'[13]12管理费用'!K59</f>
        <v>0</v>
      </c>
      <c r="L58" s="1395">
        <f>'[13]12管理费用'!L59</f>
        <v>0</v>
      </c>
      <c r="M58" s="1392">
        <f t="shared" si="35"/>
        <v>0</v>
      </c>
      <c r="N58" s="1395">
        <f>'[13]12管理费用'!N59</f>
        <v>0</v>
      </c>
      <c r="O58" s="1395">
        <f>'[13]12管理费用'!O59</f>
        <v>0</v>
      </c>
      <c r="P58" s="1395">
        <f>'[13]12管理费用'!P59</f>
        <v>0</v>
      </c>
      <c r="Q58" s="1392">
        <f t="shared" si="36"/>
        <v>0</v>
      </c>
      <c r="R58" s="1395">
        <f>'[13]12管理费用'!R59</f>
        <v>0</v>
      </c>
      <c r="S58" s="1395">
        <f>'[13]12管理费用'!S59</f>
        <v>0</v>
      </c>
      <c r="T58" s="1395">
        <f>'[13]12管理费用'!T59</f>
        <v>0</v>
      </c>
      <c r="U58" s="1392">
        <f t="shared" si="9"/>
        <v>0</v>
      </c>
      <c r="V58" s="1392"/>
      <c r="W58" s="1395">
        <v>0</v>
      </c>
      <c r="X58" s="1395">
        <f t="shared" si="43"/>
        <v>0</v>
      </c>
      <c r="Y58" s="1394" t="str">
        <f t="shared" si="44"/>
        <v/>
      </c>
      <c r="Z58" s="1389">
        <v>0</v>
      </c>
    </row>
    <row r="59" spans="1:26" s="1390" customFormat="1" ht="12" outlineLevel="2">
      <c r="A59" s="1391" t="str">
        <f>'[13]12管理费用'!A60</f>
        <v>14.7</v>
      </c>
      <c r="B59" s="1391" t="str">
        <f>'[13]12管理费用'!B60</f>
        <v>其他</v>
      </c>
      <c r="C59" s="768" t="e">
        <v>#N/A</v>
      </c>
      <c r="D59" s="1422"/>
      <c r="E59" s="1392">
        <f t="shared" si="33"/>
        <v>0</v>
      </c>
      <c r="F59" s="1395">
        <f>'[13]12管理费用'!F60</f>
        <v>0</v>
      </c>
      <c r="G59" s="1395">
        <f>'[13]12管理费用'!G60</f>
        <v>0</v>
      </c>
      <c r="H59" s="1395">
        <f>'[13]12管理费用'!H60</f>
        <v>0</v>
      </c>
      <c r="I59" s="1392">
        <f t="shared" si="34"/>
        <v>0</v>
      </c>
      <c r="J59" s="1395">
        <f>'[13]12管理费用'!J60</f>
        <v>0</v>
      </c>
      <c r="K59" s="1395">
        <f>'[13]12管理费用'!K60</f>
        <v>0</v>
      </c>
      <c r="L59" s="1395">
        <f>'[13]12管理费用'!L60</f>
        <v>0</v>
      </c>
      <c r="M59" s="1392">
        <f t="shared" si="35"/>
        <v>0</v>
      </c>
      <c r="N59" s="1395">
        <f>'[13]12管理费用'!N60</f>
        <v>0</v>
      </c>
      <c r="O59" s="1395">
        <f>'[13]12管理费用'!O60</f>
        <v>0</v>
      </c>
      <c r="P59" s="1395">
        <f>'[13]12管理费用'!P60</f>
        <v>0</v>
      </c>
      <c r="Q59" s="1392">
        <f t="shared" si="36"/>
        <v>0</v>
      </c>
      <c r="R59" s="1395">
        <f>'[13]12管理费用'!R60</f>
        <v>0</v>
      </c>
      <c r="S59" s="1395">
        <f>'[13]12管理费用'!S60</f>
        <v>0</v>
      </c>
      <c r="T59" s="1395">
        <f>'[13]12管理费用'!T60</f>
        <v>0</v>
      </c>
      <c r="U59" s="1392">
        <f t="shared" si="9"/>
        <v>0</v>
      </c>
      <c r="V59" s="1392"/>
      <c r="W59" s="1392">
        <v>702491</v>
      </c>
      <c r="X59" s="1392">
        <f>SUM(X60:X64)</f>
        <v>0</v>
      </c>
      <c r="Y59" s="1394">
        <f>IF(ISNUMBER((U59-W59)/W59),(U59-W59)/W59,"")</f>
        <v>-1</v>
      </c>
      <c r="Z59" s="1389">
        <v>0</v>
      </c>
    </row>
    <row r="60" spans="1:26" s="1390" customFormat="1" ht="12" outlineLevel="1">
      <c r="A60" s="1391" t="str">
        <f>'[13]12管理费用'!A61</f>
        <v>16</v>
      </c>
      <c r="B60" s="1391" t="str">
        <f>'[13]12管理费用'!B61</f>
        <v>环境费</v>
      </c>
      <c r="C60" s="768" t="e">
        <v>#N/A</v>
      </c>
      <c r="D60" s="1422"/>
      <c r="E60" s="1392">
        <f t="shared" si="0"/>
        <v>0</v>
      </c>
      <c r="F60" s="1395">
        <f>SUM(F61:F66)</f>
        <v>0</v>
      </c>
      <c r="G60" s="1395">
        <f t="shared" ref="G60:H60" si="45">SUM(G61:G66)</f>
        <v>0</v>
      </c>
      <c r="H60" s="1395">
        <f t="shared" si="45"/>
        <v>0</v>
      </c>
      <c r="I60" s="1392">
        <f t="shared" ref="I60:I65" si="46">SUM(J60:L60)</f>
        <v>0</v>
      </c>
      <c r="J60" s="1395">
        <f>SUM(J61:J66)</f>
        <v>0</v>
      </c>
      <c r="K60" s="1395">
        <f t="shared" ref="K60" si="47">SUM(K61:K66)</f>
        <v>0</v>
      </c>
      <c r="L60" s="1395">
        <f t="shared" ref="L60" si="48">SUM(L61:L66)</f>
        <v>0</v>
      </c>
      <c r="M60" s="1392">
        <f t="shared" ref="M60:M65" si="49">SUM(N60:P60)</f>
        <v>0</v>
      </c>
      <c r="N60" s="1395">
        <f>SUM(N61:N66)</f>
        <v>0</v>
      </c>
      <c r="O60" s="1395">
        <f t="shared" ref="O60" si="50">SUM(O61:O66)</f>
        <v>0</v>
      </c>
      <c r="P60" s="1395">
        <f t="shared" ref="P60" si="51">SUM(P61:P66)</f>
        <v>0</v>
      </c>
      <c r="Q60" s="1392">
        <f t="shared" ref="Q60:Q65" si="52">SUM(R60:T60)</f>
        <v>0</v>
      </c>
      <c r="R60" s="1395">
        <f>SUM(R61:R66)</f>
        <v>0</v>
      </c>
      <c r="S60" s="1395">
        <f t="shared" ref="S60" si="53">SUM(S61:S66)</f>
        <v>0</v>
      </c>
      <c r="T60" s="1395">
        <f t="shared" ref="T60" si="54">SUM(T61:T66)</f>
        <v>0</v>
      </c>
      <c r="U60" s="1392">
        <f t="shared" si="9"/>
        <v>0</v>
      </c>
      <c r="V60" s="1392"/>
      <c r="W60" s="1395">
        <v>0</v>
      </c>
      <c r="X60" s="1395">
        <f t="shared" ref="X60:X78" si="55">U60-W60</f>
        <v>0</v>
      </c>
      <c r="Y60" s="1394" t="str">
        <f>IF(ISNUMBER((U60-W60)/W60),(U60-W60)/W60,"")</f>
        <v/>
      </c>
      <c r="Z60" s="1389">
        <v>0</v>
      </c>
    </row>
    <row r="61" spans="1:26" s="1390" customFormat="1" ht="12" outlineLevel="2">
      <c r="A61" s="1391" t="str">
        <f>'[13]12管理费用'!A62</f>
        <v>16.1</v>
      </c>
      <c r="B61" s="1391" t="str">
        <f>'[13]12管理费用'!B62</f>
        <v>清洁费用</v>
      </c>
      <c r="C61" s="768" t="e">
        <v>#N/A</v>
      </c>
      <c r="D61" s="1422"/>
      <c r="E61" s="1392">
        <f t="shared" si="0"/>
        <v>0</v>
      </c>
      <c r="F61" s="1395">
        <f>'[13]12管理费用'!F62</f>
        <v>0</v>
      </c>
      <c r="G61" s="1395">
        <f>'[13]12管理费用'!G62</f>
        <v>0</v>
      </c>
      <c r="H61" s="1395">
        <f>'[13]12管理费用'!H62</f>
        <v>0</v>
      </c>
      <c r="I61" s="1392">
        <f t="shared" si="46"/>
        <v>0</v>
      </c>
      <c r="J61" s="1395">
        <f>'[13]12管理费用'!J62</f>
        <v>0</v>
      </c>
      <c r="K61" s="1395">
        <f>'[13]12管理费用'!K62</f>
        <v>0</v>
      </c>
      <c r="L61" s="1395">
        <f>'[13]12管理费用'!L62</f>
        <v>0</v>
      </c>
      <c r="M61" s="1392">
        <f t="shared" si="49"/>
        <v>0</v>
      </c>
      <c r="N61" s="1395">
        <f>'[13]12管理费用'!N62</f>
        <v>0</v>
      </c>
      <c r="O61" s="1395">
        <f>'[13]12管理费用'!O62</f>
        <v>0</v>
      </c>
      <c r="P61" s="1395">
        <f>'[13]12管理费用'!P62</f>
        <v>0</v>
      </c>
      <c r="Q61" s="1392">
        <f t="shared" si="52"/>
        <v>0</v>
      </c>
      <c r="R61" s="1395">
        <f>'[13]12管理费用'!R62</f>
        <v>0</v>
      </c>
      <c r="S61" s="1395">
        <f>'[13]12管理费用'!S62</f>
        <v>0</v>
      </c>
      <c r="T61" s="1395">
        <f>'[13]12管理费用'!T62</f>
        <v>0</v>
      </c>
      <c r="U61" s="1392">
        <f t="shared" si="9"/>
        <v>0</v>
      </c>
      <c r="V61" s="1392"/>
      <c r="W61" s="1395">
        <v>0</v>
      </c>
      <c r="X61" s="1395">
        <f t="shared" si="55"/>
        <v>0</v>
      </c>
      <c r="Y61" s="1394" t="str">
        <f t="shared" ref="Y61:Y62" si="56">IF(ISNUMBER((U61-W61)/W61),(U61-W61)/W61,"")</f>
        <v/>
      </c>
      <c r="Z61" s="1389">
        <v>0</v>
      </c>
    </row>
    <row r="62" spans="1:26" s="1390" customFormat="1" ht="12" outlineLevel="2">
      <c r="A62" s="1391" t="str">
        <f>'[13]12管理费用'!A63</f>
        <v>16.2</v>
      </c>
      <c r="B62" s="1391" t="str">
        <f>'[13]12管理费用'!B63</f>
        <v>绿化费用</v>
      </c>
      <c r="C62" s="768" t="e">
        <v>#N/A</v>
      </c>
      <c r="D62" s="1422"/>
      <c r="E62" s="1392">
        <f t="shared" si="0"/>
        <v>0</v>
      </c>
      <c r="F62" s="1395">
        <f>'[13]12管理费用'!F63</f>
        <v>0</v>
      </c>
      <c r="G62" s="1395">
        <f>'[13]12管理费用'!G63</f>
        <v>0</v>
      </c>
      <c r="H62" s="1395">
        <f>'[13]12管理费用'!H63</f>
        <v>0</v>
      </c>
      <c r="I62" s="1392">
        <f t="shared" si="46"/>
        <v>0</v>
      </c>
      <c r="J62" s="1395">
        <f>'[13]12管理费用'!J63</f>
        <v>0</v>
      </c>
      <c r="K62" s="1395">
        <f>'[13]12管理费用'!K63</f>
        <v>0</v>
      </c>
      <c r="L62" s="1395">
        <f>'[13]12管理费用'!L63</f>
        <v>0</v>
      </c>
      <c r="M62" s="1392">
        <f t="shared" si="49"/>
        <v>0</v>
      </c>
      <c r="N62" s="1395">
        <f>'[13]12管理费用'!N63</f>
        <v>0</v>
      </c>
      <c r="O62" s="1395">
        <f>'[13]12管理费用'!O63</f>
        <v>0</v>
      </c>
      <c r="P62" s="1395">
        <f>'[13]12管理费用'!P63</f>
        <v>0</v>
      </c>
      <c r="Q62" s="1392">
        <f t="shared" si="52"/>
        <v>0</v>
      </c>
      <c r="R62" s="1395">
        <f>'[13]12管理费用'!R63</f>
        <v>0</v>
      </c>
      <c r="S62" s="1395">
        <f>'[13]12管理费用'!S63</f>
        <v>0</v>
      </c>
      <c r="T62" s="1395">
        <f>'[13]12管理费用'!T63</f>
        <v>0</v>
      </c>
      <c r="U62" s="1392">
        <f t="shared" si="9"/>
        <v>0</v>
      </c>
      <c r="V62" s="1392"/>
      <c r="W62" s="1395">
        <v>0</v>
      </c>
      <c r="X62" s="1395">
        <f t="shared" si="55"/>
        <v>0</v>
      </c>
      <c r="Y62" s="1394" t="str">
        <f t="shared" si="56"/>
        <v/>
      </c>
      <c r="Z62" s="1389">
        <v>0</v>
      </c>
    </row>
    <row r="63" spans="1:26" s="1390" customFormat="1" ht="12" outlineLevel="2">
      <c r="A63" s="1391" t="str">
        <f>'[13]12管理费用'!A64</f>
        <v>16.3</v>
      </c>
      <c r="B63" s="1391" t="str">
        <f>'[13]12管理费用'!B64</f>
        <v>消杀费用</v>
      </c>
      <c r="C63" s="768" t="e">
        <v>#N/A</v>
      </c>
      <c r="D63" s="1422"/>
      <c r="E63" s="1392">
        <f t="shared" si="0"/>
        <v>0</v>
      </c>
      <c r="F63" s="1395">
        <f>'[13]12管理费用'!F64</f>
        <v>0</v>
      </c>
      <c r="G63" s="1395">
        <f>'[13]12管理费用'!G64</f>
        <v>0</v>
      </c>
      <c r="H63" s="1395">
        <f>'[13]12管理费用'!H64</f>
        <v>0</v>
      </c>
      <c r="I63" s="1392">
        <f t="shared" si="46"/>
        <v>0</v>
      </c>
      <c r="J63" s="1395">
        <f>'[13]12管理费用'!J64</f>
        <v>0</v>
      </c>
      <c r="K63" s="1395">
        <f>'[13]12管理费用'!K64</f>
        <v>0</v>
      </c>
      <c r="L63" s="1395">
        <f>'[13]12管理费用'!L64</f>
        <v>0</v>
      </c>
      <c r="M63" s="1392">
        <f t="shared" si="49"/>
        <v>0</v>
      </c>
      <c r="N63" s="1395">
        <f>'[13]12管理费用'!N64</f>
        <v>0</v>
      </c>
      <c r="O63" s="1395">
        <f>'[13]12管理费用'!O64</f>
        <v>0</v>
      </c>
      <c r="P63" s="1395">
        <f>'[13]12管理费用'!P64</f>
        <v>0</v>
      </c>
      <c r="Q63" s="1392">
        <f t="shared" si="52"/>
        <v>0</v>
      </c>
      <c r="R63" s="1395">
        <f>'[13]12管理费用'!R64</f>
        <v>0</v>
      </c>
      <c r="S63" s="1395">
        <f>'[13]12管理费用'!S64</f>
        <v>0</v>
      </c>
      <c r="T63" s="1395">
        <f>'[13]12管理费用'!T64</f>
        <v>0</v>
      </c>
      <c r="U63" s="1392">
        <f t="shared" si="9"/>
        <v>0</v>
      </c>
      <c r="V63" s="1392"/>
      <c r="W63" s="1395">
        <v>0</v>
      </c>
      <c r="X63" s="1395">
        <f t="shared" si="55"/>
        <v>0</v>
      </c>
      <c r="Y63" s="1394" t="str">
        <f>IF(ISNUMBER((U63-W63)/W63),(U63-W63)/W63,"")</f>
        <v/>
      </c>
      <c r="Z63" s="1389">
        <v>0</v>
      </c>
    </row>
    <row r="64" spans="1:26" s="1390" customFormat="1" ht="15.75" customHeight="1" outlineLevel="2">
      <c r="A64" s="1391" t="str">
        <f>'[13]12管理费用'!A65</f>
        <v>16.4</v>
      </c>
      <c r="B64" s="1391" t="str">
        <f>'[13]12管理费用'!B65</f>
        <v>节日布置</v>
      </c>
      <c r="C64" s="768" t="e">
        <v>#N/A</v>
      </c>
      <c r="D64" s="1422"/>
      <c r="E64" s="1392">
        <f t="shared" si="0"/>
        <v>0</v>
      </c>
      <c r="F64" s="1395">
        <f>'[13]12管理费用'!F65</f>
        <v>0</v>
      </c>
      <c r="G64" s="1395">
        <f>'[13]12管理费用'!G65</f>
        <v>0</v>
      </c>
      <c r="H64" s="1395">
        <f>'[13]12管理费用'!H65</f>
        <v>0</v>
      </c>
      <c r="I64" s="1392">
        <f t="shared" si="46"/>
        <v>0</v>
      </c>
      <c r="J64" s="1395">
        <f>'[13]12管理费用'!J65</f>
        <v>0</v>
      </c>
      <c r="K64" s="1395">
        <f>'[13]12管理费用'!K65</f>
        <v>0</v>
      </c>
      <c r="L64" s="1395">
        <f>'[13]12管理费用'!L65</f>
        <v>0</v>
      </c>
      <c r="M64" s="1392">
        <f t="shared" si="49"/>
        <v>0</v>
      </c>
      <c r="N64" s="1395">
        <f>'[13]12管理费用'!N65</f>
        <v>0</v>
      </c>
      <c r="O64" s="1395">
        <f>'[13]12管理费用'!O65</f>
        <v>0</v>
      </c>
      <c r="P64" s="1395">
        <f>'[13]12管理费用'!P65</f>
        <v>0</v>
      </c>
      <c r="Q64" s="1392">
        <f t="shared" si="52"/>
        <v>0</v>
      </c>
      <c r="R64" s="1395">
        <f>'[13]12管理费用'!R65</f>
        <v>0</v>
      </c>
      <c r="S64" s="1395">
        <f>'[13]12管理费用'!S65</f>
        <v>0</v>
      </c>
      <c r="T64" s="1395">
        <f>'[13]12管理费用'!T65</f>
        <v>0</v>
      </c>
      <c r="U64" s="1392">
        <f t="shared" si="9"/>
        <v>0</v>
      </c>
      <c r="V64" s="1392"/>
      <c r="W64" s="1395">
        <v>0</v>
      </c>
      <c r="X64" s="1395">
        <f t="shared" si="55"/>
        <v>0</v>
      </c>
      <c r="Y64" s="1394" t="str">
        <f t="shared" ref="Y64:Y100" si="57">IF(ISNUMBER((U64-W64)/W64),(U64-W64)/W64,"")</f>
        <v/>
      </c>
      <c r="Z64" s="1389">
        <v>0</v>
      </c>
    </row>
    <row r="65" spans="1:26" s="1390" customFormat="1" ht="12" outlineLevel="2">
      <c r="A65" s="1391" t="str">
        <f>'[13]12管理费用'!A66</f>
        <v>16.5</v>
      </c>
      <c r="B65" s="1391" t="str">
        <f>'[13]12管理费用'!B66</f>
        <v>物业管理费</v>
      </c>
      <c r="C65" s="768" t="e">
        <v>#N/A</v>
      </c>
      <c r="D65" s="1422"/>
      <c r="E65" s="1392">
        <f t="shared" si="0"/>
        <v>0</v>
      </c>
      <c r="F65" s="1395">
        <f>'[13]12管理费用'!F66</f>
        <v>0</v>
      </c>
      <c r="G65" s="1395">
        <f>'[13]12管理费用'!G66</f>
        <v>0</v>
      </c>
      <c r="H65" s="1395">
        <f>'[13]12管理费用'!H66</f>
        <v>0</v>
      </c>
      <c r="I65" s="1392">
        <f t="shared" si="46"/>
        <v>0</v>
      </c>
      <c r="J65" s="1395">
        <f>'[13]12管理费用'!J66</f>
        <v>0</v>
      </c>
      <c r="K65" s="1395">
        <f>'[13]12管理费用'!K66</f>
        <v>0</v>
      </c>
      <c r="L65" s="1395">
        <f>'[13]12管理费用'!L66</f>
        <v>0</v>
      </c>
      <c r="M65" s="1392">
        <f t="shared" si="49"/>
        <v>0</v>
      </c>
      <c r="N65" s="1395">
        <f>'[13]12管理费用'!N66</f>
        <v>0</v>
      </c>
      <c r="O65" s="1395">
        <f>'[13]12管理费用'!O66</f>
        <v>0</v>
      </c>
      <c r="P65" s="1395">
        <f>'[13]12管理费用'!P66</f>
        <v>0</v>
      </c>
      <c r="Q65" s="1392">
        <f t="shared" si="52"/>
        <v>0</v>
      </c>
      <c r="R65" s="1395">
        <f>'[13]12管理费用'!R66</f>
        <v>0</v>
      </c>
      <c r="S65" s="1395">
        <f>'[13]12管理费用'!S66</f>
        <v>0</v>
      </c>
      <c r="T65" s="1395">
        <f>'[13]12管理费用'!T66</f>
        <v>0</v>
      </c>
      <c r="U65" s="1392">
        <f t="shared" si="9"/>
        <v>0</v>
      </c>
      <c r="V65" s="1392"/>
      <c r="W65" s="1395">
        <v>0</v>
      </c>
      <c r="X65" s="1395">
        <f t="shared" si="55"/>
        <v>0</v>
      </c>
      <c r="Y65" s="1394" t="str">
        <f t="shared" si="57"/>
        <v/>
      </c>
      <c r="Z65" s="1389">
        <v>0</v>
      </c>
    </row>
    <row r="66" spans="1:26" s="1390" customFormat="1" ht="12" outlineLevel="2">
      <c r="A66" s="1391" t="str">
        <f>'[13]12管理费用'!A67</f>
        <v>16.6</v>
      </c>
      <c r="B66" s="1391" t="str">
        <f>'[13]12管理费用'!B67</f>
        <v>其他</v>
      </c>
      <c r="C66" s="768" t="e">
        <v>#N/A</v>
      </c>
      <c r="D66" s="1422"/>
      <c r="E66" s="1398">
        <f>SUM(F66:H66)</f>
        <v>0</v>
      </c>
      <c r="F66" s="1395">
        <f>'[13]12管理费用'!F67</f>
        <v>0</v>
      </c>
      <c r="G66" s="1395">
        <f>'[13]12管理费用'!G67</f>
        <v>0</v>
      </c>
      <c r="H66" s="1395">
        <f>'[13]12管理费用'!H67</f>
        <v>0</v>
      </c>
      <c r="I66" s="1398">
        <f>SUM(J66:L66)</f>
        <v>0</v>
      </c>
      <c r="J66" s="1395">
        <f>'[13]12管理费用'!J67</f>
        <v>0</v>
      </c>
      <c r="K66" s="1395">
        <f>'[13]12管理费用'!K67</f>
        <v>0</v>
      </c>
      <c r="L66" s="1395">
        <f>'[13]12管理费用'!L67</f>
        <v>0</v>
      </c>
      <c r="M66" s="1398">
        <f>SUM(N66:P66)</f>
        <v>0</v>
      </c>
      <c r="N66" s="1395">
        <f>'[13]12管理费用'!N67</f>
        <v>0</v>
      </c>
      <c r="O66" s="1395">
        <f>'[13]12管理费用'!O67</f>
        <v>0</v>
      </c>
      <c r="P66" s="1395">
        <f>'[13]12管理费用'!P67</f>
        <v>0</v>
      </c>
      <c r="Q66" s="1398">
        <f>SUM(R66:T66)</f>
        <v>0</v>
      </c>
      <c r="R66" s="1395">
        <f>'[13]12管理费用'!R67</f>
        <v>0</v>
      </c>
      <c r="S66" s="1395">
        <f>'[13]12管理费用'!S67</f>
        <v>0</v>
      </c>
      <c r="T66" s="1395">
        <f>'[13]12管理费用'!T67</f>
        <v>0</v>
      </c>
      <c r="U66" s="1392">
        <f t="shared" si="9"/>
        <v>0</v>
      </c>
      <c r="V66" s="1392"/>
      <c r="W66" s="1395">
        <v>0</v>
      </c>
      <c r="X66" s="1395">
        <f t="shared" si="55"/>
        <v>0</v>
      </c>
      <c r="Y66" s="1394" t="str">
        <f t="shared" si="57"/>
        <v/>
      </c>
      <c r="Z66" s="1389">
        <v>0</v>
      </c>
    </row>
    <row r="67" spans="1:26" s="1390" customFormat="1" ht="12" outlineLevel="1">
      <c r="A67" s="1391" t="str">
        <f>'[13]12管理费用'!A68</f>
        <v>17</v>
      </c>
      <c r="B67" s="1391" t="str">
        <f>'[13]12管理费用'!B68</f>
        <v>租金</v>
      </c>
      <c r="C67" s="768" t="e">
        <v>#N/A</v>
      </c>
      <c r="D67" s="1422"/>
      <c r="E67" s="1392">
        <f t="shared" si="0"/>
        <v>0</v>
      </c>
      <c r="F67" s="1395">
        <f>'[13]12管理费用'!F68</f>
        <v>0</v>
      </c>
      <c r="G67" s="1395">
        <f>'[13]12管理费用'!G68</f>
        <v>0</v>
      </c>
      <c r="H67" s="1395">
        <f>'[13]12管理费用'!H68</f>
        <v>0</v>
      </c>
      <c r="I67" s="1392">
        <f t="shared" ref="I67" si="58">SUM(J67:L67)</f>
        <v>0</v>
      </c>
      <c r="J67" s="1395">
        <f>'[13]12管理费用'!J68</f>
        <v>0</v>
      </c>
      <c r="K67" s="1395">
        <f>'[13]12管理费用'!K68</f>
        <v>0</v>
      </c>
      <c r="L67" s="1395">
        <f>'[13]12管理费用'!L68</f>
        <v>0</v>
      </c>
      <c r="M67" s="1392">
        <f t="shared" ref="M67" si="59">SUM(N67:P67)</f>
        <v>0</v>
      </c>
      <c r="N67" s="1395">
        <f>'[13]12管理费用'!N68</f>
        <v>0</v>
      </c>
      <c r="O67" s="1395">
        <f>'[13]12管理费用'!O68</f>
        <v>0</v>
      </c>
      <c r="P67" s="1395">
        <f>'[13]12管理费用'!P68</f>
        <v>0</v>
      </c>
      <c r="Q67" s="1392">
        <f t="shared" ref="Q67" si="60">SUM(R67:T67)</f>
        <v>0</v>
      </c>
      <c r="R67" s="1395">
        <f>'[13]12管理费用'!R68</f>
        <v>0</v>
      </c>
      <c r="S67" s="1395">
        <f>'[13]12管理费用'!S68</f>
        <v>0</v>
      </c>
      <c r="T67" s="1395">
        <f>'[13]12管理费用'!T68</f>
        <v>0</v>
      </c>
      <c r="U67" s="1392">
        <f t="shared" si="9"/>
        <v>0</v>
      </c>
      <c r="V67" s="1392"/>
      <c r="W67" s="1395">
        <v>0</v>
      </c>
      <c r="X67" s="1395">
        <f t="shared" si="55"/>
        <v>0</v>
      </c>
      <c r="Y67" s="1394" t="str">
        <f t="shared" si="57"/>
        <v/>
      </c>
      <c r="Z67" s="1389">
        <v>0</v>
      </c>
    </row>
    <row r="68" spans="1:26" s="1390" customFormat="1" ht="12" outlineLevel="1">
      <c r="A68" s="1391" t="str">
        <f>'[13]12管理费用'!A69</f>
        <v>18</v>
      </c>
      <c r="B68" s="1391" t="str">
        <f>'[13]12管理费用'!B69</f>
        <v>总部管理费</v>
      </c>
      <c r="C68" s="768" t="e">
        <v>#N/A</v>
      </c>
      <c r="D68" s="1422"/>
      <c r="E68" s="1392">
        <f t="shared" ref="E68:E76" si="61">SUM(F68:H68)</f>
        <v>0</v>
      </c>
      <c r="F68" s="1395">
        <f>'[13]12管理费用'!F69</f>
        <v>0</v>
      </c>
      <c r="G68" s="1395">
        <f>'[13]12管理费用'!G69</f>
        <v>0</v>
      </c>
      <c r="H68" s="1395">
        <f>'[13]12管理费用'!H69</f>
        <v>0</v>
      </c>
      <c r="I68" s="1392">
        <f t="shared" ref="I68:I76" si="62">SUM(J68:L68)</f>
        <v>0</v>
      </c>
      <c r="J68" s="1395">
        <f>'[13]12管理费用'!J69</f>
        <v>0</v>
      </c>
      <c r="K68" s="1395">
        <f>'[13]12管理费用'!K69</f>
        <v>0</v>
      </c>
      <c r="L68" s="1395">
        <f>'[13]12管理费用'!L69</f>
        <v>0</v>
      </c>
      <c r="M68" s="1392">
        <f t="shared" ref="M68:M76" si="63">SUM(N68:P68)</f>
        <v>0</v>
      </c>
      <c r="N68" s="1395">
        <f>'[13]12管理费用'!N69</f>
        <v>0</v>
      </c>
      <c r="O68" s="1395">
        <f>'[13]12管理费用'!O69</f>
        <v>0</v>
      </c>
      <c r="P68" s="1395">
        <f>'[13]12管理费用'!P69</f>
        <v>0</v>
      </c>
      <c r="Q68" s="1392">
        <f t="shared" ref="Q68:Q76" si="64">SUM(R68:T68)</f>
        <v>0</v>
      </c>
      <c r="R68" s="1395">
        <f>'[13]12管理费用'!R69</f>
        <v>0</v>
      </c>
      <c r="S68" s="1395">
        <f>'[13]12管理费用'!S69</f>
        <v>0</v>
      </c>
      <c r="T68" s="1395">
        <f>'[13]12管理费用'!T69</f>
        <v>0</v>
      </c>
      <c r="U68" s="1392">
        <f t="shared" ref="U68:U76" si="65">SUM(E68,I68,M68,Q68)</f>
        <v>0</v>
      </c>
      <c r="V68" s="1392"/>
      <c r="W68" s="1395">
        <v>0</v>
      </c>
      <c r="X68" s="1395">
        <f t="shared" ref="X68:X76" si="66">U68-W68</f>
        <v>0</v>
      </c>
      <c r="Y68" s="1394" t="str">
        <f t="shared" ref="Y68:Y76" si="67">IF(ISNUMBER((U68-W68)/W68),(U68-W68)/W68,"")</f>
        <v/>
      </c>
      <c r="Z68" s="1389">
        <v>0</v>
      </c>
    </row>
    <row r="69" spans="1:26" s="1390" customFormat="1" ht="12" outlineLevel="1">
      <c r="A69" s="1391" t="str">
        <f>'[13]12管理费用'!A70</f>
        <v>19</v>
      </c>
      <c r="B69" s="1391" t="str">
        <f>'[13]12管理费用'!B70</f>
        <v>会议费用</v>
      </c>
      <c r="C69" s="768" t="e">
        <v>#N/A</v>
      </c>
      <c r="D69" s="1422"/>
      <c r="E69" s="1392">
        <f t="shared" si="61"/>
        <v>0</v>
      </c>
      <c r="F69" s="1395">
        <f>'[13]12管理费用'!F70</f>
        <v>0</v>
      </c>
      <c r="G69" s="1395">
        <f>'[13]12管理费用'!G70</f>
        <v>0</v>
      </c>
      <c r="H69" s="1395">
        <f>'[13]12管理费用'!H70</f>
        <v>0</v>
      </c>
      <c r="I69" s="1392">
        <f t="shared" si="62"/>
        <v>0</v>
      </c>
      <c r="J69" s="1395">
        <f>'[13]12管理费用'!J70</f>
        <v>0</v>
      </c>
      <c r="K69" s="1395">
        <f>'[13]12管理费用'!K70</f>
        <v>0</v>
      </c>
      <c r="L69" s="1395">
        <f>'[13]12管理费用'!L70</f>
        <v>0</v>
      </c>
      <c r="M69" s="1392">
        <f t="shared" si="63"/>
        <v>0</v>
      </c>
      <c r="N69" s="1395">
        <f>'[13]12管理费用'!N70</f>
        <v>0</v>
      </c>
      <c r="O69" s="1395">
        <f>'[13]12管理费用'!O70</f>
        <v>0</v>
      </c>
      <c r="P69" s="1395">
        <f>'[13]12管理费用'!P70</f>
        <v>0</v>
      </c>
      <c r="Q69" s="1392">
        <f t="shared" si="64"/>
        <v>0</v>
      </c>
      <c r="R69" s="1395">
        <f>'[13]12管理费用'!R70</f>
        <v>0</v>
      </c>
      <c r="S69" s="1395">
        <f>'[13]12管理费用'!S70</f>
        <v>0</v>
      </c>
      <c r="T69" s="1395">
        <f>'[13]12管理费用'!T70</f>
        <v>0</v>
      </c>
      <c r="U69" s="1392">
        <f t="shared" si="65"/>
        <v>0</v>
      </c>
      <c r="V69" s="1392"/>
      <c r="W69" s="1395">
        <v>0</v>
      </c>
      <c r="X69" s="1395">
        <f t="shared" si="66"/>
        <v>0</v>
      </c>
      <c r="Y69" s="1394" t="str">
        <f t="shared" si="67"/>
        <v/>
      </c>
      <c r="Z69" s="1389">
        <v>0</v>
      </c>
    </row>
    <row r="70" spans="1:26" s="1390" customFormat="1" ht="12" outlineLevel="1">
      <c r="A70" s="1391" t="str">
        <f>'[13]12管理费用'!A71</f>
        <v>20</v>
      </c>
      <c r="B70" s="1391" t="str">
        <f>'[13]12管理费用'!B71</f>
        <v>董事会费</v>
      </c>
      <c r="C70" s="768" t="e">
        <v>#N/A</v>
      </c>
      <c r="D70" s="1422"/>
      <c r="E70" s="1392">
        <f t="shared" si="61"/>
        <v>0</v>
      </c>
      <c r="F70" s="1395">
        <f>'[13]12管理费用'!F71</f>
        <v>0</v>
      </c>
      <c r="G70" s="1395">
        <f>'[13]12管理费用'!G71</f>
        <v>0</v>
      </c>
      <c r="H70" s="1395">
        <f>'[13]12管理费用'!H71</f>
        <v>0</v>
      </c>
      <c r="I70" s="1392">
        <f t="shared" si="62"/>
        <v>0</v>
      </c>
      <c r="J70" s="1395">
        <f>'[13]12管理费用'!J71</f>
        <v>0</v>
      </c>
      <c r="K70" s="1395">
        <f>'[13]12管理费用'!K71</f>
        <v>0</v>
      </c>
      <c r="L70" s="1395">
        <f>'[13]12管理费用'!L71</f>
        <v>0</v>
      </c>
      <c r="M70" s="1392">
        <f t="shared" si="63"/>
        <v>0</v>
      </c>
      <c r="N70" s="1395">
        <f>'[13]12管理费用'!N71</f>
        <v>0</v>
      </c>
      <c r="O70" s="1395">
        <f>'[13]12管理费用'!O71</f>
        <v>0</v>
      </c>
      <c r="P70" s="1395">
        <f>'[13]12管理费用'!P71</f>
        <v>0</v>
      </c>
      <c r="Q70" s="1392">
        <f t="shared" si="64"/>
        <v>0</v>
      </c>
      <c r="R70" s="1395">
        <f>'[13]12管理费用'!R71</f>
        <v>0</v>
      </c>
      <c r="S70" s="1395">
        <f>'[13]12管理费用'!S71</f>
        <v>0</v>
      </c>
      <c r="T70" s="1395">
        <f>'[13]12管理费用'!T71</f>
        <v>0</v>
      </c>
      <c r="U70" s="1392">
        <f t="shared" si="65"/>
        <v>0</v>
      </c>
      <c r="V70" s="1392"/>
      <c r="W70" s="1395">
        <v>0</v>
      </c>
      <c r="X70" s="1395">
        <f t="shared" si="66"/>
        <v>0</v>
      </c>
      <c r="Y70" s="1394" t="str">
        <f t="shared" si="67"/>
        <v/>
      </c>
      <c r="Z70" s="1389">
        <v>0</v>
      </c>
    </row>
    <row r="71" spans="1:26" s="1390" customFormat="1" ht="12" outlineLevel="1">
      <c r="A71" s="1391" t="str">
        <f>'[13]12管理费用'!A72</f>
        <v>21</v>
      </c>
      <c r="B71" s="1391" t="str">
        <f>'[13]12管理费用'!B72</f>
        <v>党团活动费用</v>
      </c>
      <c r="C71" s="768" t="e">
        <v>#N/A</v>
      </c>
      <c r="D71" s="1422"/>
      <c r="E71" s="1392">
        <f t="shared" si="61"/>
        <v>0</v>
      </c>
      <c r="F71" s="1395">
        <f>'[13]12管理费用'!F72</f>
        <v>0</v>
      </c>
      <c r="G71" s="1395">
        <f>'[13]12管理费用'!G72</f>
        <v>0</v>
      </c>
      <c r="H71" s="1395">
        <f>'[13]12管理费用'!H72</f>
        <v>0</v>
      </c>
      <c r="I71" s="1392">
        <f t="shared" si="62"/>
        <v>0</v>
      </c>
      <c r="J71" s="1395">
        <f>'[13]12管理费用'!J72</f>
        <v>0</v>
      </c>
      <c r="K71" s="1395">
        <f>'[13]12管理费用'!K72</f>
        <v>0</v>
      </c>
      <c r="L71" s="1395">
        <f>'[13]12管理费用'!L72</f>
        <v>0</v>
      </c>
      <c r="M71" s="1392">
        <f t="shared" si="63"/>
        <v>0</v>
      </c>
      <c r="N71" s="1395">
        <f>'[13]12管理费用'!N72</f>
        <v>0</v>
      </c>
      <c r="O71" s="1395">
        <f>'[13]12管理费用'!O72</f>
        <v>0</v>
      </c>
      <c r="P71" s="1395">
        <f>'[13]12管理费用'!P72</f>
        <v>0</v>
      </c>
      <c r="Q71" s="1392">
        <f t="shared" si="64"/>
        <v>0</v>
      </c>
      <c r="R71" s="1395">
        <f>'[13]12管理费用'!R72</f>
        <v>0</v>
      </c>
      <c r="S71" s="1395">
        <f>'[13]12管理费用'!S72</f>
        <v>0</v>
      </c>
      <c r="T71" s="1395">
        <f>'[13]12管理费用'!T72</f>
        <v>0</v>
      </c>
      <c r="U71" s="1392">
        <f t="shared" si="65"/>
        <v>0</v>
      </c>
      <c r="V71" s="1392"/>
      <c r="W71" s="1395">
        <v>0</v>
      </c>
      <c r="X71" s="1395">
        <f t="shared" si="66"/>
        <v>0</v>
      </c>
      <c r="Y71" s="1394" t="str">
        <f t="shared" si="67"/>
        <v/>
      </c>
      <c r="Z71" s="1389">
        <v>0</v>
      </c>
    </row>
    <row r="72" spans="1:26" s="1390" customFormat="1" ht="12" outlineLevel="1">
      <c r="A72" s="1391" t="str">
        <f>'[13]12管理费用'!A73</f>
        <v>22</v>
      </c>
      <c r="B72" s="1391" t="str">
        <f>'[13]12管理费用'!B73</f>
        <v>品牌管理费</v>
      </c>
      <c r="C72" s="768" t="e">
        <v>#N/A</v>
      </c>
      <c r="D72" s="1422"/>
      <c r="E72" s="1392">
        <f t="shared" si="61"/>
        <v>0</v>
      </c>
      <c r="F72" s="1395">
        <f>'[13]12管理费用'!F73</f>
        <v>0</v>
      </c>
      <c r="G72" s="1395">
        <f>'[13]12管理费用'!G73</f>
        <v>0</v>
      </c>
      <c r="H72" s="1395">
        <f>'[13]12管理费用'!H73</f>
        <v>0</v>
      </c>
      <c r="I72" s="1392">
        <f t="shared" si="62"/>
        <v>0</v>
      </c>
      <c r="J72" s="1395">
        <f>'[13]12管理费用'!J73</f>
        <v>0</v>
      </c>
      <c r="K72" s="1395">
        <f>'[13]12管理费用'!K73</f>
        <v>0</v>
      </c>
      <c r="L72" s="1395">
        <f>'[13]12管理费用'!L73</f>
        <v>0</v>
      </c>
      <c r="M72" s="1392">
        <f t="shared" si="63"/>
        <v>0</v>
      </c>
      <c r="N72" s="1395">
        <f>'[13]12管理费用'!N73</f>
        <v>0</v>
      </c>
      <c r="O72" s="1395">
        <f>'[13]12管理费用'!O73</f>
        <v>0</v>
      </c>
      <c r="P72" s="1395">
        <f>'[13]12管理费用'!P73</f>
        <v>0</v>
      </c>
      <c r="Q72" s="1392">
        <f t="shared" si="64"/>
        <v>0</v>
      </c>
      <c r="R72" s="1395">
        <f>'[13]12管理费用'!R73</f>
        <v>0</v>
      </c>
      <c r="S72" s="1395">
        <f>'[13]12管理费用'!S73</f>
        <v>0</v>
      </c>
      <c r="T72" s="1395">
        <f>'[13]12管理费用'!T73</f>
        <v>0</v>
      </c>
      <c r="U72" s="1392">
        <f t="shared" si="65"/>
        <v>0</v>
      </c>
      <c r="V72" s="1392"/>
      <c r="W72" s="1395">
        <v>0</v>
      </c>
      <c r="X72" s="1395">
        <f t="shared" si="66"/>
        <v>0</v>
      </c>
      <c r="Y72" s="1394" t="str">
        <f t="shared" si="67"/>
        <v/>
      </c>
      <c r="Z72" s="1389">
        <v>0</v>
      </c>
    </row>
    <row r="73" spans="1:26" s="1390" customFormat="1" ht="12" outlineLevel="1">
      <c r="A73" s="1391" t="str">
        <f>'[13]12管理费用'!A74</f>
        <v>23</v>
      </c>
      <c r="B73" s="1391" t="str">
        <f>'[13]12管理费用'!B74</f>
        <v>捐赠费</v>
      </c>
      <c r="C73" s="768" t="e">
        <v>#N/A</v>
      </c>
      <c r="D73" s="1422"/>
      <c r="E73" s="1392">
        <f t="shared" si="61"/>
        <v>0</v>
      </c>
      <c r="F73" s="1395">
        <f>'[13]12管理费用'!F74</f>
        <v>0</v>
      </c>
      <c r="G73" s="1395">
        <f>'[13]12管理费用'!G74</f>
        <v>0</v>
      </c>
      <c r="H73" s="1395">
        <f>'[13]12管理费用'!H74</f>
        <v>0</v>
      </c>
      <c r="I73" s="1392">
        <f t="shared" si="62"/>
        <v>0</v>
      </c>
      <c r="J73" s="1395">
        <f>'[13]12管理费用'!J74</f>
        <v>0</v>
      </c>
      <c r="K73" s="1395">
        <f>'[13]12管理费用'!K74</f>
        <v>0</v>
      </c>
      <c r="L73" s="1395">
        <f>'[13]12管理费用'!L74</f>
        <v>0</v>
      </c>
      <c r="M73" s="1392">
        <f t="shared" si="63"/>
        <v>0</v>
      </c>
      <c r="N73" s="1395">
        <f>'[13]12管理费用'!N74</f>
        <v>0</v>
      </c>
      <c r="O73" s="1395">
        <f>'[13]12管理费用'!O74</f>
        <v>0</v>
      </c>
      <c r="P73" s="1395">
        <f>'[13]12管理费用'!P74</f>
        <v>0</v>
      </c>
      <c r="Q73" s="1392">
        <f t="shared" si="64"/>
        <v>0</v>
      </c>
      <c r="R73" s="1395">
        <f>'[13]12管理费用'!R74</f>
        <v>0</v>
      </c>
      <c r="S73" s="1395">
        <f>'[13]12管理费用'!S74</f>
        <v>0</v>
      </c>
      <c r="T73" s="1395">
        <f>'[13]12管理费用'!T74</f>
        <v>0</v>
      </c>
      <c r="U73" s="1392">
        <f t="shared" si="65"/>
        <v>0</v>
      </c>
      <c r="V73" s="1392"/>
      <c r="W73" s="1395">
        <v>0</v>
      </c>
      <c r="X73" s="1395">
        <f t="shared" si="66"/>
        <v>0</v>
      </c>
      <c r="Y73" s="1394" t="str">
        <f t="shared" si="67"/>
        <v/>
      </c>
      <c r="Z73" s="1389">
        <v>0</v>
      </c>
    </row>
    <row r="74" spans="1:26" s="1390" customFormat="1" ht="12" outlineLevel="1">
      <c r="A74" s="1391" t="str">
        <f>'[13]12管理费用'!A75</f>
        <v>24</v>
      </c>
      <c r="B74" s="1391" t="str">
        <f>'[13]12管理费用'!B75</f>
        <v>专项费用</v>
      </c>
      <c r="C74" s="768" t="e">
        <v>#N/A</v>
      </c>
      <c r="D74" s="1422"/>
      <c r="E74" s="1392">
        <f t="shared" si="61"/>
        <v>0</v>
      </c>
      <c r="F74" s="1395">
        <f>'[13]12管理费用'!F75</f>
        <v>0</v>
      </c>
      <c r="G74" s="1395">
        <f>'[13]12管理费用'!G75</f>
        <v>0</v>
      </c>
      <c r="H74" s="1395">
        <f>'[13]12管理费用'!H75</f>
        <v>0</v>
      </c>
      <c r="I74" s="1392">
        <f t="shared" si="62"/>
        <v>0</v>
      </c>
      <c r="J74" s="1395">
        <f>'[13]12管理费用'!J75</f>
        <v>0</v>
      </c>
      <c r="K74" s="1395">
        <f>'[13]12管理费用'!K75</f>
        <v>0</v>
      </c>
      <c r="L74" s="1395">
        <f>'[13]12管理费用'!L75</f>
        <v>0</v>
      </c>
      <c r="M74" s="1392">
        <f t="shared" si="63"/>
        <v>0</v>
      </c>
      <c r="N74" s="1395">
        <f>'[13]12管理费用'!N75</f>
        <v>0</v>
      </c>
      <c r="O74" s="1395">
        <f>'[13]12管理费用'!O75</f>
        <v>0</v>
      </c>
      <c r="P74" s="1395">
        <f>'[13]12管理费用'!P75</f>
        <v>0</v>
      </c>
      <c r="Q74" s="1392">
        <f t="shared" si="64"/>
        <v>0</v>
      </c>
      <c r="R74" s="1395">
        <f>'[13]12管理费用'!R75</f>
        <v>0</v>
      </c>
      <c r="S74" s="1395">
        <f>'[13]12管理费用'!S75</f>
        <v>0</v>
      </c>
      <c r="T74" s="1395">
        <f>'[13]12管理费用'!T75</f>
        <v>0</v>
      </c>
      <c r="U74" s="1392">
        <f t="shared" si="65"/>
        <v>0</v>
      </c>
      <c r="V74" s="1392"/>
      <c r="W74" s="1395">
        <v>0</v>
      </c>
      <c r="X74" s="1395">
        <f t="shared" si="66"/>
        <v>0</v>
      </c>
      <c r="Y74" s="1394" t="str">
        <f t="shared" si="67"/>
        <v/>
      </c>
      <c r="Z74" s="1389">
        <v>0</v>
      </c>
    </row>
    <row r="75" spans="1:26" s="1390" customFormat="1" ht="12" outlineLevel="1" collapsed="1">
      <c r="A75" s="1391" t="str">
        <f>'[13]12管理费用'!A76</f>
        <v>25</v>
      </c>
      <c r="B75" s="1391" t="str">
        <f>'[13]12管理费用'!B76</f>
        <v>其他</v>
      </c>
      <c r="C75" s="768" t="e">
        <v>#N/A</v>
      </c>
      <c r="D75" s="1422"/>
      <c r="E75" s="1392">
        <f t="shared" si="61"/>
        <v>0</v>
      </c>
      <c r="F75" s="1395">
        <f>'[13]12管理费用'!F76</f>
        <v>0</v>
      </c>
      <c r="G75" s="1395">
        <f>'[13]12管理费用'!G76</f>
        <v>0</v>
      </c>
      <c r="H75" s="1395">
        <f>'[13]12管理费用'!H76</f>
        <v>0</v>
      </c>
      <c r="I75" s="1392">
        <f t="shared" si="62"/>
        <v>0</v>
      </c>
      <c r="J75" s="1395">
        <f>'[13]12管理费用'!J76</f>
        <v>0</v>
      </c>
      <c r="K75" s="1395">
        <f>'[13]12管理费用'!K76</f>
        <v>0</v>
      </c>
      <c r="L75" s="1395">
        <f>'[13]12管理费用'!L76</f>
        <v>0</v>
      </c>
      <c r="M75" s="1392">
        <f t="shared" si="63"/>
        <v>0</v>
      </c>
      <c r="N75" s="1395">
        <f>'[13]12管理费用'!N76</f>
        <v>0</v>
      </c>
      <c r="O75" s="1395">
        <f>'[13]12管理费用'!O76</f>
        <v>0</v>
      </c>
      <c r="P75" s="1395">
        <f>'[13]12管理费用'!P76</f>
        <v>0</v>
      </c>
      <c r="Q75" s="1392">
        <f t="shared" si="64"/>
        <v>0</v>
      </c>
      <c r="R75" s="1395">
        <f>'[13]12管理费用'!R76</f>
        <v>0</v>
      </c>
      <c r="S75" s="1395">
        <f>'[13]12管理费用'!S76</f>
        <v>0</v>
      </c>
      <c r="T75" s="1395">
        <f>'[13]12管理费用'!T76</f>
        <v>0</v>
      </c>
      <c r="U75" s="1392">
        <f t="shared" si="65"/>
        <v>0</v>
      </c>
      <c r="V75" s="1392"/>
      <c r="W75" s="1395">
        <v>0</v>
      </c>
      <c r="X75" s="1395">
        <f t="shared" si="66"/>
        <v>0</v>
      </c>
      <c r="Y75" s="1394" t="str">
        <f t="shared" si="67"/>
        <v/>
      </c>
      <c r="Z75" s="1389">
        <v>0</v>
      </c>
    </row>
    <row r="76" spans="1:26" s="1390" customFormat="1" ht="12" outlineLevel="1">
      <c r="A76" s="1391">
        <f>'[13]12管理费用'!A77</f>
        <v>0</v>
      </c>
      <c r="B76" s="1391">
        <f>'[13]12管理费用'!B77</f>
        <v>0</v>
      </c>
      <c r="C76" s="768" t="e">
        <v>#N/A</v>
      </c>
      <c r="D76" s="1422"/>
      <c r="E76" s="1392">
        <f t="shared" si="61"/>
        <v>0</v>
      </c>
      <c r="F76" s="1395">
        <f>'[13]12管理费用'!F77</f>
        <v>0</v>
      </c>
      <c r="G76" s="1395">
        <f>'[13]12管理费用'!G77</f>
        <v>0</v>
      </c>
      <c r="H76" s="1395">
        <f>'[13]12管理费用'!H77</f>
        <v>0</v>
      </c>
      <c r="I76" s="1392">
        <f t="shared" si="62"/>
        <v>0</v>
      </c>
      <c r="J76" s="1395">
        <f>'[13]12管理费用'!J77</f>
        <v>0</v>
      </c>
      <c r="K76" s="1395">
        <f>'[13]12管理费用'!K77</f>
        <v>0</v>
      </c>
      <c r="L76" s="1395">
        <f>'[13]12管理费用'!L77</f>
        <v>0</v>
      </c>
      <c r="M76" s="1392">
        <f t="shared" si="63"/>
        <v>0</v>
      </c>
      <c r="N76" s="1395">
        <f>'[13]12管理费用'!N77</f>
        <v>0</v>
      </c>
      <c r="O76" s="1395">
        <f>'[13]12管理费用'!O77</f>
        <v>0</v>
      </c>
      <c r="P76" s="1395">
        <f>'[13]12管理费用'!P77</f>
        <v>0</v>
      </c>
      <c r="Q76" s="1392">
        <f t="shared" si="64"/>
        <v>0</v>
      </c>
      <c r="R76" s="1395">
        <f>'[13]12管理费用'!R77</f>
        <v>0</v>
      </c>
      <c r="S76" s="1395">
        <f>'[13]12管理费用'!S77</f>
        <v>0</v>
      </c>
      <c r="T76" s="1395">
        <f>'[13]12管理费用'!T77</f>
        <v>0</v>
      </c>
      <c r="U76" s="1392">
        <f t="shared" si="65"/>
        <v>0</v>
      </c>
      <c r="V76" s="1392"/>
      <c r="W76" s="1395">
        <v>0</v>
      </c>
      <c r="X76" s="1395">
        <f t="shared" si="66"/>
        <v>0</v>
      </c>
      <c r="Y76" s="1394" t="str">
        <f t="shared" si="67"/>
        <v/>
      </c>
      <c r="Z76" s="1389">
        <v>0</v>
      </c>
    </row>
    <row r="77" spans="1:26" s="1390" customFormat="1" ht="12" outlineLevel="1">
      <c r="A77" s="1391">
        <f>'[13]12管理费用'!A78</f>
        <v>0</v>
      </c>
      <c r="B77" s="1391">
        <f>'[13]12管理费用'!B78</f>
        <v>0</v>
      </c>
      <c r="C77" s="768" t="e">
        <v>#N/A</v>
      </c>
      <c r="D77" s="1422"/>
      <c r="E77" s="1392">
        <f t="shared" ref="E77:E80" si="68">SUM(F77:H77)</f>
        <v>0</v>
      </c>
      <c r="F77" s="1395">
        <f>'[13]12管理费用'!F78</f>
        <v>0</v>
      </c>
      <c r="G77" s="1395">
        <f>'[13]12管理费用'!G78</f>
        <v>0</v>
      </c>
      <c r="H77" s="1395">
        <f>'[13]12管理费用'!H78</f>
        <v>0</v>
      </c>
      <c r="I77" s="1392">
        <f t="shared" ref="I77:I80" si="69">SUM(J77:L77)</f>
        <v>0</v>
      </c>
      <c r="J77" s="1395">
        <f>'[13]12管理费用'!J78</f>
        <v>0</v>
      </c>
      <c r="K77" s="1395">
        <f>'[13]12管理费用'!K78</f>
        <v>0</v>
      </c>
      <c r="L77" s="1395">
        <f>'[13]12管理费用'!L78</f>
        <v>0</v>
      </c>
      <c r="M77" s="1392">
        <f t="shared" ref="M77:M80" si="70">SUM(N77:P77)</f>
        <v>0</v>
      </c>
      <c r="N77" s="1395">
        <f>'[13]12管理费用'!N78</f>
        <v>0</v>
      </c>
      <c r="O77" s="1395">
        <f>'[13]12管理费用'!O78</f>
        <v>0</v>
      </c>
      <c r="P77" s="1395">
        <f>'[13]12管理费用'!P78</f>
        <v>0</v>
      </c>
      <c r="Q77" s="1392">
        <f t="shared" ref="Q77:Q80" si="71">SUM(R77:T77)</f>
        <v>0</v>
      </c>
      <c r="R77" s="1395">
        <f>'[13]12管理费用'!R78</f>
        <v>0</v>
      </c>
      <c r="S77" s="1395">
        <f>'[13]12管理费用'!S78</f>
        <v>0</v>
      </c>
      <c r="T77" s="1395">
        <f>'[13]12管理费用'!T78</f>
        <v>0</v>
      </c>
      <c r="U77" s="1392">
        <f t="shared" ref="U77:U99" si="72">SUM(E77,I77,M77,Q77)</f>
        <v>0</v>
      </c>
      <c r="V77" s="1392"/>
      <c r="W77" s="1395">
        <v>0</v>
      </c>
      <c r="X77" s="1395">
        <f t="shared" si="55"/>
        <v>0</v>
      </c>
      <c r="Y77" s="1394" t="str">
        <f t="shared" si="57"/>
        <v/>
      </c>
      <c r="Z77" s="1389">
        <v>0</v>
      </c>
    </row>
    <row r="78" spans="1:26" s="1390" customFormat="1" ht="12" outlineLevel="1">
      <c r="A78" s="1391">
        <f>'[13]12管理费用'!A79</f>
        <v>0</v>
      </c>
      <c r="B78" s="1391">
        <f>'[13]12管理费用'!B79</f>
        <v>0</v>
      </c>
      <c r="C78" s="768" t="e">
        <v>#N/A</v>
      </c>
      <c r="D78" s="1422"/>
      <c r="E78" s="1392">
        <f t="shared" si="68"/>
        <v>0</v>
      </c>
      <c r="F78" s="1395">
        <f>'[13]12管理费用'!F79</f>
        <v>0</v>
      </c>
      <c r="G78" s="1395">
        <f>'[13]12管理费用'!G79</f>
        <v>0</v>
      </c>
      <c r="H78" s="1395">
        <f>'[13]12管理费用'!H79</f>
        <v>0</v>
      </c>
      <c r="I78" s="1392">
        <f t="shared" si="69"/>
        <v>0</v>
      </c>
      <c r="J78" s="1395">
        <f>'[13]12管理费用'!J79</f>
        <v>0</v>
      </c>
      <c r="K78" s="1395">
        <f>'[13]12管理费用'!K79</f>
        <v>0</v>
      </c>
      <c r="L78" s="1395">
        <f>'[13]12管理费用'!L79</f>
        <v>0</v>
      </c>
      <c r="M78" s="1392">
        <f t="shared" si="70"/>
        <v>0</v>
      </c>
      <c r="N78" s="1395">
        <f>'[13]12管理费用'!N79</f>
        <v>0</v>
      </c>
      <c r="O78" s="1395">
        <f>'[13]12管理费用'!O79</f>
        <v>0</v>
      </c>
      <c r="P78" s="1395">
        <f>'[13]12管理费用'!P79</f>
        <v>0</v>
      </c>
      <c r="Q78" s="1392">
        <f t="shared" si="71"/>
        <v>0</v>
      </c>
      <c r="R78" s="1395">
        <f>'[13]12管理费用'!R79</f>
        <v>0</v>
      </c>
      <c r="S78" s="1395">
        <f>'[13]12管理费用'!S79</f>
        <v>0</v>
      </c>
      <c r="T78" s="1395">
        <f>'[13]12管理费用'!T79</f>
        <v>0</v>
      </c>
      <c r="U78" s="1392">
        <f t="shared" si="72"/>
        <v>0</v>
      </c>
      <c r="V78" s="1392"/>
      <c r="W78" s="1395">
        <v>0</v>
      </c>
      <c r="X78" s="1395">
        <f t="shared" si="55"/>
        <v>0</v>
      </c>
      <c r="Y78" s="1394" t="str">
        <f t="shared" si="57"/>
        <v/>
      </c>
      <c r="Z78" s="1389">
        <v>0</v>
      </c>
    </row>
    <row r="79" spans="1:26" s="1401" customFormat="1" ht="12">
      <c r="A79" s="1391">
        <f>'[13]12管理费用'!A80</f>
        <v>0</v>
      </c>
      <c r="B79" s="1391">
        <f>'[13]12管理费用'!B80</f>
        <v>0</v>
      </c>
      <c r="C79" s="862"/>
      <c r="D79" s="862"/>
      <c r="E79" s="1392">
        <f t="shared" si="68"/>
        <v>0</v>
      </c>
      <c r="F79" s="1395">
        <f>'[13]12管理费用'!F80</f>
        <v>0</v>
      </c>
      <c r="G79" s="1395">
        <f>'[13]12管理费用'!G80</f>
        <v>0</v>
      </c>
      <c r="H79" s="1395">
        <f>'[13]12管理费用'!H80</f>
        <v>0</v>
      </c>
      <c r="I79" s="1392">
        <f t="shared" si="69"/>
        <v>0</v>
      </c>
      <c r="J79" s="1395">
        <f>'[13]12管理费用'!J80</f>
        <v>0</v>
      </c>
      <c r="K79" s="1395">
        <f>'[13]12管理费用'!K80</f>
        <v>0</v>
      </c>
      <c r="L79" s="1395">
        <f>'[13]12管理费用'!L80</f>
        <v>0</v>
      </c>
      <c r="M79" s="1392">
        <f t="shared" si="70"/>
        <v>0</v>
      </c>
      <c r="N79" s="1395">
        <f>'[13]12管理费用'!N80</f>
        <v>0</v>
      </c>
      <c r="O79" s="1395">
        <f>'[13]12管理费用'!O80</f>
        <v>0</v>
      </c>
      <c r="P79" s="1395">
        <f>'[13]12管理费用'!P80</f>
        <v>0</v>
      </c>
      <c r="Q79" s="1392">
        <f t="shared" si="71"/>
        <v>0</v>
      </c>
      <c r="R79" s="1395">
        <f>'[13]12管理费用'!R80</f>
        <v>0</v>
      </c>
      <c r="S79" s="1395">
        <f>'[13]12管理费用'!S80</f>
        <v>0</v>
      </c>
      <c r="T79" s="1395">
        <f>'[13]12管理费用'!T80</f>
        <v>0</v>
      </c>
      <c r="U79" s="1399">
        <f t="shared" si="72"/>
        <v>0</v>
      </c>
      <c r="V79" s="1399"/>
      <c r="W79" s="1400"/>
      <c r="X79" s="1400"/>
      <c r="Y79" s="1394" t="str">
        <f t="shared" si="57"/>
        <v/>
      </c>
      <c r="Z79" s="1389">
        <v>0</v>
      </c>
    </row>
    <row r="80" spans="1:26" s="1390" customFormat="1" ht="12">
      <c r="A80" s="1391">
        <f>'[13]12管理费用'!A81</f>
        <v>0</v>
      </c>
      <c r="B80" s="1391">
        <f>'[13]12管理费用'!B81</f>
        <v>0</v>
      </c>
      <c r="C80" s="1402"/>
      <c r="D80" s="1419"/>
      <c r="E80" s="1392">
        <f t="shared" si="68"/>
        <v>0</v>
      </c>
      <c r="F80" s="1395">
        <f>'[13]12管理费用'!F81</f>
        <v>0</v>
      </c>
      <c r="G80" s="1395">
        <f>'[13]12管理费用'!G81</f>
        <v>0</v>
      </c>
      <c r="H80" s="1395">
        <f>'[13]12管理费用'!H81</f>
        <v>0</v>
      </c>
      <c r="I80" s="1392">
        <f t="shared" si="69"/>
        <v>0</v>
      </c>
      <c r="J80" s="1395">
        <f>'[13]12管理费用'!J81</f>
        <v>0</v>
      </c>
      <c r="K80" s="1395">
        <f>'[13]12管理费用'!K81</f>
        <v>0</v>
      </c>
      <c r="L80" s="1395">
        <f>'[13]12管理费用'!L81</f>
        <v>0</v>
      </c>
      <c r="M80" s="1392">
        <f t="shared" si="70"/>
        <v>0</v>
      </c>
      <c r="N80" s="1395">
        <f>'[13]12管理费用'!N81</f>
        <v>0</v>
      </c>
      <c r="O80" s="1395">
        <f>'[13]12管理费用'!O81</f>
        <v>0</v>
      </c>
      <c r="P80" s="1395">
        <f>'[13]12管理费用'!P81</f>
        <v>0</v>
      </c>
      <c r="Q80" s="1392">
        <f t="shared" si="71"/>
        <v>0</v>
      </c>
      <c r="R80" s="1395">
        <f>'[13]12管理费用'!R81</f>
        <v>0</v>
      </c>
      <c r="S80" s="1395">
        <f>'[13]12管理费用'!S81</f>
        <v>0</v>
      </c>
      <c r="T80" s="1395">
        <f>'[13]12管理费用'!T81</f>
        <v>0</v>
      </c>
      <c r="U80" s="1392">
        <f t="shared" si="72"/>
        <v>0</v>
      </c>
      <c r="V80" s="1392"/>
      <c r="W80" s="1395">
        <v>0</v>
      </c>
      <c r="X80" s="1403"/>
      <c r="Y80" s="1394" t="str">
        <f t="shared" si="57"/>
        <v/>
      </c>
      <c r="Z80" s="1389">
        <v>0</v>
      </c>
    </row>
    <row r="81" spans="1:26" s="1390" customFormat="1" ht="12">
      <c r="A81" s="1391">
        <f>'[13]12管理费用'!A82</f>
        <v>0</v>
      </c>
      <c r="B81" s="1391" t="str">
        <f>'[13]12管理费用'!B82</f>
        <v>小    计</v>
      </c>
      <c r="C81" s="1404"/>
      <c r="D81" s="1424"/>
      <c r="E81" s="1392">
        <f>SUM(F81:H81)</f>
        <v>0</v>
      </c>
      <c r="F81" s="1395">
        <f>SUM(F7,F33:F45,F52,F60,F67:F80)</f>
        <v>0</v>
      </c>
      <c r="G81" s="1395">
        <f t="shared" ref="G81:H81" si="73">SUM(G7,G33:G45,G52,G60,G67:G80)</f>
        <v>0</v>
      </c>
      <c r="H81" s="1395">
        <f t="shared" si="73"/>
        <v>0</v>
      </c>
      <c r="I81" s="1392">
        <f>SUM(J81:L81)</f>
        <v>0</v>
      </c>
      <c r="J81" s="1395">
        <f>SUM(J7,J33:J45,J52,J60,J67:J80)</f>
        <v>0</v>
      </c>
      <c r="K81" s="1395">
        <f t="shared" ref="K81" si="74">SUM(K7,K33:K45,K52,K60,K67:K80)</f>
        <v>0</v>
      </c>
      <c r="L81" s="1395">
        <f t="shared" ref="L81" si="75">SUM(L7,L33:L45,L52,L60,L67:L80)</f>
        <v>0</v>
      </c>
      <c r="M81" s="1392">
        <f>SUM(N81:P81)</f>
        <v>0</v>
      </c>
      <c r="N81" s="1395">
        <f>SUM(N7,N33:N45,N52,N60,N67:N80)</f>
        <v>0</v>
      </c>
      <c r="O81" s="1395">
        <f t="shared" ref="O81" si="76">SUM(O7,O33:O45,O52,O60,O67:O80)</f>
        <v>0</v>
      </c>
      <c r="P81" s="1395">
        <f t="shared" ref="P81" si="77">SUM(P7,P33:P45,P52,P60,P67:P80)</f>
        <v>0</v>
      </c>
      <c r="Q81" s="1392">
        <f>SUM(R81:T81)</f>
        <v>0</v>
      </c>
      <c r="R81" s="1395">
        <f>SUM(R7,R33:R45,R52,R60,R67:R80)</f>
        <v>0</v>
      </c>
      <c r="S81" s="1395">
        <f t="shared" ref="S81" si="78">SUM(S7,S33:S45,S52,S60,S67:S80)</f>
        <v>0</v>
      </c>
      <c r="T81" s="1395">
        <f t="shared" ref="T81" si="79">SUM(T7,T33:T45,T52,T60,T67:T80)</f>
        <v>0</v>
      </c>
      <c r="U81" s="1392">
        <f t="shared" si="72"/>
        <v>0</v>
      </c>
      <c r="V81" s="1392"/>
      <c r="W81" s="1395">
        <v>0</v>
      </c>
      <c r="X81" s="1395">
        <f t="shared" ref="X81:X97" si="80">U81-W81</f>
        <v>0</v>
      </c>
      <c r="Y81" s="1394" t="str">
        <f t="shared" si="57"/>
        <v/>
      </c>
      <c r="Z81" s="1389">
        <v>0</v>
      </c>
    </row>
    <row r="82" spans="1:26" s="1390" customFormat="1" ht="12">
      <c r="A82" s="1384" t="s">
        <v>1733</v>
      </c>
      <c r="B82" s="1384" t="s">
        <v>1734</v>
      </c>
      <c r="C82" s="867"/>
      <c r="D82" s="1420"/>
      <c r="E82" s="1392"/>
      <c r="F82" s="1395"/>
      <c r="G82" s="1395"/>
      <c r="H82" s="1395"/>
      <c r="I82" s="1392"/>
      <c r="J82" s="1395"/>
      <c r="K82" s="1395"/>
      <c r="L82" s="1395"/>
      <c r="M82" s="1392"/>
      <c r="N82" s="1395"/>
      <c r="O82" s="1395"/>
      <c r="P82" s="1395"/>
      <c r="Q82" s="1392"/>
      <c r="R82" s="1395"/>
      <c r="S82" s="1395"/>
      <c r="T82" s="1395"/>
      <c r="U82" s="1392">
        <f t="shared" si="72"/>
        <v>0</v>
      </c>
      <c r="V82" s="1392"/>
      <c r="W82" s="1395">
        <v>0</v>
      </c>
      <c r="X82" s="1395">
        <f t="shared" si="80"/>
        <v>0</v>
      </c>
      <c r="Y82" s="1394" t="str">
        <f t="shared" si="57"/>
        <v/>
      </c>
      <c r="Z82" s="1389">
        <v>0</v>
      </c>
    </row>
    <row r="83" spans="1:26" s="1390" customFormat="1" ht="12" outlineLevel="1">
      <c r="A83" s="1391">
        <v>1</v>
      </c>
      <c r="B83" s="1391" t="s">
        <v>1735</v>
      </c>
      <c r="C83" s="1404"/>
      <c r="D83" s="1424"/>
      <c r="E83" s="1392">
        <f t="shared" ref="E83:E99" si="81">SUM(F83:H83)</f>
        <v>182500</v>
      </c>
      <c r="F83" s="1395">
        <f>'[13]12管理费用'!F84</f>
        <v>60600</v>
      </c>
      <c r="G83" s="1395">
        <f>'[13]12管理费用'!G84</f>
        <v>60900</v>
      </c>
      <c r="H83" s="1395">
        <f>'[13]12管理费用'!H84</f>
        <v>61000</v>
      </c>
      <c r="I83" s="1392">
        <f t="shared" ref="I83:I99" si="82">SUM(J83:L83)</f>
        <v>185800</v>
      </c>
      <c r="J83" s="1395">
        <f>'[13]12管理费用'!J84</f>
        <v>61600</v>
      </c>
      <c r="K83" s="1395">
        <f>'[13]12管理费用'!K84</f>
        <v>62100</v>
      </c>
      <c r="L83" s="1395">
        <f>'[13]12管理费用'!L84</f>
        <v>62100</v>
      </c>
      <c r="M83" s="1392">
        <f t="shared" ref="M83:M99" si="83">SUM(N83:P83)</f>
        <v>186300</v>
      </c>
      <c r="N83" s="1395">
        <f>'[13]12管理费用'!N84</f>
        <v>62100</v>
      </c>
      <c r="O83" s="1395">
        <f>'[13]12管理费用'!O84</f>
        <v>62100</v>
      </c>
      <c r="P83" s="1395">
        <f>'[13]12管理费用'!P84</f>
        <v>62100</v>
      </c>
      <c r="Q83" s="1392">
        <f t="shared" ref="Q83:Q99" si="84">SUM(R83:T83)</f>
        <v>167400</v>
      </c>
      <c r="R83" s="1395">
        <f>'[13]12管理费用'!R84</f>
        <v>55800</v>
      </c>
      <c r="S83" s="1395">
        <f>'[13]12管理费用'!S84</f>
        <v>55800</v>
      </c>
      <c r="T83" s="1395">
        <f>'[13]12管理费用'!T84</f>
        <v>55800</v>
      </c>
      <c r="U83" s="1392">
        <f t="shared" si="72"/>
        <v>722000</v>
      </c>
      <c r="V83" s="1392"/>
      <c r="W83" s="1395">
        <v>798580</v>
      </c>
      <c r="X83" s="1395">
        <f t="shared" si="80"/>
        <v>-76580</v>
      </c>
      <c r="Y83" s="1394">
        <f t="shared" si="57"/>
        <v>-9.589521400485862E-2</v>
      </c>
      <c r="Z83" s="1389">
        <v>0</v>
      </c>
    </row>
    <row r="84" spans="1:26" s="1390" customFormat="1" ht="12" outlineLevel="1">
      <c r="A84" s="1391">
        <v>2</v>
      </c>
      <c r="B84" s="1391" t="s">
        <v>355</v>
      </c>
      <c r="C84" s="867"/>
      <c r="D84" s="1420"/>
      <c r="E84" s="1392">
        <f t="shared" si="81"/>
        <v>34800</v>
      </c>
      <c r="F84" s="1395">
        <f>'[13]12管理费用'!F85</f>
        <v>11600</v>
      </c>
      <c r="G84" s="1395">
        <f>'[13]12管理费用'!G85</f>
        <v>11600</v>
      </c>
      <c r="H84" s="1395">
        <f>'[13]12管理费用'!H85</f>
        <v>11600</v>
      </c>
      <c r="I84" s="1392">
        <f t="shared" si="82"/>
        <v>34800</v>
      </c>
      <c r="J84" s="1395">
        <f>'[13]12管理费用'!J85</f>
        <v>11600</v>
      </c>
      <c r="K84" s="1395">
        <f>'[13]12管理费用'!K85</f>
        <v>11600</v>
      </c>
      <c r="L84" s="1395">
        <f>'[13]12管理费用'!L85</f>
        <v>11600</v>
      </c>
      <c r="M84" s="1392">
        <f t="shared" si="83"/>
        <v>34800</v>
      </c>
      <c r="N84" s="1395">
        <f>'[13]12管理费用'!N85</f>
        <v>11600</v>
      </c>
      <c r="O84" s="1395">
        <f>'[13]12管理费用'!O85</f>
        <v>11600</v>
      </c>
      <c r="P84" s="1395">
        <f>'[13]12管理费用'!P85</f>
        <v>11600</v>
      </c>
      <c r="Q84" s="1392">
        <f t="shared" si="84"/>
        <v>34800</v>
      </c>
      <c r="R84" s="1395">
        <f>'[13]12管理费用'!R85</f>
        <v>11600</v>
      </c>
      <c r="S84" s="1395">
        <f>'[13]12管理费用'!S85</f>
        <v>11600</v>
      </c>
      <c r="T84" s="1395">
        <f>'[13]12管理费用'!T85</f>
        <v>11600</v>
      </c>
      <c r="U84" s="1392">
        <f t="shared" si="72"/>
        <v>139200</v>
      </c>
      <c r="V84" s="1392"/>
      <c r="W84" s="1395">
        <v>134269</v>
      </c>
      <c r="X84" s="1395">
        <f t="shared" si="80"/>
        <v>4931</v>
      </c>
      <c r="Y84" s="1394">
        <f t="shared" si="57"/>
        <v>3.6724783829476651E-2</v>
      </c>
      <c r="Z84" s="1389">
        <v>0</v>
      </c>
    </row>
    <row r="85" spans="1:26" s="1390" customFormat="1" ht="12" outlineLevel="1">
      <c r="A85" s="1391">
        <v>3</v>
      </c>
      <c r="B85" s="1391" t="s">
        <v>1736</v>
      </c>
      <c r="C85" s="867"/>
      <c r="D85" s="1420"/>
      <c r="E85" s="1392">
        <f t="shared" si="81"/>
        <v>0</v>
      </c>
      <c r="F85" s="1395">
        <f>'[13]12管理费用'!F86</f>
        <v>0</v>
      </c>
      <c r="G85" s="1395">
        <f>'[13]12管理费用'!G86</f>
        <v>0</v>
      </c>
      <c r="H85" s="1395">
        <f>'[13]12管理费用'!H86</f>
        <v>0</v>
      </c>
      <c r="I85" s="1392">
        <f t="shared" si="82"/>
        <v>0</v>
      </c>
      <c r="J85" s="1395">
        <f>'[13]12管理费用'!J86</f>
        <v>0</v>
      </c>
      <c r="K85" s="1395">
        <f>'[13]12管理费用'!K86</f>
        <v>0</v>
      </c>
      <c r="L85" s="1395">
        <f>'[13]12管理费用'!L86</f>
        <v>0</v>
      </c>
      <c r="M85" s="1392">
        <f t="shared" si="83"/>
        <v>0</v>
      </c>
      <c r="N85" s="1395">
        <f>'[13]12管理费用'!N86</f>
        <v>0</v>
      </c>
      <c r="O85" s="1395">
        <f>'[13]12管理费用'!O86</f>
        <v>0</v>
      </c>
      <c r="P85" s="1395">
        <f>'[13]12管理费用'!P86</f>
        <v>0</v>
      </c>
      <c r="Q85" s="1392">
        <f t="shared" si="84"/>
        <v>0</v>
      </c>
      <c r="R85" s="1395">
        <f>'[13]12管理费用'!R86</f>
        <v>0</v>
      </c>
      <c r="S85" s="1395">
        <f>'[13]12管理费用'!S86</f>
        <v>0</v>
      </c>
      <c r="T85" s="1395">
        <f>'[13]12管理费用'!T86</f>
        <v>0</v>
      </c>
      <c r="U85" s="1392">
        <f t="shared" si="72"/>
        <v>0</v>
      </c>
      <c r="V85" s="1392"/>
      <c r="W85" s="1395">
        <v>0</v>
      </c>
      <c r="X85" s="1395">
        <f t="shared" si="80"/>
        <v>0</v>
      </c>
      <c r="Y85" s="1394" t="str">
        <f t="shared" si="57"/>
        <v/>
      </c>
      <c r="Z85" s="1389">
        <v>0</v>
      </c>
    </row>
    <row r="86" spans="1:26" s="1390" customFormat="1" ht="12" outlineLevel="1">
      <c r="A86" s="1391">
        <v>4</v>
      </c>
      <c r="B86" s="1391" t="s">
        <v>1737</v>
      </c>
      <c r="C86" s="867"/>
      <c r="D86" s="1420"/>
      <c r="E86" s="1392">
        <f t="shared" si="81"/>
        <v>0</v>
      </c>
      <c r="F86" s="1395">
        <f>'[13]12管理费用'!F87</f>
        <v>0</v>
      </c>
      <c r="G86" s="1395">
        <f>'[13]12管理费用'!G87</f>
        <v>0</v>
      </c>
      <c r="H86" s="1395">
        <f>'[13]12管理费用'!H87</f>
        <v>0</v>
      </c>
      <c r="I86" s="1392">
        <f t="shared" si="82"/>
        <v>0</v>
      </c>
      <c r="J86" s="1395">
        <f>'[13]12管理费用'!J87</f>
        <v>0</v>
      </c>
      <c r="K86" s="1395">
        <f>'[13]12管理费用'!K87</f>
        <v>0</v>
      </c>
      <c r="L86" s="1395">
        <f>'[13]12管理费用'!L87</f>
        <v>0</v>
      </c>
      <c r="M86" s="1392">
        <f t="shared" si="83"/>
        <v>0</v>
      </c>
      <c r="N86" s="1395">
        <f>'[13]12管理费用'!N87</f>
        <v>0</v>
      </c>
      <c r="O86" s="1395">
        <f>'[13]12管理费用'!O87</f>
        <v>0</v>
      </c>
      <c r="P86" s="1395">
        <f>'[13]12管理费用'!P87</f>
        <v>0</v>
      </c>
      <c r="Q86" s="1392">
        <f t="shared" si="84"/>
        <v>0</v>
      </c>
      <c r="R86" s="1395">
        <f>'[13]12管理费用'!R87</f>
        <v>0</v>
      </c>
      <c r="S86" s="1395">
        <f>'[13]12管理费用'!S87</f>
        <v>0</v>
      </c>
      <c r="T86" s="1395">
        <f>'[13]12管理费用'!T87</f>
        <v>0</v>
      </c>
      <c r="U86" s="1392">
        <f t="shared" si="72"/>
        <v>0</v>
      </c>
      <c r="V86" s="1392"/>
      <c r="W86" s="1395">
        <v>0</v>
      </c>
      <c r="X86" s="1395">
        <f t="shared" si="80"/>
        <v>0</v>
      </c>
      <c r="Y86" s="1394" t="str">
        <f t="shared" si="57"/>
        <v/>
      </c>
      <c r="Z86" s="1389">
        <v>0</v>
      </c>
    </row>
    <row r="87" spans="1:26" s="1390" customFormat="1" ht="12" outlineLevel="1">
      <c r="A87" s="1391" t="s">
        <v>1738</v>
      </c>
      <c r="B87" s="1391" t="s">
        <v>366</v>
      </c>
      <c r="C87" s="867"/>
      <c r="D87" s="1420"/>
      <c r="E87" s="1392">
        <f t="shared" si="81"/>
        <v>0</v>
      </c>
      <c r="F87" s="1395">
        <f>SUM(F88:F98)</f>
        <v>0</v>
      </c>
      <c r="G87" s="1395">
        <f t="shared" ref="G87:H87" si="85">SUM(G88:G98)</f>
        <v>0</v>
      </c>
      <c r="H87" s="1395">
        <f t="shared" si="85"/>
        <v>0</v>
      </c>
      <c r="I87" s="1392">
        <f t="shared" si="82"/>
        <v>0</v>
      </c>
      <c r="J87" s="1395">
        <f>SUM(J88:J98)</f>
        <v>0</v>
      </c>
      <c r="K87" s="1395">
        <f t="shared" ref="K87" si="86">SUM(K88:K98)</f>
        <v>0</v>
      </c>
      <c r="L87" s="1395">
        <f t="shared" ref="L87" si="87">SUM(L88:L98)</f>
        <v>0</v>
      </c>
      <c r="M87" s="1392">
        <f t="shared" si="83"/>
        <v>0</v>
      </c>
      <c r="N87" s="1395">
        <f>SUM(N88:N98)</f>
        <v>0</v>
      </c>
      <c r="O87" s="1395">
        <f t="shared" ref="O87" si="88">SUM(O88:O98)</f>
        <v>0</v>
      </c>
      <c r="P87" s="1395">
        <f t="shared" ref="P87" si="89">SUM(P88:P98)</f>
        <v>0</v>
      </c>
      <c r="Q87" s="1392">
        <f t="shared" si="84"/>
        <v>0</v>
      </c>
      <c r="R87" s="1395">
        <f>SUM(R88:R98)</f>
        <v>0</v>
      </c>
      <c r="S87" s="1395">
        <f t="shared" ref="S87" si="90">SUM(S88:S98)</f>
        <v>0</v>
      </c>
      <c r="T87" s="1395">
        <f t="shared" ref="T87" si="91">SUM(T88:T98)</f>
        <v>0</v>
      </c>
      <c r="U87" s="1392">
        <f t="shared" si="72"/>
        <v>0</v>
      </c>
      <c r="V87" s="1392"/>
      <c r="W87" s="1395">
        <v>0</v>
      </c>
      <c r="X87" s="1395">
        <f t="shared" si="80"/>
        <v>0</v>
      </c>
      <c r="Y87" s="1394" t="str">
        <f t="shared" si="57"/>
        <v/>
      </c>
      <c r="Z87" s="1389">
        <v>0</v>
      </c>
    </row>
    <row r="88" spans="1:26" s="1390" customFormat="1" ht="12" outlineLevel="2">
      <c r="A88" s="1391" t="s">
        <v>1739</v>
      </c>
      <c r="B88" s="1391" t="s">
        <v>1740</v>
      </c>
      <c r="C88" s="867"/>
      <c r="D88" s="1420"/>
      <c r="E88" s="1392">
        <f t="shared" si="81"/>
        <v>0</v>
      </c>
      <c r="F88" s="1395">
        <f>'[13]12管理费用'!F89</f>
        <v>0</v>
      </c>
      <c r="G88" s="1395">
        <f>'[13]12管理费用'!G89</f>
        <v>0</v>
      </c>
      <c r="H88" s="1395">
        <f>'[13]12管理费用'!H89</f>
        <v>0</v>
      </c>
      <c r="I88" s="1392">
        <f t="shared" si="82"/>
        <v>0</v>
      </c>
      <c r="J88" s="1395">
        <f>'[13]12管理费用'!J89</f>
        <v>0</v>
      </c>
      <c r="K88" s="1395">
        <f>'[13]12管理费用'!K89</f>
        <v>0</v>
      </c>
      <c r="L88" s="1395">
        <f>'[13]12管理费用'!L89</f>
        <v>0</v>
      </c>
      <c r="M88" s="1392">
        <f t="shared" si="83"/>
        <v>0</v>
      </c>
      <c r="N88" s="1395">
        <f>'[13]12管理费用'!N89</f>
        <v>0</v>
      </c>
      <c r="O88" s="1395">
        <f>'[13]12管理费用'!O89</f>
        <v>0</v>
      </c>
      <c r="P88" s="1395">
        <f>'[13]12管理费用'!P89</f>
        <v>0</v>
      </c>
      <c r="Q88" s="1392">
        <f t="shared" si="84"/>
        <v>0</v>
      </c>
      <c r="R88" s="1395">
        <f>'[13]12管理费用'!R89</f>
        <v>0</v>
      </c>
      <c r="S88" s="1395">
        <f>'[13]12管理费用'!S89</f>
        <v>0</v>
      </c>
      <c r="T88" s="1395">
        <f>'[13]12管理费用'!T89</f>
        <v>0</v>
      </c>
      <c r="U88" s="1392">
        <f t="shared" si="72"/>
        <v>0</v>
      </c>
      <c r="V88" s="1392"/>
      <c r="W88" s="1395">
        <v>0</v>
      </c>
      <c r="X88" s="1395">
        <f t="shared" si="80"/>
        <v>0</v>
      </c>
      <c r="Y88" s="1394" t="str">
        <f t="shared" si="57"/>
        <v/>
      </c>
      <c r="Z88" s="1389">
        <v>0</v>
      </c>
    </row>
    <row r="89" spans="1:26" s="1390" customFormat="1" ht="12" outlineLevel="2">
      <c r="A89" s="1391" t="s">
        <v>1741</v>
      </c>
      <c r="B89" s="1391" t="s">
        <v>1742</v>
      </c>
      <c r="C89" s="867"/>
      <c r="D89" s="1420"/>
      <c r="E89" s="1392">
        <f t="shared" si="81"/>
        <v>0</v>
      </c>
      <c r="F89" s="1395">
        <f>'[13]12管理费用'!F90</f>
        <v>0</v>
      </c>
      <c r="G89" s="1395">
        <f>'[13]12管理费用'!G90</f>
        <v>0</v>
      </c>
      <c r="H89" s="1395">
        <f>'[13]12管理费用'!H90</f>
        <v>0</v>
      </c>
      <c r="I89" s="1392">
        <f t="shared" si="82"/>
        <v>0</v>
      </c>
      <c r="J89" s="1395">
        <f>'[13]12管理费用'!J90</f>
        <v>0</v>
      </c>
      <c r="K89" s="1395">
        <f>'[13]12管理费用'!K90</f>
        <v>0</v>
      </c>
      <c r="L89" s="1395">
        <f>'[13]12管理费用'!L90</f>
        <v>0</v>
      </c>
      <c r="M89" s="1392">
        <f t="shared" si="83"/>
        <v>0</v>
      </c>
      <c r="N89" s="1395">
        <f>'[13]12管理费用'!N90</f>
        <v>0</v>
      </c>
      <c r="O89" s="1395">
        <f>'[13]12管理费用'!O90</f>
        <v>0</v>
      </c>
      <c r="P89" s="1395">
        <f>'[13]12管理费用'!P90</f>
        <v>0</v>
      </c>
      <c r="Q89" s="1392">
        <f t="shared" si="84"/>
        <v>0</v>
      </c>
      <c r="R89" s="1395">
        <f>'[13]12管理费用'!R90</f>
        <v>0</v>
      </c>
      <c r="S89" s="1395">
        <f>'[13]12管理费用'!S90</f>
        <v>0</v>
      </c>
      <c r="T89" s="1395">
        <f>'[13]12管理费用'!T90</f>
        <v>0</v>
      </c>
      <c r="U89" s="1392">
        <f t="shared" si="72"/>
        <v>0</v>
      </c>
      <c r="V89" s="1392"/>
      <c r="W89" s="1395">
        <v>0</v>
      </c>
      <c r="X89" s="1395">
        <f t="shared" si="80"/>
        <v>0</v>
      </c>
      <c r="Y89" s="1394" t="str">
        <f t="shared" si="57"/>
        <v/>
      </c>
      <c r="Z89" s="1389">
        <v>0</v>
      </c>
    </row>
    <row r="90" spans="1:26" s="1390" customFormat="1" ht="12" outlineLevel="2">
      <c r="A90" s="1391" t="s">
        <v>1743</v>
      </c>
      <c r="B90" s="1391" t="s">
        <v>1744</v>
      </c>
      <c r="C90" s="867"/>
      <c r="D90" s="1420"/>
      <c r="E90" s="1392">
        <f t="shared" si="81"/>
        <v>0</v>
      </c>
      <c r="F90" s="1395">
        <f>'[13]12管理费用'!F91</f>
        <v>0</v>
      </c>
      <c r="G90" s="1395">
        <f>'[13]12管理费用'!G91</f>
        <v>0</v>
      </c>
      <c r="H90" s="1395">
        <f>'[13]12管理费用'!H91</f>
        <v>0</v>
      </c>
      <c r="I90" s="1392">
        <f t="shared" si="82"/>
        <v>0</v>
      </c>
      <c r="J90" s="1395">
        <f>'[13]12管理费用'!J91</f>
        <v>0</v>
      </c>
      <c r="K90" s="1395">
        <f>'[13]12管理费用'!K91</f>
        <v>0</v>
      </c>
      <c r="L90" s="1395">
        <f>'[13]12管理费用'!L91</f>
        <v>0</v>
      </c>
      <c r="M90" s="1392">
        <f t="shared" si="83"/>
        <v>0</v>
      </c>
      <c r="N90" s="1395">
        <f>'[13]12管理费用'!N91</f>
        <v>0</v>
      </c>
      <c r="O90" s="1395">
        <f>'[13]12管理费用'!O91</f>
        <v>0</v>
      </c>
      <c r="P90" s="1395">
        <f>'[13]12管理费用'!P91</f>
        <v>0</v>
      </c>
      <c r="Q90" s="1392">
        <f t="shared" si="84"/>
        <v>0</v>
      </c>
      <c r="R90" s="1395">
        <f>'[13]12管理费用'!R91</f>
        <v>0</v>
      </c>
      <c r="S90" s="1395">
        <f>'[13]12管理费用'!S91</f>
        <v>0</v>
      </c>
      <c r="T90" s="1395">
        <f>'[13]12管理费用'!T91</f>
        <v>0</v>
      </c>
      <c r="U90" s="1392">
        <f t="shared" si="72"/>
        <v>0</v>
      </c>
      <c r="V90" s="1392"/>
      <c r="W90" s="1395">
        <v>0</v>
      </c>
      <c r="X90" s="1395">
        <f t="shared" si="80"/>
        <v>0</v>
      </c>
      <c r="Y90" s="1394" t="str">
        <f t="shared" si="57"/>
        <v/>
      </c>
      <c r="Z90" s="1389">
        <v>0</v>
      </c>
    </row>
    <row r="91" spans="1:26" s="1390" customFormat="1" ht="12" outlineLevel="2">
      <c r="A91" s="1391" t="s">
        <v>1745</v>
      </c>
      <c r="B91" s="1391" t="s">
        <v>1746</v>
      </c>
      <c r="C91" s="867"/>
      <c r="D91" s="1420"/>
      <c r="E91" s="1392">
        <f t="shared" si="81"/>
        <v>0</v>
      </c>
      <c r="F91" s="1395">
        <f>'[13]12管理费用'!F92</f>
        <v>0</v>
      </c>
      <c r="G91" s="1395">
        <f>'[13]12管理费用'!G92</f>
        <v>0</v>
      </c>
      <c r="H91" s="1395">
        <f>'[13]12管理费用'!H92</f>
        <v>0</v>
      </c>
      <c r="I91" s="1392">
        <f t="shared" si="82"/>
        <v>0</v>
      </c>
      <c r="J91" s="1395">
        <f>'[13]12管理费用'!J92</f>
        <v>0</v>
      </c>
      <c r="K91" s="1395">
        <f>'[13]12管理费用'!K92</f>
        <v>0</v>
      </c>
      <c r="L91" s="1395">
        <f>'[13]12管理费用'!L92</f>
        <v>0</v>
      </c>
      <c r="M91" s="1392">
        <f t="shared" si="83"/>
        <v>0</v>
      </c>
      <c r="N91" s="1395">
        <f>'[13]12管理费用'!N92</f>
        <v>0</v>
      </c>
      <c r="O91" s="1395">
        <f>'[13]12管理费用'!O92</f>
        <v>0</v>
      </c>
      <c r="P91" s="1395">
        <f>'[13]12管理费用'!P92</f>
        <v>0</v>
      </c>
      <c r="Q91" s="1392">
        <f t="shared" si="84"/>
        <v>0</v>
      </c>
      <c r="R91" s="1395">
        <f>'[13]12管理费用'!R92</f>
        <v>0</v>
      </c>
      <c r="S91" s="1395">
        <f>'[13]12管理费用'!S92</f>
        <v>0</v>
      </c>
      <c r="T91" s="1395">
        <f>'[13]12管理费用'!T92</f>
        <v>0</v>
      </c>
      <c r="U91" s="1392">
        <f t="shared" si="72"/>
        <v>0</v>
      </c>
      <c r="V91" s="1392"/>
      <c r="W91" s="1395">
        <v>0</v>
      </c>
      <c r="X91" s="1395">
        <f t="shared" si="80"/>
        <v>0</v>
      </c>
      <c r="Y91" s="1394" t="str">
        <f t="shared" si="57"/>
        <v/>
      </c>
      <c r="Z91" s="1389">
        <v>0</v>
      </c>
    </row>
    <row r="92" spans="1:26" s="1390" customFormat="1" ht="12" outlineLevel="2">
      <c r="A92" s="1391" t="s">
        <v>1747</v>
      </c>
      <c r="B92" s="1391" t="s">
        <v>1748</v>
      </c>
      <c r="C92" s="867"/>
      <c r="D92" s="1420"/>
      <c r="E92" s="1392">
        <f t="shared" si="81"/>
        <v>0</v>
      </c>
      <c r="F92" s="1395">
        <f>'[13]12管理费用'!F93</f>
        <v>0</v>
      </c>
      <c r="G92" s="1395">
        <f>'[13]12管理费用'!G93</f>
        <v>0</v>
      </c>
      <c r="H92" s="1395">
        <f>'[13]12管理费用'!H93</f>
        <v>0</v>
      </c>
      <c r="I92" s="1392">
        <f t="shared" si="82"/>
        <v>0</v>
      </c>
      <c r="J92" s="1395">
        <f>'[13]12管理费用'!J93</f>
        <v>0</v>
      </c>
      <c r="K92" s="1395">
        <f>'[13]12管理费用'!K93</f>
        <v>0</v>
      </c>
      <c r="L92" s="1395">
        <f>'[13]12管理费用'!L93</f>
        <v>0</v>
      </c>
      <c r="M92" s="1392">
        <f t="shared" si="83"/>
        <v>0</v>
      </c>
      <c r="N92" s="1395">
        <f>'[13]12管理费用'!N93</f>
        <v>0</v>
      </c>
      <c r="O92" s="1395">
        <f>'[13]12管理费用'!O93</f>
        <v>0</v>
      </c>
      <c r="P92" s="1395">
        <f>'[13]12管理费用'!P93</f>
        <v>0</v>
      </c>
      <c r="Q92" s="1392">
        <f t="shared" si="84"/>
        <v>0</v>
      </c>
      <c r="R92" s="1395">
        <f>'[13]12管理费用'!R93</f>
        <v>0</v>
      </c>
      <c r="S92" s="1395">
        <f>'[13]12管理费用'!S93</f>
        <v>0</v>
      </c>
      <c r="T92" s="1395">
        <f>'[13]12管理费用'!T93</f>
        <v>0</v>
      </c>
      <c r="U92" s="1392">
        <f t="shared" si="72"/>
        <v>0</v>
      </c>
      <c r="V92" s="1392"/>
      <c r="W92" s="1395">
        <v>0</v>
      </c>
      <c r="X92" s="1395">
        <f t="shared" si="80"/>
        <v>0</v>
      </c>
      <c r="Y92" s="1394" t="str">
        <f t="shared" si="57"/>
        <v/>
      </c>
      <c r="Z92" s="1389">
        <v>0</v>
      </c>
    </row>
    <row r="93" spans="1:26" s="1390" customFormat="1" ht="12" outlineLevel="2">
      <c r="A93" s="1391" t="s">
        <v>1749</v>
      </c>
      <c r="B93" s="1391" t="s">
        <v>1750</v>
      </c>
      <c r="C93" s="867"/>
      <c r="D93" s="1420"/>
      <c r="E93" s="1392">
        <f t="shared" si="81"/>
        <v>0</v>
      </c>
      <c r="F93" s="1395">
        <f>'[13]12管理费用'!F94</f>
        <v>0</v>
      </c>
      <c r="G93" s="1395">
        <f>'[13]12管理费用'!G94</f>
        <v>0</v>
      </c>
      <c r="H93" s="1395">
        <f>'[13]12管理费用'!H94</f>
        <v>0</v>
      </c>
      <c r="I93" s="1392">
        <f t="shared" si="82"/>
        <v>0</v>
      </c>
      <c r="J93" s="1395">
        <f>'[13]12管理费用'!J94</f>
        <v>0</v>
      </c>
      <c r="K93" s="1395">
        <f>'[13]12管理费用'!K94</f>
        <v>0</v>
      </c>
      <c r="L93" s="1395">
        <f>'[13]12管理费用'!L94</f>
        <v>0</v>
      </c>
      <c r="M93" s="1392">
        <f t="shared" si="83"/>
        <v>0</v>
      </c>
      <c r="N93" s="1395">
        <f>'[13]12管理费用'!N94</f>
        <v>0</v>
      </c>
      <c r="O93" s="1395">
        <f>'[13]12管理费用'!O94</f>
        <v>0</v>
      </c>
      <c r="P93" s="1395">
        <f>'[13]12管理费用'!P94</f>
        <v>0</v>
      </c>
      <c r="Q93" s="1392">
        <f t="shared" si="84"/>
        <v>0</v>
      </c>
      <c r="R93" s="1395">
        <f>'[13]12管理费用'!R94</f>
        <v>0</v>
      </c>
      <c r="S93" s="1395">
        <f>'[13]12管理费用'!S94</f>
        <v>0</v>
      </c>
      <c r="T93" s="1395">
        <f>'[13]12管理费用'!T94</f>
        <v>0</v>
      </c>
      <c r="U93" s="1392">
        <f t="shared" si="72"/>
        <v>0</v>
      </c>
      <c r="V93" s="1392"/>
      <c r="W93" s="1395">
        <v>0</v>
      </c>
      <c r="X93" s="1395">
        <f t="shared" si="80"/>
        <v>0</v>
      </c>
      <c r="Y93" s="1394" t="str">
        <f t="shared" si="57"/>
        <v/>
      </c>
      <c r="Z93" s="1389">
        <v>0</v>
      </c>
    </row>
    <row r="94" spans="1:26" s="1390" customFormat="1" ht="12" outlineLevel="2">
      <c r="A94" s="1391" t="s">
        <v>1751</v>
      </c>
      <c r="B94" s="1391" t="s">
        <v>1752</v>
      </c>
      <c r="C94" s="868"/>
      <c r="D94" s="1425"/>
      <c r="E94" s="1392">
        <f t="shared" si="81"/>
        <v>0</v>
      </c>
      <c r="F94" s="1395">
        <f>'[13]12管理费用'!F95</f>
        <v>0</v>
      </c>
      <c r="G94" s="1395">
        <f>'[13]12管理费用'!G95</f>
        <v>0</v>
      </c>
      <c r="H94" s="1395">
        <f>'[13]12管理费用'!H95</f>
        <v>0</v>
      </c>
      <c r="I94" s="1392">
        <f t="shared" si="82"/>
        <v>0</v>
      </c>
      <c r="J94" s="1395">
        <f>'[13]12管理费用'!J95</f>
        <v>0</v>
      </c>
      <c r="K94" s="1395">
        <f>'[13]12管理费用'!K95</f>
        <v>0</v>
      </c>
      <c r="L94" s="1395">
        <f>'[13]12管理费用'!L95</f>
        <v>0</v>
      </c>
      <c r="M94" s="1392">
        <f t="shared" si="83"/>
        <v>0</v>
      </c>
      <c r="N94" s="1395">
        <f>'[13]12管理费用'!N95</f>
        <v>0</v>
      </c>
      <c r="O94" s="1395">
        <f>'[13]12管理费用'!O95</f>
        <v>0</v>
      </c>
      <c r="P94" s="1395">
        <f>'[13]12管理费用'!P95</f>
        <v>0</v>
      </c>
      <c r="Q94" s="1392">
        <f t="shared" si="84"/>
        <v>0</v>
      </c>
      <c r="R94" s="1395">
        <f>'[13]12管理费用'!R95</f>
        <v>0</v>
      </c>
      <c r="S94" s="1395">
        <f>'[13]12管理费用'!S95</f>
        <v>0</v>
      </c>
      <c r="T94" s="1395">
        <f>'[13]12管理费用'!T95</f>
        <v>0</v>
      </c>
      <c r="U94" s="1392">
        <f t="shared" si="72"/>
        <v>0</v>
      </c>
      <c r="V94" s="1392"/>
      <c r="W94" s="1395">
        <v>0</v>
      </c>
      <c r="X94" s="1395">
        <f t="shared" si="80"/>
        <v>0</v>
      </c>
      <c r="Y94" s="1394" t="str">
        <f t="shared" si="57"/>
        <v/>
      </c>
      <c r="Z94" s="1389">
        <v>0</v>
      </c>
    </row>
    <row r="95" spans="1:26" s="1390" customFormat="1" ht="12" outlineLevel="2">
      <c r="A95" s="1391" t="s">
        <v>1753</v>
      </c>
      <c r="B95" s="1391" t="s">
        <v>1754</v>
      </c>
      <c r="C95" s="867"/>
      <c r="D95" s="1420"/>
      <c r="E95" s="1392">
        <f t="shared" si="81"/>
        <v>0</v>
      </c>
      <c r="F95" s="1395">
        <f>'[13]12管理费用'!F96</f>
        <v>0</v>
      </c>
      <c r="G95" s="1395">
        <f>'[13]12管理费用'!G96</f>
        <v>0</v>
      </c>
      <c r="H95" s="1395">
        <f>'[13]12管理费用'!H96</f>
        <v>0</v>
      </c>
      <c r="I95" s="1392">
        <f t="shared" si="82"/>
        <v>0</v>
      </c>
      <c r="J95" s="1395">
        <f>'[13]12管理费用'!J96</f>
        <v>0</v>
      </c>
      <c r="K95" s="1395">
        <f>'[13]12管理费用'!K96</f>
        <v>0</v>
      </c>
      <c r="L95" s="1395">
        <f>'[13]12管理费用'!L96</f>
        <v>0</v>
      </c>
      <c r="M95" s="1392">
        <f t="shared" si="83"/>
        <v>0</v>
      </c>
      <c r="N95" s="1395">
        <f>'[13]12管理费用'!N96</f>
        <v>0</v>
      </c>
      <c r="O95" s="1395">
        <f>'[13]12管理费用'!O96</f>
        <v>0</v>
      </c>
      <c r="P95" s="1395">
        <f>'[13]12管理费用'!P96</f>
        <v>0</v>
      </c>
      <c r="Q95" s="1392">
        <f t="shared" si="84"/>
        <v>0</v>
      </c>
      <c r="R95" s="1395">
        <f>'[13]12管理费用'!R96</f>
        <v>0</v>
      </c>
      <c r="S95" s="1395">
        <f>'[13]12管理费用'!S96</f>
        <v>0</v>
      </c>
      <c r="T95" s="1395">
        <f>'[13]12管理费用'!T96</f>
        <v>0</v>
      </c>
      <c r="U95" s="1392">
        <f t="shared" si="72"/>
        <v>0</v>
      </c>
      <c r="V95" s="1392"/>
      <c r="W95" s="1395">
        <v>0</v>
      </c>
      <c r="X95" s="1395">
        <f t="shared" si="80"/>
        <v>0</v>
      </c>
      <c r="Y95" s="1394" t="str">
        <f t="shared" si="57"/>
        <v/>
      </c>
      <c r="Z95" s="1389">
        <v>0</v>
      </c>
    </row>
    <row r="96" spans="1:26" s="1390" customFormat="1" ht="12" outlineLevel="2">
      <c r="A96" s="1391" t="s">
        <v>1755</v>
      </c>
      <c r="B96" s="1391" t="s">
        <v>1756</v>
      </c>
      <c r="C96" s="868"/>
      <c r="D96" s="1425"/>
      <c r="E96" s="1392">
        <f t="shared" si="81"/>
        <v>0</v>
      </c>
      <c r="F96" s="1395">
        <f>'[13]12管理费用'!F97</f>
        <v>0</v>
      </c>
      <c r="G96" s="1395">
        <f>'[13]12管理费用'!G97</f>
        <v>0</v>
      </c>
      <c r="H96" s="1395">
        <f>'[13]12管理费用'!H97</f>
        <v>0</v>
      </c>
      <c r="I96" s="1392">
        <f t="shared" si="82"/>
        <v>0</v>
      </c>
      <c r="J96" s="1395">
        <f>'[13]12管理费用'!J97</f>
        <v>0</v>
      </c>
      <c r="K96" s="1395">
        <f>'[13]12管理费用'!K97</f>
        <v>0</v>
      </c>
      <c r="L96" s="1395">
        <f>'[13]12管理费用'!L97</f>
        <v>0</v>
      </c>
      <c r="M96" s="1392">
        <f t="shared" si="83"/>
        <v>0</v>
      </c>
      <c r="N96" s="1395">
        <f>'[13]12管理费用'!N97</f>
        <v>0</v>
      </c>
      <c r="O96" s="1395">
        <f>'[13]12管理费用'!O97</f>
        <v>0</v>
      </c>
      <c r="P96" s="1395">
        <f>'[13]12管理费用'!P97</f>
        <v>0</v>
      </c>
      <c r="Q96" s="1392">
        <f t="shared" si="84"/>
        <v>0</v>
      </c>
      <c r="R96" s="1395">
        <f>'[13]12管理费用'!R97</f>
        <v>0</v>
      </c>
      <c r="S96" s="1395">
        <f>'[13]12管理费用'!S97</f>
        <v>0</v>
      </c>
      <c r="T96" s="1395">
        <f>'[13]12管理费用'!T97</f>
        <v>0</v>
      </c>
      <c r="U96" s="1392">
        <f t="shared" si="72"/>
        <v>0</v>
      </c>
      <c r="V96" s="1392"/>
      <c r="W96" s="1395">
        <v>0</v>
      </c>
      <c r="X96" s="1395">
        <f t="shared" si="80"/>
        <v>0</v>
      </c>
      <c r="Y96" s="1394" t="str">
        <f t="shared" si="57"/>
        <v/>
      </c>
      <c r="Z96" s="1389">
        <v>0</v>
      </c>
    </row>
    <row r="97" spans="1:26" s="1390" customFormat="1" ht="12" outlineLevel="2">
      <c r="A97" s="1391" t="s">
        <v>1757</v>
      </c>
      <c r="B97" s="1391" t="s">
        <v>1758</v>
      </c>
      <c r="C97" s="1404"/>
      <c r="D97" s="1424"/>
      <c r="E97" s="1392">
        <f t="shared" si="81"/>
        <v>0</v>
      </c>
      <c r="F97" s="1395">
        <f>'[13]12管理费用'!F98</f>
        <v>0</v>
      </c>
      <c r="G97" s="1395">
        <f>'[13]12管理费用'!G98</f>
        <v>0</v>
      </c>
      <c r="H97" s="1395">
        <f>'[13]12管理费用'!H98</f>
        <v>0</v>
      </c>
      <c r="I97" s="1392">
        <f t="shared" si="82"/>
        <v>0</v>
      </c>
      <c r="J97" s="1395">
        <f>'[13]12管理费用'!J98</f>
        <v>0</v>
      </c>
      <c r="K97" s="1395">
        <f>'[13]12管理费用'!K98</f>
        <v>0</v>
      </c>
      <c r="L97" s="1395">
        <f>'[13]12管理费用'!L98</f>
        <v>0</v>
      </c>
      <c r="M97" s="1392">
        <f t="shared" si="83"/>
        <v>0</v>
      </c>
      <c r="N97" s="1395">
        <f>'[13]12管理费用'!N98</f>
        <v>0</v>
      </c>
      <c r="O97" s="1395">
        <f>'[13]12管理费用'!O98</f>
        <v>0</v>
      </c>
      <c r="P97" s="1395">
        <f>'[13]12管理费用'!P98</f>
        <v>0</v>
      </c>
      <c r="Q97" s="1392">
        <f t="shared" si="84"/>
        <v>0</v>
      </c>
      <c r="R97" s="1395">
        <f>'[13]12管理费用'!R98</f>
        <v>0</v>
      </c>
      <c r="S97" s="1395">
        <f>'[13]12管理费用'!S98</f>
        <v>0</v>
      </c>
      <c r="T97" s="1395">
        <f>'[13]12管理费用'!T98</f>
        <v>0</v>
      </c>
      <c r="U97" s="1392">
        <f t="shared" si="72"/>
        <v>0</v>
      </c>
      <c r="V97" s="1392"/>
      <c r="W97" s="1395">
        <v>0</v>
      </c>
      <c r="X97" s="1395">
        <f t="shared" si="80"/>
        <v>0</v>
      </c>
      <c r="Y97" s="1394" t="str">
        <f t="shared" si="57"/>
        <v/>
      </c>
      <c r="Z97" s="1389">
        <v>0</v>
      </c>
    </row>
    <row r="98" spans="1:26" s="1401" customFormat="1" ht="12" outlineLevel="2">
      <c r="A98" s="1391" t="s">
        <v>1759</v>
      </c>
      <c r="B98" s="1391" t="s">
        <v>1760</v>
      </c>
      <c r="C98" s="1405"/>
      <c r="D98" s="1426"/>
      <c r="E98" s="1392">
        <f t="shared" si="81"/>
        <v>0</v>
      </c>
      <c r="F98" s="1395">
        <f>'[13]12管理费用'!F99</f>
        <v>0</v>
      </c>
      <c r="G98" s="1395">
        <f>'[13]12管理费用'!G99</f>
        <v>0</v>
      </c>
      <c r="H98" s="1395">
        <f>'[13]12管理费用'!H99</f>
        <v>0</v>
      </c>
      <c r="I98" s="1392">
        <f t="shared" si="82"/>
        <v>0</v>
      </c>
      <c r="J98" s="1395">
        <f>'[13]12管理费用'!J99</f>
        <v>0</v>
      </c>
      <c r="K98" s="1395">
        <f>'[13]12管理费用'!K99</f>
        <v>0</v>
      </c>
      <c r="L98" s="1395">
        <f>'[13]12管理费用'!L99</f>
        <v>0</v>
      </c>
      <c r="M98" s="1392">
        <f t="shared" si="83"/>
        <v>0</v>
      </c>
      <c r="N98" s="1395">
        <f>'[13]12管理费用'!N99</f>
        <v>0</v>
      </c>
      <c r="O98" s="1395">
        <f>'[13]12管理费用'!O99</f>
        <v>0</v>
      </c>
      <c r="P98" s="1395">
        <f>'[13]12管理费用'!P99</f>
        <v>0</v>
      </c>
      <c r="Q98" s="1392">
        <f t="shared" si="84"/>
        <v>0</v>
      </c>
      <c r="R98" s="1395">
        <f>'[13]12管理费用'!R99</f>
        <v>0</v>
      </c>
      <c r="S98" s="1395">
        <f>'[13]12管理费用'!S99</f>
        <v>0</v>
      </c>
      <c r="T98" s="1395">
        <f>'[13]12管理费用'!T99</f>
        <v>0</v>
      </c>
      <c r="U98" s="1399">
        <f t="shared" si="72"/>
        <v>0</v>
      </c>
      <c r="V98" s="1399"/>
      <c r="W98" s="1400">
        <f t="shared" ref="W98:X98" si="92">SUM(W81:W97)</f>
        <v>932849</v>
      </c>
      <c r="X98" s="1400">
        <f t="shared" si="92"/>
        <v>-71649</v>
      </c>
      <c r="Y98" s="1394">
        <f t="shared" si="57"/>
        <v>-1</v>
      </c>
      <c r="Z98" s="1389">
        <v>0</v>
      </c>
    </row>
    <row r="99" spans="1:26" s="1390" customFormat="1" ht="12" outlineLevel="1">
      <c r="A99" s="1391">
        <v>6</v>
      </c>
      <c r="B99" s="1391" t="s">
        <v>346</v>
      </c>
      <c r="C99" s="1402"/>
      <c r="D99" s="1419"/>
      <c r="E99" s="1392">
        <f t="shared" si="81"/>
        <v>0</v>
      </c>
      <c r="F99" s="1395">
        <f>'[13]12管理费用'!F100</f>
        <v>0</v>
      </c>
      <c r="G99" s="1395">
        <f>'[13]12管理费用'!G100</f>
        <v>0</v>
      </c>
      <c r="H99" s="1395">
        <f>'[13]12管理费用'!H100</f>
        <v>0</v>
      </c>
      <c r="I99" s="1392">
        <f t="shared" si="82"/>
        <v>0</v>
      </c>
      <c r="J99" s="1395">
        <f>'[13]12管理费用'!J100</f>
        <v>0</v>
      </c>
      <c r="K99" s="1395">
        <f>'[13]12管理费用'!K100</f>
        <v>0</v>
      </c>
      <c r="L99" s="1395">
        <f>'[13]12管理费用'!L100</f>
        <v>0</v>
      </c>
      <c r="M99" s="1392">
        <f t="shared" si="83"/>
        <v>0</v>
      </c>
      <c r="N99" s="1395">
        <f>'[13]12管理费用'!N100</f>
        <v>0</v>
      </c>
      <c r="O99" s="1395">
        <f>'[13]12管理费用'!O100</f>
        <v>0</v>
      </c>
      <c r="P99" s="1395">
        <f>'[13]12管理费用'!P100</f>
        <v>0</v>
      </c>
      <c r="Q99" s="1392">
        <f t="shared" si="84"/>
        <v>0</v>
      </c>
      <c r="R99" s="1395">
        <f>'[13]12管理费用'!R100</f>
        <v>0</v>
      </c>
      <c r="S99" s="1395">
        <f>'[13]12管理费用'!S100</f>
        <v>0</v>
      </c>
      <c r="T99" s="1395">
        <f>'[13]12管理费用'!T100</f>
        <v>0</v>
      </c>
      <c r="U99" s="1392">
        <f t="shared" si="72"/>
        <v>0</v>
      </c>
      <c r="V99" s="1392"/>
      <c r="W99" s="1395">
        <v>296440</v>
      </c>
      <c r="X99" s="1403"/>
      <c r="Y99" s="1394">
        <f t="shared" si="57"/>
        <v>-1</v>
      </c>
      <c r="Z99" s="1389">
        <v>0</v>
      </c>
    </row>
    <row r="100" spans="1:26" s="777" customFormat="1">
      <c r="A100" s="1391">
        <v>0</v>
      </c>
      <c r="B100" s="1391" t="s">
        <v>1146</v>
      </c>
      <c r="C100" s="1406"/>
      <c r="D100" s="1427"/>
      <c r="E100" s="1407">
        <f>SUM(E83:E99)</f>
        <v>217300</v>
      </c>
      <c r="F100" s="1407">
        <f t="shared" ref="F100:U100" si="93">SUM(F83:F99)</f>
        <v>72200</v>
      </c>
      <c r="G100" s="1407">
        <f t="shared" si="93"/>
        <v>72500</v>
      </c>
      <c r="H100" s="1407">
        <f t="shared" si="93"/>
        <v>72600</v>
      </c>
      <c r="I100" s="1407">
        <f>SUM(I83:I99)</f>
        <v>220600</v>
      </c>
      <c r="J100" s="1407">
        <f t="shared" ref="J100:L100" si="94">SUM(J83:J99)</f>
        <v>73200</v>
      </c>
      <c r="K100" s="1407">
        <f t="shared" si="94"/>
        <v>73700</v>
      </c>
      <c r="L100" s="1407">
        <f t="shared" si="94"/>
        <v>73700</v>
      </c>
      <c r="M100" s="1407">
        <f>SUM(M83:M99)</f>
        <v>221100</v>
      </c>
      <c r="N100" s="1407">
        <f t="shared" ref="N100:P100" si="95">SUM(N83:N99)</f>
        <v>73700</v>
      </c>
      <c r="O100" s="1407">
        <f t="shared" si="95"/>
        <v>73700</v>
      </c>
      <c r="P100" s="1407">
        <f t="shared" si="95"/>
        <v>73700</v>
      </c>
      <c r="Q100" s="1407">
        <f>SUM(Q83:Q99)</f>
        <v>202200</v>
      </c>
      <c r="R100" s="1407">
        <f t="shared" ref="R100:T100" si="96">SUM(R83:R99)</f>
        <v>67400</v>
      </c>
      <c r="S100" s="1407">
        <f t="shared" si="96"/>
        <v>67400</v>
      </c>
      <c r="T100" s="1407">
        <f t="shared" si="96"/>
        <v>67400</v>
      </c>
      <c r="U100" s="1407">
        <f t="shared" si="93"/>
        <v>861200</v>
      </c>
      <c r="V100" s="1407"/>
      <c r="W100" s="1408">
        <f t="shared" ref="W100:X102" si="97">W79+W98</f>
        <v>932849</v>
      </c>
      <c r="X100" s="1408">
        <f t="shared" si="97"/>
        <v>-71649</v>
      </c>
      <c r="Y100" s="1394">
        <f t="shared" si="57"/>
        <v>-7.6806642875749453E-2</v>
      </c>
      <c r="Z100" s="1389">
        <v>0</v>
      </c>
    </row>
    <row r="101" spans="1:26" s="777" customFormat="1">
      <c r="A101" s="1384" t="s">
        <v>1761</v>
      </c>
      <c r="B101" s="1384" t="s">
        <v>1762</v>
      </c>
      <c r="C101" s="1406"/>
      <c r="D101" s="1427"/>
      <c r="E101" s="1407">
        <f t="shared" ref="E101" si="98">SUM(F101:H101)</f>
        <v>0</v>
      </c>
      <c r="F101" s="1408">
        <f t="shared" ref="F101:H102" si="99">F80+F99</f>
        <v>0</v>
      </c>
      <c r="G101" s="1408">
        <f>G80+G99</f>
        <v>0</v>
      </c>
      <c r="H101" s="1408">
        <f t="shared" si="99"/>
        <v>0</v>
      </c>
      <c r="I101" s="1407">
        <f t="shared" ref="I101" si="100">SUM(J101:L101)</f>
        <v>0</v>
      </c>
      <c r="J101" s="1408">
        <f t="shared" ref="J101" si="101">J80+J99</f>
        <v>0</v>
      </c>
      <c r="K101" s="1408">
        <f>K80+K99</f>
        <v>0</v>
      </c>
      <c r="L101" s="1408">
        <f t="shared" ref="L101" si="102">L80+L99</f>
        <v>0</v>
      </c>
      <c r="M101" s="1407">
        <f t="shared" ref="M101" si="103">SUM(N101:P101)</f>
        <v>0</v>
      </c>
      <c r="N101" s="1408">
        <f t="shared" ref="N101" si="104">N80+N99</f>
        <v>0</v>
      </c>
      <c r="O101" s="1408">
        <f>O80+O99</f>
        <v>0</v>
      </c>
      <c r="P101" s="1408">
        <f t="shared" ref="P101" si="105">P80+P99</f>
        <v>0</v>
      </c>
      <c r="Q101" s="1407">
        <f t="shared" ref="Q101" si="106">SUM(R101:T101)</f>
        <v>0</v>
      </c>
      <c r="R101" s="1408">
        <f t="shared" ref="R101" si="107">R80+R99</f>
        <v>0</v>
      </c>
      <c r="S101" s="1408">
        <f>S80+S99</f>
        <v>0</v>
      </c>
      <c r="T101" s="1408">
        <f t="shared" ref="T101" si="108">T80+T99</f>
        <v>0</v>
      </c>
      <c r="U101" s="1392">
        <f t="shared" ref="U101" si="109">SUM(E101,I101,M101,Q101)</f>
        <v>0</v>
      </c>
      <c r="V101" s="1392"/>
      <c r="W101" s="1408">
        <f t="shared" si="97"/>
        <v>296440</v>
      </c>
      <c r="X101" s="1408">
        <f t="shared" si="97"/>
        <v>0</v>
      </c>
      <c r="Y101" s="1394">
        <f t="shared" ref="Y101" si="110">IF(ISNUMBER((U101-W101)/W101),(U101-W101)/W101,"")</f>
        <v>-1</v>
      </c>
      <c r="Z101" s="1389">
        <v>0</v>
      </c>
    </row>
    <row r="102" spans="1:26" s="777" customFormat="1">
      <c r="A102" s="1391">
        <v>0</v>
      </c>
      <c r="B102" s="1391" t="s">
        <v>1763</v>
      </c>
      <c r="C102" s="1406"/>
      <c r="D102" s="1427"/>
      <c r="E102" s="1407">
        <f t="shared" ref="E102" si="111">SUM(F102:H102)</f>
        <v>217300</v>
      </c>
      <c r="F102" s="1408">
        <f t="shared" si="99"/>
        <v>72200</v>
      </c>
      <c r="G102" s="1408">
        <f t="shared" si="99"/>
        <v>72500</v>
      </c>
      <c r="H102" s="1408">
        <f t="shared" si="99"/>
        <v>72600</v>
      </c>
      <c r="I102" s="1407">
        <f t="shared" ref="I102" si="112">SUM(J102:L102)</f>
        <v>220600</v>
      </c>
      <c r="J102" s="1408">
        <f t="shared" ref="J102:L102" si="113">J81+J100</f>
        <v>73200</v>
      </c>
      <c r="K102" s="1408">
        <f t="shared" si="113"/>
        <v>73700</v>
      </c>
      <c r="L102" s="1408">
        <f t="shared" si="113"/>
        <v>73700</v>
      </c>
      <c r="M102" s="1407">
        <f t="shared" ref="M102" si="114">SUM(N102:P102)</f>
        <v>221100</v>
      </c>
      <c r="N102" s="1408">
        <f t="shared" ref="N102:P102" si="115">N81+N100</f>
        <v>73700</v>
      </c>
      <c r="O102" s="1408">
        <f t="shared" si="115"/>
        <v>73700</v>
      </c>
      <c r="P102" s="1408">
        <f t="shared" si="115"/>
        <v>73700</v>
      </c>
      <c r="Q102" s="1407">
        <f t="shared" ref="Q102" si="116">SUM(R102:T102)</f>
        <v>202200</v>
      </c>
      <c r="R102" s="1408">
        <f t="shared" ref="R102:T102" si="117">R81+R100</f>
        <v>67400</v>
      </c>
      <c r="S102" s="1408">
        <f t="shared" si="117"/>
        <v>67400</v>
      </c>
      <c r="T102" s="1408">
        <f t="shared" si="117"/>
        <v>67400</v>
      </c>
      <c r="U102" s="1392">
        <f t="shared" ref="U102" si="118">SUM(E102,I102,M102,Q102)</f>
        <v>861200</v>
      </c>
      <c r="V102" s="1392"/>
      <c r="W102" s="1408">
        <f t="shared" si="97"/>
        <v>932849</v>
      </c>
      <c r="X102" s="1408">
        <f t="shared" si="97"/>
        <v>-71649</v>
      </c>
      <c r="Y102" s="1394">
        <f t="shared" ref="Y102" si="119">IF(ISNUMBER((U102-W102)/W102),(U102-W102)/W102,"")</f>
        <v>-7.6806642875749453E-2</v>
      </c>
      <c r="Z102" s="1389">
        <v>0</v>
      </c>
    </row>
    <row r="103" spans="1:26" s="782" customFormat="1" ht="20.25" customHeight="1">
      <c r="A103" s="1409" t="s">
        <v>1544</v>
      </c>
      <c r="B103" s="1410"/>
      <c r="C103" s="1411"/>
      <c r="D103" s="1423"/>
      <c r="E103" s="1412"/>
      <c r="F103" s="1412"/>
      <c r="G103" s="1412"/>
      <c r="H103" s="1412"/>
      <c r="I103" s="1412"/>
      <c r="J103" s="1412"/>
      <c r="K103" s="1412"/>
      <c r="L103" s="1412"/>
      <c r="M103" s="1412"/>
      <c r="N103" s="1412"/>
      <c r="O103" s="1412"/>
      <c r="P103" s="1412"/>
      <c r="Q103" s="1412"/>
      <c r="R103" s="1412"/>
      <c r="S103" s="1412"/>
      <c r="T103" s="1412"/>
      <c r="U103" s="1412"/>
      <c r="V103" s="1412"/>
      <c r="W103" s="1412"/>
      <c r="X103" s="1412"/>
      <c r="Y103" s="1660" t="s">
        <v>1545</v>
      </c>
      <c r="Z103" s="1660"/>
    </row>
    <row r="104" spans="1:26" s="782" customFormat="1" ht="18" customHeight="1">
      <c r="A104" s="1661" t="s">
        <v>1546</v>
      </c>
      <c r="B104" s="1661"/>
      <c r="C104" s="1661"/>
      <c r="D104" s="1661"/>
      <c r="E104" s="1661"/>
      <c r="F104" s="1661"/>
      <c r="G104" s="1661"/>
      <c r="H104" s="1661"/>
      <c r="I104" s="1661"/>
      <c r="J104" s="1661"/>
      <c r="K104" s="1661"/>
      <c r="L104" s="1661"/>
      <c r="M104" s="1661"/>
      <c r="N104" s="1661"/>
      <c r="O104" s="1661"/>
      <c r="P104" s="1661"/>
      <c r="Q104" s="1661"/>
      <c r="R104" s="1661"/>
      <c r="S104" s="1661"/>
      <c r="T104" s="1661"/>
      <c r="U104" s="1661"/>
      <c r="V104" s="1661"/>
      <c r="W104" s="1661"/>
      <c r="X104" s="1413"/>
      <c r="Y104" s="1414"/>
    </row>
    <row r="105" spans="1:26" s="782" customFormat="1" ht="18" customHeight="1">
      <c r="A105" s="1415" t="s">
        <v>1547</v>
      </c>
      <c r="B105" s="1410"/>
      <c r="C105" s="1411"/>
      <c r="D105" s="1423"/>
      <c r="E105" s="1410"/>
      <c r="F105" s="1410"/>
      <c r="G105" s="1410"/>
      <c r="H105" s="1410"/>
      <c r="I105" s="1410"/>
      <c r="J105" s="1410"/>
      <c r="K105" s="1410"/>
      <c r="L105" s="1410"/>
      <c r="M105" s="1410"/>
      <c r="N105" s="1410"/>
      <c r="O105" s="1410"/>
      <c r="P105" s="1410"/>
      <c r="Q105" s="1410"/>
      <c r="R105" s="1410"/>
      <c r="S105" s="1410"/>
      <c r="T105" s="1410"/>
      <c r="U105" s="1410"/>
      <c r="V105" s="1410"/>
      <c r="W105" s="1410"/>
      <c r="X105" s="1410"/>
    </row>
    <row r="106" spans="1:26" s="782" customFormat="1" ht="12.75">
      <c r="A106" s="1415" t="s">
        <v>1548</v>
      </c>
      <c r="B106" s="1410" t="s">
        <v>1549</v>
      </c>
      <c r="C106" s="1411"/>
      <c r="D106" s="1423"/>
      <c r="E106" s="1410"/>
      <c r="F106" s="1410"/>
      <c r="G106" s="1410"/>
      <c r="H106" s="1410"/>
      <c r="I106" s="1410"/>
      <c r="J106" s="1410"/>
      <c r="K106" s="1410"/>
      <c r="L106" s="1410"/>
      <c r="M106" s="1410"/>
      <c r="N106" s="1410"/>
      <c r="O106" s="1410"/>
      <c r="P106" s="1410"/>
      <c r="Q106" s="1410"/>
      <c r="R106" s="1410"/>
      <c r="S106" s="1410"/>
      <c r="T106" s="1410"/>
      <c r="U106" s="1410"/>
      <c r="V106" s="1410"/>
      <c r="W106" s="1410"/>
      <c r="X106" s="1410"/>
    </row>
    <row r="107" spans="1:26">
      <c r="A107" s="1410"/>
      <c r="B107" s="1410"/>
      <c r="C107" s="1411"/>
      <c r="D107" s="1423"/>
      <c r="E107" s="1410"/>
      <c r="F107" s="1410"/>
      <c r="G107" s="1410"/>
      <c r="H107" s="1410"/>
      <c r="I107" s="1410"/>
      <c r="J107" s="1410"/>
      <c r="K107" s="1410"/>
      <c r="L107" s="1410"/>
      <c r="M107" s="1410"/>
      <c r="N107" s="1410"/>
      <c r="O107" s="1410"/>
      <c r="P107" s="1410"/>
      <c r="Q107" s="1410"/>
      <c r="R107" s="1410"/>
      <c r="S107" s="1410"/>
      <c r="T107" s="1410"/>
      <c r="U107" s="1410"/>
      <c r="V107" s="1410"/>
      <c r="W107" s="1416"/>
      <c r="X107" s="1410"/>
    </row>
    <row r="108" spans="1:26">
      <c r="A108" s="1410"/>
      <c r="B108" s="1410"/>
      <c r="C108" s="1411"/>
      <c r="D108" s="1423"/>
      <c r="E108" s="1410"/>
      <c r="F108" s="1410"/>
      <c r="G108" s="1410"/>
      <c r="H108" s="1410"/>
      <c r="I108" s="1410"/>
      <c r="J108" s="1410"/>
      <c r="K108" s="1410"/>
      <c r="L108" s="1410"/>
      <c r="M108" s="1410"/>
      <c r="N108" s="1410"/>
      <c r="O108" s="1410"/>
      <c r="P108" s="1410"/>
      <c r="Q108" s="1410"/>
      <c r="R108" s="1410"/>
      <c r="S108" s="1410"/>
      <c r="T108" s="1410"/>
      <c r="U108" s="1410"/>
      <c r="V108" s="1410"/>
      <c r="W108" s="1410"/>
      <c r="X108" s="1410"/>
    </row>
  </sheetData>
  <mergeCells count="6">
    <mergeCell ref="Y103:Z103"/>
    <mergeCell ref="A104:W104"/>
    <mergeCell ref="A1:B1"/>
    <mergeCell ref="B3:Z3"/>
    <mergeCell ref="A4:I4"/>
    <mergeCell ref="W4:Z4"/>
  </mergeCells>
  <phoneticPr fontId="2" type="noConversion"/>
  <hyperlinks>
    <hyperlink ref="A2" location="一、资金流量预算表!A1" display="返回"/>
  </hyperlinks>
  <printOptions horizontalCentered="1"/>
  <pageMargins left="0.15748031496062992" right="0.15748031496062992" top="0.17" bottom="0.15" header="0" footer="0"/>
  <pageSetup paperSize="9" scale="70" orientation="landscape" verticalDpi="1200" r:id="rId1"/>
  <headerFooter alignWithMargins="0"/>
  <legacyDrawing r:id="rId2"/>
</worksheet>
</file>

<file path=xl/worksheets/sheet21.xml><?xml version="1.0" encoding="utf-8"?>
<worksheet xmlns="http://schemas.openxmlformats.org/spreadsheetml/2006/main" xmlns:r="http://schemas.openxmlformats.org/officeDocument/2006/relationships">
  <sheetPr codeName="Sheet25">
    <tabColor theme="9" tint="0.39997558519241921"/>
    <outlinePr summaryBelow="0" summaryRight="0"/>
  </sheetPr>
  <dimension ref="A1:Y76"/>
  <sheetViews>
    <sheetView view="pageBreakPreview" zoomScale="85" zoomScaleNormal="100" workbookViewId="0">
      <selection activeCell="G76" sqref="G76"/>
    </sheetView>
  </sheetViews>
  <sheetFormatPr defaultRowHeight="14.25" outlineLevelRow="3" outlineLevelCol="1"/>
  <cols>
    <col min="1" max="1" width="16.625" style="89" customWidth="1"/>
    <col min="2" max="2" width="18.375" style="89" customWidth="1"/>
    <col min="3" max="3" width="5.875" style="89" hidden="1" customWidth="1"/>
    <col min="4" max="4" width="18.375" style="89" bestFit="1" customWidth="1"/>
    <col min="5" max="5" width="14.5" style="89" customWidth="1" outlineLevel="1"/>
    <col min="6" max="6" width="16.875" style="89" customWidth="1" outlineLevel="1"/>
    <col min="7" max="7" width="14.5" style="89" customWidth="1" outlineLevel="1"/>
    <col min="8" max="8" width="16.125" style="89" bestFit="1" customWidth="1" collapsed="1"/>
    <col min="9" max="9" width="13.875" style="89" hidden="1" customWidth="1" outlineLevel="1"/>
    <col min="10" max="10" width="16.125" style="89" hidden="1" customWidth="1" outlineLevel="1"/>
    <col min="11" max="11" width="12.25" style="89" hidden="1" customWidth="1" outlineLevel="1"/>
    <col min="12" max="12" width="16.125" style="89" bestFit="1" customWidth="1" collapsed="1"/>
    <col min="13" max="14" width="13.875" style="89" hidden="1" customWidth="1" outlineLevel="1"/>
    <col min="15" max="15" width="16.125" style="89" hidden="1" customWidth="1" outlineLevel="1"/>
    <col min="16" max="16" width="16.125" style="89" bestFit="1" customWidth="1"/>
    <col min="17" max="17" width="16.125" style="89" customWidth="1" outlineLevel="1"/>
    <col min="18" max="19" width="13.875" style="89" customWidth="1" outlineLevel="1"/>
    <col min="20" max="20" width="13.75" style="89" customWidth="1"/>
    <col min="21" max="21" width="14.25" style="89" customWidth="1"/>
    <col min="22" max="22" width="14.375" style="89" bestFit="1" customWidth="1"/>
    <col min="23" max="23" width="10.125" style="890" customWidth="1"/>
    <col min="24" max="24" width="7.875" style="89" customWidth="1"/>
    <col min="25" max="16384" width="9" style="89"/>
  </cols>
  <sheetData>
    <row r="1" spans="1:24">
      <c r="A1" s="162" t="s">
        <v>1015</v>
      </c>
      <c r="B1" s="939" t="str">
        <f>IF(C1="0个单元格需要调整","",C1)</f>
        <v/>
      </c>
      <c r="C1" s="940" t="str">
        <f>COUNTIF($C$8:$V$63,"手动调整")&amp;"个单元格需要调整"</f>
        <v>0个单元格需要调整</v>
      </c>
    </row>
    <row r="2" spans="1:24">
      <c r="A2" s="1667" t="s">
        <v>1557</v>
      </c>
      <c r="B2" s="1667"/>
      <c r="E2" s="162"/>
      <c r="F2" s="162"/>
      <c r="G2" s="162"/>
    </row>
    <row r="3" spans="1:24" ht="7.5" customHeight="1">
      <c r="B3" s="891"/>
      <c r="C3" s="891"/>
      <c r="D3" s="891"/>
      <c r="E3" s="891"/>
      <c r="F3" s="891"/>
      <c r="G3" s="891"/>
      <c r="H3" s="891"/>
      <c r="I3" s="891"/>
      <c r="J3" s="891"/>
      <c r="K3" s="891"/>
      <c r="L3" s="891"/>
      <c r="M3" s="891"/>
      <c r="N3" s="891"/>
      <c r="O3" s="891"/>
      <c r="P3" s="891"/>
      <c r="Q3" s="891"/>
      <c r="R3" s="891"/>
      <c r="S3" s="891"/>
      <c r="T3" s="891"/>
      <c r="U3" s="891"/>
      <c r="V3" s="891"/>
      <c r="W3" s="892"/>
    </row>
    <row r="4" spans="1:24" ht="23.25">
      <c r="A4" s="1672" t="s">
        <v>629</v>
      </c>
      <c r="B4" s="1673"/>
      <c r="C4" s="1673"/>
      <c r="D4" s="1673"/>
      <c r="E4" s="1673"/>
      <c r="F4" s="1673"/>
      <c r="G4" s="1673"/>
      <c r="H4" s="1673"/>
      <c r="I4" s="1673"/>
      <c r="J4" s="1673"/>
      <c r="K4" s="1673"/>
      <c r="L4" s="1673"/>
      <c r="M4" s="1673"/>
      <c r="N4" s="1673"/>
      <c r="O4" s="1673"/>
      <c r="P4" s="1673"/>
      <c r="Q4" s="1673"/>
      <c r="R4" s="1673"/>
      <c r="S4" s="1673"/>
      <c r="T4" s="1673"/>
      <c r="U4" s="1673"/>
      <c r="V4" s="1673"/>
      <c r="W4" s="1673"/>
      <c r="X4" s="1673"/>
    </row>
    <row r="5" spans="1:24" ht="20.25" customHeight="1">
      <c r="A5" s="1670" t="str">
        <f>表格索引!B4</f>
        <v>编制单位：广东******有限公司</v>
      </c>
      <c r="B5" s="1670"/>
      <c r="C5" s="1670"/>
      <c r="D5" s="1670"/>
      <c r="E5" s="1670"/>
      <c r="F5" s="1670"/>
      <c r="G5" s="1670"/>
      <c r="H5" s="1670"/>
      <c r="I5" s="893"/>
      <c r="J5" s="893"/>
      <c r="K5" s="893"/>
      <c r="L5" s="894"/>
      <c r="M5" s="894"/>
      <c r="N5" s="894"/>
      <c r="O5" s="894"/>
      <c r="P5" s="1671" t="str">
        <f>表格索引!C4</f>
        <v>预算年度：2013年</v>
      </c>
      <c r="Q5" s="1671"/>
      <c r="R5" s="1671"/>
      <c r="S5" s="1671"/>
      <c r="T5" s="1671"/>
      <c r="U5" s="1668" t="s">
        <v>1141</v>
      </c>
      <c r="V5" s="1668"/>
      <c r="W5" s="1668"/>
      <c r="X5" s="1668"/>
    </row>
    <row r="6" spans="1:24" ht="18" customHeight="1">
      <c r="A6" s="1675" t="s">
        <v>56</v>
      </c>
      <c r="B6" s="1669" t="s">
        <v>1145</v>
      </c>
      <c r="C6" s="129"/>
      <c r="D6" s="1676" t="s">
        <v>1054</v>
      </c>
      <c r="E6" s="1676"/>
      <c r="F6" s="1676"/>
      <c r="G6" s="1676"/>
      <c r="H6" s="1676"/>
      <c r="I6" s="1676"/>
      <c r="J6" s="1676"/>
      <c r="K6" s="1676"/>
      <c r="L6" s="1676"/>
      <c r="M6" s="1676"/>
      <c r="N6" s="1676"/>
      <c r="O6" s="1676"/>
      <c r="P6" s="1676"/>
      <c r="Q6" s="1676"/>
      <c r="R6" s="1676"/>
      <c r="S6" s="1676"/>
      <c r="T6" s="1676"/>
      <c r="U6" s="1669" t="s">
        <v>1150</v>
      </c>
      <c r="V6" s="1669" t="s">
        <v>86</v>
      </c>
      <c r="W6" s="1677" t="s">
        <v>38</v>
      </c>
      <c r="X6" s="1674" t="s">
        <v>1185</v>
      </c>
    </row>
    <row r="7" spans="1:24" ht="15" customHeight="1">
      <c r="A7" s="1675"/>
      <c r="B7" s="1669"/>
      <c r="C7" s="895"/>
      <c r="D7" s="896" t="s">
        <v>1207</v>
      </c>
      <c r="E7" s="896" t="s">
        <v>368</v>
      </c>
      <c r="F7" s="896" t="s">
        <v>369</v>
      </c>
      <c r="G7" s="896" t="s">
        <v>370</v>
      </c>
      <c r="H7" s="896" t="s">
        <v>1208</v>
      </c>
      <c r="I7" s="896" t="s">
        <v>371</v>
      </c>
      <c r="J7" s="896" t="s">
        <v>372</v>
      </c>
      <c r="K7" s="896" t="s">
        <v>373</v>
      </c>
      <c r="L7" s="896" t="s">
        <v>1191</v>
      </c>
      <c r="M7" s="896" t="s">
        <v>374</v>
      </c>
      <c r="N7" s="896" t="s">
        <v>375</v>
      </c>
      <c r="O7" s="896" t="s">
        <v>376</v>
      </c>
      <c r="P7" s="896" t="s">
        <v>1192</v>
      </c>
      <c r="Q7" s="896" t="s">
        <v>377</v>
      </c>
      <c r="R7" s="896" t="s">
        <v>378</v>
      </c>
      <c r="S7" s="896" t="s">
        <v>379</v>
      </c>
      <c r="T7" s="130" t="s">
        <v>1143</v>
      </c>
      <c r="U7" s="1669"/>
      <c r="V7" s="1669"/>
      <c r="W7" s="1677"/>
      <c r="X7" s="1674"/>
    </row>
    <row r="8" spans="1:24" ht="24">
      <c r="A8" s="1675"/>
      <c r="B8" s="1669"/>
      <c r="C8" s="895"/>
      <c r="D8" s="897" t="s">
        <v>12</v>
      </c>
      <c r="E8" s="897"/>
      <c r="F8" s="897"/>
      <c r="G8" s="897"/>
      <c r="H8" s="897" t="s">
        <v>13</v>
      </c>
      <c r="I8" s="897"/>
      <c r="J8" s="897"/>
      <c r="K8" s="897"/>
      <c r="L8" s="897" t="s">
        <v>19</v>
      </c>
      <c r="M8" s="897"/>
      <c r="N8" s="897"/>
      <c r="O8" s="897"/>
      <c r="P8" s="897" t="s">
        <v>15</v>
      </c>
      <c r="Q8" s="897"/>
      <c r="R8" s="897"/>
      <c r="S8" s="897"/>
      <c r="T8" s="897" t="s">
        <v>20</v>
      </c>
      <c r="U8" s="898" t="s">
        <v>17</v>
      </c>
      <c r="V8" s="899" t="s">
        <v>87</v>
      </c>
      <c r="W8" s="900" t="s">
        <v>88</v>
      </c>
      <c r="X8" s="1674"/>
    </row>
    <row r="9" spans="1:24" ht="15">
      <c r="A9" s="248" t="s">
        <v>973</v>
      </c>
      <c r="B9" s="103" t="s">
        <v>974</v>
      </c>
      <c r="C9" s="104"/>
      <c r="D9" s="194"/>
      <c r="E9" s="194"/>
      <c r="F9" s="194"/>
      <c r="G9" s="194"/>
      <c r="H9" s="194"/>
      <c r="I9" s="194"/>
      <c r="J9" s="194"/>
      <c r="K9" s="194"/>
      <c r="L9" s="194"/>
      <c r="M9" s="194"/>
      <c r="N9" s="194"/>
      <c r="O9" s="194"/>
      <c r="P9" s="194"/>
      <c r="Q9" s="194"/>
      <c r="R9" s="194"/>
      <c r="S9" s="194"/>
      <c r="T9" s="194"/>
      <c r="U9" s="194"/>
      <c r="V9" s="194"/>
      <c r="W9" s="888"/>
      <c r="X9" s="70"/>
    </row>
    <row r="10" spans="1:24" ht="15">
      <c r="A10" s="901" t="str">
        <f>'[12]13销售费用'!A8</f>
        <v>6601</v>
      </c>
      <c r="B10" s="901" t="str">
        <f>'[12]13销售费用'!B8</f>
        <v>销售费用</v>
      </c>
      <c r="C10" s="104"/>
      <c r="D10" s="902">
        <f>SUM(D11,D50,D54,D59)</f>
        <v>0</v>
      </c>
      <c r="E10" s="902">
        <f>SUM(E11,E50,E54,E59)</f>
        <v>0</v>
      </c>
      <c r="F10" s="902">
        <f t="shared" ref="F10:G10" si="0">SUM(F11,F50,F54,F59)</f>
        <v>0</v>
      </c>
      <c r="G10" s="902">
        <f t="shared" si="0"/>
        <v>0</v>
      </c>
      <c r="H10" s="902">
        <f>SUM(H11,H50,H54,H59)</f>
        <v>0</v>
      </c>
      <c r="I10" s="902">
        <f>SUM(I11,I50,I54,I59)</f>
        <v>0</v>
      </c>
      <c r="J10" s="902">
        <f t="shared" ref="J10:K10" si="1">SUM(J11,J50,J54,J59)</f>
        <v>0</v>
      </c>
      <c r="K10" s="902">
        <f t="shared" si="1"/>
        <v>0</v>
      </c>
      <c r="L10" s="902">
        <f>SUM(L11,L50,L54,L59)</f>
        <v>0</v>
      </c>
      <c r="M10" s="902">
        <f>SUM(M11,M50,M54,M59)</f>
        <v>0</v>
      </c>
      <c r="N10" s="902">
        <f t="shared" ref="N10:O10" si="2">SUM(N11,N50,N54,N59)</f>
        <v>0</v>
      </c>
      <c r="O10" s="902">
        <f t="shared" si="2"/>
        <v>0</v>
      </c>
      <c r="P10" s="902">
        <f>SUM(P11,P50,P54,P59)</f>
        <v>0</v>
      </c>
      <c r="Q10" s="902">
        <f>SUM(Q11,Q50,Q54,Q59)</f>
        <v>0</v>
      </c>
      <c r="R10" s="902">
        <f t="shared" ref="R10:S10" si="3">SUM(R11,R50,R54,R59)</f>
        <v>0</v>
      </c>
      <c r="S10" s="902">
        <f t="shared" si="3"/>
        <v>0</v>
      </c>
      <c r="T10" s="929">
        <f>SUM(D10,H10,L10,P10)</f>
        <v>0</v>
      </c>
      <c r="U10" s="902">
        <f>SUM(U11,U50,U54,U59)</f>
        <v>0</v>
      </c>
      <c r="V10" s="487">
        <f t="shared" ref="V10:V15" si="4">T10-U10</f>
        <v>0</v>
      </c>
      <c r="W10" s="930" t="str">
        <f t="shared" ref="W10:W67" si="5">IF(ISNUMBER(V10/U10),V10/U10,"")</f>
        <v/>
      </c>
      <c r="X10" s="903"/>
    </row>
    <row r="11" spans="1:24" ht="15" outlineLevel="1">
      <c r="A11" s="901" t="str">
        <f>'[12]13销售费用'!A9</f>
        <v>6601.01</v>
      </c>
      <c r="B11" s="901" t="str">
        <f>'[12]13销售费用'!B9</f>
        <v>营销费用</v>
      </c>
      <c r="C11" s="104"/>
      <c r="D11" s="904">
        <f>SUM(E11:G11)</f>
        <v>0</v>
      </c>
      <c r="E11" s="904">
        <f>SUM(E12,E19,E25,E31,E41,E44,E49)</f>
        <v>0</v>
      </c>
      <c r="F11" s="904">
        <f t="shared" ref="F11:G11" si="6">SUM(F12,F19,F25,F31,F41,F44,F49)</f>
        <v>0</v>
      </c>
      <c r="G11" s="904">
        <f t="shared" si="6"/>
        <v>0</v>
      </c>
      <c r="H11" s="904">
        <f>SUM(I11:K11)</f>
        <v>0</v>
      </c>
      <c r="I11" s="904">
        <f>SUM(I12,I19,I25,I31,I41,I44,I49)</f>
        <v>0</v>
      </c>
      <c r="J11" s="904">
        <f t="shared" ref="J11:K11" si="7">SUM(J12,J19,J25,J31,J41,J44,J49)</f>
        <v>0</v>
      </c>
      <c r="K11" s="904">
        <f t="shared" si="7"/>
        <v>0</v>
      </c>
      <c r="L11" s="904">
        <f>SUM(M11:O11)</f>
        <v>0</v>
      </c>
      <c r="M11" s="904">
        <f>SUM(M12,M19,M25,M31,M41,M44,M49)</f>
        <v>0</v>
      </c>
      <c r="N11" s="904">
        <f t="shared" ref="N11:O11" si="8">SUM(N12,N19,N25,N31,N41,N44,N49)</f>
        <v>0</v>
      </c>
      <c r="O11" s="904">
        <f t="shared" si="8"/>
        <v>0</v>
      </c>
      <c r="P11" s="904">
        <f>SUM(Q11:S11)</f>
        <v>0</v>
      </c>
      <c r="Q11" s="904">
        <f>SUM(Q12,Q19,Q25,Q31,Q41,Q44,Q49)</f>
        <v>0</v>
      </c>
      <c r="R11" s="904">
        <f t="shared" ref="R11:S11" si="9">SUM(R12,R19,R25,R31,R41,R44,R49)</f>
        <v>0</v>
      </c>
      <c r="S11" s="904">
        <f t="shared" si="9"/>
        <v>0</v>
      </c>
      <c r="T11" s="929">
        <f t="shared" ref="T11:T66" si="10">SUM(D11,H11,L11,P11)</f>
        <v>0</v>
      </c>
      <c r="U11" s="904">
        <f>SUM(U12,U19,U25,U31,U41,U44,U49)</f>
        <v>0</v>
      </c>
      <c r="V11" s="487">
        <f t="shared" si="4"/>
        <v>0</v>
      </c>
      <c r="W11" s="930" t="str">
        <f t="shared" si="5"/>
        <v/>
      </c>
      <c r="X11" s="903"/>
    </row>
    <row r="12" spans="1:24" ht="15" outlineLevel="2">
      <c r="A12" s="901" t="str">
        <f>'[12]13销售费用'!A10</f>
        <v>6601.01.01</v>
      </c>
      <c r="B12" s="901" t="str">
        <f>'[12]13销售费用'!B10</f>
        <v>广告费</v>
      </c>
      <c r="C12" s="104"/>
      <c r="D12" s="904">
        <f>SUM(D13:D18)</f>
        <v>0</v>
      </c>
      <c r="E12" s="904">
        <f>SUM(E13:E18)</f>
        <v>0</v>
      </c>
      <c r="F12" s="904">
        <f>SUM(F13:F18)</f>
        <v>0</v>
      </c>
      <c r="G12" s="904">
        <f t="shared" ref="G12" si="11">SUM(G13:G18)</f>
        <v>0</v>
      </c>
      <c r="H12" s="904">
        <f>SUM(H13:H18)</f>
        <v>0</v>
      </c>
      <c r="I12" s="904">
        <f>SUM(I13:I18)</f>
        <v>0</v>
      </c>
      <c r="J12" s="904">
        <f>SUM(J13:J18)</f>
        <v>0</v>
      </c>
      <c r="K12" s="904">
        <f t="shared" ref="K12" si="12">SUM(K13:K18)</f>
        <v>0</v>
      </c>
      <c r="L12" s="904">
        <f>SUM(L13:L18)</f>
        <v>0</v>
      </c>
      <c r="M12" s="904">
        <f>SUM(M13:M18)</f>
        <v>0</v>
      </c>
      <c r="N12" s="904">
        <f>SUM(N13:N18)</f>
        <v>0</v>
      </c>
      <c r="O12" s="904">
        <f t="shared" ref="O12" si="13">SUM(O13:O18)</f>
        <v>0</v>
      </c>
      <c r="P12" s="904">
        <f>SUM(P13:P18)</f>
        <v>0</v>
      </c>
      <c r="Q12" s="904">
        <f>SUM(Q13:Q18)</f>
        <v>0</v>
      </c>
      <c r="R12" s="904">
        <f>SUM(R13:R18)</f>
        <v>0</v>
      </c>
      <c r="S12" s="904">
        <f t="shared" ref="S12" si="14">SUM(S13:S18)</f>
        <v>0</v>
      </c>
      <c r="T12" s="929">
        <f t="shared" si="10"/>
        <v>0</v>
      </c>
      <c r="U12" s="904">
        <f>SUM(U13:U18)</f>
        <v>0</v>
      </c>
      <c r="V12" s="487">
        <f t="shared" si="4"/>
        <v>0</v>
      </c>
      <c r="W12" s="930" t="str">
        <f t="shared" si="5"/>
        <v/>
      </c>
      <c r="X12" s="903"/>
    </row>
    <row r="13" spans="1:24" ht="15" outlineLevel="3">
      <c r="A13" s="901" t="str">
        <f>'[12]13销售费用'!A11</f>
        <v>6601.01.01.01</v>
      </c>
      <c r="B13" s="901" t="str">
        <f>'[12]13销售费用'!B11</f>
        <v>报纸广告</v>
      </c>
      <c r="C13" s="104"/>
      <c r="D13" s="904">
        <f t="shared" ref="D13:D59" si="15">SUM(E13:G13)</f>
        <v>0</v>
      </c>
      <c r="E13" s="487">
        <f>'[12]13销售费用'!D11</f>
        <v>0</v>
      </c>
      <c r="F13" s="487">
        <f>'[12]13销售费用'!E11</f>
        <v>0</v>
      </c>
      <c r="G13" s="487">
        <f>'[12]13销售费用'!F11</f>
        <v>0</v>
      </c>
      <c r="H13" s="904">
        <f t="shared" ref="H13:H18" si="16">SUM(I13:K13)</f>
        <v>0</v>
      </c>
      <c r="I13" s="487">
        <f>'[12]13销售费用'!H11</f>
        <v>0</v>
      </c>
      <c r="J13" s="487">
        <f>'[12]13销售费用'!I11</f>
        <v>0</v>
      </c>
      <c r="K13" s="487">
        <f>'[12]13销售费用'!J11</f>
        <v>0</v>
      </c>
      <c r="L13" s="904">
        <f t="shared" ref="L13:L18" si="17">SUM(M13:O13)</f>
        <v>0</v>
      </c>
      <c r="M13" s="487">
        <f>'[12]13销售费用'!L11</f>
        <v>0</v>
      </c>
      <c r="N13" s="487">
        <f>'[12]13销售费用'!M11</f>
        <v>0</v>
      </c>
      <c r="O13" s="487">
        <f>'[12]13销售费用'!N11</f>
        <v>0</v>
      </c>
      <c r="P13" s="904">
        <f t="shared" ref="P13:P18" si="18">SUM(Q13:S13)</f>
        <v>0</v>
      </c>
      <c r="Q13" s="487">
        <f>'[12]13销售费用'!P11</f>
        <v>0</v>
      </c>
      <c r="R13" s="487">
        <f>'[12]13销售费用'!Q11</f>
        <v>0</v>
      </c>
      <c r="S13" s="487">
        <f>'[12]13销售费用'!R11</f>
        <v>0</v>
      </c>
      <c r="T13" s="929">
        <f t="shared" si="10"/>
        <v>0</v>
      </c>
      <c r="U13" s="487">
        <f>'[12]13销售费用'!T12</f>
        <v>0</v>
      </c>
      <c r="V13" s="487">
        <f t="shared" si="4"/>
        <v>0</v>
      </c>
      <c r="W13" s="930" t="str">
        <f t="shared" si="5"/>
        <v/>
      </c>
      <c r="X13" s="903"/>
    </row>
    <row r="14" spans="1:24" ht="15" outlineLevel="3">
      <c r="A14" s="901" t="str">
        <f>'[12]13销售费用'!A12</f>
        <v>6601.01.01.02</v>
      </c>
      <c r="B14" s="901" t="str">
        <f>'[12]13销售费用'!B12</f>
        <v>电视广告</v>
      </c>
      <c r="C14" s="104"/>
      <c r="D14" s="904">
        <f t="shared" si="15"/>
        <v>0</v>
      </c>
      <c r="E14" s="487">
        <f>'[12]13销售费用'!D12</f>
        <v>0</v>
      </c>
      <c r="F14" s="487">
        <f>'[12]13销售费用'!E12</f>
        <v>0</v>
      </c>
      <c r="G14" s="487">
        <f>'[12]13销售费用'!F12</f>
        <v>0</v>
      </c>
      <c r="H14" s="904">
        <f t="shared" si="16"/>
        <v>0</v>
      </c>
      <c r="I14" s="487">
        <f>'[12]13销售费用'!H12</f>
        <v>0</v>
      </c>
      <c r="J14" s="487">
        <f>'[12]13销售费用'!I12</f>
        <v>0</v>
      </c>
      <c r="K14" s="487">
        <f>'[12]13销售费用'!J12</f>
        <v>0</v>
      </c>
      <c r="L14" s="904">
        <f t="shared" si="17"/>
        <v>0</v>
      </c>
      <c r="M14" s="487">
        <f>'[12]13销售费用'!L12</f>
        <v>0</v>
      </c>
      <c r="N14" s="487">
        <f>'[12]13销售费用'!M12</f>
        <v>0</v>
      </c>
      <c r="O14" s="487">
        <f>'[12]13销售费用'!N12</f>
        <v>0</v>
      </c>
      <c r="P14" s="904">
        <f t="shared" si="18"/>
        <v>0</v>
      </c>
      <c r="Q14" s="487">
        <f>'[12]13销售费用'!P12</f>
        <v>0</v>
      </c>
      <c r="R14" s="487">
        <f>'[12]13销售费用'!Q12</f>
        <v>0</v>
      </c>
      <c r="S14" s="487">
        <f>'[12]13销售费用'!R12</f>
        <v>0</v>
      </c>
      <c r="T14" s="929">
        <f t="shared" si="10"/>
        <v>0</v>
      </c>
      <c r="U14" s="487">
        <f>'[12]13销售费用'!T13</f>
        <v>0</v>
      </c>
      <c r="V14" s="487">
        <f t="shared" si="4"/>
        <v>0</v>
      </c>
      <c r="W14" s="930" t="str">
        <f t="shared" si="5"/>
        <v/>
      </c>
      <c r="X14" s="903"/>
    </row>
    <row r="15" spans="1:24" ht="15" outlineLevel="3">
      <c r="A15" s="901" t="str">
        <f>'[12]13销售费用'!A13</f>
        <v>6601.01.01.03</v>
      </c>
      <c r="B15" s="901" t="str">
        <f>'[12]13销售费用'!B13</f>
        <v>户外广告</v>
      </c>
      <c r="C15" s="104"/>
      <c r="D15" s="904">
        <f t="shared" si="15"/>
        <v>0</v>
      </c>
      <c r="E15" s="487">
        <f>'[12]13销售费用'!D13</f>
        <v>0</v>
      </c>
      <c r="F15" s="487">
        <f>'[12]13销售费用'!E13</f>
        <v>0</v>
      </c>
      <c r="G15" s="487">
        <f>'[12]13销售费用'!F13</f>
        <v>0</v>
      </c>
      <c r="H15" s="904">
        <f t="shared" si="16"/>
        <v>0</v>
      </c>
      <c r="I15" s="487">
        <f>'[12]13销售费用'!H13</f>
        <v>0</v>
      </c>
      <c r="J15" s="487">
        <f>'[12]13销售费用'!I13</f>
        <v>0</v>
      </c>
      <c r="K15" s="487">
        <f>'[12]13销售费用'!J13</f>
        <v>0</v>
      </c>
      <c r="L15" s="904">
        <f t="shared" si="17"/>
        <v>0</v>
      </c>
      <c r="M15" s="487">
        <f>'[12]13销售费用'!L13</f>
        <v>0</v>
      </c>
      <c r="N15" s="487">
        <f>'[12]13销售费用'!M13</f>
        <v>0</v>
      </c>
      <c r="O15" s="487">
        <f>'[12]13销售费用'!N13</f>
        <v>0</v>
      </c>
      <c r="P15" s="904">
        <f t="shared" si="18"/>
        <v>0</v>
      </c>
      <c r="Q15" s="487">
        <f>'[12]13销售费用'!P13</f>
        <v>0</v>
      </c>
      <c r="R15" s="487">
        <f>'[12]13销售费用'!Q13</f>
        <v>0</v>
      </c>
      <c r="S15" s="487">
        <f>'[12]13销售费用'!R13</f>
        <v>0</v>
      </c>
      <c r="T15" s="929">
        <f t="shared" si="10"/>
        <v>0</v>
      </c>
      <c r="U15" s="487">
        <f>'[12]13销售费用'!T14</f>
        <v>0</v>
      </c>
      <c r="V15" s="487">
        <f t="shared" si="4"/>
        <v>0</v>
      </c>
      <c r="W15" s="930" t="str">
        <f t="shared" si="5"/>
        <v/>
      </c>
      <c r="X15" s="903"/>
    </row>
    <row r="16" spans="1:24" ht="15" outlineLevel="3">
      <c r="A16" s="901" t="str">
        <f>'[12]13销售费用'!A14</f>
        <v>6601.01.01.04</v>
      </c>
      <c r="B16" s="901" t="str">
        <f>'[12]13销售费用'!B14</f>
        <v>网络广告</v>
      </c>
      <c r="C16" s="107"/>
      <c r="D16" s="904">
        <f t="shared" si="15"/>
        <v>0</v>
      </c>
      <c r="E16" s="487">
        <f>'[12]13销售费用'!D14</f>
        <v>0</v>
      </c>
      <c r="F16" s="487">
        <f>'[12]13销售费用'!E14</f>
        <v>0</v>
      </c>
      <c r="G16" s="487">
        <f>'[12]13销售费用'!F14</f>
        <v>0</v>
      </c>
      <c r="H16" s="904">
        <f t="shared" si="16"/>
        <v>0</v>
      </c>
      <c r="I16" s="487">
        <f>'[12]13销售费用'!H14</f>
        <v>0</v>
      </c>
      <c r="J16" s="487">
        <f>'[12]13销售费用'!I14</f>
        <v>0</v>
      </c>
      <c r="K16" s="487">
        <f>'[12]13销售费用'!J14</f>
        <v>0</v>
      </c>
      <c r="L16" s="904">
        <f t="shared" si="17"/>
        <v>0</v>
      </c>
      <c r="M16" s="487">
        <f>'[12]13销售费用'!L14</f>
        <v>0</v>
      </c>
      <c r="N16" s="487">
        <f>'[12]13销售费用'!M14</f>
        <v>0</v>
      </c>
      <c r="O16" s="487">
        <f>'[12]13销售费用'!N14</f>
        <v>0</v>
      </c>
      <c r="P16" s="904">
        <f t="shared" si="18"/>
        <v>0</v>
      </c>
      <c r="Q16" s="487">
        <f>'[12]13销售费用'!P14</f>
        <v>0</v>
      </c>
      <c r="R16" s="487">
        <f>'[12]13销售费用'!Q14</f>
        <v>0</v>
      </c>
      <c r="S16" s="487">
        <f>'[12]13销售费用'!R14</f>
        <v>0</v>
      </c>
      <c r="T16" s="929">
        <f t="shared" si="10"/>
        <v>0</v>
      </c>
      <c r="U16" s="487">
        <f>'[12]13销售费用'!T15</f>
        <v>0</v>
      </c>
      <c r="V16" s="487">
        <f t="shared" ref="V16:V22" si="19">T16-U16</f>
        <v>0</v>
      </c>
      <c r="W16" s="930" t="str">
        <f t="shared" si="5"/>
        <v/>
      </c>
      <c r="X16" s="903"/>
    </row>
    <row r="17" spans="1:24" ht="15" outlineLevel="3">
      <c r="A17" s="901" t="str">
        <f>'[12]13销售费用'!A15</f>
        <v>6601.01.01.05</v>
      </c>
      <c r="B17" s="901" t="str">
        <f>'[12]13销售费用'!B15</f>
        <v>短信广告</v>
      </c>
      <c r="C17" s="107"/>
      <c r="D17" s="904">
        <f t="shared" si="15"/>
        <v>0</v>
      </c>
      <c r="E17" s="487">
        <f>'[12]13销售费用'!D15</f>
        <v>0</v>
      </c>
      <c r="F17" s="487">
        <f>'[12]13销售费用'!E15</f>
        <v>0</v>
      </c>
      <c r="G17" s="487">
        <f>'[12]13销售费用'!F15</f>
        <v>0</v>
      </c>
      <c r="H17" s="904">
        <f t="shared" si="16"/>
        <v>0</v>
      </c>
      <c r="I17" s="487">
        <f>'[12]13销售费用'!H15</f>
        <v>0</v>
      </c>
      <c r="J17" s="487">
        <f>'[12]13销售费用'!I15</f>
        <v>0</v>
      </c>
      <c r="K17" s="487">
        <f>'[12]13销售费用'!J15</f>
        <v>0</v>
      </c>
      <c r="L17" s="904">
        <f t="shared" si="17"/>
        <v>0</v>
      </c>
      <c r="M17" s="487">
        <f>'[12]13销售费用'!L15</f>
        <v>0</v>
      </c>
      <c r="N17" s="487">
        <f>'[12]13销售费用'!M15</f>
        <v>0</v>
      </c>
      <c r="O17" s="487">
        <f>'[12]13销售费用'!N15</f>
        <v>0</v>
      </c>
      <c r="P17" s="904">
        <f t="shared" si="18"/>
        <v>0</v>
      </c>
      <c r="Q17" s="487">
        <f>'[12]13销售费用'!P15</f>
        <v>0</v>
      </c>
      <c r="R17" s="487">
        <f>'[12]13销售费用'!Q15</f>
        <v>0</v>
      </c>
      <c r="S17" s="487">
        <f>'[12]13销售费用'!R15</f>
        <v>0</v>
      </c>
      <c r="T17" s="929">
        <f t="shared" si="10"/>
        <v>0</v>
      </c>
      <c r="U17" s="487">
        <f>'[12]13销售费用'!T16</f>
        <v>0</v>
      </c>
      <c r="V17" s="487">
        <f t="shared" si="19"/>
        <v>0</v>
      </c>
      <c r="W17" s="930" t="str">
        <f t="shared" si="5"/>
        <v/>
      </c>
      <c r="X17" s="903"/>
    </row>
    <row r="18" spans="1:24" ht="15" outlineLevel="3">
      <c r="A18" s="901" t="str">
        <f>'[12]13销售费用'!A16</f>
        <v>6601.01.01.99</v>
      </c>
      <c r="B18" s="901" t="str">
        <f>'[12]13销售费用'!B16</f>
        <v>其他广告(道旗)</v>
      </c>
      <c r="C18" s="108"/>
      <c r="D18" s="904">
        <f t="shared" si="15"/>
        <v>0</v>
      </c>
      <c r="E18" s="487">
        <f>'[12]13销售费用'!D16</f>
        <v>0</v>
      </c>
      <c r="F18" s="487">
        <f>'[12]13销售费用'!E16</f>
        <v>0</v>
      </c>
      <c r="G18" s="487">
        <f>'[12]13销售费用'!F16</f>
        <v>0</v>
      </c>
      <c r="H18" s="904">
        <f t="shared" si="16"/>
        <v>0</v>
      </c>
      <c r="I18" s="487">
        <f>'[12]13销售费用'!H16</f>
        <v>0</v>
      </c>
      <c r="J18" s="487">
        <f>'[12]13销售费用'!I16</f>
        <v>0</v>
      </c>
      <c r="K18" s="487">
        <f>'[12]13销售费用'!J16</f>
        <v>0</v>
      </c>
      <c r="L18" s="904">
        <f t="shared" si="17"/>
        <v>0</v>
      </c>
      <c r="M18" s="487">
        <f>'[12]13销售费用'!L16</f>
        <v>0</v>
      </c>
      <c r="N18" s="487">
        <f>'[12]13销售费用'!M16</f>
        <v>0</v>
      </c>
      <c r="O18" s="487">
        <f>'[12]13销售费用'!N16</f>
        <v>0</v>
      </c>
      <c r="P18" s="904">
        <f t="shared" si="18"/>
        <v>0</v>
      </c>
      <c r="Q18" s="487">
        <f>'[12]13销售费用'!P16</f>
        <v>0</v>
      </c>
      <c r="R18" s="487">
        <f>'[12]13销售费用'!Q16</f>
        <v>0</v>
      </c>
      <c r="S18" s="487">
        <f>'[12]13销售费用'!R16</f>
        <v>0</v>
      </c>
      <c r="T18" s="929">
        <f t="shared" si="10"/>
        <v>0</v>
      </c>
      <c r="U18" s="487">
        <f>'[12]13销售费用'!T17</f>
        <v>0</v>
      </c>
      <c r="V18" s="487">
        <f t="shared" si="19"/>
        <v>0</v>
      </c>
      <c r="W18" s="930" t="str">
        <f t="shared" si="5"/>
        <v/>
      </c>
      <c r="X18" s="903"/>
    </row>
    <row r="19" spans="1:24" ht="15" outlineLevel="2">
      <c r="A19" s="901" t="str">
        <f>'[12]13销售费用'!A17</f>
        <v>6601.01.02</v>
      </c>
      <c r="B19" s="901" t="str">
        <f>'[12]13销售费用'!B17</f>
        <v>活动推广费</v>
      </c>
      <c r="C19" s="106"/>
      <c r="D19" s="904">
        <f>SUM(D20:D24)</f>
        <v>0</v>
      </c>
      <c r="E19" s="904">
        <f t="shared" ref="E19:G19" si="20">SUM(E20:E24)</f>
        <v>0</v>
      </c>
      <c r="F19" s="904">
        <f t="shared" si="20"/>
        <v>0</v>
      </c>
      <c r="G19" s="904">
        <f t="shared" si="20"/>
        <v>0</v>
      </c>
      <c r="H19" s="904">
        <f>SUM(H20:H24)</f>
        <v>0</v>
      </c>
      <c r="I19" s="904">
        <f t="shared" ref="I19:K19" si="21">SUM(I20:I24)</f>
        <v>0</v>
      </c>
      <c r="J19" s="904">
        <f t="shared" si="21"/>
        <v>0</v>
      </c>
      <c r="K19" s="904">
        <f t="shared" si="21"/>
        <v>0</v>
      </c>
      <c r="L19" s="904">
        <f>SUM(L20:L24)</f>
        <v>0</v>
      </c>
      <c r="M19" s="904">
        <f t="shared" ref="M19:O19" si="22">SUM(M20:M24)</f>
        <v>0</v>
      </c>
      <c r="N19" s="904">
        <f t="shared" si="22"/>
        <v>0</v>
      </c>
      <c r="O19" s="904">
        <f t="shared" si="22"/>
        <v>0</v>
      </c>
      <c r="P19" s="904">
        <f>SUM(P20:P24)</f>
        <v>0</v>
      </c>
      <c r="Q19" s="904">
        <f t="shared" ref="Q19:S19" si="23">SUM(Q20:Q24)</f>
        <v>0</v>
      </c>
      <c r="R19" s="904">
        <f t="shared" si="23"/>
        <v>0</v>
      </c>
      <c r="S19" s="904">
        <f t="shared" si="23"/>
        <v>0</v>
      </c>
      <c r="T19" s="929">
        <f t="shared" si="10"/>
        <v>0</v>
      </c>
      <c r="U19" s="904">
        <f>SUM(U20:U24)</f>
        <v>0</v>
      </c>
      <c r="V19" s="487">
        <f t="shared" si="19"/>
        <v>0</v>
      </c>
      <c r="W19" s="930" t="str">
        <f t="shared" si="5"/>
        <v/>
      </c>
      <c r="X19" s="903"/>
    </row>
    <row r="20" spans="1:24" ht="15" outlineLevel="3">
      <c r="A20" s="901" t="str">
        <f>'[12]13销售费用'!A18</f>
        <v>6601.01.02.01</v>
      </c>
      <c r="B20" s="901" t="str">
        <f>'[12]13销售费用'!B18</f>
        <v>开盘活动费</v>
      </c>
      <c r="C20" s="106"/>
      <c r="D20" s="904">
        <f t="shared" si="15"/>
        <v>0</v>
      </c>
      <c r="E20" s="487">
        <f>'[12]13销售费用'!D18</f>
        <v>0</v>
      </c>
      <c r="F20" s="487">
        <f>'[12]13销售费用'!E18</f>
        <v>0</v>
      </c>
      <c r="G20" s="487">
        <f>'[12]13销售费用'!F18</f>
        <v>0</v>
      </c>
      <c r="H20" s="904">
        <f t="shared" ref="H20:H24" si="24">SUM(I20:K20)</f>
        <v>0</v>
      </c>
      <c r="I20" s="487">
        <f>'[12]13销售费用'!H18</f>
        <v>0</v>
      </c>
      <c r="J20" s="487">
        <f>'[12]13销售费用'!I18</f>
        <v>0</v>
      </c>
      <c r="K20" s="487">
        <f>'[12]13销售费用'!J18</f>
        <v>0</v>
      </c>
      <c r="L20" s="904">
        <f t="shared" ref="L20:L24" si="25">SUM(M20:O20)</f>
        <v>0</v>
      </c>
      <c r="M20" s="487">
        <f>'[12]13销售费用'!L18</f>
        <v>0</v>
      </c>
      <c r="N20" s="487">
        <f>'[12]13销售费用'!M18</f>
        <v>0</v>
      </c>
      <c r="O20" s="487">
        <f>'[12]13销售费用'!N18</f>
        <v>0</v>
      </c>
      <c r="P20" s="904">
        <f t="shared" ref="P20:P24" si="26">SUM(Q20:S20)</f>
        <v>0</v>
      </c>
      <c r="Q20" s="487">
        <f>'[12]13销售费用'!P18</f>
        <v>0</v>
      </c>
      <c r="R20" s="487">
        <f>'[12]13销售费用'!Q18</f>
        <v>0</v>
      </c>
      <c r="S20" s="487">
        <f>'[12]13销售费用'!R18</f>
        <v>0</v>
      </c>
      <c r="T20" s="929">
        <f t="shared" si="10"/>
        <v>0</v>
      </c>
      <c r="U20" s="487">
        <f>'[12]13销售费用'!T19</f>
        <v>0</v>
      </c>
      <c r="V20" s="487">
        <f t="shared" si="19"/>
        <v>0</v>
      </c>
      <c r="W20" s="930" t="str">
        <f t="shared" si="5"/>
        <v/>
      </c>
      <c r="X20" s="903"/>
    </row>
    <row r="21" spans="1:24" ht="15" outlineLevel="3">
      <c r="A21" s="901" t="str">
        <f>'[12]13销售费用'!A19</f>
        <v>6601.01.02.02</v>
      </c>
      <c r="B21" s="901" t="str">
        <f>'[12]13销售费用'!B19</f>
        <v>促销活动费</v>
      </c>
      <c r="C21" s="106"/>
      <c r="D21" s="904">
        <f t="shared" si="15"/>
        <v>0</v>
      </c>
      <c r="E21" s="487">
        <f>'[12]13销售费用'!D19</f>
        <v>0</v>
      </c>
      <c r="F21" s="487">
        <f>'[12]13销售费用'!E19</f>
        <v>0</v>
      </c>
      <c r="G21" s="487">
        <f>'[12]13销售费用'!F19</f>
        <v>0</v>
      </c>
      <c r="H21" s="904">
        <f t="shared" si="24"/>
        <v>0</v>
      </c>
      <c r="I21" s="487">
        <f>'[12]13销售费用'!H19</f>
        <v>0</v>
      </c>
      <c r="J21" s="487">
        <f>'[12]13销售费用'!I19</f>
        <v>0</v>
      </c>
      <c r="K21" s="487">
        <f>'[12]13销售费用'!J19</f>
        <v>0</v>
      </c>
      <c r="L21" s="904">
        <f t="shared" si="25"/>
        <v>0</v>
      </c>
      <c r="M21" s="487">
        <f>'[12]13销售费用'!L19</f>
        <v>0</v>
      </c>
      <c r="N21" s="487">
        <f>'[12]13销售费用'!M19</f>
        <v>0</v>
      </c>
      <c r="O21" s="487">
        <f>'[12]13销售费用'!N19</f>
        <v>0</v>
      </c>
      <c r="P21" s="904">
        <f t="shared" si="26"/>
        <v>0</v>
      </c>
      <c r="Q21" s="487">
        <f>'[12]13销售费用'!P19</f>
        <v>0</v>
      </c>
      <c r="R21" s="487">
        <f>'[12]13销售费用'!Q19</f>
        <v>0</v>
      </c>
      <c r="S21" s="487">
        <f>'[12]13销售费用'!R19</f>
        <v>0</v>
      </c>
      <c r="T21" s="929">
        <f t="shared" si="10"/>
        <v>0</v>
      </c>
      <c r="U21" s="487">
        <f>'[12]13销售费用'!T20</f>
        <v>0</v>
      </c>
      <c r="V21" s="487">
        <f t="shared" si="19"/>
        <v>0</v>
      </c>
      <c r="W21" s="930" t="str">
        <f t="shared" si="5"/>
        <v/>
      </c>
      <c r="X21" s="903"/>
    </row>
    <row r="22" spans="1:24" ht="15" outlineLevel="3">
      <c r="A22" s="901" t="str">
        <f>'[12]13销售费用'!A20</f>
        <v>6601.01.02.03</v>
      </c>
      <c r="B22" s="901" t="str">
        <f>'[12]13销售费用'!B20</f>
        <v>展销会费</v>
      </c>
      <c r="C22" s="106"/>
      <c r="D22" s="904">
        <f t="shared" si="15"/>
        <v>0</v>
      </c>
      <c r="E22" s="487">
        <f>'[12]13销售费用'!D20</f>
        <v>0</v>
      </c>
      <c r="F22" s="487">
        <f>'[12]13销售费用'!E20</f>
        <v>0</v>
      </c>
      <c r="G22" s="487">
        <f>'[12]13销售费用'!F20</f>
        <v>0</v>
      </c>
      <c r="H22" s="904">
        <f t="shared" si="24"/>
        <v>0</v>
      </c>
      <c r="I22" s="487">
        <f>'[12]13销售费用'!H20</f>
        <v>0</v>
      </c>
      <c r="J22" s="487">
        <f>'[12]13销售费用'!I20</f>
        <v>0</v>
      </c>
      <c r="K22" s="487">
        <f>'[12]13销售费用'!J20</f>
        <v>0</v>
      </c>
      <c r="L22" s="904">
        <f t="shared" si="25"/>
        <v>0</v>
      </c>
      <c r="M22" s="487">
        <f>'[12]13销售费用'!L20</f>
        <v>0</v>
      </c>
      <c r="N22" s="487">
        <f>'[12]13销售费用'!M20</f>
        <v>0</v>
      </c>
      <c r="O22" s="487">
        <f>'[12]13销售费用'!N20</f>
        <v>0</v>
      </c>
      <c r="P22" s="904">
        <f t="shared" si="26"/>
        <v>0</v>
      </c>
      <c r="Q22" s="487">
        <f>'[12]13销售费用'!P20</f>
        <v>0</v>
      </c>
      <c r="R22" s="487">
        <f>'[12]13销售费用'!Q20</f>
        <v>0</v>
      </c>
      <c r="S22" s="487">
        <f>'[12]13销售费用'!R20</f>
        <v>0</v>
      </c>
      <c r="T22" s="929">
        <f t="shared" si="10"/>
        <v>0</v>
      </c>
      <c r="U22" s="487">
        <f>'[12]13销售费用'!T21</f>
        <v>0</v>
      </c>
      <c r="V22" s="487">
        <f t="shared" si="19"/>
        <v>0</v>
      </c>
      <c r="W22" s="930" t="str">
        <f t="shared" si="5"/>
        <v/>
      </c>
      <c r="X22" s="903"/>
    </row>
    <row r="23" spans="1:24" ht="15" outlineLevel="3">
      <c r="A23" s="901" t="str">
        <f>'[12]13销售费用'!A21</f>
        <v>6601.01.02.04</v>
      </c>
      <c r="B23" s="901" t="str">
        <f>'[12]13销售费用'!B21</f>
        <v>入伙活动费</v>
      </c>
      <c r="C23" s="106"/>
      <c r="D23" s="904">
        <f t="shared" si="15"/>
        <v>0</v>
      </c>
      <c r="E23" s="487">
        <f>'[12]13销售费用'!D21</f>
        <v>0</v>
      </c>
      <c r="F23" s="487">
        <f>'[12]13销售费用'!E21</f>
        <v>0</v>
      </c>
      <c r="G23" s="487">
        <f>'[12]13销售费用'!F21</f>
        <v>0</v>
      </c>
      <c r="H23" s="904">
        <f t="shared" si="24"/>
        <v>0</v>
      </c>
      <c r="I23" s="487">
        <f>'[12]13销售费用'!H21</f>
        <v>0</v>
      </c>
      <c r="J23" s="487">
        <f>'[12]13销售费用'!I21</f>
        <v>0</v>
      </c>
      <c r="K23" s="487">
        <f>'[12]13销售费用'!J21</f>
        <v>0</v>
      </c>
      <c r="L23" s="904">
        <f t="shared" si="25"/>
        <v>0</v>
      </c>
      <c r="M23" s="487">
        <f>'[12]13销售费用'!L21</f>
        <v>0</v>
      </c>
      <c r="N23" s="487">
        <f>'[12]13销售费用'!M21</f>
        <v>0</v>
      </c>
      <c r="O23" s="487">
        <f>'[12]13销售费用'!N21</f>
        <v>0</v>
      </c>
      <c r="P23" s="904">
        <f t="shared" si="26"/>
        <v>0</v>
      </c>
      <c r="Q23" s="487">
        <f>'[12]13销售费用'!P21</f>
        <v>0</v>
      </c>
      <c r="R23" s="487">
        <f>'[12]13销售费用'!Q21</f>
        <v>0</v>
      </c>
      <c r="S23" s="487">
        <f>'[12]13销售费用'!R21</f>
        <v>0</v>
      </c>
      <c r="T23" s="929">
        <f t="shared" si="10"/>
        <v>0</v>
      </c>
      <c r="U23" s="487">
        <f>'[12]13销售费用'!T22</f>
        <v>0</v>
      </c>
      <c r="V23" s="487">
        <f t="shared" ref="V23:V59" si="27">T23-U23</f>
        <v>0</v>
      </c>
      <c r="W23" s="930" t="str">
        <f t="shared" si="5"/>
        <v/>
      </c>
      <c r="X23" s="903"/>
    </row>
    <row r="24" spans="1:24" ht="15" outlineLevel="3">
      <c r="A24" s="901" t="str">
        <f>'[12]13销售费用'!A22</f>
        <v>6601.01.02.99</v>
      </c>
      <c r="B24" s="901" t="str">
        <f>'[12]13销售费用'!B22</f>
        <v>其它活动推广费</v>
      </c>
      <c r="C24" s="106"/>
      <c r="D24" s="904">
        <f t="shared" si="15"/>
        <v>0</v>
      </c>
      <c r="E24" s="487">
        <f>'[12]13销售费用'!D22</f>
        <v>0</v>
      </c>
      <c r="F24" s="487">
        <f>'[12]13销售费用'!E22</f>
        <v>0</v>
      </c>
      <c r="G24" s="487">
        <f>'[12]13销售费用'!F22</f>
        <v>0</v>
      </c>
      <c r="H24" s="904">
        <f t="shared" si="24"/>
        <v>0</v>
      </c>
      <c r="I24" s="487">
        <f>'[12]13销售费用'!H22</f>
        <v>0</v>
      </c>
      <c r="J24" s="487">
        <f>'[12]13销售费用'!I22</f>
        <v>0</v>
      </c>
      <c r="K24" s="487">
        <f>'[12]13销售费用'!J22</f>
        <v>0</v>
      </c>
      <c r="L24" s="904">
        <f t="shared" si="25"/>
        <v>0</v>
      </c>
      <c r="M24" s="487">
        <f>'[12]13销售费用'!L22</f>
        <v>0</v>
      </c>
      <c r="N24" s="487">
        <f>'[12]13销售费用'!M22</f>
        <v>0</v>
      </c>
      <c r="O24" s="487">
        <f>'[12]13销售费用'!N22</f>
        <v>0</v>
      </c>
      <c r="P24" s="904">
        <f t="shared" si="26"/>
        <v>0</v>
      </c>
      <c r="Q24" s="487">
        <f>'[12]13销售费用'!P22</f>
        <v>0</v>
      </c>
      <c r="R24" s="487">
        <f>'[12]13销售费用'!Q22</f>
        <v>0</v>
      </c>
      <c r="S24" s="487">
        <f>'[12]13销售费用'!R22</f>
        <v>0</v>
      </c>
      <c r="T24" s="929">
        <f t="shared" si="10"/>
        <v>0</v>
      </c>
      <c r="U24" s="487">
        <f>'[12]13销售费用'!T23</f>
        <v>0</v>
      </c>
      <c r="V24" s="487">
        <f t="shared" si="27"/>
        <v>0</v>
      </c>
      <c r="W24" s="930" t="str">
        <f t="shared" si="5"/>
        <v/>
      </c>
      <c r="X24" s="903"/>
    </row>
    <row r="25" spans="1:24" ht="15" outlineLevel="2">
      <c r="A25" s="901" t="str">
        <f>'[12]13销售费用'!A23</f>
        <v>6601.01.03</v>
      </c>
      <c r="B25" s="901" t="str">
        <f>'[12]13销售费用'!B23</f>
        <v>卖场包装费</v>
      </c>
      <c r="C25" s="106"/>
      <c r="D25" s="904">
        <f>SUM(D26:D30)</f>
        <v>0</v>
      </c>
      <c r="E25" s="904">
        <f>SUM(E26:E30)</f>
        <v>0</v>
      </c>
      <c r="F25" s="904">
        <f t="shared" ref="F25:G25" si="28">SUM(F26:F30)</f>
        <v>0</v>
      </c>
      <c r="G25" s="904">
        <f t="shared" si="28"/>
        <v>0</v>
      </c>
      <c r="H25" s="904">
        <f>SUM(H26:H30)</f>
        <v>0</v>
      </c>
      <c r="I25" s="904">
        <f>SUM(I26:I30)</f>
        <v>0</v>
      </c>
      <c r="J25" s="904">
        <f t="shared" ref="J25:K25" si="29">SUM(J26:J30)</f>
        <v>0</v>
      </c>
      <c r="K25" s="904">
        <f t="shared" si="29"/>
        <v>0</v>
      </c>
      <c r="L25" s="904">
        <f>SUM(L26:L30)</f>
        <v>0</v>
      </c>
      <c r="M25" s="904">
        <f>SUM(M26:M30)</f>
        <v>0</v>
      </c>
      <c r="N25" s="904">
        <f t="shared" ref="N25:O25" si="30">SUM(N26:N30)</f>
        <v>0</v>
      </c>
      <c r="O25" s="904">
        <f t="shared" si="30"/>
        <v>0</v>
      </c>
      <c r="P25" s="904">
        <f>SUM(P26:P30)</f>
        <v>0</v>
      </c>
      <c r="Q25" s="904">
        <f>SUM(Q26:Q30)</f>
        <v>0</v>
      </c>
      <c r="R25" s="904">
        <f t="shared" ref="R25:S25" si="31">SUM(R26:R30)</f>
        <v>0</v>
      </c>
      <c r="S25" s="904">
        <f t="shared" si="31"/>
        <v>0</v>
      </c>
      <c r="T25" s="929">
        <f t="shared" si="10"/>
        <v>0</v>
      </c>
      <c r="U25" s="904">
        <f t="shared" ref="U25" si="32">SUM(U26:U30)</f>
        <v>0</v>
      </c>
      <c r="V25" s="487">
        <f t="shared" si="27"/>
        <v>0</v>
      </c>
      <c r="W25" s="930" t="str">
        <f t="shared" si="5"/>
        <v/>
      </c>
      <c r="X25" s="903"/>
    </row>
    <row r="26" spans="1:24" ht="15" outlineLevel="3">
      <c r="A26" s="901" t="str">
        <f>'[12]13销售费用'!A24</f>
        <v>6601.01.03.01</v>
      </c>
      <c r="B26" s="901" t="str">
        <f>'[12]13销售费用'!B24</f>
        <v>售楼处包装费　　　　　　</v>
      </c>
      <c r="C26" s="106"/>
      <c r="D26" s="904">
        <f t="shared" si="15"/>
        <v>0</v>
      </c>
      <c r="E26" s="487">
        <f>'[12]13销售费用'!D24</f>
        <v>0</v>
      </c>
      <c r="F26" s="487">
        <f>'[12]13销售费用'!E24</f>
        <v>0</v>
      </c>
      <c r="G26" s="487">
        <f>'[12]13销售费用'!F24</f>
        <v>0</v>
      </c>
      <c r="H26" s="904">
        <f t="shared" ref="H26:H30" si="33">SUM(I26:K26)</f>
        <v>0</v>
      </c>
      <c r="I26" s="487">
        <f>'[12]13销售费用'!H24</f>
        <v>0</v>
      </c>
      <c r="J26" s="487">
        <f>'[12]13销售费用'!I24</f>
        <v>0</v>
      </c>
      <c r="K26" s="487">
        <f>'[12]13销售费用'!J24</f>
        <v>0</v>
      </c>
      <c r="L26" s="904">
        <f t="shared" ref="L26:L30" si="34">SUM(M26:O26)</f>
        <v>0</v>
      </c>
      <c r="M26" s="487">
        <f>'[12]13销售费用'!L24</f>
        <v>0</v>
      </c>
      <c r="N26" s="487">
        <f>'[12]13销售费用'!M24</f>
        <v>0</v>
      </c>
      <c r="O26" s="487">
        <f>'[12]13销售费用'!N24</f>
        <v>0</v>
      </c>
      <c r="P26" s="904">
        <f t="shared" ref="P26:P30" si="35">SUM(Q26:S26)</f>
        <v>0</v>
      </c>
      <c r="Q26" s="487">
        <f>'[12]13销售费用'!P24</f>
        <v>0</v>
      </c>
      <c r="R26" s="487">
        <f>'[12]13销售费用'!Q24</f>
        <v>0</v>
      </c>
      <c r="S26" s="487">
        <f>'[12]13销售费用'!R24</f>
        <v>0</v>
      </c>
      <c r="T26" s="929">
        <f t="shared" si="10"/>
        <v>0</v>
      </c>
      <c r="U26" s="487">
        <f>'[12]13销售费用'!T25</f>
        <v>0</v>
      </c>
      <c r="V26" s="487">
        <f t="shared" si="27"/>
        <v>0</v>
      </c>
      <c r="W26" s="930" t="str">
        <f t="shared" si="5"/>
        <v/>
      </c>
      <c r="X26" s="903"/>
    </row>
    <row r="27" spans="1:24" ht="15" outlineLevel="3">
      <c r="A27" s="901" t="str">
        <f>'[12]13销售费用'!A25</f>
        <v>6601.01.03.02</v>
      </c>
      <c r="B27" s="901" t="str">
        <f>'[12]13销售费用'!B25</f>
        <v>样板房包装费</v>
      </c>
      <c r="C27" s="106"/>
      <c r="D27" s="904">
        <f t="shared" si="15"/>
        <v>0</v>
      </c>
      <c r="E27" s="487">
        <f>'[12]13销售费用'!D25</f>
        <v>0</v>
      </c>
      <c r="F27" s="487">
        <f>'[12]13销售费用'!E25</f>
        <v>0</v>
      </c>
      <c r="G27" s="487">
        <f>'[12]13销售费用'!F25</f>
        <v>0</v>
      </c>
      <c r="H27" s="904">
        <f t="shared" si="33"/>
        <v>0</v>
      </c>
      <c r="I27" s="487">
        <f>'[12]13销售费用'!H25</f>
        <v>0</v>
      </c>
      <c r="J27" s="487">
        <f>'[12]13销售费用'!I25</f>
        <v>0</v>
      </c>
      <c r="K27" s="487">
        <f>'[12]13销售费用'!J25</f>
        <v>0</v>
      </c>
      <c r="L27" s="904">
        <f t="shared" si="34"/>
        <v>0</v>
      </c>
      <c r="M27" s="487">
        <f>'[12]13销售费用'!L25</f>
        <v>0</v>
      </c>
      <c r="N27" s="487">
        <f>'[12]13销售费用'!M25</f>
        <v>0</v>
      </c>
      <c r="O27" s="487">
        <f>'[12]13销售费用'!N25</f>
        <v>0</v>
      </c>
      <c r="P27" s="904">
        <f t="shared" si="35"/>
        <v>0</v>
      </c>
      <c r="Q27" s="487">
        <f>'[12]13销售费用'!P25</f>
        <v>0</v>
      </c>
      <c r="R27" s="487">
        <f>'[12]13销售费用'!Q25</f>
        <v>0</v>
      </c>
      <c r="S27" s="487">
        <f>'[12]13销售费用'!R25</f>
        <v>0</v>
      </c>
      <c r="T27" s="929">
        <f t="shared" si="10"/>
        <v>0</v>
      </c>
      <c r="U27" s="487">
        <f>'[12]13销售费用'!T26</f>
        <v>0</v>
      </c>
      <c r="V27" s="487">
        <f t="shared" si="27"/>
        <v>0</v>
      </c>
      <c r="W27" s="930" t="str">
        <f t="shared" si="5"/>
        <v/>
      </c>
      <c r="X27" s="903"/>
    </row>
    <row r="28" spans="1:24" ht="15" outlineLevel="3">
      <c r="A28" s="901" t="str">
        <f>'[12]13销售费用'!A26</f>
        <v>6601.01.03.03</v>
      </c>
      <c r="B28" s="901" t="str">
        <f>'[12]13销售费用'!B26</f>
        <v>场景包装费</v>
      </c>
      <c r="C28" s="106"/>
      <c r="D28" s="904">
        <f t="shared" si="15"/>
        <v>0</v>
      </c>
      <c r="E28" s="487">
        <f>'[12]13销售费用'!D26</f>
        <v>0</v>
      </c>
      <c r="F28" s="487">
        <f>'[12]13销售费用'!E26</f>
        <v>0</v>
      </c>
      <c r="G28" s="487">
        <f>'[12]13销售费用'!F26</f>
        <v>0</v>
      </c>
      <c r="H28" s="904">
        <f t="shared" si="33"/>
        <v>0</v>
      </c>
      <c r="I28" s="487">
        <f>'[12]13销售费用'!H26</f>
        <v>0</v>
      </c>
      <c r="J28" s="487">
        <f>'[12]13销售费用'!I26</f>
        <v>0</v>
      </c>
      <c r="K28" s="487">
        <f>'[12]13销售费用'!J26</f>
        <v>0</v>
      </c>
      <c r="L28" s="904">
        <f t="shared" si="34"/>
        <v>0</v>
      </c>
      <c r="M28" s="487">
        <f>'[12]13销售费用'!L26</f>
        <v>0</v>
      </c>
      <c r="N28" s="487">
        <f>'[12]13销售费用'!M26</f>
        <v>0</v>
      </c>
      <c r="O28" s="487">
        <f>'[12]13销售费用'!N26</f>
        <v>0</v>
      </c>
      <c r="P28" s="904">
        <f t="shared" si="35"/>
        <v>0</v>
      </c>
      <c r="Q28" s="487">
        <f>'[12]13销售费用'!P26</f>
        <v>0</v>
      </c>
      <c r="R28" s="487">
        <f>'[12]13销售费用'!Q26</f>
        <v>0</v>
      </c>
      <c r="S28" s="487">
        <f>'[12]13销售费用'!R26</f>
        <v>0</v>
      </c>
      <c r="T28" s="929">
        <f t="shared" si="10"/>
        <v>0</v>
      </c>
      <c r="U28" s="487">
        <f>'[12]13销售费用'!T27</f>
        <v>0</v>
      </c>
      <c r="V28" s="487">
        <f t="shared" si="27"/>
        <v>0</v>
      </c>
      <c r="W28" s="930" t="str">
        <f t="shared" si="5"/>
        <v/>
      </c>
      <c r="X28" s="903"/>
    </row>
    <row r="29" spans="1:24" ht="15" outlineLevel="3">
      <c r="A29" s="901" t="str">
        <f>'[12]13销售费用'!A27</f>
        <v>6601.01.03.04</v>
      </c>
      <c r="B29" s="901" t="str">
        <f>'[12]13销售费用'!B27</f>
        <v>道具购置费</v>
      </c>
      <c r="C29" s="106"/>
      <c r="D29" s="904">
        <f t="shared" si="15"/>
        <v>0</v>
      </c>
      <c r="E29" s="487">
        <f>'[12]13销售费用'!D27</f>
        <v>0</v>
      </c>
      <c r="F29" s="487">
        <f>'[12]13销售费用'!E27</f>
        <v>0</v>
      </c>
      <c r="G29" s="487">
        <f>'[12]13销售费用'!F27</f>
        <v>0</v>
      </c>
      <c r="H29" s="904">
        <f t="shared" si="33"/>
        <v>0</v>
      </c>
      <c r="I29" s="487">
        <f>'[12]13销售费用'!H27</f>
        <v>0</v>
      </c>
      <c r="J29" s="487">
        <f>'[12]13销售费用'!I27</f>
        <v>0</v>
      </c>
      <c r="K29" s="487">
        <f>'[12]13销售费用'!J27</f>
        <v>0</v>
      </c>
      <c r="L29" s="904">
        <f t="shared" si="34"/>
        <v>0</v>
      </c>
      <c r="M29" s="487">
        <f>'[12]13销售费用'!L27</f>
        <v>0</v>
      </c>
      <c r="N29" s="487">
        <f>'[12]13销售费用'!M27</f>
        <v>0</v>
      </c>
      <c r="O29" s="487">
        <f>'[12]13销售费用'!N27</f>
        <v>0</v>
      </c>
      <c r="P29" s="904">
        <f t="shared" si="35"/>
        <v>0</v>
      </c>
      <c r="Q29" s="487">
        <f>'[12]13销售费用'!P27</f>
        <v>0</v>
      </c>
      <c r="R29" s="487">
        <f>'[12]13销售费用'!Q27</f>
        <v>0</v>
      </c>
      <c r="S29" s="487">
        <f>'[12]13销售费用'!R27</f>
        <v>0</v>
      </c>
      <c r="T29" s="929">
        <f t="shared" si="10"/>
        <v>0</v>
      </c>
      <c r="U29" s="487">
        <f>'[12]13销售费用'!T28</f>
        <v>0</v>
      </c>
      <c r="V29" s="487">
        <f t="shared" si="27"/>
        <v>0</v>
      </c>
      <c r="W29" s="930" t="str">
        <f t="shared" si="5"/>
        <v/>
      </c>
      <c r="X29" s="903"/>
    </row>
    <row r="30" spans="1:24" ht="15" outlineLevel="3">
      <c r="A30" s="901" t="str">
        <f>'[12]13销售费用'!A28</f>
        <v>6601.01.03.99</v>
      </c>
      <c r="B30" s="901" t="str">
        <f>'[12]13销售费用'!B28</f>
        <v>其它卖场包装费
（围墙及导视牌）</v>
      </c>
      <c r="C30" s="106"/>
      <c r="D30" s="904">
        <f t="shared" si="15"/>
        <v>0</v>
      </c>
      <c r="E30" s="487">
        <f>'[12]13销售费用'!D28</f>
        <v>0</v>
      </c>
      <c r="F30" s="487">
        <f>'[12]13销售费用'!E28</f>
        <v>0</v>
      </c>
      <c r="G30" s="487">
        <f>'[12]13销售费用'!F28</f>
        <v>0</v>
      </c>
      <c r="H30" s="904">
        <f t="shared" si="33"/>
        <v>0</v>
      </c>
      <c r="I30" s="487">
        <f>'[12]13销售费用'!H28</f>
        <v>0</v>
      </c>
      <c r="J30" s="487">
        <f>'[12]13销售费用'!I28</f>
        <v>0</v>
      </c>
      <c r="K30" s="487">
        <f>'[12]13销售费用'!J28</f>
        <v>0</v>
      </c>
      <c r="L30" s="904">
        <f t="shared" si="34"/>
        <v>0</v>
      </c>
      <c r="M30" s="487">
        <f>'[12]13销售费用'!L28</f>
        <v>0</v>
      </c>
      <c r="N30" s="487">
        <f>'[12]13销售费用'!M28</f>
        <v>0</v>
      </c>
      <c r="O30" s="487">
        <f>'[12]13销售费用'!N28</f>
        <v>0</v>
      </c>
      <c r="P30" s="904">
        <f t="shared" si="35"/>
        <v>0</v>
      </c>
      <c r="Q30" s="487">
        <f>'[12]13销售费用'!P28</f>
        <v>0</v>
      </c>
      <c r="R30" s="487">
        <f>'[12]13销售费用'!Q28</f>
        <v>0</v>
      </c>
      <c r="S30" s="487">
        <f>'[12]13销售费用'!R28</f>
        <v>0</v>
      </c>
      <c r="T30" s="929">
        <f t="shared" si="10"/>
        <v>0</v>
      </c>
      <c r="U30" s="487">
        <f>'[12]13销售费用'!T29</f>
        <v>0</v>
      </c>
      <c r="V30" s="487">
        <f t="shared" si="27"/>
        <v>0</v>
      </c>
      <c r="W30" s="930" t="str">
        <f t="shared" si="5"/>
        <v/>
      </c>
      <c r="X30" s="903"/>
    </row>
    <row r="31" spans="1:24" ht="15" outlineLevel="2">
      <c r="A31" s="901" t="str">
        <f>'[12]13销售费用'!A29</f>
        <v>6601.01.04</v>
      </c>
      <c r="B31" s="901" t="str">
        <f>'[12]13销售费用'!B29</f>
        <v>销售管理费</v>
      </c>
      <c r="C31" s="106"/>
      <c r="D31" s="904">
        <f>SUM(D32:D40)</f>
        <v>0</v>
      </c>
      <c r="E31" s="904">
        <f>SUM(E32:E40)</f>
        <v>0</v>
      </c>
      <c r="F31" s="904">
        <f t="shared" ref="F31:U31" si="36">SUM(F32:F40)</f>
        <v>0</v>
      </c>
      <c r="G31" s="904">
        <f t="shared" si="36"/>
        <v>0</v>
      </c>
      <c r="H31" s="904">
        <f>SUM(H32:H40)</f>
        <v>0</v>
      </c>
      <c r="I31" s="904">
        <f>SUM(I32:I40)</f>
        <v>0</v>
      </c>
      <c r="J31" s="904">
        <f t="shared" ref="J31:K31" si="37">SUM(J32:J40)</f>
        <v>0</v>
      </c>
      <c r="K31" s="904">
        <f t="shared" si="37"/>
        <v>0</v>
      </c>
      <c r="L31" s="904">
        <f>SUM(L32:L40)</f>
        <v>0</v>
      </c>
      <c r="M31" s="904">
        <f>SUM(M32:M40)</f>
        <v>0</v>
      </c>
      <c r="N31" s="904">
        <f t="shared" ref="N31:O31" si="38">SUM(N32:N40)</f>
        <v>0</v>
      </c>
      <c r="O31" s="904">
        <f t="shared" si="38"/>
        <v>0</v>
      </c>
      <c r="P31" s="904">
        <f>SUM(P32:P40)</f>
        <v>0</v>
      </c>
      <c r="Q31" s="904">
        <f>SUM(Q32:Q40)</f>
        <v>0</v>
      </c>
      <c r="R31" s="904">
        <f t="shared" ref="R31:S31" si="39">SUM(R32:R40)</f>
        <v>0</v>
      </c>
      <c r="S31" s="904">
        <f t="shared" si="39"/>
        <v>0</v>
      </c>
      <c r="T31" s="929">
        <f t="shared" si="10"/>
        <v>0</v>
      </c>
      <c r="U31" s="904">
        <f t="shared" si="36"/>
        <v>0</v>
      </c>
      <c r="V31" s="487">
        <f t="shared" si="27"/>
        <v>0</v>
      </c>
      <c r="W31" s="930" t="str">
        <f t="shared" si="5"/>
        <v/>
      </c>
      <c r="X31" s="903"/>
    </row>
    <row r="32" spans="1:24" ht="15" outlineLevel="3">
      <c r="A32" s="901" t="str">
        <f>'[12]13销售费用'!A30</f>
        <v>6601.01.04.01</v>
      </c>
      <c r="B32" s="901" t="str">
        <f>'[12]13销售费用'!B30</f>
        <v>营销人员薪酬</v>
      </c>
      <c r="C32" s="106"/>
      <c r="D32" s="904">
        <f t="shared" si="15"/>
        <v>0</v>
      </c>
      <c r="E32" s="487" t="str">
        <f>'[12]13销售费用'!D30</f>
        <v/>
      </c>
      <c r="F32" s="487" t="str">
        <f>'[12]13销售费用'!E30</f>
        <v/>
      </c>
      <c r="G32" s="487" t="str">
        <f>'[12]13销售费用'!F30</f>
        <v/>
      </c>
      <c r="H32" s="904">
        <f t="shared" ref="H32:H38" si="40">SUM(I32:K32)</f>
        <v>0</v>
      </c>
      <c r="I32" s="487" t="str">
        <f>'[12]13销售费用'!H30</f>
        <v/>
      </c>
      <c r="J32" s="487" t="str">
        <f>'[12]13销售费用'!I30</f>
        <v/>
      </c>
      <c r="K32" s="487" t="str">
        <f>'[12]13销售费用'!J30</f>
        <v/>
      </c>
      <c r="L32" s="904">
        <f t="shared" ref="L32:L38" si="41">SUM(M32:O32)</f>
        <v>0</v>
      </c>
      <c r="M32" s="487" t="str">
        <f>'[12]13销售费用'!L30</f>
        <v/>
      </c>
      <c r="N32" s="487" t="str">
        <f>'[12]13销售费用'!M30</f>
        <v/>
      </c>
      <c r="O32" s="487" t="str">
        <f>'[12]13销售费用'!N30</f>
        <v/>
      </c>
      <c r="P32" s="904">
        <f t="shared" ref="P32:P38" si="42">SUM(Q32:S32)</f>
        <v>0</v>
      </c>
      <c r="Q32" s="487" t="str">
        <f>'[12]13销售费用'!P30</f>
        <v/>
      </c>
      <c r="R32" s="487" t="str">
        <f>'[12]13销售费用'!Q30</f>
        <v/>
      </c>
      <c r="S32" s="487" t="str">
        <f>'[12]13销售费用'!R30</f>
        <v/>
      </c>
      <c r="T32" s="929">
        <f t="shared" si="10"/>
        <v>0</v>
      </c>
      <c r="U32" s="487">
        <f>'[12]13销售费用'!T31</f>
        <v>0</v>
      </c>
      <c r="V32" s="487">
        <f t="shared" si="27"/>
        <v>0</v>
      </c>
      <c r="W32" s="930" t="str">
        <f t="shared" si="5"/>
        <v/>
      </c>
      <c r="X32" s="903"/>
    </row>
    <row r="33" spans="1:25" ht="15" outlineLevel="3">
      <c r="A33" s="901" t="str">
        <f>'[12]13销售费用'!A31</f>
        <v>6601.01.04.02</v>
      </c>
      <c r="B33" s="901" t="str">
        <f>'[12]13销售费用'!B31</f>
        <v>卖场物管费</v>
      </c>
      <c r="C33" s="106"/>
      <c r="D33" s="904">
        <f t="shared" si="15"/>
        <v>0</v>
      </c>
      <c r="E33" s="487">
        <f>'[12]13销售费用'!D31</f>
        <v>0</v>
      </c>
      <c r="F33" s="487">
        <f>'[12]13销售费用'!E31</f>
        <v>0</v>
      </c>
      <c r="G33" s="487">
        <f>'[12]13销售费用'!F31</f>
        <v>0</v>
      </c>
      <c r="H33" s="904">
        <f t="shared" si="40"/>
        <v>0</v>
      </c>
      <c r="I33" s="487">
        <f>'[12]13销售费用'!H31</f>
        <v>0</v>
      </c>
      <c r="J33" s="487">
        <f>'[12]13销售费用'!I31</f>
        <v>0</v>
      </c>
      <c r="K33" s="487">
        <f>'[12]13销售费用'!J31</f>
        <v>0</v>
      </c>
      <c r="L33" s="904">
        <f t="shared" si="41"/>
        <v>0</v>
      </c>
      <c r="M33" s="487">
        <f>'[12]13销售费用'!L31</f>
        <v>0</v>
      </c>
      <c r="N33" s="487">
        <f>'[12]13销售费用'!M31</f>
        <v>0</v>
      </c>
      <c r="O33" s="487">
        <f>'[12]13销售费用'!N31</f>
        <v>0</v>
      </c>
      <c r="P33" s="904">
        <f t="shared" si="42"/>
        <v>0</v>
      </c>
      <c r="Q33" s="487">
        <f>'[12]13销售费用'!P31</f>
        <v>0</v>
      </c>
      <c r="R33" s="487">
        <f>'[12]13销售费用'!Q31</f>
        <v>0</v>
      </c>
      <c r="S33" s="487">
        <f>'[12]13销售费用'!R31</f>
        <v>0</v>
      </c>
      <c r="T33" s="929">
        <f t="shared" si="10"/>
        <v>0</v>
      </c>
      <c r="U33" s="487">
        <f>'[12]13销售费用'!T32</f>
        <v>0</v>
      </c>
      <c r="V33" s="487">
        <f t="shared" si="27"/>
        <v>0</v>
      </c>
      <c r="W33" s="930" t="str">
        <f t="shared" si="5"/>
        <v/>
      </c>
      <c r="X33" s="903"/>
    </row>
    <row r="34" spans="1:25" ht="15" outlineLevel="3">
      <c r="A34" s="901" t="str">
        <f>'[12]13销售费用'!A32</f>
        <v>6601.01.04.03</v>
      </c>
      <c r="B34" s="901" t="str">
        <f>'[12]13销售费用'!B32</f>
        <v>差旅费</v>
      </c>
      <c r="C34" s="106"/>
      <c r="D34" s="904">
        <f t="shared" si="15"/>
        <v>0</v>
      </c>
      <c r="E34" s="487">
        <f>'[12]13销售费用'!D32</f>
        <v>0</v>
      </c>
      <c r="F34" s="487">
        <f>'[12]13销售费用'!E32</f>
        <v>0</v>
      </c>
      <c r="G34" s="487">
        <f>'[12]13销售费用'!F32</f>
        <v>0</v>
      </c>
      <c r="H34" s="904">
        <f t="shared" si="40"/>
        <v>0</v>
      </c>
      <c r="I34" s="487">
        <f>'[12]13销售费用'!H32</f>
        <v>0</v>
      </c>
      <c r="J34" s="487">
        <f>'[12]13销售费用'!I32</f>
        <v>0</v>
      </c>
      <c r="K34" s="487">
        <f>'[12]13销售费用'!J32</f>
        <v>0</v>
      </c>
      <c r="L34" s="904">
        <f t="shared" si="41"/>
        <v>0</v>
      </c>
      <c r="M34" s="487">
        <f>'[12]13销售费用'!L32</f>
        <v>0</v>
      </c>
      <c r="N34" s="487">
        <f>'[12]13销售费用'!M32</f>
        <v>0</v>
      </c>
      <c r="O34" s="487">
        <f>'[12]13销售费用'!N32</f>
        <v>0</v>
      </c>
      <c r="P34" s="904">
        <f t="shared" si="42"/>
        <v>0</v>
      </c>
      <c r="Q34" s="487">
        <f>'[12]13销售费用'!P32</f>
        <v>0</v>
      </c>
      <c r="R34" s="487">
        <f>'[12]13销售费用'!Q32</f>
        <v>0</v>
      </c>
      <c r="S34" s="487">
        <f>'[12]13销售费用'!R32</f>
        <v>0</v>
      </c>
      <c r="T34" s="929">
        <f t="shared" si="10"/>
        <v>0</v>
      </c>
      <c r="U34" s="487">
        <f>'[12]13销售费用'!T33</f>
        <v>0</v>
      </c>
      <c r="V34" s="487">
        <f t="shared" si="27"/>
        <v>0</v>
      </c>
      <c r="W34" s="930" t="str">
        <f t="shared" si="5"/>
        <v/>
      </c>
      <c r="X34" s="903"/>
    </row>
    <row r="35" spans="1:25" ht="15" outlineLevel="3">
      <c r="A35" s="901" t="str">
        <f>'[12]13销售费用'!A33</f>
        <v>6601.01.04.04</v>
      </c>
      <c r="B35" s="901" t="str">
        <f>'[12]13销售费用'!B33</f>
        <v>销售办公费</v>
      </c>
      <c r="C35" s="106"/>
      <c r="D35" s="904">
        <f t="shared" si="15"/>
        <v>0</v>
      </c>
      <c r="E35" s="487">
        <f>'[12]13销售费用'!D33</f>
        <v>0</v>
      </c>
      <c r="F35" s="487">
        <f>'[12]13销售费用'!E33</f>
        <v>0</v>
      </c>
      <c r="G35" s="487">
        <f>'[12]13销售费用'!F33</f>
        <v>0</v>
      </c>
      <c r="H35" s="904">
        <f t="shared" si="40"/>
        <v>0</v>
      </c>
      <c r="I35" s="487">
        <f>'[12]13销售费用'!H33</f>
        <v>0</v>
      </c>
      <c r="J35" s="487">
        <f>'[12]13销售费用'!I33</f>
        <v>0</v>
      </c>
      <c r="K35" s="487">
        <f>'[12]13销售费用'!J33</f>
        <v>0</v>
      </c>
      <c r="L35" s="904">
        <f t="shared" si="41"/>
        <v>0</v>
      </c>
      <c r="M35" s="487">
        <f>'[12]13销售费用'!L33</f>
        <v>0</v>
      </c>
      <c r="N35" s="487">
        <f>'[12]13销售费用'!M33</f>
        <v>0</v>
      </c>
      <c r="O35" s="487">
        <f>'[12]13销售费用'!N33</f>
        <v>0</v>
      </c>
      <c r="P35" s="904">
        <f t="shared" si="42"/>
        <v>0</v>
      </c>
      <c r="Q35" s="487">
        <f>'[12]13销售费用'!P33</f>
        <v>0</v>
      </c>
      <c r="R35" s="487">
        <f>'[12]13销售费用'!Q33</f>
        <v>0</v>
      </c>
      <c r="S35" s="487">
        <f>'[12]13销售费用'!R33</f>
        <v>0</v>
      </c>
      <c r="T35" s="929">
        <f t="shared" si="10"/>
        <v>0</v>
      </c>
      <c r="U35" s="487">
        <f>'[12]13销售费用'!T34</f>
        <v>0</v>
      </c>
      <c r="V35" s="487">
        <f t="shared" si="27"/>
        <v>0</v>
      </c>
      <c r="W35" s="930" t="str">
        <f t="shared" si="5"/>
        <v/>
      </c>
      <c r="X35" s="903"/>
    </row>
    <row r="36" spans="1:25" ht="15" outlineLevel="3">
      <c r="A36" s="901" t="str">
        <f>'[12]13销售费用'!A34</f>
        <v>6601.01.04.05</v>
      </c>
      <c r="B36" s="901" t="str">
        <f>'[12]13销售费用'!B34</f>
        <v>销售电话费</v>
      </c>
      <c r="C36" s="106"/>
      <c r="D36" s="904">
        <f t="shared" si="15"/>
        <v>0</v>
      </c>
      <c r="E36" s="487">
        <f>'[12]13销售费用'!D34</f>
        <v>0</v>
      </c>
      <c r="F36" s="487">
        <f>'[12]13销售费用'!E34</f>
        <v>0</v>
      </c>
      <c r="G36" s="487">
        <f>'[12]13销售费用'!F34</f>
        <v>0</v>
      </c>
      <c r="H36" s="904">
        <f t="shared" si="40"/>
        <v>0</v>
      </c>
      <c r="I36" s="487">
        <f>'[12]13销售费用'!H34</f>
        <v>0</v>
      </c>
      <c r="J36" s="487">
        <f>'[12]13销售费用'!I34</f>
        <v>0</v>
      </c>
      <c r="K36" s="487">
        <f>'[12]13销售费用'!J34</f>
        <v>0</v>
      </c>
      <c r="L36" s="904">
        <f t="shared" si="41"/>
        <v>0</v>
      </c>
      <c r="M36" s="487">
        <f>'[12]13销售费用'!L34</f>
        <v>0</v>
      </c>
      <c r="N36" s="487">
        <f>'[12]13销售费用'!M34</f>
        <v>0</v>
      </c>
      <c r="O36" s="487">
        <f>'[12]13销售费用'!N34</f>
        <v>0</v>
      </c>
      <c r="P36" s="904">
        <f t="shared" si="42"/>
        <v>0</v>
      </c>
      <c r="Q36" s="487">
        <f>'[12]13销售费用'!P34</f>
        <v>0</v>
      </c>
      <c r="R36" s="487">
        <f>'[12]13销售费用'!Q34</f>
        <v>0</v>
      </c>
      <c r="S36" s="487">
        <f>'[12]13销售费用'!R34</f>
        <v>0</v>
      </c>
      <c r="T36" s="929">
        <f t="shared" si="10"/>
        <v>0</v>
      </c>
      <c r="U36" s="487">
        <f>'[12]13销售费用'!T35</f>
        <v>0</v>
      </c>
      <c r="V36" s="487">
        <f t="shared" si="27"/>
        <v>0</v>
      </c>
      <c r="W36" s="930" t="str">
        <f t="shared" si="5"/>
        <v/>
      </c>
      <c r="X36" s="903"/>
    </row>
    <row r="37" spans="1:25" ht="15" outlineLevel="3">
      <c r="A37" s="901" t="str">
        <f>'[12]13销售费用'!A35</f>
        <v>6601.01.04.06</v>
      </c>
      <c r="B37" s="901" t="str">
        <f>'[12]13销售费用'!B35</f>
        <v>销售水电费</v>
      </c>
      <c r="C37" s="106"/>
      <c r="D37" s="904">
        <f t="shared" si="15"/>
        <v>0</v>
      </c>
      <c r="E37" s="487">
        <f>'[12]13销售费用'!D35</f>
        <v>0</v>
      </c>
      <c r="F37" s="487">
        <f>'[12]13销售费用'!E35</f>
        <v>0</v>
      </c>
      <c r="G37" s="487">
        <f>'[12]13销售费用'!F35</f>
        <v>0</v>
      </c>
      <c r="H37" s="904">
        <f t="shared" si="40"/>
        <v>0</v>
      </c>
      <c r="I37" s="487">
        <f>'[12]13销售费用'!H35</f>
        <v>0</v>
      </c>
      <c r="J37" s="487">
        <f>'[12]13销售费用'!I35</f>
        <v>0</v>
      </c>
      <c r="K37" s="487">
        <f>'[12]13销售费用'!J35</f>
        <v>0</v>
      </c>
      <c r="L37" s="904">
        <f t="shared" si="41"/>
        <v>0</v>
      </c>
      <c r="M37" s="487">
        <f>'[12]13销售费用'!L35</f>
        <v>0</v>
      </c>
      <c r="N37" s="487">
        <f>'[12]13销售费用'!M35</f>
        <v>0</v>
      </c>
      <c r="O37" s="487">
        <f>'[12]13销售费用'!N35</f>
        <v>0</v>
      </c>
      <c r="P37" s="904">
        <f t="shared" si="42"/>
        <v>0</v>
      </c>
      <c r="Q37" s="487">
        <f>'[12]13销售费用'!P35</f>
        <v>0</v>
      </c>
      <c r="R37" s="487">
        <f>'[12]13销售费用'!Q35</f>
        <v>0</v>
      </c>
      <c r="S37" s="487">
        <f>'[12]13销售费用'!R35</f>
        <v>0</v>
      </c>
      <c r="T37" s="929">
        <f t="shared" si="10"/>
        <v>0</v>
      </c>
      <c r="U37" s="487">
        <f>'[12]13销售费用'!T36</f>
        <v>0</v>
      </c>
      <c r="V37" s="487">
        <f t="shared" si="27"/>
        <v>0</v>
      </c>
      <c r="W37" s="930" t="str">
        <f t="shared" si="5"/>
        <v/>
      </c>
      <c r="X37" s="903"/>
    </row>
    <row r="38" spans="1:25" ht="15" outlineLevel="3">
      <c r="A38" s="901" t="str">
        <f>'[12]13销售费用'!A36</f>
        <v>6601.01.04.07</v>
      </c>
      <c r="B38" s="901" t="str">
        <f>'[12]13销售费用'!B36</f>
        <v>销售业务费</v>
      </c>
      <c r="C38" s="106"/>
      <c r="D38" s="904">
        <f t="shared" si="15"/>
        <v>0</v>
      </c>
      <c r="E38" s="487">
        <f>'[12]13销售费用'!D36</f>
        <v>0</v>
      </c>
      <c r="F38" s="487">
        <f>'[12]13销售费用'!E36</f>
        <v>0</v>
      </c>
      <c r="G38" s="487">
        <f>'[12]13销售费用'!F36</f>
        <v>0</v>
      </c>
      <c r="H38" s="904">
        <f t="shared" si="40"/>
        <v>0</v>
      </c>
      <c r="I38" s="487">
        <f>'[12]13销售费用'!H36</f>
        <v>0</v>
      </c>
      <c r="J38" s="487">
        <f>'[12]13销售费用'!I36</f>
        <v>0</v>
      </c>
      <c r="K38" s="487">
        <f>'[12]13销售费用'!J36</f>
        <v>0</v>
      </c>
      <c r="L38" s="904">
        <f t="shared" si="41"/>
        <v>0</v>
      </c>
      <c r="M38" s="487">
        <f>'[12]13销售费用'!L36</f>
        <v>0</v>
      </c>
      <c r="N38" s="487">
        <f>'[12]13销售费用'!M36</f>
        <v>0</v>
      </c>
      <c r="O38" s="487">
        <f>'[12]13销售费用'!N36</f>
        <v>0</v>
      </c>
      <c r="P38" s="904">
        <f t="shared" si="42"/>
        <v>0</v>
      </c>
      <c r="Q38" s="487">
        <f>'[12]13销售费用'!P36</f>
        <v>0</v>
      </c>
      <c r="R38" s="487">
        <f>'[12]13销售费用'!Q36</f>
        <v>0</v>
      </c>
      <c r="S38" s="487">
        <f>'[12]13销售费用'!R36</f>
        <v>0</v>
      </c>
      <c r="T38" s="929">
        <f t="shared" si="10"/>
        <v>0</v>
      </c>
      <c r="U38" s="487">
        <f>'[12]13销售费用'!T37</f>
        <v>0</v>
      </c>
      <c r="V38" s="487">
        <f t="shared" si="27"/>
        <v>0</v>
      </c>
      <c r="W38" s="930" t="str">
        <f t="shared" si="5"/>
        <v/>
      </c>
      <c r="X38" s="903"/>
    </row>
    <row r="39" spans="1:25" s="909" customFormat="1" ht="15" outlineLevel="3">
      <c r="A39" s="901" t="str">
        <f>'[12]13销售费用'!A37</f>
        <v>6601.01.04.08</v>
      </c>
      <c r="B39" s="901" t="str">
        <f>'[12]13销售费用'!B37</f>
        <v>样板房费用（管理费）</v>
      </c>
      <c r="C39" s="905"/>
      <c r="D39" s="906">
        <f>SUM(E39:G39)</f>
        <v>0</v>
      </c>
      <c r="E39" s="487">
        <f>'[12]13销售费用'!D37</f>
        <v>0</v>
      </c>
      <c r="F39" s="487">
        <f>'[12]13销售费用'!E37</f>
        <v>0</v>
      </c>
      <c r="G39" s="487">
        <f>'[12]13销售费用'!F37</f>
        <v>0</v>
      </c>
      <c r="H39" s="906">
        <f>SUM(I39:K39)</f>
        <v>0</v>
      </c>
      <c r="I39" s="487">
        <f>'[12]13销售费用'!H37</f>
        <v>0</v>
      </c>
      <c r="J39" s="487">
        <f>'[12]13销售费用'!I37</f>
        <v>0</v>
      </c>
      <c r="K39" s="487">
        <f>'[12]13销售费用'!J37</f>
        <v>0</v>
      </c>
      <c r="L39" s="906">
        <f>SUM(M39:O39)</f>
        <v>0</v>
      </c>
      <c r="M39" s="487">
        <f>'[12]13销售费用'!L37</f>
        <v>0</v>
      </c>
      <c r="N39" s="487">
        <f>'[12]13销售费用'!M37</f>
        <v>0</v>
      </c>
      <c r="O39" s="487">
        <f>'[12]13销售费用'!N37</f>
        <v>0</v>
      </c>
      <c r="P39" s="906">
        <f>SUM(Q39:S39)</f>
        <v>0</v>
      </c>
      <c r="Q39" s="487">
        <f>'[12]13销售费用'!P37</f>
        <v>0</v>
      </c>
      <c r="R39" s="487">
        <f>'[12]13销售费用'!Q37</f>
        <v>0</v>
      </c>
      <c r="S39" s="487">
        <f>'[12]13销售费用'!R37</f>
        <v>0</v>
      </c>
      <c r="T39" s="929">
        <f t="shared" si="10"/>
        <v>0</v>
      </c>
      <c r="U39" s="487">
        <f>'[12]13销售费用'!T38</f>
        <v>0</v>
      </c>
      <c r="V39" s="487">
        <f t="shared" si="27"/>
        <v>0</v>
      </c>
      <c r="W39" s="930" t="str">
        <f t="shared" si="5"/>
        <v/>
      </c>
      <c r="X39" s="907"/>
      <c r="Y39" s="908"/>
    </row>
    <row r="40" spans="1:25" ht="15" outlineLevel="3">
      <c r="A40" s="901" t="str">
        <f>'[12]13销售费用'!A38</f>
        <v>6601.01.04.99</v>
      </c>
      <c r="B40" s="901" t="str">
        <f>'[12]13销售费用'!B38</f>
        <v>其它销售管理费</v>
      </c>
      <c r="C40" s="106"/>
      <c r="D40" s="904">
        <f t="shared" si="15"/>
        <v>0</v>
      </c>
      <c r="E40" s="487">
        <f>'[12]13销售费用'!D38</f>
        <v>0</v>
      </c>
      <c r="F40" s="487">
        <f>'[12]13销售费用'!E38</f>
        <v>0</v>
      </c>
      <c r="G40" s="487">
        <f>'[12]13销售费用'!F38</f>
        <v>0</v>
      </c>
      <c r="H40" s="904">
        <f t="shared" ref="H40" si="43">SUM(I40:K40)</f>
        <v>0</v>
      </c>
      <c r="I40" s="487">
        <f>'[12]13销售费用'!H38</f>
        <v>0</v>
      </c>
      <c r="J40" s="487">
        <f>'[12]13销售费用'!I38</f>
        <v>0</v>
      </c>
      <c r="K40" s="487">
        <f>'[12]13销售费用'!J38</f>
        <v>0</v>
      </c>
      <c r="L40" s="904">
        <f t="shared" ref="L40" si="44">SUM(M40:O40)</f>
        <v>0</v>
      </c>
      <c r="M40" s="487">
        <f>'[12]13销售费用'!L38</f>
        <v>0</v>
      </c>
      <c r="N40" s="487">
        <f>'[12]13销售费用'!M38</f>
        <v>0</v>
      </c>
      <c r="O40" s="487">
        <f>'[12]13销售费用'!N38</f>
        <v>0</v>
      </c>
      <c r="P40" s="904">
        <f t="shared" ref="P40" si="45">SUM(Q40:S40)</f>
        <v>0</v>
      </c>
      <c r="Q40" s="487">
        <f>'[12]13销售费用'!P38</f>
        <v>0</v>
      </c>
      <c r="R40" s="487">
        <f>'[12]13销售费用'!Q38</f>
        <v>0</v>
      </c>
      <c r="S40" s="487">
        <f>'[12]13销售费用'!R38</f>
        <v>0</v>
      </c>
      <c r="T40" s="929">
        <f t="shared" si="10"/>
        <v>0</v>
      </c>
      <c r="U40" s="487">
        <f>'[12]13销售费用'!T39</f>
        <v>0</v>
      </c>
      <c r="V40" s="487">
        <f t="shared" si="27"/>
        <v>0</v>
      </c>
      <c r="W40" s="930" t="str">
        <f t="shared" si="5"/>
        <v/>
      </c>
      <c r="X40" s="903"/>
    </row>
    <row r="41" spans="1:25" ht="15" outlineLevel="2">
      <c r="A41" s="901" t="str">
        <f>'[12]13销售费用'!A39</f>
        <v>6601.01.05</v>
      </c>
      <c r="B41" s="901" t="str">
        <f>'[12]13销售费用'!B39</f>
        <v>配套设施费</v>
      </c>
      <c r="C41" s="106"/>
      <c r="D41" s="904">
        <f>SUM(D42:D43)</f>
        <v>0</v>
      </c>
      <c r="E41" s="904">
        <f t="shared" ref="E41:U41" si="46">SUM(E42:E43)</f>
        <v>0</v>
      </c>
      <c r="F41" s="904">
        <f t="shared" si="46"/>
        <v>0</v>
      </c>
      <c r="G41" s="904">
        <f t="shared" si="46"/>
        <v>0</v>
      </c>
      <c r="H41" s="904">
        <f>SUM(H42:H43)</f>
        <v>0</v>
      </c>
      <c r="I41" s="904">
        <f t="shared" ref="I41:K41" si="47">SUM(I42:I43)</f>
        <v>0</v>
      </c>
      <c r="J41" s="904">
        <f t="shared" si="47"/>
        <v>0</v>
      </c>
      <c r="K41" s="904">
        <f t="shared" si="47"/>
        <v>0</v>
      </c>
      <c r="L41" s="904">
        <f>SUM(L42:L43)</f>
        <v>0</v>
      </c>
      <c r="M41" s="904">
        <f t="shared" ref="M41:O41" si="48">SUM(M42:M43)</f>
        <v>0</v>
      </c>
      <c r="N41" s="904">
        <f t="shared" si="48"/>
        <v>0</v>
      </c>
      <c r="O41" s="904">
        <f t="shared" si="48"/>
        <v>0</v>
      </c>
      <c r="P41" s="904">
        <f>SUM(P42:P43)</f>
        <v>0</v>
      </c>
      <c r="Q41" s="904">
        <f t="shared" ref="Q41:S41" si="49">SUM(Q42:Q43)</f>
        <v>0</v>
      </c>
      <c r="R41" s="904">
        <f t="shared" si="49"/>
        <v>0</v>
      </c>
      <c r="S41" s="904">
        <f t="shared" si="49"/>
        <v>0</v>
      </c>
      <c r="T41" s="929">
        <f t="shared" si="10"/>
        <v>0</v>
      </c>
      <c r="U41" s="904">
        <f t="shared" si="46"/>
        <v>0</v>
      </c>
      <c r="V41" s="487">
        <f t="shared" si="27"/>
        <v>0</v>
      </c>
      <c r="W41" s="930" t="str">
        <f t="shared" si="5"/>
        <v/>
      </c>
      <c r="X41" s="903"/>
    </row>
    <row r="42" spans="1:25" ht="15" outlineLevel="3">
      <c r="A42" s="901" t="str">
        <f>'[12]13销售费用'!A40</f>
        <v>6601.01.05.01</v>
      </c>
      <c r="B42" s="901" t="str">
        <f>'[12]13销售费用'!B40</f>
        <v>车辆费</v>
      </c>
      <c r="C42" s="106"/>
      <c r="D42" s="904">
        <f t="shared" si="15"/>
        <v>0</v>
      </c>
      <c r="E42" s="487">
        <f>'[12]13销售费用'!D40</f>
        <v>0</v>
      </c>
      <c r="F42" s="487">
        <f>'[12]13销售费用'!E40</f>
        <v>0</v>
      </c>
      <c r="G42" s="487">
        <f>'[12]13销售费用'!F40</f>
        <v>0</v>
      </c>
      <c r="H42" s="904">
        <f t="shared" ref="H42:H43" si="50">SUM(I42:K42)</f>
        <v>0</v>
      </c>
      <c r="I42" s="487">
        <f>'[12]13销售费用'!H40</f>
        <v>0</v>
      </c>
      <c r="J42" s="487">
        <f>'[12]13销售费用'!I40</f>
        <v>0</v>
      </c>
      <c r="K42" s="487">
        <f>'[12]13销售费用'!J40</f>
        <v>0</v>
      </c>
      <c r="L42" s="904">
        <f t="shared" ref="L42:L43" si="51">SUM(M42:O42)</f>
        <v>0</v>
      </c>
      <c r="M42" s="487">
        <f>'[12]13销售费用'!L40</f>
        <v>0</v>
      </c>
      <c r="N42" s="487">
        <f>'[12]13销售费用'!M40</f>
        <v>0</v>
      </c>
      <c r="O42" s="487">
        <f>'[12]13销售费用'!N40</f>
        <v>0</v>
      </c>
      <c r="P42" s="904">
        <f t="shared" ref="P42:P43" si="52">SUM(Q42:S42)</f>
        <v>0</v>
      </c>
      <c r="Q42" s="487">
        <f>'[12]13销售费用'!P40</f>
        <v>0</v>
      </c>
      <c r="R42" s="487">
        <f>'[12]13销售费用'!Q40</f>
        <v>0</v>
      </c>
      <c r="S42" s="487">
        <f>'[12]13销售费用'!R40</f>
        <v>0</v>
      </c>
      <c r="T42" s="929">
        <f t="shared" si="10"/>
        <v>0</v>
      </c>
      <c r="U42" s="487">
        <f>'[12]13销售费用'!T41</f>
        <v>0</v>
      </c>
      <c r="V42" s="487">
        <f t="shared" si="27"/>
        <v>0</v>
      </c>
      <c r="W42" s="930" t="str">
        <f t="shared" si="5"/>
        <v/>
      </c>
      <c r="X42" s="903"/>
    </row>
    <row r="43" spans="1:25" ht="15" outlineLevel="3">
      <c r="A43" s="901" t="str">
        <f>'[12]13销售费用'!A41</f>
        <v>6601.01.05.02</v>
      </c>
      <c r="B43" s="901" t="str">
        <f>'[12]13销售费用'!B41</f>
        <v>其它配套设施费</v>
      </c>
      <c r="C43" s="106"/>
      <c r="D43" s="904">
        <f t="shared" si="15"/>
        <v>0</v>
      </c>
      <c r="E43" s="487">
        <f>'[12]13销售费用'!D41</f>
        <v>0</v>
      </c>
      <c r="F43" s="487">
        <f>'[12]13销售费用'!E41</f>
        <v>0</v>
      </c>
      <c r="G43" s="487">
        <f>'[12]13销售费用'!F41</f>
        <v>0</v>
      </c>
      <c r="H43" s="904">
        <f t="shared" si="50"/>
        <v>0</v>
      </c>
      <c r="I43" s="487">
        <f>'[12]13销售费用'!H41</f>
        <v>0</v>
      </c>
      <c r="J43" s="487">
        <f>'[12]13销售费用'!I41</f>
        <v>0</v>
      </c>
      <c r="K43" s="487">
        <f>'[12]13销售费用'!J41</f>
        <v>0</v>
      </c>
      <c r="L43" s="904">
        <f t="shared" si="51"/>
        <v>0</v>
      </c>
      <c r="M43" s="487">
        <f>'[12]13销售费用'!L41</f>
        <v>0</v>
      </c>
      <c r="N43" s="487">
        <f>'[12]13销售费用'!M41</f>
        <v>0</v>
      </c>
      <c r="O43" s="487">
        <f>'[12]13销售费用'!N41</f>
        <v>0</v>
      </c>
      <c r="P43" s="904">
        <f t="shared" si="52"/>
        <v>0</v>
      </c>
      <c r="Q43" s="487">
        <f>'[12]13销售费用'!P41</f>
        <v>0</v>
      </c>
      <c r="R43" s="487">
        <f>'[12]13销售费用'!Q41</f>
        <v>0</v>
      </c>
      <c r="S43" s="487">
        <f>'[12]13销售费用'!R41</f>
        <v>0</v>
      </c>
      <c r="T43" s="929">
        <f t="shared" si="10"/>
        <v>0</v>
      </c>
      <c r="U43" s="487">
        <f>'[12]13销售费用'!T42</f>
        <v>0</v>
      </c>
      <c r="V43" s="487">
        <f t="shared" si="27"/>
        <v>0</v>
      </c>
      <c r="W43" s="930" t="str">
        <f t="shared" si="5"/>
        <v/>
      </c>
      <c r="X43" s="903"/>
    </row>
    <row r="44" spans="1:25" ht="15" outlineLevel="2">
      <c r="A44" s="901" t="str">
        <f>'[12]13销售费用'!A42</f>
        <v>6601.01.06</v>
      </c>
      <c r="B44" s="901" t="str">
        <f>'[12]13销售费用'!B42</f>
        <v>咨询代理费</v>
      </c>
      <c r="C44" s="106"/>
      <c r="D44" s="904">
        <f>SUM(D45:D47)</f>
        <v>0</v>
      </c>
      <c r="E44" s="904">
        <f t="shared" ref="E44:U44" si="53">SUM(E45:E47)</f>
        <v>0</v>
      </c>
      <c r="F44" s="904">
        <f>SUM(F45:F47)</f>
        <v>0</v>
      </c>
      <c r="G44" s="904">
        <f t="shared" si="53"/>
        <v>0</v>
      </c>
      <c r="H44" s="904">
        <f>SUM(H45:H47)</f>
        <v>0</v>
      </c>
      <c r="I44" s="904">
        <f t="shared" ref="I44" si="54">SUM(I45:I47)</f>
        <v>0</v>
      </c>
      <c r="J44" s="904">
        <f>SUM(J45:J47)</f>
        <v>0</v>
      </c>
      <c r="K44" s="904">
        <f t="shared" ref="K44" si="55">SUM(K45:K47)</f>
        <v>0</v>
      </c>
      <c r="L44" s="904">
        <f>SUM(L45:L47)</f>
        <v>0</v>
      </c>
      <c r="M44" s="904">
        <f t="shared" ref="M44" si="56">SUM(M45:M47)</f>
        <v>0</v>
      </c>
      <c r="N44" s="904">
        <f>SUM(N45:N47)</f>
        <v>0</v>
      </c>
      <c r="O44" s="904">
        <f t="shared" ref="O44" si="57">SUM(O45:O47)</f>
        <v>0</v>
      </c>
      <c r="P44" s="904">
        <f>SUM(P45:P47)</f>
        <v>0</v>
      </c>
      <c r="Q44" s="904">
        <f t="shared" ref="Q44" si="58">SUM(Q45:Q47)</f>
        <v>0</v>
      </c>
      <c r="R44" s="904">
        <f>SUM(R45:R47)</f>
        <v>0</v>
      </c>
      <c r="S44" s="904">
        <f t="shared" ref="S44" si="59">SUM(S45:S47)</f>
        <v>0</v>
      </c>
      <c r="T44" s="929">
        <f t="shared" si="10"/>
        <v>0</v>
      </c>
      <c r="U44" s="904">
        <f t="shared" si="53"/>
        <v>0</v>
      </c>
      <c r="V44" s="487">
        <f t="shared" si="27"/>
        <v>0</v>
      </c>
      <c r="W44" s="930" t="str">
        <f t="shared" si="5"/>
        <v/>
      </c>
      <c r="X44" s="903"/>
    </row>
    <row r="45" spans="1:25" ht="16.5" customHeight="1" outlineLevel="3">
      <c r="A45" s="901" t="str">
        <f>'[12]13销售费用'!A43</f>
        <v>6601.01.06.01</v>
      </c>
      <c r="B45" s="901" t="str">
        <f>'[12]13销售费用'!B43</f>
        <v>策划咨询费</v>
      </c>
      <c r="C45" s="106"/>
      <c r="D45" s="904">
        <f t="shared" si="15"/>
        <v>0</v>
      </c>
      <c r="E45" s="487">
        <f>'[12]13销售费用'!D43</f>
        <v>0</v>
      </c>
      <c r="F45" s="487">
        <f>'[12]13销售费用'!E43</f>
        <v>0</v>
      </c>
      <c r="G45" s="487">
        <f>'[12]13销售费用'!F43</f>
        <v>0</v>
      </c>
      <c r="H45" s="904">
        <f t="shared" ref="H45:H47" si="60">SUM(I45:K45)</f>
        <v>0</v>
      </c>
      <c r="I45" s="487">
        <f>'[12]13销售费用'!H43</f>
        <v>0</v>
      </c>
      <c r="J45" s="487">
        <f>'[12]13销售费用'!I43</f>
        <v>0</v>
      </c>
      <c r="K45" s="487">
        <f>'[12]13销售费用'!J43</f>
        <v>0</v>
      </c>
      <c r="L45" s="904">
        <f t="shared" ref="L45:L47" si="61">SUM(M45:O45)</f>
        <v>0</v>
      </c>
      <c r="M45" s="487">
        <f>'[12]13销售费用'!L43</f>
        <v>0</v>
      </c>
      <c r="N45" s="487">
        <f>'[12]13销售费用'!M43</f>
        <v>0</v>
      </c>
      <c r="O45" s="487">
        <f>'[12]13销售费用'!N43</f>
        <v>0</v>
      </c>
      <c r="P45" s="904">
        <f t="shared" ref="P45:P47" si="62">SUM(Q45:S45)</f>
        <v>0</v>
      </c>
      <c r="Q45" s="487">
        <f>'[12]13销售费用'!P43</f>
        <v>0</v>
      </c>
      <c r="R45" s="487">
        <f>'[12]13销售费用'!Q43</f>
        <v>0</v>
      </c>
      <c r="S45" s="487">
        <f>'[12]13销售费用'!R43</f>
        <v>0</v>
      </c>
      <c r="T45" s="929">
        <f t="shared" si="10"/>
        <v>0</v>
      </c>
      <c r="U45" s="487">
        <f>'[12]13销售费用'!T44</f>
        <v>0</v>
      </c>
      <c r="V45" s="487">
        <f t="shared" si="27"/>
        <v>0</v>
      </c>
      <c r="W45" s="930" t="str">
        <f t="shared" si="5"/>
        <v/>
      </c>
      <c r="X45" s="903"/>
    </row>
    <row r="46" spans="1:25" ht="15" outlineLevel="3">
      <c r="A46" s="901" t="str">
        <f>'[12]13销售费用'!A44</f>
        <v>6601.01.06.02</v>
      </c>
      <c r="B46" s="901" t="str">
        <f>'[12]13销售费用'!B44</f>
        <v>代理佣金</v>
      </c>
      <c r="C46" s="106"/>
      <c r="D46" s="904">
        <f t="shared" si="15"/>
        <v>0</v>
      </c>
      <c r="E46" s="487">
        <f>'[12]13销售费用'!D44</f>
        <v>0</v>
      </c>
      <c r="F46" s="487">
        <f>'[12]13销售费用'!E44</f>
        <v>0</v>
      </c>
      <c r="G46" s="487">
        <f>'[12]13销售费用'!F44</f>
        <v>0</v>
      </c>
      <c r="H46" s="904">
        <f t="shared" si="60"/>
        <v>0</v>
      </c>
      <c r="I46" s="487">
        <f>'[12]13销售费用'!H44</f>
        <v>0</v>
      </c>
      <c r="J46" s="487">
        <f>'[12]13销售费用'!I44</f>
        <v>0</v>
      </c>
      <c r="K46" s="487">
        <f>'[12]13销售费用'!J44</f>
        <v>0</v>
      </c>
      <c r="L46" s="904">
        <f t="shared" si="61"/>
        <v>0</v>
      </c>
      <c r="M46" s="487">
        <f>'[12]13销售费用'!L44</f>
        <v>0</v>
      </c>
      <c r="N46" s="487">
        <f>'[12]13销售费用'!M44</f>
        <v>0</v>
      </c>
      <c r="O46" s="487">
        <f>'[12]13销售费用'!N44</f>
        <v>0</v>
      </c>
      <c r="P46" s="904">
        <f t="shared" si="62"/>
        <v>0</v>
      </c>
      <c r="Q46" s="487">
        <f>'[12]13销售费用'!P44</f>
        <v>0</v>
      </c>
      <c r="R46" s="487">
        <f>'[12]13销售费用'!Q44</f>
        <v>0</v>
      </c>
      <c r="S46" s="487">
        <f>'[12]13销售费用'!R44</f>
        <v>0</v>
      </c>
      <c r="T46" s="929">
        <f t="shared" si="10"/>
        <v>0</v>
      </c>
      <c r="U46" s="487">
        <f>'[12]13销售费用'!T45</f>
        <v>0</v>
      </c>
      <c r="V46" s="487">
        <f t="shared" si="27"/>
        <v>0</v>
      </c>
      <c r="W46" s="930" t="str">
        <f t="shared" si="5"/>
        <v/>
      </c>
      <c r="X46" s="903"/>
    </row>
    <row r="47" spans="1:25" ht="15" outlineLevel="3">
      <c r="A47" s="901" t="str">
        <f>'[12]13销售费用'!A45</f>
        <v>6601.01.06.03</v>
      </c>
      <c r="B47" s="901" t="str">
        <f>'[12]13销售费用'!B45</f>
        <v>其它咨询代理费(广告
公司费用)</v>
      </c>
      <c r="C47" s="106"/>
      <c r="D47" s="904">
        <f t="shared" si="15"/>
        <v>0</v>
      </c>
      <c r="E47" s="487">
        <f>'[12]13销售费用'!D45</f>
        <v>0</v>
      </c>
      <c r="F47" s="487">
        <f>'[12]13销售费用'!E45</f>
        <v>0</v>
      </c>
      <c r="G47" s="487">
        <f>'[12]13销售费用'!F45</f>
        <v>0</v>
      </c>
      <c r="H47" s="904">
        <f t="shared" si="60"/>
        <v>0</v>
      </c>
      <c r="I47" s="487">
        <f>'[12]13销售费用'!H45</f>
        <v>0</v>
      </c>
      <c r="J47" s="487">
        <f>'[12]13销售费用'!I45</f>
        <v>0</v>
      </c>
      <c r="K47" s="487">
        <f>'[12]13销售费用'!J45</f>
        <v>0</v>
      </c>
      <c r="L47" s="904">
        <f t="shared" si="61"/>
        <v>0</v>
      </c>
      <c r="M47" s="487">
        <f>'[12]13销售费用'!L45</f>
        <v>0</v>
      </c>
      <c r="N47" s="487">
        <f>'[12]13销售费用'!M45</f>
        <v>0</v>
      </c>
      <c r="O47" s="487">
        <f>'[12]13销售费用'!N45</f>
        <v>0</v>
      </c>
      <c r="P47" s="904">
        <f t="shared" si="62"/>
        <v>0</v>
      </c>
      <c r="Q47" s="487">
        <f>'[12]13销售费用'!P45</f>
        <v>0</v>
      </c>
      <c r="R47" s="487">
        <f>'[12]13销售费用'!Q45</f>
        <v>0</v>
      </c>
      <c r="S47" s="487">
        <f>'[12]13销售费用'!R45</f>
        <v>0</v>
      </c>
      <c r="T47" s="929">
        <f t="shared" si="10"/>
        <v>0</v>
      </c>
      <c r="U47" s="487">
        <f>'[12]13销售费用'!T46</f>
        <v>0</v>
      </c>
      <c r="V47" s="487">
        <f t="shared" si="27"/>
        <v>0</v>
      </c>
      <c r="W47" s="930" t="str">
        <f t="shared" si="5"/>
        <v/>
      </c>
      <c r="X47" s="903"/>
    </row>
    <row r="48" spans="1:25" s="909" customFormat="1" ht="15" outlineLevel="3">
      <c r="A48" s="901" t="str">
        <f>'[12]13销售费用'!A46</f>
        <v>6601.01.06.04</v>
      </c>
      <c r="B48" s="901" t="str">
        <f>'[12]13销售费用'!B46</f>
        <v>签约律师代理费</v>
      </c>
      <c r="C48" s="905"/>
      <c r="D48" s="906">
        <f>SUM(E48:G48)</f>
        <v>0</v>
      </c>
      <c r="E48" s="487">
        <f>'[12]13销售费用'!D46</f>
        <v>0</v>
      </c>
      <c r="F48" s="487">
        <f>'[12]13销售费用'!E46</f>
        <v>0</v>
      </c>
      <c r="G48" s="487">
        <f>'[12]13销售费用'!F46</f>
        <v>0</v>
      </c>
      <c r="H48" s="906">
        <f>SUM(I48:K48)</f>
        <v>0</v>
      </c>
      <c r="I48" s="487">
        <f>'[12]13销售费用'!H46</f>
        <v>0</v>
      </c>
      <c r="J48" s="487">
        <f>'[12]13销售费用'!I46</f>
        <v>0</v>
      </c>
      <c r="K48" s="487">
        <f>'[12]13销售费用'!J46</f>
        <v>0</v>
      </c>
      <c r="L48" s="906">
        <f>SUM(M48:O48)</f>
        <v>0</v>
      </c>
      <c r="M48" s="487">
        <f>'[12]13销售费用'!L46</f>
        <v>0</v>
      </c>
      <c r="N48" s="487">
        <f>'[12]13销售费用'!M46</f>
        <v>0</v>
      </c>
      <c r="O48" s="487">
        <f>'[12]13销售费用'!N46</f>
        <v>0</v>
      </c>
      <c r="P48" s="906">
        <f>SUM(Q48:S48)</f>
        <v>0</v>
      </c>
      <c r="Q48" s="487">
        <f>'[12]13销售费用'!P46</f>
        <v>0</v>
      </c>
      <c r="R48" s="487">
        <f>'[12]13销售费用'!Q46</f>
        <v>0</v>
      </c>
      <c r="S48" s="487">
        <f>'[12]13销售费用'!R46</f>
        <v>0</v>
      </c>
      <c r="T48" s="929">
        <f t="shared" si="10"/>
        <v>0</v>
      </c>
      <c r="U48" s="487">
        <f>'[12]13销售费用'!T47</f>
        <v>0</v>
      </c>
      <c r="V48" s="487">
        <f t="shared" si="27"/>
        <v>0</v>
      </c>
      <c r="W48" s="930" t="str">
        <f t="shared" si="5"/>
        <v/>
      </c>
      <c r="X48" s="907"/>
      <c r="Y48" s="908"/>
    </row>
    <row r="49" spans="1:24" ht="15" outlineLevel="2">
      <c r="A49" s="901" t="str">
        <f>'[12]13销售费用'!A47</f>
        <v>6601.01.07</v>
      </c>
      <c r="B49" s="901" t="str">
        <f>'[12]13销售费用'!B47</f>
        <v>其它营销费(固定分摊、
不可预见费用)</v>
      </c>
      <c r="C49" s="106"/>
      <c r="D49" s="904">
        <f>SUM(E49:G49)</f>
        <v>0</v>
      </c>
      <c r="E49" s="487">
        <f>'[12]13销售费用'!D47</f>
        <v>0</v>
      </c>
      <c r="F49" s="487">
        <f>'[12]13销售费用'!E47</f>
        <v>0</v>
      </c>
      <c r="G49" s="487">
        <f>'[12]13销售费用'!F47</f>
        <v>0</v>
      </c>
      <c r="H49" s="904">
        <f>SUM(I49:K49)</f>
        <v>0</v>
      </c>
      <c r="I49" s="487">
        <f>'[12]13销售费用'!H47</f>
        <v>0</v>
      </c>
      <c r="J49" s="487">
        <f>'[12]13销售费用'!I47</f>
        <v>0</v>
      </c>
      <c r="K49" s="487">
        <f>'[12]13销售费用'!J47</f>
        <v>0</v>
      </c>
      <c r="L49" s="904">
        <f>SUM(M49:O49)</f>
        <v>0</v>
      </c>
      <c r="M49" s="487">
        <f>'[12]13销售费用'!L47</f>
        <v>0</v>
      </c>
      <c r="N49" s="487">
        <f>'[12]13销售费用'!M47</f>
        <v>0</v>
      </c>
      <c r="O49" s="487">
        <f>'[12]13销售费用'!N47</f>
        <v>0</v>
      </c>
      <c r="P49" s="904">
        <f>SUM(Q49:S49)</f>
        <v>0</v>
      </c>
      <c r="Q49" s="487">
        <f>'[12]13销售费用'!P47</f>
        <v>0</v>
      </c>
      <c r="R49" s="487">
        <f>'[12]13销售费用'!Q47</f>
        <v>0</v>
      </c>
      <c r="S49" s="487">
        <f>'[12]13销售费用'!R47</f>
        <v>0</v>
      </c>
      <c r="T49" s="929">
        <f t="shared" si="10"/>
        <v>0</v>
      </c>
      <c r="U49" s="487">
        <f>'[12]13销售费用'!T48</f>
        <v>0</v>
      </c>
      <c r="V49" s="487">
        <f t="shared" si="27"/>
        <v>0</v>
      </c>
      <c r="W49" s="930" t="str">
        <f t="shared" si="5"/>
        <v/>
      </c>
      <c r="X49" s="903"/>
    </row>
    <row r="50" spans="1:24" ht="15" outlineLevel="1">
      <c r="A50" s="901" t="str">
        <f>'[12]13销售费用'!A48</f>
        <v>6601.02</v>
      </c>
      <c r="B50" s="901" t="str">
        <f>'[12]13销售费用'!B48</f>
        <v>售后服务费用</v>
      </c>
      <c r="C50" s="106"/>
      <c r="D50" s="904">
        <f>SUM(D51:D53)</f>
        <v>0</v>
      </c>
      <c r="E50" s="904">
        <f t="shared" ref="E50:U50" si="63">SUM(E51:E53)</f>
        <v>0</v>
      </c>
      <c r="F50" s="904">
        <f t="shared" si="63"/>
        <v>0</v>
      </c>
      <c r="G50" s="904">
        <f t="shared" si="63"/>
        <v>0</v>
      </c>
      <c r="H50" s="904">
        <f>SUM(H51:H53)</f>
        <v>0</v>
      </c>
      <c r="I50" s="904">
        <f t="shared" ref="I50:K50" si="64">SUM(I51:I53)</f>
        <v>0</v>
      </c>
      <c r="J50" s="904">
        <f t="shared" si="64"/>
        <v>0</v>
      </c>
      <c r="K50" s="904">
        <f t="shared" si="64"/>
        <v>0</v>
      </c>
      <c r="L50" s="904">
        <f>SUM(L51:L53)</f>
        <v>0</v>
      </c>
      <c r="M50" s="904">
        <f t="shared" ref="M50:O50" si="65">SUM(M51:M53)</f>
        <v>0</v>
      </c>
      <c r="N50" s="904">
        <f t="shared" si="65"/>
        <v>0</v>
      </c>
      <c r="O50" s="904">
        <f t="shared" si="65"/>
        <v>0</v>
      </c>
      <c r="P50" s="904">
        <f>SUM(P51:P53)</f>
        <v>0</v>
      </c>
      <c r="Q50" s="904">
        <f t="shared" ref="Q50:S50" si="66">SUM(Q51:Q53)</f>
        <v>0</v>
      </c>
      <c r="R50" s="904">
        <f t="shared" si="66"/>
        <v>0</v>
      </c>
      <c r="S50" s="904">
        <f t="shared" si="66"/>
        <v>0</v>
      </c>
      <c r="T50" s="929">
        <f t="shared" si="10"/>
        <v>0</v>
      </c>
      <c r="U50" s="904">
        <f t="shared" si="63"/>
        <v>0</v>
      </c>
      <c r="V50" s="487">
        <f t="shared" si="27"/>
        <v>0</v>
      </c>
      <c r="W50" s="930" t="str">
        <f t="shared" si="5"/>
        <v/>
      </c>
      <c r="X50" s="903"/>
    </row>
    <row r="51" spans="1:24" ht="15" outlineLevel="2">
      <c r="A51" s="901" t="str">
        <f>'[12]13销售费用'!A49</f>
        <v>6601.02.01</v>
      </c>
      <c r="B51" s="901" t="str">
        <f>'[12]13销售费用'!B49</f>
        <v>售后维修费</v>
      </c>
      <c r="C51" s="106"/>
      <c r="D51" s="904">
        <f t="shared" si="15"/>
        <v>0</v>
      </c>
      <c r="E51" s="487">
        <f>'[12]13销售费用'!D49</f>
        <v>0</v>
      </c>
      <c r="F51" s="487">
        <f>'[12]13销售费用'!E49</f>
        <v>0</v>
      </c>
      <c r="G51" s="487">
        <f>'[12]13销售费用'!F49</f>
        <v>0</v>
      </c>
      <c r="H51" s="904">
        <f t="shared" ref="H51:H53" si="67">SUM(I51:K51)</f>
        <v>0</v>
      </c>
      <c r="I51" s="487">
        <f>'[12]13销售费用'!H49</f>
        <v>0</v>
      </c>
      <c r="J51" s="487">
        <f>'[12]13销售费用'!I49</f>
        <v>0</v>
      </c>
      <c r="K51" s="487">
        <f>'[12]13销售费用'!J49</f>
        <v>0</v>
      </c>
      <c r="L51" s="904">
        <f t="shared" ref="L51:L53" si="68">SUM(M51:O51)</f>
        <v>0</v>
      </c>
      <c r="M51" s="487">
        <f>'[12]13销售费用'!L49</f>
        <v>0</v>
      </c>
      <c r="N51" s="487">
        <f>'[12]13销售费用'!M49</f>
        <v>0</v>
      </c>
      <c r="O51" s="487">
        <f>'[12]13销售费用'!N49</f>
        <v>0</v>
      </c>
      <c r="P51" s="904">
        <f t="shared" ref="P51:P53" si="69">SUM(Q51:S51)</f>
        <v>0</v>
      </c>
      <c r="Q51" s="487">
        <f>'[12]13销售费用'!P49</f>
        <v>0</v>
      </c>
      <c r="R51" s="487">
        <f>'[12]13销售费用'!Q49</f>
        <v>0</v>
      </c>
      <c r="S51" s="487">
        <f>'[12]13销售费用'!R49</f>
        <v>0</v>
      </c>
      <c r="T51" s="929">
        <f t="shared" si="10"/>
        <v>0</v>
      </c>
      <c r="U51" s="487">
        <f>'[12]13销售费用'!T50</f>
        <v>0</v>
      </c>
      <c r="V51" s="487">
        <f t="shared" si="27"/>
        <v>0</v>
      </c>
      <c r="W51" s="930" t="str">
        <f t="shared" si="5"/>
        <v/>
      </c>
      <c r="X51" s="903"/>
    </row>
    <row r="52" spans="1:24" ht="15" outlineLevel="2">
      <c r="A52" s="901" t="str">
        <f>'[12]13销售费用'!A50</f>
        <v>6601.02.02</v>
      </c>
      <c r="B52" s="901" t="str">
        <f>'[12]13销售费用'!B50</f>
        <v>业主索赔损失</v>
      </c>
      <c r="C52" s="106"/>
      <c r="D52" s="904">
        <f t="shared" si="15"/>
        <v>0</v>
      </c>
      <c r="E52" s="487">
        <f>'[12]13销售费用'!D50</f>
        <v>0</v>
      </c>
      <c r="F52" s="487">
        <f>'[12]13销售费用'!E50</f>
        <v>0</v>
      </c>
      <c r="G52" s="487">
        <f>'[12]13销售费用'!F50</f>
        <v>0</v>
      </c>
      <c r="H52" s="904">
        <f t="shared" si="67"/>
        <v>0</v>
      </c>
      <c r="I52" s="487">
        <f>'[12]13销售费用'!H50</f>
        <v>0</v>
      </c>
      <c r="J52" s="487">
        <f>'[12]13销售费用'!I50</f>
        <v>0</v>
      </c>
      <c r="K52" s="487">
        <f>'[12]13销售费用'!J50</f>
        <v>0</v>
      </c>
      <c r="L52" s="904">
        <f t="shared" si="68"/>
        <v>0</v>
      </c>
      <c r="M52" s="487">
        <f>'[12]13销售费用'!L50</f>
        <v>0</v>
      </c>
      <c r="N52" s="487">
        <f>'[12]13销售费用'!M50</f>
        <v>0</v>
      </c>
      <c r="O52" s="487">
        <f>'[12]13销售费用'!N50</f>
        <v>0</v>
      </c>
      <c r="P52" s="904">
        <f t="shared" si="69"/>
        <v>0</v>
      </c>
      <c r="Q52" s="487">
        <f>'[12]13销售费用'!P50</f>
        <v>0</v>
      </c>
      <c r="R52" s="487">
        <f>'[12]13销售费用'!Q50</f>
        <v>0</v>
      </c>
      <c r="S52" s="487">
        <f>'[12]13销售费用'!R50</f>
        <v>0</v>
      </c>
      <c r="T52" s="929">
        <f t="shared" si="10"/>
        <v>0</v>
      </c>
      <c r="U52" s="487">
        <f>'[12]13销售费用'!T51</f>
        <v>0</v>
      </c>
      <c r="V52" s="487">
        <f t="shared" si="27"/>
        <v>0</v>
      </c>
      <c r="W52" s="930" t="str">
        <f t="shared" si="5"/>
        <v/>
      </c>
      <c r="X52" s="903"/>
    </row>
    <row r="53" spans="1:24" ht="15" outlineLevel="2">
      <c r="A53" s="901" t="str">
        <f>'[12]13销售费用'!A51</f>
        <v>6601.02.99</v>
      </c>
      <c r="B53" s="901" t="str">
        <f>'[12]13销售费用'!B51</f>
        <v>其它售后服务费</v>
      </c>
      <c r="C53" s="106"/>
      <c r="D53" s="904">
        <f t="shared" si="15"/>
        <v>0</v>
      </c>
      <c r="E53" s="487">
        <f>'[12]13销售费用'!D51</f>
        <v>0</v>
      </c>
      <c r="F53" s="487">
        <f>'[12]13销售费用'!E51</f>
        <v>0</v>
      </c>
      <c r="G53" s="487">
        <f>'[12]13销售费用'!F51</f>
        <v>0</v>
      </c>
      <c r="H53" s="904">
        <f t="shared" si="67"/>
        <v>0</v>
      </c>
      <c r="I53" s="487">
        <f>'[12]13销售费用'!H51</f>
        <v>0</v>
      </c>
      <c r="J53" s="487">
        <f>'[12]13销售费用'!I51</f>
        <v>0</v>
      </c>
      <c r="K53" s="487">
        <f>'[12]13销售费用'!J51</f>
        <v>0</v>
      </c>
      <c r="L53" s="904">
        <f t="shared" si="68"/>
        <v>0</v>
      </c>
      <c r="M53" s="487">
        <f>'[12]13销售费用'!L51</f>
        <v>0</v>
      </c>
      <c r="N53" s="487">
        <f>'[12]13销售费用'!M51</f>
        <v>0</v>
      </c>
      <c r="O53" s="487">
        <f>'[12]13销售费用'!N51</f>
        <v>0</v>
      </c>
      <c r="P53" s="904">
        <f t="shared" si="69"/>
        <v>0</v>
      </c>
      <c r="Q53" s="487">
        <f>'[12]13销售费用'!P51</f>
        <v>0</v>
      </c>
      <c r="R53" s="487">
        <f>'[12]13销售费用'!Q51</f>
        <v>0</v>
      </c>
      <c r="S53" s="487">
        <f>'[12]13销售费用'!R51</f>
        <v>0</v>
      </c>
      <c r="T53" s="929">
        <f t="shared" si="10"/>
        <v>0</v>
      </c>
      <c r="U53" s="487">
        <f>'[12]13销售费用'!T52</f>
        <v>0</v>
      </c>
      <c r="V53" s="487">
        <f t="shared" si="27"/>
        <v>0</v>
      </c>
      <c r="W53" s="930" t="str">
        <f t="shared" si="5"/>
        <v/>
      </c>
      <c r="X53" s="903"/>
    </row>
    <row r="54" spans="1:24" ht="15" outlineLevel="1">
      <c r="A54" s="901" t="str">
        <f>'[12]13销售费用'!A52</f>
        <v>6601.03</v>
      </c>
      <c r="B54" s="901" t="str">
        <f>'[12]13销售费用'!B52</f>
        <v>物业补偿费用</v>
      </c>
      <c r="C54" s="106"/>
      <c r="D54" s="904">
        <f>SUM(D55:D58)</f>
        <v>0</v>
      </c>
      <c r="E54" s="904">
        <f t="shared" ref="E54:U54" si="70">SUM(E55:E58)</f>
        <v>0</v>
      </c>
      <c r="F54" s="904">
        <f t="shared" si="70"/>
        <v>0</v>
      </c>
      <c r="G54" s="904">
        <f t="shared" si="70"/>
        <v>0</v>
      </c>
      <c r="H54" s="904">
        <f>SUM(H55:H58)</f>
        <v>0</v>
      </c>
      <c r="I54" s="904">
        <f t="shared" ref="I54:K54" si="71">SUM(I55:I58)</f>
        <v>0</v>
      </c>
      <c r="J54" s="904">
        <f t="shared" si="71"/>
        <v>0</v>
      </c>
      <c r="K54" s="904">
        <f t="shared" si="71"/>
        <v>0</v>
      </c>
      <c r="L54" s="904">
        <f>SUM(L55:L58)</f>
        <v>0</v>
      </c>
      <c r="M54" s="904">
        <f t="shared" ref="M54:O54" si="72">SUM(M55:M58)</f>
        <v>0</v>
      </c>
      <c r="N54" s="904">
        <f t="shared" si="72"/>
        <v>0</v>
      </c>
      <c r="O54" s="904">
        <f t="shared" si="72"/>
        <v>0</v>
      </c>
      <c r="P54" s="904">
        <f>SUM(P55:P58)</f>
        <v>0</v>
      </c>
      <c r="Q54" s="904">
        <f t="shared" ref="Q54:S54" si="73">SUM(Q55:Q58)</f>
        <v>0</v>
      </c>
      <c r="R54" s="904">
        <f t="shared" si="73"/>
        <v>0</v>
      </c>
      <c r="S54" s="904">
        <f t="shared" si="73"/>
        <v>0</v>
      </c>
      <c r="T54" s="929">
        <f t="shared" si="10"/>
        <v>0</v>
      </c>
      <c r="U54" s="904">
        <f t="shared" si="70"/>
        <v>0</v>
      </c>
      <c r="V54" s="487">
        <f t="shared" si="27"/>
        <v>0</v>
      </c>
      <c r="W54" s="930" t="str">
        <f t="shared" si="5"/>
        <v/>
      </c>
      <c r="X54" s="903"/>
    </row>
    <row r="55" spans="1:24" ht="15" outlineLevel="2">
      <c r="A55" s="901" t="str">
        <f>'[12]13销售费用'!A53</f>
        <v>6601.03.01</v>
      </c>
      <c r="B55" s="901" t="str">
        <f>'[12]13销售费用'!B53</f>
        <v>空置物业管理费</v>
      </c>
      <c r="C55" s="106"/>
      <c r="D55" s="904">
        <f t="shared" si="15"/>
        <v>0</v>
      </c>
      <c r="E55" s="487">
        <f>'[12]13销售费用'!D53</f>
        <v>0</v>
      </c>
      <c r="F55" s="487">
        <f>'[12]13销售费用'!E53</f>
        <v>0</v>
      </c>
      <c r="G55" s="487">
        <f>'[12]13销售费用'!F53</f>
        <v>0</v>
      </c>
      <c r="H55" s="904">
        <f t="shared" ref="H55:H56" si="74">SUM(I55:K55)</f>
        <v>0</v>
      </c>
      <c r="I55" s="487">
        <f>'[12]13销售费用'!H53</f>
        <v>0</v>
      </c>
      <c r="J55" s="487">
        <f>'[12]13销售费用'!I53</f>
        <v>0</v>
      </c>
      <c r="K55" s="487">
        <f>'[12]13销售费用'!J53</f>
        <v>0</v>
      </c>
      <c r="L55" s="904">
        <f t="shared" ref="L55:L56" si="75">SUM(M55:O55)</f>
        <v>0</v>
      </c>
      <c r="M55" s="487">
        <f>'[12]13销售费用'!L53</f>
        <v>0</v>
      </c>
      <c r="N55" s="487">
        <f>'[12]13销售费用'!M53</f>
        <v>0</v>
      </c>
      <c r="O55" s="487">
        <f>'[12]13销售费用'!N53</f>
        <v>0</v>
      </c>
      <c r="P55" s="904">
        <f t="shared" ref="P55:P56" si="76">SUM(Q55:S55)</f>
        <v>0</v>
      </c>
      <c r="Q55" s="487">
        <f>'[12]13销售费用'!P53</f>
        <v>0</v>
      </c>
      <c r="R55" s="487">
        <f>'[12]13销售费用'!Q53</f>
        <v>0</v>
      </c>
      <c r="S55" s="487">
        <f>'[12]13销售费用'!R53</f>
        <v>0</v>
      </c>
      <c r="T55" s="929">
        <f t="shared" si="10"/>
        <v>0</v>
      </c>
      <c r="U55" s="487">
        <f>'[12]13销售费用'!T54</f>
        <v>0</v>
      </c>
      <c r="V55" s="487">
        <f t="shared" si="27"/>
        <v>0</v>
      </c>
      <c r="W55" s="930" t="str">
        <f t="shared" si="5"/>
        <v/>
      </c>
      <c r="X55" s="903"/>
    </row>
    <row r="56" spans="1:24" ht="15" outlineLevel="2">
      <c r="A56" s="901" t="str">
        <f>'[12]13销售费用'!A54</f>
        <v>6601.03.02</v>
      </c>
      <c r="B56" s="901" t="str">
        <f>'[12]13销售费用'!B54</f>
        <v>物业管理开支补贴</v>
      </c>
      <c r="C56" s="106"/>
      <c r="D56" s="904">
        <f t="shared" si="15"/>
        <v>0</v>
      </c>
      <c r="E56" s="487">
        <f>'[12]13销售费用'!D54</f>
        <v>0</v>
      </c>
      <c r="F56" s="487">
        <f>'[12]13销售费用'!E54</f>
        <v>0</v>
      </c>
      <c r="G56" s="487">
        <f>'[12]13销售费用'!F54</f>
        <v>0</v>
      </c>
      <c r="H56" s="904">
        <f t="shared" si="74"/>
        <v>0</v>
      </c>
      <c r="I56" s="487">
        <f>'[12]13销售费用'!H54</f>
        <v>0</v>
      </c>
      <c r="J56" s="487">
        <f>'[12]13销售费用'!I54</f>
        <v>0</v>
      </c>
      <c r="K56" s="487">
        <f>'[12]13销售费用'!J54</f>
        <v>0</v>
      </c>
      <c r="L56" s="904">
        <f t="shared" si="75"/>
        <v>0</v>
      </c>
      <c r="M56" s="487">
        <f>'[12]13销售费用'!L54</f>
        <v>0</v>
      </c>
      <c r="N56" s="487">
        <f>'[12]13销售费用'!M54</f>
        <v>0</v>
      </c>
      <c r="O56" s="487">
        <f>'[12]13销售费用'!N54</f>
        <v>0</v>
      </c>
      <c r="P56" s="904">
        <f t="shared" si="76"/>
        <v>0</v>
      </c>
      <c r="Q56" s="487">
        <f>'[12]13销售费用'!P54</f>
        <v>0</v>
      </c>
      <c r="R56" s="487">
        <f>'[12]13销售费用'!Q54</f>
        <v>0</v>
      </c>
      <c r="S56" s="487">
        <f>'[12]13销售费用'!R54</f>
        <v>0</v>
      </c>
      <c r="T56" s="929">
        <f t="shared" si="10"/>
        <v>0</v>
      </c>
      <c r="U56" s="487">
        <f>'[12]13销售费用'!T55</f>
        <v>0</v>
      </c>
      <c r="V56" s="487">
        <f t="shared" si="27"/>
        <v>0</v>
      </c>
      <c r="W56" s="930" t="str">
        <f t="shared" si="5"/>
        <v/>
      </c>
      <c r="X56" s="903"/>
    </row>
    <row r="57" spans="1:24" ht="15" outlineLevel="2">
      <c r="A57" s="901" t="str">
        <f>'[12]13销售费用'!A55</f>
        <v>6601.03.03</v>
      </c>
      <c r="B57" s="901" t="str">
        <f>'[12]13销售费用'!B55</f>
        <v>物业专项补贴</v>
      </c>
      <c r="C57" s="106"/>
      <c r="D57" s="904">
        <f>SUM(E57:G57)</f>
        <v>0</v>
      </c>
      <c r="E57" s="487">
        <f>'[12]13销售费用'!D55</f>
        <v>0</v>
      </c>
      <c r="F57" s="487">
        <f>'[12]13销售费用'!E55</f>
        <v>0</v>
      </c>
      <c r="G57" s="487">
        <f>'[12]13销售费用'!F55</f>
        <v>0</v>
      </c>
      <c r="H57" s="904">
        <f>SUM(I57:K57)</f>
        <v>0</v>
      </c>
      <c r="I57" s="487">
        <f>'[12]13销售费用'!H55</f>
        <v>0</v>
      </c>
      <c r="J57" s="487">
        <f>'[12]13销售费用'!I55</f>
        <v>0</v>
      </c>
      <c r="K57" s="487">
        <f>'[12]13销售费用'!J55</f>
        <v>0</v>
      </c>
      <c r="L57" s="904">
        <f>SUM(M57:O57)</f>
        <v>0</v>
      </c>
      <c r="M57" s="487">
        <f>'[12]13销售费用'!L55</f>
        <v>0</v>
      </c>
      <c r="N57" s="487">
        <f>'[12]13销售费用'!M55</f>
        <v>0</v>
      </c>
      <c r="O57" s="487">
        <f>'[12]13销售费用'!N55</f>
        <v>0</v>
      </c>
      <c r="P57" s="904">
        <f>SUM(Q57:S57)</f>
        <v>0</v>
      </c>
      <c r="Q57" s="487">
        <f>'[12]13销售费用'!P55</f>
        <v>0</v>
      </c>
      <c r="R57" s="487">
        <f>'[12]13销售费用'!Q55</f>
        <v>0</v>
      </c>
      <c r="S57" s="487">
        <f>'[12]13销售费用'!R55</f>
        <v>0</v>
      </c>
      <c r="T57" s="929">
        <f t="shared" si="10"/>
        <v>0</v>
      </c>
      <c r="U57" s="487">
        <f>'[12]13销售费用'!T56</f>
        <v>0</v>
      </c>
      <c r="V57" s="487">
        <f t="shared" si="27"/>
        <v>0</v>
      </c>
      <c r="W57" s="930" t="str">
        <f t="shared" si="5"/>
        <v/>
      </c>
      <c r="X57" s="903"/>
    </row>
    <row r="58" spans="1:24" ht="15" outlineLevel="2">
      <c r="A58" s="901" t="str">
        <f>'[12]13销售费用'!A56</f>
        <v>6601.03.99</v>
      </c>
      <c r="B58" s="901" t="str">
        <f>'[12]13销售费用'!B56</f>
        <v>其它物业补偿费</v>
      </c>
      <c r="C58" s="106"/>
      <c r="D58" s="904">
        <f t="shared" si="15"/>
        <v>0</v>
      </c>
      <c r="E58" s="487">
        <f>'[12]13销售费用'!D56</f>
        <v>0</v>
      </c>
      <c r="F58" s="487">
        <f>'[12]13销售费用'!E56</f>
        <v>0</v>
      </c>
      <c r="G58" s="487">
        <f>'[12]13销售费用'!F56</f>
        <v>0</v>
      </c>
      <c r="H58" s="904">
        <f t="shared" ref="H58:H59" si="77">SUM(I58:K58)</f>
        <v>0</v>
      </c>
      <c r="I58" s="487">
        <f>'[12]13销售费用'!H56</f>
        <v>0</v>
      </c>
      <c r="J58" s="487">
        <f>'[12]13销售费用'!I56</f>
        <v>0</v>
      </c>
      <c r="K58" s="487">
        <f>'[12]13销售费用'!J56</f>
        <v>0</v>
      </c>
      <c r="L58" s="904">
        <f t="shared" ref="L58:L59" si="78">SUM(M58:O58)</f>
        <v>0</v>
      </c>
      <c r="M58" s="487">
        <f>'[12]13销售费用'!L56</f>
        <v>0</v>
      </c>
      <c r="N58" s="487">
        <f>'[12]13销售费用'!M56</f>
        <v>0</v>
      </c>
      <c r="O58" s="487">
        <f>'[12]13销售费用'!N56</f>
        <v>0</v>
      </c>
      <c r="P58" s="904">
        <f t="shared" ref="P58:P59" si="79">SUM(Q58:S58)</f>
        <v>0</v>
      </c>
      <c r="Q58" s="487">
        <f>'[12]13销售费用'!P56</f>
        <v>0</v>
      </c>
      <c r="R58" s="487">
        <f>'[12]13销售费用'!Q56</f>
        <v>0</v>
      </c>
      <c r="S58" s="487">
        <f>'[12]13销售费用'!R56</f>
        <v>0</v>
      </c>
      <c r="T58" s="929">
        <f t="shared" si="10"/>
        <v>0</v>
      </c>
      <c r="U58" s="487">
        <f>'[12]13销售费用'!T57</f>
        <v>0</v>
      </c>
      <c r="V58" s="487">
        <f t="shared" si="27"/>
        <v>0</v>
      </c>
      <c r="W58" s="930" t="str">
        <f t="shared" si="5"/>
        <v/>
      </c>
      <c r="X58" s="903"/>
    </row>
    <row r="59" spans="1:24" ht="15" outlineLevel="1">
      <c r="A59" s="901" t="str">
        <f>'[12]13销售费用'!A57</f>
        <v>6601.04</v>
      </c>
      <c r="B59" s="901" t="str">
        <f>'[12]13销售费用'!B57</f>
        <v>其他销售费用</v>
      </c>
      <c r="C59" s="106"/>
      <c r="D59" s="904">
        <f t="shared" si="15"/>
        <v>0</v>
      </c>
      <c r="E59" s="487" t="str">
        <f>'[12]13销售费用'!D57</f>
        <v/>
      </c>
      <c r="F59" s="487" t="str">
        <f>'[12]13销售费用'!E57</f>
        <v/>
      </c>
      <c r="G59" s="487" t="str">
        <f>'[12]13销售费用'!F57</f>
        <v/>
      </c>
      <c r="H59" s="904">
        <f t="shared" si="77"/>
        <v>0</v>
      </c>
      <c r="I59" s="487" t="str">
        <f>'[12]13销售费用'!H57</f>
        <v/>
      </c>
      <c r="J59" s="487" t="str">
        <f>'[12]13销售费用'!I57</f>
        <v/>
      </c>
      <c r="K59" s="487" t="str">
        <f>'[12]13销售费用'!J57</f>
        <v/>
      </c>
      <c r="L59" s="904">
        <f t="shared" si="78"/>
        <v>0</v>
      </c>
      <c r="M59" s="487" t="str">
        <f>'[12]13销售费用'!L57</f>
        <v/>
      </c>
      <c r="N59" s="487" t="str">
        <f>'[12]13销售费用'!M57</f>
        <v/>
      </c>
      <c r="O59" s="487" t="str">
        <f>'[12]13销售费用'!N57</f>
        <v/>
      </c>
      <c r="P59" s="904">
        <f t="shared" si="79"/>
        <v>0</v>
      </c>
      <c r="Q59" s="487" t="str">
        <f>'[12]13销售费用'!P57</f>
        <v/>
      </c>
      <c r="R59" s="487" t="str">
        <f>'[12]13销售费用'!Q57</f>
        <v/>
      </c>
      <c r="S59" s="487" t="str">
        <f>'[12]13销售费用'!R57</f>
        <v/>
      </c>
      <c r="T59" s="929">
        <f t="shared" si="10"/>
        <v>0</v>
      </c>
      <c r="U59" s="487">
        <f>'[12]13销售费用'!T58</f>
        <v>0</v>
      </c>
      <c r="V59" s="487">
        <f t="shared" si="27"/>
        <v>0</v>
      </c>
      <c r="W59" s="930" t="str">
        <f t="shared" si="5"/>
        <v/>
      </c>
      <c r="X59" s="903"/>
    </row>
    <row r="60" spans="1:24" ht="15.75">
      <c r="A60" s="901">
        <f>'[12]13销售费用'!A58</f>
        <v>0</v>
      </c>
      <c r="B60" s="901" t="str">
        <f>'[12]13销售费用'!B58</f>
        <v>小计</v>
      </c>
      <c r="C60" s="910"/>
      <c r="D60" s="911">
        <f t="shared" ref="D60:V60" si="80">D10</f>
        <v>0</v>
      </c>
      <c r="E60" s="487">
        <f>'[12]13销售费用'!D58</f>
        <v>0</v>
      </c>
      <c r="F60" s="487">
        <f>'[12]13销售费用'!E58</f>
        <v>0</v>
      </c>
      <c r="G60" s="487">
        <f>'[12]13销售费用'!F58</f>
        <v>0</v>
      </c>
      <c r="H60" s="911">
        <f t="shared" ref="H60" si="81">H10</f>
        <v>0</v>
      </c>
      <c r="I60" s="487">
        <f>'[12]13销售费用'!H58</f>
        <v>0</v>
      </c>
      <c r="J60" s="487">
        <f>'[12]13销售费用'!I58</f>
        <v>0</v>
      </c>
      <c r="K60" s="487">
        <f>'[12]13销售费用'!J58</f>
        <v>0</v>
      </c>
      <c r="L60" s="911">
        <f t="shared" ref="L60" si="82">L10</f>
        <v>0</v>
      </c>
      <c r="M60" s="487">
        <f>'[12]13销售费用'!L58</f>
        <v>0</v>
      </c>
      <c r="N60" s="487">
        <f>'[12]13销售费用'!M58</f>
        <v>0</v>
      </c>
      <c r="O60" s="487">
        <f>'[12]13销售费用'!N58</f>
        <v>0</v>
      </c>
      <c r="P60" s="911">
        <f t="shared" ref="P60" si="83">P10</f>
        <v>0</v>
      </c>
      <c r="Q60" s="487">
        <f>'[12]13销售费用'!P58</f>
        <v>0</v>
      </c>
      <c r="R60" s="487">
        <f>'[12]13销售费用'!Q58</f>
        <v>0</v>
      </c>
      <c r="S60" s="487">
        <f>'[12]13销售费用'!R58</f>
        <v>0</v>
      </c>
      <c r="T60" s="929">
        <f t="shared" si="10"/>
        <v>0</v>
      </c>
      <c r="U60" s="911">
        <f t="shared" si="80"/>
        <v>0</v>
      </c>
      <c r="V60" s="911">
        <f t="shared" si="80"/>
        <v>0</v>
      </c>
      <c r="W60" s="930" t="str">
        <f t="shared" si="5"/>
        <v/>
      </c>
      <c r="X60" s="903"/>
    </row>
    <row r="61" spans="1:24" ht="15">
      <c r="A61" s="901" t="str">
        <f>'[12]13销售费用'!A59</f>
        <v>二</v>
      </c>
      <c r="B61" s="901" t="str">
        <f>'[12]13销售费用'!B59</f>
        <v>非现金支出项目</v>
      </c>
      <c r="C61" s="108"/>
      <c r="D61" s="487"/>
      <c r="E61" s="487"/>
      <c r="F61" s="487"/>
      <c r="G61" s="487"/>
      <c r="H61" s="487"/>
      <c r="I61" s="487"/>
      <c r="J61" s="487"/>
      <c r="K61" s="487"/>
      <c r="L61" s="487"/>
      <c r="M61" s="487"/>
      <c r="N61" s="487"/>
      <c r="O61" s="487"/>
      <c r="P61" s="487"/>
      <c r="Q61" s="487"/>
      <c r="R61" s="487"/>
      <c r="S61" s="487"/>
      <c r="T61" s="929">
        <f>SUM(D61,H61,L61,P61)</f>
        <v>0</v>
      </c>
      <c r="U61" s="487"/>
      <c r="V61" s="487"/>
      <c r="W61" s="930" t="str">
        <f t="shared" si="5"/>
        <v/>
      </c>
      <c r="X61" s="903"/>
    </row>
    <row r="62" spans="1:24" ht="15">
      <c r="A62" s="901">
        <f>'[12]13销售费用'!A60</f>
        <v>1</v>
      </c>
      <c r="B62" s="901" t="str">
        <f>'[12]13销售费用'!B60</f>
        <v>固定资产折旧</v>
      </c>
      <c r="C62" s="108"/>
      <c r="D62" s="902">
        <f>SUM(E62:G62)</f>
        <v>0</v>
      </c>
      <c r="E62" s="487">
        <f>'[12]13销售费用'!D60</f>
        <v>0</v>
      </c>
      <c r="F62" s="487">
        <f>'[12]13销售费用'!E60</f>
        <v>0</v>
      </c>
      <c r="G62" s="487">
        <f>'[12]13销售费用'!F60</f>
        <v>0</v>
      </c>
      <c r="H62" s="902">
        <f>SUM(I62:K62)</f>
        <v>0</v>
      </c>
      <c r="I62" s="487">
        <f>'[12]13销售费用'!H60</f>
        <v>0</v>
      </c>
      <c r="J62" s="487">
        <f>'[12]13销售费用'!I60</f>
        <v>0</v>
      </c>
      <c r="K62" s="487">
        <f>'[12]13销售费用'!J60</f>
        <v>0</v>
      </c>
      <c r="L62" s="902">
        <f>SUM(M62:O62)</f>
        <v>0</v>
      </c>
      <c r="M62" s="487">
        <f>'[12]13销售费用'!L60</f>
        <v>0</v>
      </c>
      <c r="N62" s="487">
        <f>'[12]13销售费用'!M60</f>
        <v>0</v>
      </c>
      <c r="O62" s="487">
        <f>'[12]13销售费用'!N60</f>
        <v>0</v>
      </c>
      <c r="P62" s="902">
        <f>SUM(Q62:S62)</f>
        <v>0</v>
      </c>
      <c r="Q62" s="487">
        <f>'[12]13销售费用'!P60</f>
        <v>0</v>
      </c>
      <c r="R62" s="487">
        <f>'[12]13销售费用'!Q60</f>
        <v>0</v>
      </c>
      <c r="S62" s="487">
        <f>'[12]13销售费用'!R60</f>
        <v>0</v>
      </c>
      <c r="T62" s="929">
        <f t="shared" si="10"/>
        <v>0</v>
      </c>
      <c r="U62" s="487">
        <f>'[12]13销售费用'!T61</f>
        <v>0</v>
      </c>
      <c r="V62" s="487">
        <f>T62-U62</f>
        <v>0</v>
      </c>
      <c r="W62" s="930" t="str">
        <f t="shared" si="5"/>
        <v/>
      </c>
      <c r="X62" s="903"/>
    </row>
    <row r="63" spans="1:24" ht="15">
      <c r="A63" s="901">
        <f>'[12]13销售费用'!A61</f>
        <v>2</v>
      </c>
      <c r="B63" s="901">
        <f>'[12]13销售费用'!B61</f>
        <v>0</v>
      </c>
      <c r="C63" s="108"/>
      <c r="D63" s="902">
        <f>SUM(E63:G63)</f>
        <v>0</v>
      </c>
      <c r="E63" s="487">
        <f>'[12]13销售费用'!D61</f>
        <v>0</v>
      </c>
      <c r="F63" s="487">
        <f>'[12]13销售费用'!E61</f>
        <v>0</v>
      </c>
      <c r="G63" s="487">
        <f>'[12]13销售费用'!F61</f>
        <v>0</v>
      </c>
      <c r="H63" s="902">
        <f>SUM(I63:K63)</f>
        <v>0</v>
      </c>
      <c r="I63" s="487">
        <f>'[12]13销售费用'!H61</f>
        <v>0</v>
      </c>
      <c r="J63" s="487">
        <f>'[12]13销售费用'!I61</f>
        <v>0</v>
      </c>
      <c r="K63" s="487">
        <f>'[12]13销售费用'!J61</f>
        <v>0</v>
      </c>
      <c r="L63" s="902">
        <f>SUM(M63:O63)</f>
        <v>0</v>
      </c>
      <c r="M63" s="487">
        <f>'[12]13销售费用'!L61</f>
        <v>0</v>
      </c>
      <c r="N63" s="487">
        <f>'[12]13销售费用'!M61</f>
        <v>0</v>
      </c>
      <c r="O63" s="487">
        <f>'[12]13销售费用'!N61</f>
        <v>0</v>
      </c>
      <c r="P63" s="902">
        <f>SUM(Q63:S63)</f>
        <v>0</v>
      </c>
      <c r="Q63" s="487">
        <f>'[12]13销售费用'!P61</f>
        <v>0</v>
      </c>
      <c r="R63" s="487">
        <f>'[12]13销售费用'!Q61</f>
        <v>0</v>
      </c>
      <c r="S63" s="487">
        <f>'[12]13销售费用'!R61</f>
        <v>0</v>
      </c>
      <c r="T63" s="929">
        <f t="shared" si="10"/>
        <v>0</v>
      </c>
      <c r="U63" s="487">
        <f>'[12]13销售费用'!T62</f>
        <v>0</v>
      </c>
      <c r="V63" s="487">
        <f>T63-U63</f>
        <v>0</v>
      </c>
      <c r="W63" s="930" t="str">
        <f t="shared" si="5"/>
        <v/>
      </c>
      <c r="X63" s="903"/>
    </row>
    <row r="64" spans="1:24" ht="15">
      <c r="A64" s="901">
        <f>'[12]13销售费用'!A62</f>
        <v>3</v>
      </c>
      <c r="B64" s="901">
        <f>'[12]13销售费用'!B62</f>
        <v>0</v>
      </c>
      <c r="C64" s="108"/>
      <c r="D64" s="902">
        <f>SUM(E64:G64)</f>
        <v>0</v>
      </c>
      <c r="E64" s="487">
        <f>'[12]13销售费用'!D62</f>
        <v>0</v>
      </c>
      <c r="F64" s="487">
        <f>'[12]13销售费用'!E62</f>
        <v>0</v>
      </c>
      <c r="G64" s="487">
        <f>'[12]13销售费用'!F62</f>
        <v>0</v>
      </c>
      <c r="H64" s="902">
        <f>SUM(I64:K64)</f>
        <v>0</v>
      </c>
      <c r="I64" s="487">
        <f>'[12]13销售费用'!H62</f>
        <v>0</v>
      </c>
      <c r="J64" s="487">
        <f>'[12]13销售费用'!I62</f>
        <v>0</v>
      </c>
      <c r="K64" s="487">
        <f>'[12]13销售费用'!J62</f>
        <v>0</v>
      </c>
      <c r="L64" s="902">
        <f>SUM(M64:O64)</f>
        <v>0</v>
      </c>
      <c r="M64" s="487">
        <f>'[12]13销售费用'!L62</f>
        <v>0</v>
      </c>
      <c r="N64" s="487">
        <f>'[12]13销售费用'!M62</f>
        <v>0</v>
      </c>
      <c r="O64" s="487">
        <f>'[12]13销售费用'!N62</f>
        <v>0</v>
      </c>
      <c r="P64" s="902">
        <f>SUM(Q64:S64)</f>
        <v>0</v>
      </c>
      <c r="Q64" s="487">
        <f>'[12]13销售费用'!P62</f>
        <v>0</v>
      </c>
      <c r="R64" s="487">
        <f>'[12]13销售费用'!Q62</f>
        <v>0</v>
      </c>
      <c r="S64" s="487">
        <f>'[12]13销售费用'!R62</f>
        <v>0</v>
      </c>
      <c r="T64" s="929">
        <f t="shared" si="10"/>
        <v>0</v>
      </c>
      <c r="U64" s="487">
        <f>'[12]13销售费用'!T63</f>
        <v>0</v>
      </c>
      <c r="V64" s="487">
        <f>T64-U64</f>
        <v>0</v>
      </c>
      <c r="W64" s="930" t="str">
        <f t="shared" si="5"/>
        <v/>
      </c>
      <c r="X64" s="903"/>
    </row>
    <row r="65" spans="1:25" ht="15">
      <c r="A65" s="901">
        <f>'[12]13销售费用'!A63</f>
        <v>4</v>
      </c>
      <c r="B65" s="901" t="str">
        <f>'[12]13销售费用'!B63</f>
        <v>其他</v>
      </c>
      <c r="C65" s="108"/>
      <c r="D65" s="902">
        <f>SUM(E65:G65)</f>
        <v>0</v>
      </c>
      <c r="E65" s="487">
        <f>'[12]13销售费用'!D63</f>
        <v>0</v>
      </c>
      <c r="F65" s="487">
        <f>'[12]13销售费用'!E63</f>
        <v>0</v>
      </c>
      <c r="G65" s="487">
        <f>'[12]13销售费用'!F63</f>
        <v>0</v>
      </c>
      <c r="H65" s="902">
        <f>SUM(I65:K65)</f>
        <v>0</v>
      </c>
      <c r="I65" s="487">
        <f>'[12]13销售费用'!H63</f>
        <v>0</v>
      </c>
      <c r="J65" s="487">
        <f>'[12]13销售费用'!I63</f>
        <v>0</v>
      </c>
      <c r="K65" s="487">
        <f>'[12]13销售费用'!J63</f>
        <v>0</v>
      </c>
      <c r="L65" s="902">
        <f>SUM(M65:O65)</f>
        <v>0</v>
      </c>
      <c r="M65" s="487">
        <f>'[12]13销售费用'!L63</f>
        <v>0</v>
      </c>
      <c r="N65" s="487">
        <f>'[12]13销售费用'!M63</f>
        <v>0</v>
      </c>
      <c r="O65" s="487">
        <f>'[12]13销售费用'!N63</f>
        <v>0</v>
      </c>
      <c r="P65" s="902">
        <f>SUM(Q65:S65)</f>
        <v>0</v>
      </c>
      <c r="Q65" s="487">
        <f>'[12]13销售费用'!P63</f>
        <v>0</v>
      </c>
      <c r="R65" s="487">
        <f>'[12]13销售费用'!Q63</f>
        <v>0</v>
      </c>
      <c r="S65" s="487">
        <f>'[12]13销售费用'!R63</f>
        <v>0</v>
      </c>
      <c r="T65" s="929">
        <f t="shared" si="10"/>
        <v>0</v>
      </c>
      <c r="U65" s="487">
        <f>'[12]13销售费用'!T64</f>
        <v>0</v>
      </c>
      <c r="V65" s="487">
        <f>T65-U65</f>
        <v>0</v>
      </c>
      <c r="W65" s="930" t="str">
        <f t="shared" si="5"/>
        <v/>
      </c>
      <c r="X65" s="903"/>
    </row>
    <row r="66" spans="1:25" ht="15.75">
      <c r="A66" s="901">
        <f>'[12]13销售费用'!A64</f>
        <v>0</v>
      </c>
      <c r="B66" s="901" t="str">
        <f>'[12]13销售费用'!B64</f>
        <v>小计</v>
      </c>
      <c r="C66" s="910"/>
      <c r="D66" s="912">
        <f>SUM(D62:D65)</f>
        <v>0</v>
      </c>
      <c r="E66" s="912">
        <f t="shared" ref="E66:G66" si="84">SUM(E62:E65)</f>
        <v>0</v>
      </c>
      <c r="F66" s="912">
        <f t="shared" si="84"/>
        <v>0</v>
      </c>
      <c r="G66" s="912">
        <f t="shared" si="84"/>
        <v>0</v>
      </c>
      <c r="H66" s="912">
        <f>SUM(H62:H65)</f>
        <v>0</v>
      </c>
      <c r="I66" s="912">
        <f t="shared" ref="I66:K66" si="85">SUM(I62:I65)</f>
        <v>0</v>
      </c>
      <c r="J66" s="912">
        <f t="shared" si="85"/>
        <v>0</v>
      </c>
      <c r="K66" s="912">
        <f t="shared" si="85"/>
        <v>0</v>
      </c>
      <c r="L66" s="912">
        <f>SUM(L62:L65)</f>
        <v>0</v>
      </c>
      <c r="M66" s="912">
        <f t="shared" ref="M66:O66" si="86">SUM(M62:M65)</f>
        <v>0</v>
      </c>
      <c r="N66" s="912">
        <f t="shared" si="86"/>
        <v>0</v>
      </c>
      <c r="O66" s="912">
        <f t="shared" si="86"/>
        <v>0</v>
      </c>
      <c r="P66" s="912">
        <f>SUM(P62:P65)</f>
        <v>0</v>
      </c>
      <c r="Q66" s="912">
        <f t="shared" ref="Q66:S66" si="87">SUM(Q62:Q65)</f>
        <v>0</v>
      </c>
      <c r="R66" s="912">
        <f t="shared" si="87"/>
        <v>0</v>
      </c>
      <c r="S66" s="912">
        <f t="shared" si="87"/>
        <v>0</v>
      </c>
      <c r="T66" s="929">
        <f t="shared" si="10"/>
        <v>0</v>
      </c>
      <c r="U66" s="912">
        <f>SUM(U62:U65)</f>
        <v>0</v>
      </c>
      <c r="V66" s="912">
        <f>SUM(V62:V65)</f>
        <v>0</v>
      </c>
      <c r="W66" s="930" t="str">
        <f t="shared" si="5"/>
        <v/>
      </c>
      <c r="X66" s="913"/>
    </row>
    <row r="67" spans="1:25" ht="15.75">
      <c r="A67" s="901">
        <f>'[12]13销售费用'!A65</f>
        <v>0</v>
      </c>
      <c r="B67" s="901" t="str">
        <f>'[12]13销售费用'!B65</f>
        <v xml:space="preserve">    合      计</v>
      </c>
      <c r="C67" s="108"/>
      <c r="D67" s="912">
        <f>SUM(D60,D66)</f>
        <v>0</v>
      </c>
      <c r="E67" s="912">
        <f t="shared" ref="E67:U67" si="88">SUM(E60,E66)</f>
        <v>0</v>
      </c>
      <c r="F67" s="912">
        <f t="shared" si="88"/>
        <v>0</v>
      </c>
      <c r="G67" s="912">
        <f t="shared" si="88"/>
        <v>0</v>
      </c>
      <c r="H67" s="912">
        <f>SUM(H60,H66)</f>
        <v>0</v>
      </c>
      <c r="I67" s="912">
        <f t="shared" ref="I67:K67" si="89">SUM(I60,I66)</f>
        <v>0</v>
      </c>
      <c r="J67" s="912">
        <f t="shared" si="89"/>
        <v>0</v>
      </c>
      <c r="K67" s="912">
        <f t="shared" si="89"/>
        <v>0</v>
      </c>
      <c r="L67" s="912">
        <f>SUM(L60,L66)</f>
        <v>0</v>
      </c>
      <c r="M67" s="912">
        <f t="shared" ref="M67:O67" si="90">SUM(M60,M66)</f>
        <v>0</v>
      </c>
      <c r="N67" s="912">
        <f t="shared" si="90"/>
        <v>0</v>
      </c>
      <c r="O67" s="912">
        <f t="shared" si="90"/>
        <v>0</v>
      </c>
      <c r="P67" s="912">
        <f>SUM(P60,P66)</f>
        <v>0</v>
      </c>
      <c r="Q67" s="912">
        <f t="shared" ref="Q67:S67" si="91">SUM(Q60,Q66)</f>
        <v>0</v>
      </c>
      <c r="R67" s="912">
        <f t="shared" si="91"/>
        <v>0</v>
      </c>
      <c r="S67" s="912">
        <f t="shared" si="91"/>
        <v>0</v>
      </c>
      <c r="T67" s="912">
        <f t="shared" si="88"/>
        <v>0</v>
      </c>
      <c r="U67" s="912">
        <f t="shared" si="88"/>
        <v>0</v>
      </c>
      <c r="V67" s="912">
        <f t="shared" ref="V67" si="92">V60+V66</f>
        <v>0</v>
      </c>
      <c r="W67" s="930" t="str">
        <f t="shared" si="5"/>
        <v/>
      </c>
      <c r="X67" s="903"/>
    </row>
    <row r="68" spans="1:25" s="576" customFormat="1" ht="15.75">
      <c r="A68" s="569"/>
      <c r="B68" s="570" t="s">
        <v>1214</v>
      </c>
      <c r="C68" s="571"/>
      <c r="D68" s="572"/>
      <c r="E68" s="572">
        <v>0</v>
      </c>
      <c r="F68" s="572"/>
      <c r="G68" s="572"/>
      <c r="H68" s="572"/>
      <c r="I68" s="572">
        <v>17074478</v>
      </c>
      <c r="J68" s="572">
        <v>30637219</v>
      </c>
      <c r="K68" s="572">
        <v>37270896</v>
      </c>
      <c r="L68" s="572"/>
      <c r="M68" s="572">
        <v>27618826</v>
      </c>
      <c r="N68" s="572">
        <v>24594318</v>
      </c>
      <c r="O68" s="572">
        <v>32542615</v>
      </c>
      <c r="P68" s="572"/>
      <c r="Q68" s="572"/>
      <c r="R68" s="572"/>
      <c r="S68" s="572"/>
      <c r="T68" s="572"/>
      <c r="U68" s="572"/>
      <c r="V68" s="573"/>
      <c r="W68" s="889"/>
      <c r="X68" s="574"/>
      <c r="Y68" s="575"/>
    </row>
    <row r="69" spans="1:25" s="576" customFormat="1" ht="25.5" customHeight="1">
      <c r="A69" s="569"/>
      <c r="B69" s="1665" t="s">
        <v>1215</v>
      </c>
      <c r="C69" s="1665"/>
      <c r="D69" s="577"/>
      <c r="E69" s="577" t="e">
        <f>(E12+E19+E25+E31+E41)/E68</f>
        <v>#DIV/0!</v>
      </c>
      <c r="F69" s="577" t="e">
        <f>(F12+F19+F25+F31+F41)/F68</f>
        <v>#DIV/0!</v>
      </c>
      <c r="G69" s="577" t="e">
        <f>(G12+G19+G25+G31+G41)/G68</f>
        <v>#DIV/0!</v>
      </c>
      <c r="H69" s="577"/>
      <c r="I69" s="577">
        <f>(I12+I19+I25+I31+I41)/I68</f>
        <v>0</v>
      </c>
      <c r="J69" s="577">
        <f>(J12+J19+J25+J31+J41)/J68</f>
        <v>0</v>
      </c>
      <c r="K69" s="577">
        <f>(K12+K19+K25+K31+K41)/K68</f>
        <v>0</v>
      </c>
      <c r="L69" s="577"/>
      <c r="M69" s="577">
        <f>(M12+M19+M25+M31+M41)/M68</f>
        <v>0</v>
      </c>
      <c r="N69" s="577">
        <f>(N12+N19+N25+N31+N41)/N68</f>
        <v>0</v>
      </c>
      <c r="O69" s="577">
        <f>(O12+O19+O25+O31+O41)/O68</f>
        <v>0</v>
      </c>
      <c r="P69" s="577"/>
      <c r="Q69" s="577" t="e">
        <f>(Q12+Q19+Q25+Q31+Q41)/Q68</f>
        <v>#DIV/0!</v>
      </c>
      <c r="R69" s="577" t="e">
        <f>(R12+R19+R25+R31+R41)/R68</f>
        <v>#DIV/0!</v>
      </c>
      <c r="S69" s="577" t="e">
        <f>(S12+S19+S25+S31+S41)/S68</f>
        <v>#DIV/0!</v>
      </c>
      <c r="T69" s="577" t="e">
        <f>(T12+T19+T25+T31+T41)/T68</f>
        <v>#DIV/0!</v>
      </c>
      <c r="U69" s="572"/>
      <c r="V69" s="573"/>
      <c r="W69" s="889"/>
      <c r="X69" s="574"/>
      <c r="Y69" s="575"/>
    </row>
    <row r="70" spans="1:25" s="576" customFormat="1" ht="27" customHeight="1">
      <c r="A70" s="569"/>
      <c r="B70" s="1665" t="s">
        <v>1216</v>
      </c>
      <c r="C70" s="1665"/>
      <c r="D70" s="577"/>
      <c r="E70" s="577" t="e">
        <f>(E12+E19+E25+E31+E41+E423+E44)/E68</f>
        <v>#DIV/0!</v>
      </c>
      <c r="F70" s="577" t="e">
        <f>(F12+F19+F25+F31+F41+F423+F44)/F68</f>
        <v>#DIV/0!</v>
      </c>
      <c r="G70" s="577" t="e">
        <f>(G12+G19+G25+G31+G41+G423+G44)/G68</f>
        <v>#DIV/0!</v>
      </c>
      <c r="H70" s="577"/>
      <c r="I70" s="577">
        <f>(I12+I19+I25+I31+I41+I423+I44)/I68</f>
        <v>0</v>
      </c>
      <c r="J70" s="577">
        <f>(J12+J19+J25+J31+J41+J423+J44)/J68</f>
        <v>0</v>
      </c>
      <c r="K70" s="577">
        <f>(K12+K19+K25+K31+K41+K423+K44)/K68</f>
        <v>0</v>
      </c>
      <c r="L70" s="577"/>
      <c r="M70" s="577">
        <f>(M12+M19+M25+M31+M41+M423+M44)/M68</f>
        <v>0</v>
      </c>
      <c r="N70" s="577">
        <f>(N12+N19+N25+N31+N41+N423+N44)/N68</f>
        <v>0</v>
      </c>
      <c r="O70" s="577">
        <f>(O12+O19+O25+O31+O41+O423+O44)/O68</f>
        <v>0</v>
      </c>
      <c r="P70" s="577"/>
      <c r="Q70" s="577" t="e">
        <f>(Q12+Q19+Q25+Q31+Q41+Q423+Q44)/Q68</f>
        <v>#DIV/0!</v>
      </c>
      <c r="R70" s="577" t="e">
        <f>(R12+R19+R25+R31+R41+R423+R44)/R68</f>
        <v>#DIV/0!</v>
      </c>
      <c r="S70" s="577" t="e">
        <f>(S12+S19+S25+S31+S41+S423+S44)/S68</f>
        <v>#DIV/0!</v>
      </c>
      <c r="T70" s="577" t="e">
        <f>(T12+T19+T25+T31+T41+T423+T44)/T68</f>
        <v>#DIV/0!</v>
      </c>
      <c r="U70" s="572"/>
      <c r="V70" s="573"/>
      <c r="W70" s="889"/>
      <c r="X70" s="574"/>
      <c r="Y70" s="575"/>
    </row>
    <row r="71" spans="1:25" s="914" customFormat="1" ht="12">
      <c r="A71" s="914" t="s">
        <v>1217</v>
      </c>
      <c r="B71" s="915"/>
      <c r="C71" s="915"/>
      <c r="D71" s="915"/>
      <c r="E71" s="915"/>
      <c r="F71" s="915"/>
      <c r="G71" s="915"/>
      <c r="H71" s="915"/>
      <c r="I71" s="915"/>
      <c r="J71" s="915"/>
      <c r="K71" s="915"/>
      <c r="L71" s="915"/>
      <c r="M71" s="915"/>
      <c r="N71" s="915"/>
      <c r="O71" s="915"/>
      <c r="P71" s="915"/>
      <c r="Q71" s="915"/>
      <c r="R71" s="915"/>
      <c r="S71" s="915"/>
      <c r="T71" s="915"/>
      <c r="U71" s="915"/>
      <c r="V71" s="916"/>
      <c r="W71" s="917" t="s">
        <v>1218</v>
      </c>
      <c r="Y71" s="918"/>
    </row>
    <row r="72" spans="1:25" s="914" customFormat="1" ht="12.75">
      <c r="A72" s="1666" t="s">
        <v>1219</v>
      </c>
      <c r="B72" s="1666"/>
      <c r="C72" s="1666"/>
      <c r="D72" s="1666"/>
      <c r="E72" s="1666"/>
      <c r="F72" s="1666"/>
      <c r="G72" s="1666"/>
      <c r="H72" s="1666"/>
      <c r="I72" s="1666"/>
      <c r="J72" s="1666"/>
      <c r="K72" s="1666"/>
      <c r="L72" s="1666"/>
      <c r="M72" s="1666"/>
      <c r="N72" s="1666"/>
      <c r="O72" s="1666"/>
      <c r="P72" s="1666"/>
      <c r="Q72" s="1666"/>
      <c r="R72" s="1666"/>
      <c r="S72" s="1666"/>
      <c r="T72" s="1666"/>
      <c r="U72" s="1666"/>
      <c r="V72" s="919"/>
      <c r="W72" s="920"/>
      <c r="Y72" s="918"/>
    </row>
    <row r="73" spans="1:25" s="914" customFormat="1" ht="12.75">
      <c r="A73" s="921" t="s">
        <v>1220</v>
      </c>
      <c r="G73" s="922"/>
      <c r="W73" s="923"/>
      <c r="Y73" s="918"/>
    </row>
    <row r="74" spans="1:25" s="914" customFormat="1" ht="17.25" customHeight="1">
      <c r="A74" s="921" t="s">
        <v>1221</v>
      </c>
      <c r="W74" s="923"/>
      <c r="Y74" s="918"/>
    </row>
    <row r="75" spans="1:25" s="576" customFormat="1" ht="42.75">
      <c r="D75" s="924" t="s">
        <v>1222</v>
      </c>
      <c r="E75" s="925" t="s">
        <v>1223</v>
      </c>
      <c r="F75" s="925" t="s">
        <v>1224</v>
      </c>
      <c r="G75" s="925" t="s">
        <v>1225</v>
      </c>
      <c r="H75" s="925" t="s">
        <v>1226</v>
      </c>
      <c r="M75" s="575"/>
      <c r="W75" s="926"/>
    </row>
    <row r="76" spans="1:25" s="576" customFormat="1">
      <c r="D76" s="927"/>
      <c r="E76" s="927">
        <f>T67-T47-T46</f>
        <v>0</v>
      </c>
      <c r="F76" s="928" t="e">
        <f>E76/D76</f>
        <v>#DIV/0!</v>
      </c>
      <c r="G76" s="927">
        <f>T67</f>
        <v>0</v>
      </c>
      <c r="H76" s="928" t="e">
        <f>G76/D76</f>
        <v>#DIV/0!</v>
      </c>
      <c r="M76" s="575"/>
      <c r="W76" s="926"/>
    </row>
  </sheetData>
  <mergeCells count="15">
    <mergeCell ref="B69:C69"/>
    <mergeCell ref="B70:C70"/>
    <mergeCell ref="A72:U72"/>
    <mergeCell ref="A2:B2"/>
    <mergeCell ref="U5:X5"/>
    <mergeCell ref="B6:B8"/>
    <mergeCell ref="U6:U7"/>
    <mergeCell ref="V6:V7"/>
    <mergeCell ref="A5:H5"/>
    <mergeCell ref="P5:T5"/>
    <mergeCell ref="A4:X4"/>
    <mergeCell ref="X6:X8"/>
    <mergeCell ref="A6:A8"/>
    <mergeCell ref="D6:T6"/>
    <mergeCell ref="W6:W7"/>
  </mergeCells>
  <phoneticPr fontId="2" type="noConversion"/>
  <conditionalFormatting sqref="B1">
    <cfRule type="containsText" dxfId="2" priority="2" operator="containsText" text="需要调整">
      <formula>NOT(ISERROR(SEARCH("需要调整",B1)))</formula>
    </cfRule>
    <cfRule type="cellIs" priority="3" operator="equal">
      <formula>""""""</formula>
    </cfRule>
    <cfRule type="cellIs" dxfId="1" priority="4" operator="equal">
      <formula>""""""</formula>
    </cfRule>
  </conditionalFormatting>
  <conditionalFormatting sqref="D7:T67">
    <cfRule type="cellIs" dxfId="0" priority="1" operator="equal">
      <formula>"手动调整"</formula>
    </cfRule>
  </conditionalFormatting>
  <hyperlinks>
    <hyperlink ref="A1" location="一、资金流量预算表!Print_Titles" display="返回"/>
  </hyperlinks>
  <printOptions horizontalCentered="1"/>
  <pageMargins left="0.35433070866141736" right="0.43307086614173229" top="0.19685039370078741" bottom="0.24" header="0.15748031496062992" footer="0.19685039370078741"/>
  <pageSetup paperSize="8" orientation="landscape" r:id="rId1"/>
  <headerFooter alignWithMargins="0"/>
</worksheet>
</file>

<file path=xl/worksheets/sheet22.xml><?xml version="1.0" encoding="utf-8"?>
<worksheet xmlns="http://schemas.openxmlformats.org/spreadsheetml/2006/main" xmlns:r="http://schemas.openxmlformats.org/officeDocument/2006/relationships">
  <sheetPr codeName="Sheet26">
    <outlinePr summaryRight="0"/>
  </sheetPr>
  <dimension ref="A1:U51"/>
  <sheetViews>
    <sheetView workbookViewId="0">
      <selection activeCell="A27" sqref="A27"/>
    </sheetView>
  </sheetViews>
  <sheetFormatPr defaultRowHeight="14.25" outlineLevelCol="1"/>
  <cols>
    <col min="1" max="1" width="21.625" style="19" customWidth="1"/>
    <col min="2" max="2" width="14.125" style="19" customWidth="1"/>
    <col min="3" max="3" width="7" style="138" customWidth="1"/>
    <col min="4" max="4" width="12.875" style="19" customWidth="1"/>
    <col min="5" max="5" width="11.5" style="19" bestFit="1" customWidth="1" outlineLevel="1"/>
    <col min="6" max="7" width="12.125" style="19" bestFit="1" customWidth="1" outlineLevel="1"/>
    <col min="8" max="8" width="12.875" style="19" customWidth="1"/>
    <col min="9" max="9" width="12.125" style="19" bestFit="1" customWidth="1" outlineLevel="1"/>
    <col min="10" max="10" width="13" style="19" bestFit="1" customWidth="1" outlineLevel="1"/>
    <col min="11" max="11" width="10.5" style="19" bestFit="1" customWidth="1" outlineLevel="1"/>
    <col min="12" max="12" width="12.875" style="19" customWidth="1"/>
    <col min="13" max="15" width="8.25" style="19" customWidth="1" outlineLevel="1"/>
    <col min="16" max="16" width="12.875" style="19" customWidth="1"/>
    <col min="17" max="19" width="12.125" style="19" customWidth="1" outlineLevel="1"/>
    <col min="20" max="20" width="16.75" style="638" customWidth="1"/>
    <col min="21" max="16384" width="9" style="19"/>
  </cols>
  <sheetData>
    <row r="1" spans="1:21">
      <c r="A1" s="35" t="s">
        <v>1559</v>
      </c>
    </row>
    <row r="2" spans="1:21">
      <c r="A2" s="161" t="s">
        <v>1015</v>
      </c>
    </row>
    <row r="3" spans="1:21" ht="22.5">
      <c r="A3" s="1577" t="s">
        <v>952</v>
      </c>
      <c r="B3" s="1577"/>
      <c r="C3" s="1577"/>
      <c r="D3" s="1577"/>
      <c r="E3" s="1577"/>
      <c r="F3" s="1577"/>
      <c r="G3" s="1577"/>
      <c r="H3" s="1577"/>
      <c r="I3" s="1577"/>
      <c r="J3" s="1577"/>
      <c r="K3" s="1577"/>
      <c r="L3" s="1577"/>
      <c r="M3" s="1577"/>
      <c r="N3" s="1577"/>
      <c r="O3" s="1577"/>
      <c r="P3" s="1577"/>
      <c r="Q3" s="1577"/>
      <c r="R3" s="1577"/>
      <c r="S3" s="1577"/>
      <c r="T3" s="1577"/>
      <c r="U3" s="1577"/>
    </row>
    <row r="4" spans="1:21" ht="22.5" customHeight="1">
      <c r="A4" s="45" t="str">
        <f>表格索引!B4</f>
        <v>编制单位：广东******有限公司</v>
      </c>
      <c r="B4" s="62"/>
      <c r="D4" s="1578" t="str">
        <f>表格索引!C4</f>
        <v>预算年度：2013年</v>
      </c>
      <c r="E4" s="1578"/>
      <c r="F4" s="1578"/>
      <c r="G4" s="1578"/>
      <c r="H4" s="1578"/>
      <c r="I4" s="109"/>
      <c r="J4" s="109"/>
      <c r="K4" s="109"/>
      <c r="L4" s="62"/>
      <c r="M4" s="62"/>
      <c r="N4" s="62"/>
      <c r="O4" s="62"/>
      <c r="P4" s="62"/>
      <c r="Q4" s="62"/>
      <c r="R4" s="62"/>
      <c r="S4" s="62"/>
      <c r="T4" s="1578" t="s">
        <v>1034</v>
      </c>
      <c r="U4" s="1578"/>
    </row>
    <row r="5" spans="1:21" ht="20.25">
      <c r="A5" s="1498" t="s">
        <v>1103</v>
      </c>
      <c r="B5" s="1498" t="s">
        <v>1104</v>
      </c>
      <c r="C5" s="1571" t="s">
        <v>57</v>
      </c>
      <c r="D5" s="1683" t="s">
        <v>245</v>
      </c>
      <c r="E5" s="1683"/>
      <c r="F5" s="1683"/>
      <c r="G5" s="1683"/>
      <c r="H5" s="1684"/>
      <c r="I5" s="1684"/>
      <c r="J5" s="1684"/>
      <c r="K5" s="1684"/>
      <c r="L5" s="1684"/>
      <c r="M5" s="1684"/>
      <c r="N5" s="1684"/>
      <c r="O5" s="1684"/>
      <c r="P5" s="1684"/>
      <c r="Q5" s="1684"/>
      <c r="R5" s="1684"/>
      <c r="S5" s="1684"/>
      <c r="T5" s="1684"/>
      <c r="U5" s="1680" t="s">
        <v>1185</v>
      </c>
    </row>
    <row r="6" spans="1:21" ht="15.75">
      <c r="A6" s="1579"/>
      <c r="B6" s="1579"/>
      <c r="C6" s="1572"/>
      <c r="D6" s="23" t="s">
        <v>1207</v>
      </c>
      <c r="E6" s="23" t="s">
        <v>368</v>
      </c>
      <c r="F6" s="23" t="s">
        <v>369</v>
      </c>
      <c r="G6" s="23" t="s">
        <v>370</v>
      </c>
      <c r="H6" s="23" t="s">
        <v>1208</v>
      </c>
      <c r="I6" s="23" t="s">
        <v>371</v>
      </c>
      <c r="J6" s="23" t="s">
        <v>372</v>
      </c>
      <c r="K6" s="23" t="s">
        <v>373</v>
      </c>
      <c r="L6" s="23" t="s">
        <v>1191</v>
      </c>
      <c r="M6" s="23" t="s">
        <v>374</v>
      </c>
      <c r="N6" s="23" t="s">
        <v>375</v>
      </c>
      <c r="O6" s="23" t="s">
        <v>376</v>
      </c>
      <c r="P6" s="23" t="s">
        <v>1192</v>
      </c>
      <c r="Q6" s="23" t="s">
        <v>377</v>
      </c>
      <c r="R6" s="23" t="s">
        <v>378</v>
      </c>
      <c r="S6" s="23" t="s">
        <v>379</v>
      </c>
      <c r="T6" s="639" t="s">
        <v>1105</v>
      </c>
      <c r="U6" s="1681"/>
    </row>
    <row r="7" spans="1:21">
      <c r="A7" s="1499"/>
      <c r="B7" s="1499"/>
      <c r="C7" s="1573"/>
      <c r="D7" s="110" t="s">
        <v>12</v>
      </c>
      <c r="E7" s="110"/>
      <c r="F7" s="110"/>
      <c r="G7" s="110"/>
      <c r="H7" s="110" t="s">
        <v>13</v>
      </c>
      <c r="I7" s="110"/>
      <c r="J7" s="110"/>
      <c r="K7" s="110"/>
      <c r="L7" s="110" t="s">
        <v>19</v>
      </c>
      <c r="M7" s="110"/>
      <c r="N7" s="110"/>
      <c r="O7" s="110"/>
      <c r="P7" s="110" t="s">
        <v>15</v>
      </c>
      <c r="Q7" s="213"/>
      <c r="R7" s="213"/>
      <c r="S7" s="213"/>
      <c r="T7" s="640" t="s">
        <v>20</v>
      </c>
      <c r="U7" s="1682"/>
    </row>
    <row r="8" spans="1:21" ht="26.1" customHeight="1">
      <c r="A8" s="116" t="s">
        <v>1039</v>
      </c>
      <c r="B8" s="210" t="s">
        <v>994</v>
      </c>
      <c r="C8" s="497">
        <v>0.05</v>
      </c>
      <c r="D8" s="612">
        <f t="shared" ref="D8:D17" si="0">SUM(E8:G8)</f>
        <v>0</v>
      </c>
      <c r="E8" s="1075">
        <f>ROUND('一-1、主营业务收入现金预算表'!G$11*$C8,2)</f>
        <v>0</v>
      </c>
      <c r="F8" s="1075">
        <f>ROUND('一-1、主营业务收入现金预算表'!H$11*$C8,2)</f>
        <v>0</v>
      </c>
      <c r="G8" s="1075">
        <f>ROUND('一-1、主营业务收入现金预算表'!I$11*$C8,2)</f>
        <v>0</v>
      </c>
      <c r="H8" s="612">
        <f t="shared" ref="H8:H13" si="1">SUM(I8:K8)</f>
        <v>0</v>
      </c>
      <c r="I8" s="1075">
        <f>ROUND('一-1、主营业务收入现金预算表'!K$11*$C8,2)</f>
        <v>0</v>
      </c>
      <c r="J8" s="1075">
        <f>ROUND('一-1、主营业务收入现金预算表'!L$11*$C8,2)</f>
        <v>0</v>
      </c>
      <c r="K8" s="1075">
        <f>ROUND('一-1、主营业务收入现金预算表'!M$11*$C8,2)</f>
        <v>0</v>
      </c>
      <c r="L8" s="612">
        <f t="shared" ref="L8:L13" si="2">SUM(M8:O8)</f>
        <v>0</v>
      </c>
      <c r="M8" s="1075">
        <f>ROUND('一-1、主营业务收入现金预算表'!O$11*$C8,2)</f>
        <v>0</v>
      </c>
      <c r="N8" s="1075">
        <f>ROUND('一-1、主营业务收入现金预算表'!P$11*$C8,2)</f>
        <v>0</v>
      </c>
      <c r="O8" s="1075">
        <f>ROUND('一-1、主营业务收入现金预算表'!Q$11*$C8,2)</f>
        <v>0</v>
      </c>
      <c r="P8" s="612">
        <f t="shared" ref="P8:P13" si="3">SUM(Q8:S8)</f>
        <v>0</v>
      </c>
      <c r="Q8" s="1075">
        <f>ROUND('一-1、主营业务收入现金预算表'!S$11*$C8,2)</f>
        <v>0</v>
      </c>
      <c r="R8" s="1075">
        <f>ROUND('一-1、主营业务收入现金预算表'!T$11*$C8,2)</f>
        <v>0</v>
      </c>
      <c r="S8" s="1075">
        <f>ROUND('一-1、主营业务收入现金预算表'!U$11*$C8,2)</f>
        <v>0</v>
      </c>
      <c r="T8" s="641">
        <f t="shared" ref="T8:T17" si="4">P8+L8+H8+D8</f>
        <v>0</v>
      </c>
      <c r="U8" s="25"/>
    </row>
    <row r="9" spans="1:21" ht="26.1" customHeight="1">
      <c r="A9" s="209" t="s">
        <v>1040</v>
      </c>
      <c r="B9" s="117" t="s">
        <v>1041</v>
      </c>
      <c r="C9" s="277">
        <v>7.0000000000000007E-2</v>
      </c>
      <c r="D9" s="612">
        <f t="shared" si="0"/>
        <v>0</v>
      </c>
      <c r="E9" s="1075">
        <f>ROUND(E$8*$C9,2)</f>
        <v>0</v>
      </c>
      <c r="F9" s="1075">
        <f t="shared" ref="F9:G11" si="5">ROUND(F$8*$C9,2)</f>
        <v>0</v>
      </c>
      <c r="G9" s="1075">
        <f t="shared" si="5"/>
        <v>0</v>
      </c>
      <c r="H9" s="612">
        <f t="shared" si="1"/>
        <v>0</v>
      </c>
      <c r="I9" s="1075">
        <f>ROUND(I$8*$C9,2)</f>
        <v>0</v>
      </c>
      <c r="J9" s="1075">
        <f t="shared" ref="J9:K11" si="6">ROUND(J$8*$C9,2)</f>
        <v>0</v>
      </c>
      <c r="K9" s="1075">
        <f t="shared" si="6"/>
        <v>0</v>
      </c>
      <c r="L9" s="612">
        <f t="shared" si="2"/>
        <v>0</v>
      </c>
      <c r="M9" s="1075">
        <f>ROUND(M$8*$C9,2)</f>
        <v>0</v>
      </c>
      <c r="N9" s="1075">
        <f t="shared" ref="N9:O11" si="7">ROUND(N$8*$C9,2)</f>
        <v>0</v>
      </c>
      <c r="O9" s="1075">
        <f t="shared" si="7"/>
        <v>0</v>
      </c>
      <c r="P9" s="612">
        <f t="shared" si="3"/>
        <v>0</v>
      </c>
      <c r="Q9" s="1075">
        <f>ROUND(Q$8*$C9,2)</f>
        <v>0</v>
      </c>
      <c r="R9" s="1075">
        <f t="shared" ref="R9:S11" si="8">ROUND(R$8*$C9,2)</f>
        <v>0</v>
      </c>
      <c r="S9" s="1075">
        <f t="shared" si="8"/>
        <v>0</v>
      </c>
      <c r="T9" s="641">
        <f t="shared" si="4"/>
        <v>0</v>
      </c>
      <c r="U9" s="25"/>
    </row>
    <row r="10" spans="1:21" ht="26.1" customHeight="1">
      <c r="A10" s="209" t="s">
        <v>326</v>
      </c>
      <c r="B10" s="117" t="s">
        <v>1041</v>
      </c>
      <c r="C10" s="277">
        <v>0.03</v>
      </c>
      <c r="D10" s="612">
        <f t="shared" si="0"/>
        <v>0</v>
      </c>
      <c r="E10" s="1075">
        <f t="shared" ref="E10:E11" si="9">ROUND(E$8*$C10,2)</f>
        <v>0</v>
      </c>
      <c r="F10" s="1075">
        <f t="shared" si="5"/>
        <v>0</v>
      </c>
      <c r="G10" s="1075">
        <f t="shared" si="5"/>
        <v>0</v>
      </c>
      <c r="H10" s="612">
        <f t="shared" si="1"/>
        <v>0</v>
      </c>
      <c r="I10" s="1075">
        <f t="shared" ref="I10:I11" si="10">ROUND(I$8*$C10,2)</f>
        <v>0</v>
      </c>
      <c r="J10" s="1075">
        <f t="shared" si="6"/>
        <v>0</v>
      </c>
      <c r="K10" s="1075">
        <f t="shared" si="6"/>
        <v>0</v>
      </c>
      <c r="L10" s="612">
        <f t="shared" si="2"/>
        <v>0</v>
      </c>
      <c r="M10" s="1075">
        <f t="shared" ref="M10:M11" si="11">ROUND(M$8*$C10,2)</f>
        <v>0</v>
      </c>
      <c r="N10" s="1075">
        <f t="shared" si="7"/>
        <v>0</v>
      </c>
      <c r="O10" s="1075">
        <f t="shared" si="7"/>
        <v>0</v>
      </c>
      <c r="P10" s="612">
        <f t="shared" si="3"/>
        <v>0</v>
      </c>
      <c r="Q10" s="1075">
        <f t="shared" ref="Q10:Q11" si="12">ROUND(Q$8*$C10,2)</f>
        <v>0</v>
      </c>
      <c r="R10" s="1075">
        <f t="shared" si="8"/>
        <v>0</v>
      </c>
      <c r="S10" s="1075">
        <f t="shared" si="8"/>
        <v>0</v>
      </c>
      <c r="T10" s="641">
        <f t="shared" si="4"/>
        <v>0</v>
      </c>
      <c r="U10" s="25"/>
    </row>
    <row r="11" spans="1:21" ht="26.1" customHeight="1">
      <c r="A11" s="209" t="s">
        <v>327</v>
      </c>
      <c r="B11" s="117" t="s">
        <v>1041</v>
      </c>
      <c r="C11" s="277">
        <v>0.02</v>
      </c>
      <c r="D11" s="612">
        <f t="shared" si="0"/>
        <v>0</v>
      </c>
      <c r="E11" s="1075">
        <f t="shared" si="9"/>
        <v>0</v>
      </c>
      <c r="F11" s="1075">
        <f t="shared" si="5"/>
        <v>0</v>
      </c>
      <c r="G11" s="1075">
        <f t="shared" si="5"/>
        <v>0</v>
      </c>
      <c r="H11" s="612">
        <f t="shared" si="1"/>
        <v>0</v>
      </c>
      <c r="I11" s="1075">
        <f t="shared" si="10"/>
        <v>0</v>
      </c>
      <c r="J11" s="1075">
        <f t="shared" si="6"/>
        <v>0</v>
      </c>
      <c r="K11" s="1075">
        <f t="shared" si="6"/>
        <v>0</v>
      </c>
      <c r="L11" s="612">
        <f t="shared" si="2"/>
        <v>0</v>
      </c>
      <c r="M11" s="1075">
        <f t="shared" si="11"/>
        <v>0</v>
      </c>
      <c r="N11" s="1075">
        <f t="shared" si="7"/>
        <v>0</v>
      </c>
      <c r="O11" s="1075">
        <f t="shared" si="7"/>
        <v>0</v>
      </c>
      <c r="P11" s="612">
        <f t="shared" si="3"/>
        <v>0</v>
      </c>
      <c r="Q11" s="1075">
        <f t="shared" si="12"/>
        <v>0</v>
      </c>
      <c r="R11" s="1075">
        <f t="shared" si="8"/>
        <v>0</v>
      </c>
      <c r="S11" s="1075">
        <f t="shared" si="8"/>
        <v>0</v>
      </c>
      <c r="T11" s="641">
        <f t="shared" si="4"/>
        <v>0</v>
      </c>
      <c r="U11" s="25"/>
    </row>
    <row r="12" spans="1:21" ht="26.1" customHeight="1">
      <c r="A12" s="209" t="s">
        <v>328</v>
      </c>
      <c r="B12" s="210" t="s">
        <v>994</v>
      </c>
      <c r="C12" s="496">
        <v>1E-3</v>
      </c>
      <c r="D12" s="612">
        <f t="shared" si="0"/>
        <v>0</v>
      </c>
      <c r="E12" s="1075">
        <f>ROUND('一-1、主营业务收入现金预算表'!G$11*$C12,2)</f>
        <v>0</v>
      </c>
      <c r="F12" s="1075">
        <f>ROUND('一-1、主营业务收入现金预算表'!H$11*$C12,2)</f>
        <v>0</v>
      </c>
      <c r="G12" s="1075">
        <f>ROUND('一-1、主营业务收入现金预算表'!I$11*$C12,2)</f>
        <v>0</v>
      </c>
      <c r="H12" s="612">
        <f t="shared" si="1"/>
        <v>0</v>
      </c>
      <c r="I12" s="1075">
        <f>ROUND('一-1、主营业务收入现金预算表'!K$11*$C12,2)</f>
        <v>0</v>
      </c>
      <c r="J12" s="1075">
        <f>ROUND('一-1、主营业务收入现金预算表'!L$11*$C12,2)</f>
        <v>0</v>
      </c>
      <c r="K12" s="1075">
        <f>ROUND('一-1、主营业务收入现金预算表'!M$11*$C12,2)</f>
        <v>0</v>
      </c>
      <c r="L12" s="612">
        <f t="shared" si="2"/>
        <v>0</v>
      </c>
      <c r="M12" s="1075">
        <f>ROUND('一-1、主营业务收入现金预算表'!O$11*$C12,2)</f>
        <v>0</v>
      </c>
      <c r="N12" s="1075">
        <f>ROUND('一-1、主营业务收入现金预算表'!P$11*$C12,2)</f>
        <v>0</v>
      </c>
      <c r="O12" s="1075">
        <f>ROUND('一-1、主营业务收入现金预算表'!Q$11*$C12,2)</f>
        <v>0</v>
      </c>
      <c r="P12" s="612">
        <f t="shared" si="3"/>
        <v>0</v>
      </c>
      <c r="Q12" s="1075">
        <f>ROUND('一-1、主营业务收入现金预算表'!S$11*$C12,2)</f>
        <v>0</v>
      </c>
      <c r="R12" s="1075">
        <f>ROUND('一-1、主营业务收入现金预算表'!T$11*$C12,2)</f>
        <v>0</v>
      </c>
      <c r="S12" s="1075">
        <f>ROUND('一-1、主营业务收入现金预算表'!U$11*$C12,2)</f>
        <v>0</v>
      </c>
      <c r="T12" s="641">
        <f t="shared" si="4"/>
        <v>0</v>
      </c>
      <c r="U12" s="25"/>
    </row>
    <row r="13" spans="1:21" ht="26.1" customHeight="1">
      <c r="A13" s="209" t="s">
        <v>329</v>
      </c>
      <c r="B13" s="210" t="s">
        <v>994</v>
      </c>
      <c r="C13" s="277">
        <v>0.03</v>
      </c>
      <c r="D13" s="612">
        <f t="shared" si="0"/>
        <v>0</v>
      </c>
      <c r="E13" s="1075">
        <f>ROUND('一-1、主营业务收入现金预算表'!G$11*$C13,2)</f>
        <v>0</v>
      </c>
      <c r="F13" s="1075">
        <f>ROUND('一-1、主营业务收入现金预算表'!H$11*$C13,2)</f>
        <v>0</v>
      </c>
      <c r="G13" s="1075">
        <f>ROUND('一-1、主营业务收入现金预算表'!I$11*$C13,2)</f>
        <v>0</v>
      </c>
      <c r="H13" s="612">
        <f t="shared" si="1"/>
        <v>0</v>
      </c>
      <c r="I13" s="1075">
        <f>ROUND('一-1、主营业务收入现金预算表'!K$11*$C13,2)</f>
        <v>0</v>
      </c>
      <c r="J13" s="1075">
        <f>ROUND('一-1、主营业务收入现金预算表'!L$11*$C13,2)</f>
        <v>0</v>
      </c>
      <c r="K13" s="1075">
        <f>ROUND('一-1、主营业务收入现金预算表'!M$11*$C13,2)</f>
        <v>0</v>
      </c>
      <c r="L13" s="612">
        <f t="shared" si="2"/>
        <v>0</v>
      </c>
      <c r="M13" s="1075">
        <f>ROUND('一-1、主营业务收入现金预算表'!O$11*$C13,2)</f>
        <v>0</v>
      </c>
      <c r="N13" s="1075">
        <f>ROUND('一-1、主营业务收入现金预算表'!P$11*$C13,2)</f>
        <v>0</v>
      </c>
      <c r="O13" s="1075">
        <f>ROUND('一-1、主营业务收入现金预算表'!Q$11*$C13,2)</f>
        <v>0</v>
      </c>
      <c r="P13" s="612">
        <f t="shared" si="3"/>
        <v>0</v>
      </c>
      <c r="Q13" s="1075">
        <f>ROUND('一-1、主营业务收入现金预算表'!S$11*$C13,2)</f>
        <v>0</v>
      </c>
      <c r="R13" s="1075">
        <f>ROUND('一-1、主营业务收入现金预算表'!T$11*$C13,2)</f>
        <v>0</v>
      </c>
      <c r="S13" s="1075">
        <f>ROUND('一-1、主营业务收入现金预算表'!U$11*$C13,2)</f>
        <v>0</v>
      </c>
      <c r="T13" s="641">
        <f t="shared" si="4"/>
        <v>0</v>
      </c>
      <c r="U13" s="25"/>
    </row>
    <row r="14" spans="1:21" ht="26.1" customHeight="1">
      <c r="A14" s="209" t="s">
        <v>330</v>
      </c>
      <c r="B14" s="210" t="s">
        <v>331</v>
      </c>
      <c r="C14" s="277"/>
      <c r="D14" s="612">
        <f t="shared" si="0"/>
        <v>0</v>
      </c>
      <c r="E14" s="613"/>
      <c r="F14" s="613"/>
      <c r="G14" s="613"/>
      <c r="H14" s="612">
        <f t="shared" ref="H14:H17" si="13">SUM(I14:K14)</f>
        <v>0</v>
      </c>
      <c r="I14" s="613"/>
      <c r="J14" s="613"/>
      <c r="K14" s="613"/>
      <c r="L14" s="612">
        <f t="shared" ref="L14:L17" si="14">SUM(M14:O14)</f>
        <v>0</v>
      </c>
      <c r="M14" s="613"/>
      <c r="N14" s="613"/>
      <c r="O14" s="613"/>
      <c r="P14" s="612">
        <f t="shared" ref="P14:P17" si="15">SUM(Q14:S14)</f>
        <v>0</v>
      </c>
      <c r="Q14" s="613"/>
      <c r="R14" s="613"/>
      <c r="S14" s="613"/>
      <c r="T14" s="641">
        <f t="shared" si="4"/>
        <v>0</v>
      </c>
      <c r="U14" s="25"/>
    </row>
    <row r="15" spans="1:21" ht="26.1" customHeight="1">
      <c r="A15" s="209" t="s">
        <v>332</v>
      </c>
      <c r="B15" s="210"/>
      <c r="C15" s="277">
        <v>0.25</v>
      </c>
      <c r="D15" s="612">
        <f t="shared" si="0"/>
        <v>0</v>
      </c>
      <c r="E15" s="613"/>
      <c r="F15" s="613"/>
      <c r="G15" s="613"/>
      <c r="H15" s="612">
        <f t="shared" si="13"/>
        <v>0</v>
      </c>
      <c r="I15" s="613"/>
      <c r="J15" s="613"/>
      <c r="K15" s="613"/>
      <c r="L15" s="612">
        <f t="shared" si="14"/>
        <v>0</v>
      </c>
      <c r="M15" s="613"/>
      <c r="N15" s="613"/>
      <c r="O15" s="613"/>
      <c r="P15" s="612">
        <f t="shared" si="15"/>
        <v>0</v>
      </c>
      <c r="Q15" s="613"/>
      <c r="R15" s="613"/>
      <c r="S15" s="613"/>
      <c r="T15" s="641">
        <f t="shared" si="4"/>
        <v>0</v>
      </c>
      <c r="U15" s="25"/>
    </row>
    <row r="16" spans="1:21" ht="26.1" customHeight="1">
      <c r="A16" s="116" t="s">
        <v>570</v>
      </c>
      <c r="B16" s="210"/>
      <c r="C16" s="277"/>
      <c r="D16" s="612">
        <f t="shared" si="0"/>
        <v>0</v>
      </c>
      <c r="E16" s="613"/>
      <c r="F16" s="613"/>
      <c r="G16" s="613"/>
      <c r="H16" s="612">
        <f t="shared" si="13"/>
        <v>0</v>
      </c>
      <c r="I16" s="613"/>
      <c r="J16" s="613"/>
      <c r="K16" s="613"/>
      <c r="L16" s="612">
        <f t="shared" si="14"/>
        <v>0</v>
      </c>
      <c r="M16" s="613"/>
      <c r="N16" s="613"/>
      <c r="O16" s="613"/>
      <c r="P16" s="612">
        <f t="shared" si="15"/>
        <v>0</v>
      </c>
      <c r="Q16" s="613"/>
      <c r="R16" s="613"/>
      <c r="S16" s="613"/>
      <c r="T16" s="641">
        <f t="shared" si="4"/>
        <v>0</v>
      </c>
      <c r="U16" s="25"/>
    </row>
    <row r="17" spans="1:21" ht="26.1" customHeight="1">
      <c r="A17" s="117" t="s">
        <v>333</v>
      </c>
      <c r="B17" s="117"/>
      <c r="C17" s="277"/>
      <c r="D17" s="612">
        <f t="shared" si="0"/>
        <v>0</v>
      </c>
      <c r="E17" s="613"/>
      <c r="F17" s="613"/>
      <c r="G17" s="613"/>
      <c r="H17" s="612">
        <f t="shared" si="13"/>
        <v>0</v>
      </c>
      <c r="I17" s="613"/>
      <c r="J17" s="613"/>
      <c r="K17" s="613"/>
      <c r="L17" s="612">
        <f t="shared" si="14"/>
        <v>0</v>
      </c>
      <c r="M17" s="613"/>
      <c r="N17" s="613"/>
      <c r="O17" s="613"/>
      <c r="P17" s="612">
        <f t="shared" si="15"/>
        <v>0</v>
      </c>
      <c r="Q17" s="613"/>
      <c r="R17" s="613"/>
      <c r="S17" s="613"/>
      <c r="T17" s="641">
        <f t="shared" si="4"/>
        <v>0</v>
      </c>
      <c r="U17" s="25"/>
    </row>
    <row r="18" spans="1:21" ht="26.1" customHeight="1">
      <c r="A18" s="211" t="s">
        <v>958</v>
      </c>
      <c r="B18" s="211"/>
      <c r="C18" s="212"/>
      <c r="D18" s="675">
        <f t="shared" ref="D18:S18" si="16">SUM(D8:D17)</f>
        <v>0</v>
      </c>
      <c r="E18" s="675">
        <f t="shared" si="16"/>
        <v>0</v>
      </c>
      <c r="F18" s="675">
        <f t="shared" si="16"/>
        <v>0</v>
      </c>
      <c r="G18" s="675">
        <f t="shared" si="16"/>
        <v>0</v>
      </c>
      <c r="H18" s="675">
        <f t="shared" si="16"/>
        <v>0</v>
      </c>
      <c r="I18" s="675">
        <f t="shared" si="16"/>
        <v>0</v>
      </c>
      <c r="J18" s="675">
        <f t="shared" si="16"/>
        <v>0</v>
      </c>
      <c r="K18" s="675">
        <f t="shared" si="16"/>
        <v>0</v>
      </c>
      <c r="L18" s="675">
        <f t="shared" si="16"/>
        <v>0</v>
      </c>
      <c r="M18" s="675">
        <f t="shared" si="16"/>
        <v>0</v>
      </c>
      <c r="N18" s="675">
        <f t="shared" si="16"/>
        <v>0</v>
      </c>
      <c r="O18" s="675">
        <f t="shared" si="16"/>
        <v>0</v>
      </c>
      <c r="P18" s="675">
        <f t="shared" si="16"/>
        <v>0</v>
      </c>
      <c r="Q18" s="675">
        <f t="shared" si="16"/>
        <v>0</v>
      </c>
      <c r="R18" s="675">
        <f t="shared" si="16"/>
        <v>0</v>
      </c>
      <c r="S18" s="675">
        <f t="shared" si="16"/>
        <v>0</v>
      </c>
      <c r="T18" s="675">
        <f>SUM(T8:T17)</f>
        <v>0</v>
      </c>
      <c r="U18" s="185"/>
    </row>
    <row r="19" spans="1:21" ht="20.25" customHeight="1">
      <c r="T19" s="1679" t="s">
        <v>313</v>
      </c>
      <c r="U19" s="1679"/>
    </row>
    <row r="20" spans="1:21">
      <c r="A20" s="19" t="s">
        <v>134</v>
      </c>
    </row>
    <row r="25" spans="1:21" ht="20.25">
      <c r="A25" s="614"/>
      <c r="B25" s="1678" t="s">
        <v>1234</v>
      </c>
      <c r="C25" s="1678"/>
      <c r="D25" s="1678"/>
      <c r="E25" s="1678"/>
      <c r="F25" s="1678"/>
      <c r="G25" s="1678"/>
      <c r="H25" s="1678"/>
      <c r="I25" s="1678"/>
      <c r="J25" s="1678"/>
      <c r="K25" s="1678"/>
      <c r="L25" s="1678"/>
      <c r="M25" s="1678"/>
      <c r="N25" s="1678"/>
      <c r="O25" s="1678"/>
      <c r="P25" s="615"/>
    </row>
    <row r="26" spans="1:21" ht="20.25">
      <c r="A26" s="614"/>
      <c r="B26" s="616"/>
      <c r="C26" s="616"/>
      <c r="D26" s="616"/>
      <c r="E26" s="616"/>
      <c r="F26" s="616"/>
      <c r="G26" s="616"/>
      <c r="H26" s="616"/>
      <c r="I26" s="616"/>
      <c r="J26" s="616"/>
      <c r="K26" s="616"/>
      <c r="L26" s="616"/>
      <c r="M26" s="616"/>
      <c r="N26" s="616"/>
      <c r="O26" s="617"/>
      <c r="P26" s="615"/>
    </row>
    <row r="27" spans="1:21" ht="20.25">
      <c r="A27" s="618"/>
      <c r="B27" s="619"/>
      <c r="C27" s="616"/>
      <c r="D27" s="616"/>
      <c r="E27" s="616"/>
      <c r="F27" s="616"/>
      <c r="G27" s="616"/>
      <c r="H27" s="616"/>
      <c r="I27" s="616"/>
      <c r="J27" s="616"/>
      <c r="K27" s="616"/>
      <c r="L27" s="616"/>
      <c r="M27" s="616"/>
      <c r="N27" s="620" t="s">
        <v>1235</v>
      </c>
      <c r="O27" s="621" t="s">
        <v>1236</v>
      </c>
      <c r="P27" s="619"/>
    </row>
    <row r="28" spans="1:21" ht="18.75">
      <c r="A28" s="622" t="s">
        <v>1237</v>
      </c>
      <c r="B28" s="623" t="s">
        <v>1238</v>
      </c>
      <c r="C28" s="624" t="s">
        <v>1239</v>
      </c>
      <c r="D28" s="624" t="s">
        <v>299</v>
      </c>
      <c r="E28" s="624" t="s">
        <v>300</v>
      </c>
      <c r="F28" s="624" t="s">
        <v>302</v>
      </c>
      <c r="G28" s="624" t="s">
        <v>303</v>
      </c>
      <c r="H28" s="624" t="s">
        <v>304</v>
      </c>
      <c r="I28" s="624" t="s">
        <v>306</v>
      </c>
      <c r="J28" s="624" t="s">
        <v>307</v>
      </c>
      <c r="K28" s="624" t="s">
        <v>308</v>
      </c>
      <c r="L28" s="624" t="s">
        <v>310</v>
      </c>
      <c r="M28" s="624" t="s">
        <v>311</v>
      </c>
      <c r="N28" s="624" t="s">
        <v>312</v>
      </c>
      <c r="O28" s="625" t="s">
        <v>1240</v>
      </c>
      <c r="P28" s="614"/>
    </row>
    <row r="29" spans="1:21" ht="18.75">
      <c r="A29" s="626">
        <v>1</v>
      </c>
      <c r="B29" s="627" t="s">
        <v>1241</v>
      </c>
      <c r="C29" s="628"/>
      <c r="D29" s="628"/>
      <c r="E29" s="628"/>
      <c r="F29" s="628"/>
      <c r="G29" s="628"/>
      <c r="H29" s="628"/>
      <c r="I29" s="628"/>
      <c r="J29" s="628"/>
      <c r="K29" s="628"/>
      <c r="L29" s="628"/>
      <c r="M29" s="628"/>
      <c r="N29" s="628"/>
      <c r="O29" s="625">
        <f t="shared" ref="O29:O41" si="17">SUM(C29:N29)</f>
        <v>0</v>
      </c>
      <c r="P29" s="619"/>
    </row>
    <row r="30" spans="1:21" ht="18.75">
      <c r="A30" s="626">
        <v>2</v>
      </c>
      <c r="B30" s="627" t="s">
        <v>1242</v>
      </c>
      <c r="C30" s="628"/>
      <c r="D30" s="628"/>
      <c r="E30" s="628"/>
      <c r="F30" s="628"/>
      <c r="G30" s="628"/>
      <c r="H30" s="628"/>
      <c r="I30" s="628"/>
      <c r="J30" s="628"/>
      <c r="K30" s="628"/>
      <c r="L30" s="628"/>
      <c r="M30" s="628"/>
      <c r="N30" s="628"/>
      <c r="O30" s="625">
        <f t="shared" si="17"/>
        <v>0</v>
      </c>
      <c r="P30" s="629"/>
    </row>
    <row r="31" spans="1:21" ht="18.75">
      <c r="A31" s="626">
        <v>3</v>
      </c>
      <c r="B31" s="627" t="s">
        <v>1243</v>
      </c>
      <c r="C31" s="628"/>
      <c r="D31" s="628"/>
      <c r="E31" s="628"/>
      <c r="F31" s="628"/>
      <c r="G31" s="628"/>
      <c r="H31" s="628"/>
      <c r="I31" s="628"/>
      <c r="J31" s="628"/>
      <c r="K31" s="628"/>
      <c r="L31" s="628"/>
      <c r="M31" s="628"/>
      <c r="N31" s="628"/>
      <c r="O31" s="625">
        <f t="shared" si="17"/>
        <v>0</v>
      </c>
      <c r="P31" s="619"/>
    </row>
    <row r="32" spans="1:21" ht="18.75">
      <c r="A32" s="626">
        <v>4</v>
      </c>
      <c r="B32" s="627" t="s">
        <v>1244</v>
      </c>
      <c r="C32" s="628"/>
      <c r="D32" s="628"/>
      <c r="E32" s="628"/>
      <c r="F32" s="628"/>
      <c r="G32" s="628"/>
      <c r="H32" s="628"/>
      <c r="I32" s="628"/>
      <c r="J32" s="628"/>
      <c r="K32" s="628"/>
      <c r="L32" s="628"/>
      <c r="M32" s="628"/>
      <c r="N32" s="628"/>
      <c r="O32" s="625">
        <f t="shared" si="17"/>
        <v>0</v>
      </c>
      <c r="P32" s="619"/>
    </row>
    <row r="33" spans="1:16" ht="18.75">
      <c r="A33" s="626">
        <v>5</v>
      </c>
      <c r="B33" s="627" t="s">
        <v>1245</v>
      </c>
      <c r="C33" s="628"/>
      <c r="D33" s="628"/>
      <c r="E33" s="628"/>
      <c r="F33" s="628"/>
      <c r="G33" s="628"/>
      <c r="H33" s="628"/>
      <c r="I33" s="628"/>
      <c r="J33" s="628"/>
      <c r="K33" s="628"/>
      <c r="L33" s="628"/>
      <c r="M33" s="628"/>
      <c r="N33" s="628"/>
      <c r="O33" s="625">
        <f t="shared" si="17"/>
        <v>0</v>
      </c>
      <c r="P33" s="619"/>
    </row>
    <row r="34" spans="1:16" ht="18.75">
      <c r="A34" s="626">
        <v>6</v>
      </c>
      <c r="B34" s="627" t="s">
        <v>1246</v>
      </c>
      <c r="C34" s="628"/>
      <c r="D34" s="628"/>
      <c r="E34" s="628"/>
      <c r="F34" s="628"/>
      <c r="G34" s="628"/>
      <c r="H34" s="628"/>
      <c r="I34" s="628"/>
      <c r="J34" s="628"/>
      <c r="K34" s="628"/>
      <c r="L34" s="628"/>
      <c r="M34" s="628"/>
      <c r="N34" s="628"/>
      <c r="O34" s="625">
        <f t="shared" si="17"/>
        <v>0</v>
      </c>
      <c r="P34" s="619"/>
    </row>
    <row r="35" spans="1:16" ht="18.75">
      <c r="A35" s="626">
        <v>7</v>
      </c>
      <c r="B35" s="627" t="s">
        <v>1247</v>
      </c>
      <c r="C35" s="628"/>
      <c r="D35" s="628"/>
      <c r="E35" s="628"/>
      <c r="F35" s="628"/>
      <c r="G35" s="628"/>
      <c r="H35" s="628"/>
      <c r="I35" s="628"/>
      <c r="J35" s="628"/>
      <c r="K35" s="628"/>
      <c r="L35" s="628"/>
      <c r="M35" s="628"/>
      <c r="N35" s="628"/>
      <c r="O35" s="625">
        <f t="shared" si="17"/>
        <v>0</v>
      </c>
      <c r="P35" s="619"/>
    </row>
    <row r="36" spans="1:16" ht="18.75">
      <c r="A36" s="626">
        <v>8</v>
      </c>
      <c r="B36" s="627" t="s">
        <v>1248</v>
      </c>
      <c r="C36" s="628"/>
      <c r="D36" s="628"/>
      <c r="E36" s="628"/>
      <c r="F36" s="628"/>
      <c r="G36" s="628"/>
      <c r="H36" s="628"/>
      <c r="I36" s="628"/>
      <c r="J36" s="628"/>
      <c r="K36" s="628"/>
      <c r="L36" s="628"/>
      <c r="M36" s="628"/>
      <c r="N36" s="628"/>
      <c r="O36" s="625">
        <f t="shared" si="17"/>
        <v>0</v>
      </c>
      <c r="P36" s="619"/>
    </row>
    <row r="37" spans="1:16" ht="18.75">
      <c r="A37" s="626">
        <v>9</v>
      </c>
      <c r="B37" s="627" t="s">
        <v>1249</v>
      </c>
      <c r="C37" s="628"/>
      <c r="D37" s="628"/>
      <c r="E37" s="628"/>
      <c r="F37" s="628"/>
      <c r="G37" s="628"/>
      <c r="H37" s="628"/>
      <c r="I37" s="628"/>
      <c r="J37" s="628"/>
      <c r="K37" s="628"/>
      <c r="L37" s="628"/>
      <c r="M37" s="628"/>
      <c r="N37" s="628"/>
      <c r="O37" s="625">
        <f t="shared" si="17"/>
        <v>0</v>
      </c>
      <c r="P37" s="619"/>
    </row>
    <row r="38" spans="1:16" ht="18.75">
      <c r="A38" s="626">
        <v>10</v>
      </c>
      <c r="B38" s="627" t="s">
        <v>1250</v>
      </c>
      <c r="C38" s="628"/>
      <c r="D38" s="628"/>
      <c r="E38" s="628"/>
      <c r="F38" s="628"/>
      <c r="G38" s="628"/>
      <c r="H38" s="628"/>
      <c r="I38" s="628"/>
      <c r="J38" s="628"/>
      <c r="K38" s="628"/>
      <c r="L38" s="628"/>
      <c r="M38" s="628"/>
      <c r="N38" s="628"/>
      <c r="O38" s="625">
        <f t="shared" si="17"/>
        <v>0</v>
      </c>
      <c r="P38" s="619"/>
    </row>
    <row r="39" spans="1:16" ht="37.5">
      <c r="A39" s="626">
        <v>11</v>
      </c>
      <c r="B39" s="627" t="s">
        <v>1251</v>
      </c>
      <c r="C39" s="628"/>
      <c r="D39" s="628"/>
      <c r="E39" s="628"/>
      <c r="F39" s="628"/>
      <c r="G39" s="628"/>
      <c r="H39" s="628"/>
      <c r="I39" s="628"/>
      <c r="J39" s="628"/>
      <c r="K39" s="628"/>
      <c r="L39" s="628"/>
      <c r="M39" s="628"/>
      <c r="N39" s="628"/>
      <c r="O39" s="625">
        <f t="shared" si="17"/>
        <v>0</v>
      </c>
      <c r="P39" s="619"/>
    </row>
    <row r="40" spans="1:16" ht="18.75">
      <c r="A40" s="626">
        <v>12</v>
      </c>
      <c r="B40" s="627" t="s">
        <v>1252</v>
      </c>
      <c r="C40" s="628"/>
      <c r="D40" s="628"/>
      <c r="E40" s="628"/>
      <c r="F40" s="628"/>
      <c r="G40" s="628"/>
      <c r="H40" s="628"/>
      <c r="I40" s="628"/>
      <c r="J40" s="628"/>
      <c r="K40" s="628"/>
      <c r="L40" s="628"/>
      <c r="M40" s="628"/>
      <c r="N40" s="628"/>
      <c r="O40" s="625">
        <f t="shared" si="17"/>
        <v>0</v>
      </c>
      <c r="P40" s="629"/>
    </row>
    <row r="41" spans="1:16" ht="18.75">
      <c r="A41" s="626">
        <v>13</v>
      </c>
      <c r="B41" s="627" t="s">
        <v>1253</v>
      </c>
      <c r="C41" s="628"/>
      <c r="D41" s="628"/>
      <c r="E41" s="628"/>
      <c r="F41" s="628"/>
      <c r="G41" s="628"/>
      <c r="H41" s="628"/>
      <c r="I41" s="628"/>
      <c r="J41" s="628"/>
      <c r="K41" s="628"/>
      <c r="L41" s="628"/>
      <c r="M41" s="628"/>
      <c r="N41" s="628"/>
      <c r="O41" s="625">
        <f t="shared" si="17"/>
        <v>0</v>
      </c>
      <c r="P41" s="619"/>
    </row>
    <row r="42" spans="1:16" ht="18.75">
      <c r="A42" s="626"/>
      <c r="B42" s="623" t="s">
        <v>1254</v>
      </c>
      <c r="C42" s="628">
        <f>SUM(C29:C41)</f>
        <v>0</v>
      </c>
      <c r="D42" s="628">
        <f t="shared" ref="D42:N42" si="18">SUM(D29:D41)</f>
        <v>0</v>
      </c>
      <c r="E42" s="628">
        <f t="shared" si="18"/>
        <v>0</v>
      </c>
      <c r="F42" s="628">
        <f t="shared" si="18"/>
        <v>0</v>
      </c>
      <c r="G42" s="628">
        <f t="shared" si="18"/>
        <v>0</v>
      </c>
      <c r="H42" s="628">
        <f t="shared" si="18"/>
        <v>0</v>
      </c>
      <c r="I42" s="628">
        <f t="shared" si="18"/>
        <v>0</v>
      </c>
      <c r="J42" s="628">
        <f t="shared" si="18"/>
        <v>0</v>
      </c>
      <c r="K42" s="628">
        <f t="shared" si="18"/>
        <v>0</v>
      </c>
      <c r="L42" s="628">
        <f t="shared" si="18"/>
        <v>0</v>
      </c>
      <c r="M42" s="628">
        <f t="shared" si="18"/>
        <v>0</v>
      </c>
      <c r="N42" s="628">
        <f t="shared" si="18"/>
        <v>0</v>
      </c>
      <c r="O42" s="625">
        <f>SUM(O29:O41)</f>
        <v>0</v>
      </c>
      <c r="P42" s="619"/>
    </row>
    <row r="43" spans="1:16" ht="15.75">
      <c r="A43" s="614"/>
      <c r="B43" s="630" t="s">
        <v>1255</v>
      </c>
      <c r="C43" s="619"/>
      <c r="D43" s="619"/>
      <c r="E43" s="619"/>
      <c r="F43" s="619"/>
      <c r="G43" s="619"/>
      <c r="H43" s="619"/>
      <c r="I43" s="619"/>
      <c r="J43" s="619"/>
      <c r="K43" s="619"/>
      <c r="L43" s="619"/>
      <c r="M43" s="619"/>
      <c r="N43" s="619"/>
      <c r="O43" s="631"/>
      <c r="P43" s="619"/>
    </row>
    <row r="44" spans="1:16" ht="15.75">
      <c r="A44" s="626">
        <v>14</v>
      </c>
      <c r="B44" s="632">
        <v>40725</v>
      </c>
      <c r="C44" s="625"/>
      <c r="D44" s="633"/>
      <c r="E44" s="634"/>
      <c r="F44" s="635"/>
      <c r="G44" s="635"/>
      <c r="H44" s="635"/>
      <c r="I44" s="635"/>
      <c r="J44" s="635"/>
      <c r="K44" s="635"/>
      <c r="L44" s="635"/>
      <c r="M44" s="635"/>
      <c r="N44" s="635"/>
      <c r="O44" s="634">
        <f t="shared" ref="O44:O50" si="19">SUM(C44:N44)</f>
        <v>0</v>
      </c>
      <c r="P44" s="619"/>
    </row>
    <row r="45" spans="1:16" ht="15.75">
      <c r="A45" s="626">
        <v>15</v>
      </c>
      <c r="B45" s="632">
        <v>40756</v>
      </c>
      <c r="C45" s="625"/>
      <c r="D45" s="633"/>
      <c r="E45" s="634"/>
      <c r="F45" s="635"/>
      <c r="G45" s="635"/>
      <c r="H45" s="635"/>
      <c r="I45" s="635"/>
      <c r="J45" s="635"/>
      <c r="K45" s="635"/>
      <c r="L45" s="635"/>
      <c r="M45" s="635"/>
      <c r="N45" s="635"/>
      <c r="O45" s="634">
        <f t="shared" si="19"/>
        <v>0</v>
      </c>
      <c r="P45" s="619"/>
    </row>
    <row r="46" spans="1:16" ht="15.75">
      <c r="A46" s="626">
        <v>16</v>
      </c>
      <c r="B46" s="632">
        <v>40787</v>
      </c>
      <c r="C46" s="625"/>
      <c r="D46" s="633"/>
      <c r="E46" s="634"/>
      <c r="F46" s="635"/>
      <c r="G46" s="635"/>
      <c r="H46" s="635"/>
      <c r="I46" s="635"/>
      <c r="J46" s="635"/>
      <c r="K46" s="635"/>
      <c r="L46" s="635"/>
      <c r="M46" s="635"/>
      <c r="N46" s="635"/>
      <c r="O46" s="634">
        <f t="shared" si="19"/>
        <v>0</v>
      </c>
      <c r="P46" s="619"/>
    </row>
    <row r="47" spans="1:16" ht="15.75">
      <c r="A47" s="626">
        <v>17</v>
      </c>
      <c r="B47" s="632">
        <v>40817</v>
      </c>
      <c r="C47" s="625"/>
      <c r="D47" s="634"/>
      <c r="E47" s="634"/>
      <c r="F47" s="635"/>
      <c r="G47" s="635"/>
      <c r="H47" s="635"/>
      <c r="I47" s="635"/>
      <c r="J47" s="635"/>
      <c r="K47" s="635"/>
      <c r="L47" s="635"/>
      <c r="M47" s="635"/>
      <c r="N47" s="635"/>
      <c r="O47" s="634">
        <f t="shared" si="19"/>
        <v>0</v>
      </c>
      <c r="P47" s="619"/>
    </row>
    <row r="48" spans="1:16" ht="15.75">
      <c r="A48" s="626">
        <v>18</v>
      </c>
      <c r="B48" s="632">
        <v>40848</v>
      </c>
      <c r="C48" s="625"/>
      <c r="D48" s="634"/>
      <c r="E48" s="634"/>
      <c r="F48" s="635"/>
      <c r="G48" s="635"/>
      <c r="H48" s="635"/>
      <c r="I48" s="635"/>
      <c r="J48" s="635"/>
      <c r="K48" s="635"/>
      <c r="L48" s="635"/>
      <c r="M48" s="635"/>
      <c r="N48" s="635"/>
      <c r="O48" s="634">
        <f t="shared" si="19"/>
        <v>0</v>
      </c>
      <c r="P48" s="619"/>
    </row>
    <row r="49" spans="1:16" ht="30">
      <c r="A49" s="626">
        <v>19</v>
      </c>
      <c r="B49" s="636" t="s">
        <v>1256</v>
      </c>
      <c r="C49" s="625"/>
      <c r="D49" s="634"/>
      <c r="E49" s="634"/>
      <c r="F49" s="635"/>
      <c r="G49" s="635"/>
      <c r="H49" s="635"/>
      <c r="I49" s="635"/>
      <c r="J49" s="635"/>
      <c r="K49" s="635"/>
      <c r="L49" s="635"/>
      <c r="M49" s="635"/>
      <c r="N49" s="635"/>
      <c r="O49" s="634">
        <f t="shared" si="19"/>
        <v>0</v>
      </c>
      <c r="P49" s="619"/>
    </row>
    <row r="50" spans="1:16" ht="15.75">
      <c r="A50" s="626"/>
      <c r="B50" s="637" t="s">
        <v>1254</v>
      </c>
      <c r="C50" s="628">
        <f>SUM(C44:C49)</f>
        <v>0</v>
      </c>
      <c r="D50" s="628">
        <f>SUM(D44:D49)</f>
        <v>0</v>
      </c>
      <c r="E50" s="628">
        <f>SUM(E44:E49)</f>
        <v>0</v>
      </c>
      <c r="F50" s="635"/>
      <c r="G50" s="635"/>
      <c r="H50" s="635"/>
      <c r="I50" s="635"/>
      <c r="J50" s="635"/>
      <c r="K50" s="635"/>
      <c r="L50" s="635"/>
      <c r="M50" s="635"/>
      <c r="N50" s="635"/>
      <c r="O50" s="634">
        <f t="shared" si="19"/>
        <v>0</v>
      </c>
      <c r="P50" s="619"/>
    </row>
    <row r="51" spans="1:16" ht="15.75">
      <c r="A51" s="626"/>
      <c r="B51" s="637" t="s">
        <v>1257</v>
      </c>
      <c r="C51" s="625">
        <f t="shared" ref="C51:N51" si="20">C42+C50</f>
        <v>0</v>
      </c>
      <c r="D51" s="625">
        <f t="shared" si="20"/>
        <v>0</v>
      </c>
      <c r="E51" s="625">
        <f t="shared" si="20"/>
        <v>0</v>
      </c>
      <c r="F51" s="625">
        <f t="shared" si="20"/>
        <v>0</v>
      </c>
      <c r="G51" s="625">
        <f t="shared" si="20"/>
        <v>0</v>
      </c>
      <c r="H51" s="625">
        <f t="shared" si="20"/>
        <v>0</v>
      </c>
      <c r="I51" s="625">
        <f t="shared" si="20"/>
        <v>0</v>
      </c>
      <c r="J51" s="625">
        <f t="shared" si="20"/>
        <v>0</v>
      </c>
      <c r="K51" s="625">
        <f t="shared" si="20"/>
        <v>0</v>
      </c>
      <c r="L51" s="625">
        <f t="shared" si="20"/>
        <v>0</v>
      </c>
      <c r="M51" s="625">
        <f t="shared" si="20"/>
        <v>0</v>
      </c>
      <c r="N51" s="625">
        <f t="shared" si="20"/>
        <v>0</v>
      </c>
      <c r="O51" s="625">
        <f>O42+O50</f>
        <v>0</v>
      </c>
      <c r="P51" s="619"/>
    </row>
  </sheetData>
  <mergeCells count="10">
    <mergeCell ref="B25:O25"/>
    <mergeCell ref="T19:U19"/>
    <mergeCell ref="D4:H4"/>
    <mergeCell ref="A3:U3"/>
    <mergeCell ref="U5:U7"/>
    <mergeCell ref="T4:U4"/>
    <mergeCell ref="D5:T5"/>
    <mergeCell ref="A5:A7"/>
    <mergeCell ref="B5:B7"/>
    <mergeCell ref="C5:C7"/>
  </mergeCells>
  <phoneticPr fontId="2" type="noConversion"/>
  <hyperlinks>
    <hyperlink ref="A2" location="一、资金流量预算表!A1" display="返回"/>
  </hyperlinks>
  <printOptions horizontalCentered="1"/>
  <pageMargins left="0.78740157480314965" right="0.74803149606299213" top="0.98425196850393704" bottom="0.98425196850393704" header="0.51181102362204722" footer="0.51181102362204722"/>
  <pageSetup paperSize="9" orientation="landscape" verticalDpi="1200" r:id="rId1"/>
  <headerFooter alignWithMargins="0"/>
</worksheet>
</file>

<file path=xl/worksheets/sheet23.xml><?xml version="1.0" encoding="utf-8"?>
<worksheet xmlns="http://schemas.openxmlformats.org/spreadsheetml/2006/main" xmlns:r="http://schemas.openxmlformats.org/officeDocument/2006/relationships">
  <sheetPr codeName="Sheet27">
    <outlinePr summaryRight="0"/>
  </sheetPr>
  <dimension ref="A1:T30"/>
  <sheetViews>
    <sheetView view="pageBreakPreview" zoomScale="80" zoomScaleNormal="100" zoomScaleSheetLayoutView="80" workbookViewId="0">
      <selection activeCell="D12" sqref="D12"/>
    </sheetView>
  </sheetViews>
  <sheetFormatPr defaultRowHeight="14.25" outlineLevelCol="1"/>
  <cols>
    <col min="1" max="1" width="19.875" style="19" customWidth="1"/>
    <col min="2" max="2" width="8.625" style="19" customWidth="1"/>
    <col min="3" max="5" width="8.625" style="19" customWidth="1" outlineLevel="1"/>
    <col min="6" max="6" width="8.625" style="19" customWidth="1"/>
    <col min="7" max="9" width="8.625" style="19" customWidth="1" outlineLevel="1"/>
    <col min="10" max="10" width="8.625" style="19" customWidth="1"/>
    <col min="11" max="13" width="8.625" style="19" customWidth="1" outlineLevel="1"/>
    <col min="14" max="14" width="8.625" style="19" customWidth="1"/>
    <col min="15" max="17" width="8.625" style="19" customWidth="1" outlineLevel="1"/>
    <col min="18" max="18" width="14.875" style="19" customWidth="1"/>
    <col min="19" max="19" width="10" style="19" customWidth="1"/>
    <col min="20" max="16384" width="9" style="19"/>
  </cols>
  <sheetData>
    <row r="1" spans="1:19" ht="18.75">
      <c r="A1" s="35" t="s">
        <v>1561</v>
      </c>
      <c r="F1" s="118"/>
      <c r="G1" s="118"/>
      <c r="H1" s="118"/>
      <c r="I1" s="118"/>
      <c r="J1" s="118"/>
      <c r="K1" s="118"/>
      <c r="L1" s="118"/>
      <c r="M1" s="118"/>
      <c r="N1" s="118"/>
      <c r="O1" s="118"/>
      <c r="P1" s="118"/>
      <c r="Q1" s="118"/>
      <c r="R1" s="118"/>
    </row>
    <row r="2" spans="1:19" ht="18.75">
      <c r="A2" s="161" t="s">
        <v>1015</v>
      </c>
      <c r="B2" s="118"/>
      <c r="C2" s="118"/>
      <c r="D2" s="118"/>
      <c r="E2" s="118"/>
      <c r="F2" s="118"/>
      <c r="G2" s="118"/>
      <c r="H2" s="118"/>
      <c r="I2" s="118"/>
      <c r="J2" s="118"/>
      <c r="K2" s="118"/>
      <c r="L2" s="118"/>
      <c r="M2" s="118"/>
      <c r="N2" s="118"/>
      <c r="O2" s="118"/>
      <c r="P2" s="118"/>
      <c r="Q2" s="118"/>
      <c r="R2" s="118"/>
    </row>
    <row r="3" spans="1:19" ht="22.5">
      <c r="A3" s="1685" t="s">
        <v>1080</v>
      </c>
      <c r="B3" s="1685"/>
      <c r="C3" s="1685"/>
      <c r="D3" s="1685"/>
      <c r="E3" s="1685"/>
      <c r="F3" s="1685"/>
      <c r="G3" s="1685"/>
      <c r="H3" s="1685"/>
      <c r="I3" s="1685"/>
      <c r="J3" s="1685"/>
      <c r="K3" s="1685"/>
      <c r="L3" s="1685"/>
      <c r="M3" s="1685"/>
      <c r="N3" s="1685"/>
      <c r="O3" s="1685"/>
      <c r="P3" s="1685"/>
      <c r="Q3" s="1685"/>
      <c r="R3" s="1685"/>
      <c r="S3" s="1685"/>
    </row>
    <row r="4" spans="1:19" ht="21.75" customHeight="1">
      <c r="A4" s="20" t="str">
        <f>表格索引!B4</f>
        <v>编制单位：广东******有限公司</v>
      </c>
      <c r="F4" s="20"/>
      <c r="G4" s="20"/>
      <c r="H4" s="20"/>
      <c r="I4" s="20"/>
      <c r="J4" s="19" t="str">
        <f>表格索引!C4</f>
        <v>预算年度：2013年</v>
      </c>
      <c r="R4" s="21"/>
      <c r="S4" s="21" t="s">
        <v>1034</v>
      </c>
    </row>
    <row r="5" spans="1:19" ht="18.75" customHeight="1">
      <c r="A5" s="1498" t="s">
        <v>1145</v>
      </c>
      <c r="B5" s="1566" t="s">
        <v>245</v>
      </c>
      <c r="C5" s="1686"/>
      <c r="D5" s="1686"/>
      <c r="E5" s="1686"/>
      <c r="F5" s="1686"/>
      <c r="G5" s="1686"/>
      <c r="H5" s="1686"/>
      <c r="I5" s="1686"/>
      <c r="J5" s="1686"/>
      <c r="K5" s="1686"/>
      <c r="L5" s="1686"/>
      <c r="M5" s="1686"/>
      <c r="N5" s="1686"/>
      <c r="O5" s="1686"/>
      <c r="P5" s="1686"/>
      <c r="Q5" s="1686"/>
      <c r="R5" s="1567"/>
      <c r="S5" s="1498" t="s">
        <v>1185</v>
      </c>
    </row>
    <row r="6" spans="1:19" ht="18.75" customHeight="1">
      <c r="A6" s="1579"/>
      <c r="B6" s="23" t="s">
        <v>1207</v>
      </c>
      <c r="C6" s="23" t="s">
        <v>368</v>
      </c>
      <c r="D6" s="23" t="s">
        <v>369</v>
      </c>
      <c r="E6" s="23" t="s">
        <v>370</v>
      </c>
      <c r="F6" s="23" t="s">
        <v>1208</v>
      </c>
      <c r="G6" s="23" t="s">
        <v>371</v>
      </c>
      <c r="H6" s="23" t="s">
        <v>372</v>
      </c>
      <c r="I6" s="23" t="s">
        <v>373</v>
      </c>
      <c r="J6" s="23" t="s">
        <v>1191</v>
      </c>
      <c r="K6" s="23" t="s">
        <v>374</v>
      </c>
      <c r="L6" s="23" t="s">
        <v>375</v>
      </c>
      <c r="M6" s="23" t="s">
        <v>376</v>
      </c>
      <c r="N6" s="23" t="s">
        <v>1192</v>
      </c>
      <c r="O6" s="23" t="s">
        <v>377</v>
      </c>
      <c r="P6" s="23" t="s">
        <v>378</v>
      </c>
      <c r="Q6" s="23" t="s">
        <v>379</v>
      </c>
      <c r="R6" s="119" t="s">
        <v>1143</v>
      </c>
      <c r="S6" s="1579"/>
    </row>
    <row r="7" spans="1:19" ht="18.75" customHeight="1">
      <c r="A7" s="1499"/>
      <c r="B7" s="77" t="s">
        <v>12</v>
      </c>
      <c r="C7" s="77"/>
      <c r="D7" s="77"/>
      <c r="E7" s="77"/>
      <c r="F7" s="77" t="s">
        <v>13</v>
      </c>
      <c r="G7" s="77"/>
      <c r="H7" s="77"/>
      <c r="I7" s="77"/>
      <c r="J7" s="77" t="s">
        <v>19</v>
      </c>
      <c r="K7" s="77"/>
      <c r="L7" s="77"/>
      <c r="M7" s="77"/>
      <c r="N7" s="77" t="s">
        <v>15</v>
      </c>
      <c r="O7" s="69"/>
      <c r="P7" s="69"/>
      <c r="Q7" s="69"/>
      <c r="R7" s="69" t="s">
        <v>20</v>
      </c>
      <c r="S7" s="1499"/>
    </row>
    <row r="8" spans="1:19" ht="20.100000000000001" customHeight="1">
      <c r="A8" s="26" t="s">
        <v>144</v>
      </c>
      <c r="B8" s="228"/>
      <c r="C8" s="228"/>
      <c r="D8" s="228"/>
      <c r="E8" s="228"/>
      <c r="F8" s="228"/>
      <c r="G8" s="228"/>
      <c r="H8" s="228"/>
      <c r="I8" s="228"/>
      <c r="J8" s="228"/>
      <c r="K8" s="228"/>
      <c r="L8" s="228"/>
      <c r="M8" s="228"/>
      <c r="N8" s="228"/>
      <c r="O8" s="228"/>
      <c r="P8" s="228"/>
      <c r="Q8" s="228"/>
      <c r="R8" s="228"/>
      <c r="S8" s="25"/>
    </row>
    <row r="9" spans="1:19" ht="20.100000000000001" customHeight="1">
      <c r="A9" s="31" t="s">
        <v>1000</v>
      </c>
      <c r="B9" s="321">
        <f>SUM(C9:E9)</f>
        <v>0</v>
      </c>
      <c r="C9" s="278"/>
      <c r="D9" s="278"/>
      <c r="E9" s="278"/>
      <c r="F9" s="321">
        <f>SUM(G9:I9)</f>
        <v>0</v>
      </c>
      <c r="G9" s="278"/>
      <c r="H9" s="278"/>
      <c r="I9" s="278"/>
      <c r="J9" s="321">
        <f>SUM(K9:M9)</f>
        <v>0</v>
      </c>
      <c r="K9" s="278"/>
      <c r="L9" s="278"/>
      <c r="M9" s="278"/>
      <c r="N9" s="321">
        <f>SUM(O9:Q9)</f>
        <v>0</v>
      </c>
      <c r="O9" s="278"/>
      <c r="P9" s="278"/>
      <c r="Q9" s="278"/>
      <c r="R9" s="27">
        <f>N9+J9+F9+B9</f>
        <v>0</v>
      </c>
      <c r="S9" s="25"/>
    </row>
    <row r="10" spans="1:19" ht="20.100000000000001" customHeight="1">
      <c r="A10" s="227" t="s">
        <v>996</v>
      </c>
      <c r="B10" s="321">
        <f>SUM(C10:E10)</f>
        <v>0</v>
      </c>
      <c r="C10" s="279"/>
      <c r="D10" s="279"/>
      <c r="E10" s="279"/>
      <c r="F10" s="321">
        <f>SUM(G10:I10)</f>
        <v>0</v>
      </c>
      <c r="G10" s="279"/>
      <c r="H10" s="279"/>
      <c r="I10" s="279"/>
      <c r="J10" s="321">
        <f>SUM(K10:M10)</f>
        <v>0</v>
      </c>
      <c r="K10" s="279"/>
      <c r="L10" s="279"/>
      <c r="M10" s="279"/>
      <c r="N10" s="321">
        <f>SUM(O10:Q10)</f>
        <v>0</v>
      </c>
      <c r="O10" s="279"/>
      <c r="P10" s="279"/>
      <c r="Q10" s="279"/>
      <c r="R10" s="27">
        <f>N10+J10+F10+B10</f>
        <v>0</v>
      </c>
      <c r="S10" s="25"/>
    </row>
    <row r="11" spans="1:19" ht="20.100000000000001" customHeight="1">
      <c r="A11" s="227" t="s">
        <v>995</v>
      </c>
      <c r="B11" s="321">
        <f>SUM(C11:E11)</f>
        <v>0</v>
      </c>
      <c r="C11" s="279"/>
      <c r="D11" s="279"/>
      <c r="E11" s="279"/>
      <c r="F11" s="321">
        <f>SUM(G11:I11)</f>
        <v>0</v>
      </c>
      <c r="G11" s="279"/>
      <c r="H11" s="279"/>
      <c r="I11" s="279"/>
      <c r="J11" s="321">
        <f>SUM(K11:M11)</f>
        <v>0</v>
      </c>
      <c r="K11" s="279"/>
      <c r="L11" s="279"/>
      <c r="M11" s="279"/>
      <c r="N11" s="321">
        <f>SUM(O11:Q11)</f>
        <v>0</v>
      </c>
      <c r="O11" s="279"/>
      <c r="P11" s="279"/>
      <c r="Q11" s="279"/>
      <c r="R11" s="27">
        <f>N11+J11+F11+B11</f>
        <v>0</v>
      </c>
      <c r="S11" s="25"/>
    </row>
    <row r="12" spans="1:19" ht="20.100000000000001" customHeight="1">
      <c r="A12" s="153"/>
      <c r="B12" s="321">
        <f>SUM(C12:E12)</f>
        <v>0</v>
      </c>
      <c r="C12" s="279"/>
      <c r="D12" s="279"/>
      <c r="E12" s="279"/>
      <c r="F12" s="321">
        <f>SUM(G12:I12)</f>
        <v>0</v>
      </c>
      <c r="G12" s="279"/>
      <c r="H12" s="279"/>
      <c r="I12" s="279"/>
      <c r="J12" s="321">
        <f>SUM(K12:M12)</f>
        <v>0</v>
      </c>
      <c r="K12" s="279"/>
      <c r="L12" s="279"/>
      <c r="M12" s="279"/>
      <c r="N12" s="321">
        <f>SUM(O12:Q12)</f>
        <v>0</v>
      </c>
      <c r="O12" s="279"/>
      <c r="P12" s="279"/>
      <c r="Q12" s="279"/>
      <c r="R12" s="215"/>
      <c r="S12" s="25"/>
    </row>
    <row r="13" spans="1:19" ht="20.100000000000001" customHeight="1">
      <c r="A13" s="121" t="s">
        <v>1154</v>
      </c>
      <c r="B13" s="214">
        <f>SUM(B10:B12)</f>
        <v>0</v>
      </c>
      <c r="C13" s="214"/>
      <c r="D13" s="214"/>
      <c r="E13" s="214"/>
      <c r="F13" s="214">
        <f>SUM(F10:F12)</f>
        <v>0</v>
      </c>
      <c r="G13" s="214"/>
      <c r="H13" s="214"/>
      <c r="I13" s="214"/>
      <c r="J13" s="214">
        <f>SUM(J10:J12)</f>
        <v>0</v>
      </c>
      <c r="K13" s="214"/>
      <c r="L13" s="214"/>
      <c r="M13" s="214"/>
      <c r="N13" s="214">
        <f>SUM(N10:N12)</f>
        <v>0</v>
      </c>
      <c r="O13" s="214"/>
      <c r="P13" s="214"/>
      <c r="Q13" s="214"/>
      <c r="R13" s="214">
        <f>SUM(R10:R12)</f>
        <v>0</v>
      </c>
      <c r="S13" s="25"/>
    </row>
    <row r="14" spans="1:19" ht="20.100000000000001" customHeight="1">
      <c r="A14" s="154" t="s">
        <v>1001</v>
      </c>
      <c r="B14" s="214"/>
      <c r="C14" s="214"/>
      <c r="D14" s="214"/>
      <c r="E14" s="214"/>
      <c r="F14" s="214"/>
      <c r="G14" s="214"/>
      <c r="H14" s="214"/>
      <c r="I14" s="214"/>
      <c r="J14" s="214"/>
      <c r="K14" s="214"/>
      <c r="L14" s="214"/>
      <c r="M14" s="214"/>
      <c r="N14" s="214"/>
      <c r="O14" s="214"/>
      <c r="P14" s="214"/>
      <c r="Q14" s="214"/>
      <c r="R14" s="214"/>
      <c r="S14" s="25"/>
    </row>
    <row r="15" spans="1:19" ht="20.100000000000001" customHeight="1">
      <c r="A15" s="227" t="s">
        <v>996</v>
      </c>
      <c r="B15" s="321">
        <f t="shared" ref="B15:B20" si="0">SUM(C15:E15)</f>
        <v>0</v>
      </c>
      <c r="C15" s="279"/>
      <c r="D15" s="279"/>
      <c r="E15" s="279"/>
      <c r="F15" s="321">
        <f t="shared" ref="F15:F20" si="1">SUM(G15:I15)</f>
        <v>0</v>
      </c>
      <c r="G15" s="279"/>
      <c r="H15" s="279"/>
      <c r="I15" s="279"/>
      <c r="J15" s="321">
        <f t="shared" ref="J15:J20" si="2">SUM(K15:M15)</f>
        <v>0</v>
      </c>
      <c r="K15" s="279"/>
      <c r="L15" s="279"/>
      <c r="M15" s="279"/>
      <c r="N15" s="321">
        <f t="shared" ref="N15:N20" si="3">SUM(O15:Q15)</f>
        <v>0</v>
      </c>
      <c r="O15" s="279"/>
      <c r="P15" s="279"/>
      <c r="Q15" s="279"/>
      <c r="R15" s="27">
        <f t="shared" ref="R15:R20" si="4">N15+J15+F15+B15</f>
        <v>0</v>
      </c>
      <c r="S15" s="25"/>
    </row>
    <row r="16" spans="1:19" ht="20.100000000000001" customHeight="1">
      <c r="A16" s="227" t="s">
        <v>995</v>
      </c>
      <c r="B16" s="321">
        <f t="shared" si="0"/>
        <v>0</v>
      </c>
      <c r="C16" s="279"/>
      <c r="D16" s="279"/>
      <c r="E16" s="279"/>
      <c r="F16" s="321">
        <f t="shared" si="1"/>
        <v>0</v>
      </c>
      <c r="G16" s="279"/>
      <c r="H16" s="279"/>
      <c r="I16" s="279"/>
      <c r="J16" s="321">
        <f t="shared" si="2"/>
        <v>0</v>
      </c>
      <c r="K16" s="279"/>
      <c r="L16" s="279"/>
      <c r="M16" s="279"/>
      <c r="N16" s="321">
        <f t="shared" si="3"/>
        <v>0</v>
      </c>
      <c r="O16" s="279"/>
      <c r="P16" s="279"/>
      <c r="Q16" s="279"/>
      <c r="R16" s="27">
        <f t="shared" si="4"/>
        <v>0</v>
      </c>
      <c r="S16" s="25"/>
    </row>
    <row r="17" spans="1:20" ht="20.100000000000001" customHeight="1">
      <c r="A17" s="295" t="s">
        <v>276</v>
      </c>
      <c r="B17" s="321">
        <f t="shared" si="0"/>
        <v>0</v>
      </c>
      <c r="C17" s="279"/>
      <c r="D17" s="279"/>
      <c r="E17" s="279"/>
      <c r="F17" s="321">
        <f t="shared" si="1"/>
        <v>0</v>
      </c>
      <c r="G17" s="279"/>
      <c r="H17" s="279"/>
      <c r="I17" s="279"/>
      <c r="J17" s="321">
        <f t="shared" si="2"/>
        <v>0</v>
      </c>
      <c r="K17" s="279"/>
      <c r="L17" s="279"/>
      <c r="M17" s="279"/>
      <c r="N17" s="321">
        <f t="shared" si="3"/>
        <v>0</v>
      </c>
      <c r="O17" s="279"/>
      <c r="P17" s="279"/>
      <c r="Q17" s="279"/>
      <c r="R17" s="27">
        <f t="shared" si="4"/>
        <v>0</v>
      </c>
      <c r="S17" s="25"/>
    </row>
    <row r="18" spans="1:20" ht="20.100000000000001" customHeight="1">
      <c r="A18" s="153"/>
      <c r="B18" s="321">
        <f t="shared" si="0"/>
        <v>0</v>
      </c>
      <c r="C18" s="279"/>
      <c r="D18" s="279"/>
      <c r="E18" s="279"/>
      <c r="F18" s="321">
        <f t="shared" si="1"/>
        <v>0</v>
      </c>
      <c r="G18" s="279"/>
      <c r="H18" s="279"/>
      <c r="I18" s="279"/>
      <c r="J18" s="321">
        <f t="shared" si="2"/>
        <v>0</v>
      </c>
      <c r="K18" s="279"/>
      <c r="L18" s="279"/>
      <c r="M18" s="279"/>
      <c r="N18" s="321">
        <f t="shared" si="3"/>
        <v>0</v>
      </c>
      <c r="O18" s="279"/>
      <c r="P18" s="279"/>
      <c r="Q18" s="279"/>
      <c r="R18" s="27">
        <f t="shared" si="4"/>
        <v>0</v>
      </c>
      <c r="S18" s="25"/>
    </row>
    <row r="19" spans="1:20" ht="20.100000000000001" customHeight="1">
      <c r="A19" s="153"/>
      <c r="B19" s="321">
        <f t="shared" si="0"/>
        <v>0</v>
      </c>
      <c r="C19" s="279"/>
      <c r="D19" s="279"/>
      <c r="E19" s="279"/>
      <c r="F19" s="321">
        <f t="shared" si="1"/>
        <v>0</v>
      </c>
      <c r="G19" s="279"/>
      <c r="H19" s="279"/>
      <c r="I19" s="279"/>
      <c r="J19" s="321">
        <f t="shared" si="2"/>
        <v>0</v>
      </c>
      <c r="K19" s="279"/>
      <c r="L19" s="279"/>
      <c r="M19" s="279"/>
      <c r="N19" s="321">
        <f t="shared" si="3"/>
        <v>0</v>
      </c>
      <c r="O19" s="279"/>
      <c r="P19" s="279"/>
      <c r="Q19" s="279"/>
      <c r="R19" s="27">
        <f t="shared" si="4"/>
        <v>0</v>
      </c>
      <c r="S19" s="25"/>
    </row>
    <row r="20" spans="1:20" ht="20.100000000000001" customHeight="1">
      <c r="A20" s="153"/>
      <c r="B20" s="321">
        <f t="shared" si="0"/>
        <v>0</v>
      </c>
      <c r="C20" s="279"/>
      <c r="D20" s="279"/>
      <c r="E20" s="279"/>
      <c r="F20" s="321">
        <f t="shared" si="1"/>
        <v>0</v>
      </c>
      <c r="G20" s="279"/>
      <c r="H20" s="279"/>
      <c r="I20" s="279"/>
      <c r="J20" s="321">
        <f t="shared" si="2"/>
        <v>0</v>
      </c>
      <c r="K20" s="279"/>
      <c r="L20" s="279"/>
      <c r="M20" s="279"/>
      <c r="N20" s="321">
        <f t="shared" si="3"/>
        <v>0</v>
      </c>
      <c r="O20" s="279"/>
      <c r="P20" s="279"/>
      <c r="Q20" s="279"/>
      <c r="R20" s="27">
        <f t="shared" si="4"/>
        <v>0</v>
      </c>
      <c r="S20" s="25"/>
    </row>
    <row r="21" spans="1:20" ht="20.100000000000001" customHeight="1">
      <c r="A21" s="121" t="s">
        <v>1154</v>
      </c>
      <c r="B21" s="214">
        <f>SUM(B15:B20)</f>
        <v>0</v>
      </c>
      <c r="C21" s="214"/>
      <c r="D21" s="214"/>
      <c r="E21" s="214"/>
      <c r="F21" s="214">
        <f>SUM(F15:F20)</f>
        <v>0</v>
      </c>
      <c r="G21" s="214"/>
      <c r="H21" s="214"/>
      <c r="I21" s="214"/>
      <c r="J21" s="214">
        <f>SUM(J15:J20)</f>
        <v>0</v>
      </c>
      <c r="K21" s="214"/>
      <c r="L21" s="214"/>
      <c r="M21" s="214"/>
      <c r="N21" s="214">
        <f>SUM(N15:N20)</f>
        <v>0</v>
      </c>
      <c r="O21" s="214"/>
      <c r="P21" s="214"/>
      <c r="Q21" s="214"/>
      <c r="R21" s="214">
        <f>SUM(R15:R18)</f>
        <v>0</v>
      </c>
      <c r="S21" s="25"/>
    </row>
    <row r="22" spans="1:20" ht="20.100000000000001" customHeight="1">
      <c r="A22" s="70" t="s">
        <v>246</v>
      </c>
      <c r="B22" s="214"/>
      <c r="C22" s="214"/>
      <c r="D22" s="214"/>
      <c r="E22" s="214"/>
      <c r="F22" s="214"/>
      <c r="G22" s="214"/>
      <c r="H22" s="214"/>
      <c r="I22" s="214"/>
      <c r="J22" s="214"/>
      <c r="K22" s="214"/>
      <c r="L22" s="214"/>
      <c r="M22" s="214"/>
      <c r="N22" s="214"/>
      <c r="O22" s="214"/>
      <c r="P22" s="214"/>
      <c r="Q22" s="214"/>
      <c r="R22" s="215"/>
      <c r="S22" s="25"/>
    </row>
    <row r="23" spans="1:20" ht="20.100000000000001" customHeight="1">
      <c r="A23" s="120" t="s">
        <v>334</v>
      </c>
      <c r="B23" s="321">
        <f>SUM(C23:E23)</f>
        <v>0</v>
      </c>
      <c r="C23" s="280"/>
      <c r="D23" s="280"/>
      <c r="E23" s="280"/>
      <c r="F23" s="321">
        <f>SUM(G23:I23)</f>
        <v>0</v>
      </c>
      <c r="G23" s="279"/>
      <c r="H23" s="279"/>
      <c r="I23" s="279"/>
      <c r="J23" s="321">
        <f>SUM(K23:M23)</f>
        <v>0</v>
      </c>
      <c r="K23" s="279"/>
      <c r="L23" s="279"/>
      <c r="M23" s="279"/>
      <c r="N23" s="321">
        <f>SUM(O23:Q23)</f>
        <v>0</v>
      </c>
      <c r="O23" s="279"/>
      <c r="P23" s="279"/>
      <c r="Q23" s="279"/>
      <c r="R23" s="27">
        <f>N23+J23+F23+B23</f>
        <v>0</v>
      </c>
      <c r="S23" s="25"/>
    </row>
    <row r="24" spans="1:20" ht="20.100000000000001" customHeight="1">
      <c r="A24" s="122" t="s">
        <v>1002</v>
      </c>
      <c r="B24" s="321">
        <f>SUM(C24:E24)</f>
        <v>0</v>
      </c>
      <c r="C24" s="281"/>
      <c r="D24" s="281"/>
      <c r="E24" s="281"/>
      <c r="F24" s="321">
        <f>SUM(G24:I24)</f>
        <v>0</v>
      </c>
      <c r="G24" s="281"/>
      <c r="H24" s="281"/>
      <c r="I24" s="281"/>
      <c r="J24" s="321">
        <f>SUM(K24:M24)</f>
        <v>0</v>
      </c>
      <c r="K24" s="281"/>
      <c r="L24" s="281"/>
      <c r="M24" s="281"/>
      <c r="N24" s="321">
        <f>SUM(O24:Q24)</f>
        <v>0</v>
      </c>
      <c r="O24" s="281"/>
      <c r="P24" s="281"/>
      <c r="Q24" s="281"/>
      <c r="R24" s="27">
        <f>N24+J24+F24+B24</f>
        <v>0</v>
      </c>
      <c r="S24" s="25"/>
    </row>
    <row r="25" spans="1:20" ht="20.100000000000001" customHeight="1">
      <c r="A25" s="123" t="s">
        <v>1154</v>
      </c>
      <c r="B25" s="229">
        <f>SUM(B23:B24)</f>
        <v>0</v>
      </c>
      <c r="C25" s="229"/>
      <c r="D25" s="229"/>
      <c r="E25" s="229"/>
      <c r="F25" s="229">
        <f>SUM(F23:F24)</f>
        <v>0</v>
      </c>
      <c r="G25" s="229"/>
      <c r="H25" s="229"/>
      <c r="I25" s="229"/>
      <c r="J25" s="229">
        <f>SUM(J23:J24)</f>
        <v>0</v>
      </c>
      <c r="K25" s="229"/>
      <c r="L25" s="229"/>
      <c r="M25" s="229"/>
      <c r="N25" s="229">
        <f>SUM(N23:N24)</f>
        <v>0</v>
      </c>
      <c r="O25" s="229"/>
      <c r="P25" s="229"/>
      <c r="Q25" s="229"/>
      <c r="R25" s="229">
        <f>SUM(R23:R24)</f>
        <v>0</v>
      </c>
      <c r="S25" s="25"/>
    </row>
    <row r="26" spans="1:20" ht="20.100000000000001" customHeight="1">
      <c r="A26" s="22" t="s">
        <v>1155</v>
      </c>
      <c r="B26" s="203">
        <f>B13+B21+B25</f>
        <v>0</v>
      </c>
      <c r="C26" s="203"/>
      <c r="D26" s="203"/>
      <c r="E26" s="203"/>
      <c r="F26" s="203">
        <f>F13+F21+F25</f>
        <v>0</v>
      </c>
      <c r="G26" s="203"/>
      <c r="H26" s="203"/>
      <c r="I26" s="203"/>
      <c r="J26" s="203">
        <f>J13+J21+J25</f>
        <v>0</v>
      </c>
      <c r="K26" s="203"/>
      <c r="L26" s="203"/>
      <c r="M26" s="203"/>
      <c r="N26" s="203">
        <f>N13+N21+N25</f>
        <v>0</v>
      </c>
      <c r="O26" s="203"/>
      <c r="P26" s="203"/>
      <c r="Q26" s="203"/>
      <c r="R26" s="203">
        <f>R13+R21+R25</f>
        <v>0</v>
      </c>
      <c r="S26" s="25"/>
    </row>
    <row r="27" spans="1:20" s="40" customFormat="1" ht="12">
      <c r="A27" s="40" t="s">
        <v>115</v>
      </c>
      <c r="R27" s="64" t="s">
        <v>1188</v>
      </c>
    </row>
    <row r="28" spans="1:20" s="40" customFormat="1" ht="14.25" customHeight="1">
      <c r="A28" s="41" t="s">
        <v>463</v>
      </c>
      <c r="T28" s="65"/>
    </row>
    <row r="29" spans="1:20" s="40" customFormat="1" ht="14.25" customHeight="1">
      <c r="A29" s="41" t="s">
        <v>464</v>
      </c>
      <c r="T29" s="65"/>
    </row>
    <row r="30" spans="1:20" ht="15.75">
      <c r="A30" s="79"/>
    </row>
  </sheetData>
  <mergeCells count="4">
    <mergeCell ref="A3:S3"/>
    <mergeCell ref="B5:R5"/>
    <mergeCell ref="A5:A7"/>
    <mergeCell ref="S5:S7"/>
  </mergeCells>
  <phoneticPr fontId="2" type="noConversion"/>
  <hyperlinks>
    <hyperlink ref="A2" location="一、资金流量预算表!A1" display="返回"/>
  </hyperlinks>
  <printOptions horizontalCentered="1"/>
  <pageMargins left="0.74803149606299213" right="0.74803149606299213" top="0.98425196850393704" bottom="0.98425196850393704" header="0.51181102362204722" footer="0.51181102362204722"/>
  <pageSetup paperSize="8" orientation="landscape" r:id="rId1"/>
  <headerFooter alignWithMargins="0"/>
</worksheet>
</file>

<file path=xl/worksheets/sheet24.xml><?xml version="1.0" encoding="utf-8"?>
<worksheet xmlns="http://schemas.openxmlformats.org/spreadsheetml/2006/main" xmlns:r="http://schemas.openxmlformats.org/officeDocument/2006/relationships">
  <sheetPr codeName="Sheet28">
    <outlinePr summaryRight="0"/>
    <pageSetUpPr fitToPage="1"/>
  </sheetPr>
  <dimension ref="A1:V40"/>
  <sheetViews>
    <sheetView workbookViewId="0"/>
  </sheetViews>
  <sheetFormatPr defaultRowHeight="14.25" outlineLevelRow="1" outlineLevelCol="1"/>
  <cols>
    <col min="1" max="1" width="17.375" style="89" customWidth="1"/>
    <col min="2" max="2" width="9.375" style="89" customWidth="1"/>
    <col min="3" max="3" width="7.75" style="89" customWidth="1"/>
    <col min="4" max="4" width="7.875" style="89" customWidth="1"/>
    <col min="5" max="5" width="7.625" style="89" bestFit="1" customWidth="1"/>
    <col min="6" max="6" width="7.625" style="89" customWidth="1" outlineLevel="1"/>
    <col min="7" max="7" width="6.75" style="89" customWidth="1" outlineLevel="1"/>
    <col min="8" max="8" width="5" style="89" customWidth="1" outlineLevel="1"/>
    <col min="9" max="9" width="6.625" style="89" customWidth="1" collapsed="1"/>
    <col min="10" max="12" width="6.625" style="89" hidden="1" customWidth="1" outlineLevel="1"/>
    <col min="13" max="13" width="6.625" style="89" customWidth="1" collapsed="1"/>
    <col min="14" max="16" width="6.625" style="89" hidden="1" customWidth="1" outlineLevel="1"/>
    <col min="17" max="17" width="6.625" style="89" customWidth="1" collapsed="1"/>
    <col min="18" max="20" width="6.625" style="89" hidden="1" customWidth="1" outlineLevel="1"/>
    <col min="21" max="21" width="10.625" style="89" customWidth="1"/>
    <col min="22" max="22" width="8.5" style="89" customWidth="1"/>
    <col min="23" max="16384" width="9" style="89"/>
  </cols>
  <sheetData>
    <row r="1" spans="1:22">
      <c r="A1" s="162" t="s">
        <v>1015</v>
      </c>
    </row>
    <row r="2" spans="1:22">
      <c r="A2" s="87" t="s">
        <v>1563</v>
      </c>
    </row>
    <row r="3" spans="1:22" ht="22.5">
      <c r="A3" s="1612" t="s">
        <v>1076</v>
      </c>
      <c r="B3" s="1612"/>
      <c r="C3" s="1612"/>
      <c r="D3" s="1612"/>
      <c r="E3" s="1612"/>
      <c r="F3" s="1612"/>
      <c r="G3" s="1612"/>
      <c r="H3" s="1612"/>
      <c r="I3" s="1612"/>
      <c r="J3" s="1612"/>
      <c r="K3" s="1612"/>
      <c r="L3" s="1612"/>
      <c r="M3" s="1612"/>
      <c r="N3" s="1612"/>
      <c r="O3" s="1612"/>
      <c r="P3" s="1612"/>
      <c r="Q3" s="1612"/>
      <c r="R3" s="1612"/>
      <c r="S3" s="1612"/>
      <c r="T3" s="1612"/>
      <c r="U3" s="1612"/>
      <c r="V3" s="1612"/>
    </row>
    <row r="4" spans="1:22" ht="23.25" thickBot="1">
      <c r="A4" s="945" t="str">
        <f>表格索引!B4</f>
        <v>编制单位：广东******有限公司</v>
      </c>
      <c r="B4" s="941"/>
      <c r="C4" s="941"/>
      <c r="D4" s="941"/>
      <c r="E4" s="942"/>
      <c r="J4" s="942"/>
      <c r="K4" s="942"/>
      <c r="L4" s="942"/>
      <c r="M4" s="931"/>
      <c r="N4" s="931"/>
      <c r="O4" s="931"/>
      <c r="P4" s="931"/>
      <c r="Q4" s="931"/>
      <c r="R4" s="931"/>
      <c r="S4" s="931"/>
      <c r="T4" s="931"/>
      <c r="U4" s="1691" t="s">
        <v>1569</v>
      </c>
      <c r="V4" s="1691"/>
    </row>
    <row r="5" spans="1:22" ht="21" customHeight="1">
      <c r="A5" s="1689" t="s">
        <v>1142</v>
      </c>
      <c r="B5" s="1687" t="s">
        <v>151</v>
      </c>
      <c r="C5" s="1687" t="s">
        <v>153</v>
      </c>
      <c r="D5" s="1687" t="s">
        <v>1126</v>
      </c>
      <c r="E5" s="1692" t="s">
        <v>1201</v>
      </c>
      <c r="F5" s="1692"/>
      <c r="G5" s="1692"/>
      <c r="H5" s="1692"/>
      <c r="I5" s="1692"/>
      <c r="J5" s="1692"/>
      <c r="K5" s="1692"/>
      <c r="L5" s="1692"/>
      <c r="M5" s="1692"/>
      <c r="N5" s="1692"/>
      <c r="O5" s="1692"/>
      <c r="P5" s="1692"/>
      <c r="Q5" s="1692"/>
      <c r="R5" s="1692"/>
      <c r="S5" s="1692"/>
      <c r="T5" s="1692"/>
      <c r="U5" s="1692"/>
      <c r="V5" s="1693" t="s">
        <v>1185</v>
      </c>
    </row>
    <row r="6" spans="1:22" ht="13.5" customHeight="1" thickBot="1">
      <c r="A6" s="1690"/>
      <c r="B6" s="1688"/>
      <c r="C6" s="1688"/>
      <c r="D6" s="1688"/>
      <c r="E6" s="946" t="s">
        <v>1203</v>
      </c>
      <c r="F6" s="947" t="s">
        <v>1568</v>
      </c>
      <c r="G6" s="946" t="s">
        <v>390</v>
      </c>
      <c r="H6" s="946" t="s">
        <v>389</v>
      </c>
      <c r="I6" s="946" t="s">
        <v>1182</v>
      </c>
      <c r="J6" s="946" t="s">
        <v>388</v>
      </c>
      <c r="K6" s="946" t="s">
        <v>387</v>
      </c>
      <c r="L6" s="946" t="s">
        <v>386</v>
      </c>
      <c r="M6" s="946" t="s">
        <v>1199</v>
      </c>
      <c r="N6" s="946" t="s">
        <v>385</v>
      </c>
      <c r="O6" s="946" t="s">
        <v>384</v>
      </c>
      <c r="P6" s="946" t="s">
        <v>383</v>
      </c>
      <c r="Q6" s="946" t="s">
        <v>1200</v>
      </c>
      <c r="R6" s="946" t="s">
        <v>382</v>
      </c>
      <c r="S6" s="946" t="s">
        <v>381</v>
      </c>
      <c r="T6" s="946" t="s">
        <v>380</v>
      </c>
      <c r="U6" s="946" t="s">
        <v>24</v>
      </c>
      <c r="V6" s="1694"/>
    </row>
    <row r="7" spans="1:22" s="943" customFormat="1" ht="22.5" customHeight="1">
      <c r="A7" s="948" t="s">
        <v>148</v>
      </c>
      <c r="B7" s="949"/>
      <c r="C7" s="949"/>
      <c r="D7" s="949"/>
      <c r="E7" s="949"/>
      <c r="F7" s="949"/>
      <c r="G7" s="949"/>
      <c r="H7" s="949"/>
      <c r="I7" s="949"/>
      <c r="J7" s="949"/>
      <c r="K7" s="949"/>
      <c r="L7" s="949"/>
      <c r="M7" s="949"/>
      <c r="N7" s="949"/>
      <c r="O7" s="949"/>
      <c r="P7" s="949"/>
      <c r="Q7" s="949"/>
      <c r="R7" s="949"/>
      <c r="S7" s="949"/>
      <c r="T7" s="949"/>
      <c r="U7" s="949"/>
      <c r="V7" s="949"/>
    </row>
    <row r="8" spans="1:22" s="943" customFormat="1" ht="22.5" hidden="1" customHeight="1" outlineLevel="1">
      <c r="A8" s="932" t="s">
        <v>1570</v>
      </c>
      <c r="B8" s="950">
        <f t="shared" ref="B8" si="0">SUM(B9:B10)</f>
        <v>0</v>
      </c>
      <c r="C8" s="950">
        <f t="shared" ref="C8" si="1">SUM(C9:C10)</f>
        <v>0</v>
      </c>
      <c r="D8" s="950">
        <f t="shared" ref="D8" si="2">SUM(D9:D10)</f>
        <v>0</v>
      </c>
      <c r="E8" s="950">
        <f>SUM(F8:H8)</f>
        <v>0</v>
      </c>
      <c r="F8" s="950">
        <f t="shared" ref="F8:H8" si="3">SUM(F9:F10)</f>
        <v>0</v>
      </c>
      <c r="G8" s="950">
        <f t="shared" si="3"/>
        <v>0</v>
      </c>
      <c r="H8" s="950">
        <f t="shared" si="3"/>
        <v>0</v>
      </c>
      <c r="I8" s="950">
        <f>SUM(J8:L8)</f>
        <v>0</v>
      </c>
      <c r="J8" s="950">
        <f t="shared" ref="J8" si="4">SUM(J9:J10)</f>
        <v>0</v>
      </c>
      <c r="K8" s="950">
        <f t="shared" ref="K8" si="5">SUM(K9:K10)</f>
        <v>0</v>
      </c>
      <c r="L8" s="950">
        <f t="shared" ref="L8" si="6">SUM(L9:L10)</f>
        <v>0</v>
      </c>
      <c r="M8" s="950">
        <f>SUM(N8:P8)</f>
        <v>0</v>
      </c>
      <c r="N8" s="950">
        <f t="shared" ref="N8" si="7">SUM(N9:N10)</f>
        <v>0</v>
      </c>
      <c r="O8" s="950">
        <f t="shared" ref="O8" si="8">SUM(O9:O10)</f>
        <v>0</v>
      </c>
      <c r="P8" s="950">
        <f t="shared" ref="P8" si="9">SUM(P9:P10)</f>
        <v>0</v>
      </c>
      <c r="Q8" s="950">
        <f>SUM(R8:T8)</f>
        <v>0</v>
      </c>
      <c r="R8" s="950">
        <f t="shared" ref="R8" si="10">SUM(R9:R10)</f>
        <v>0</v>
      </c>
      <c r="S8" s="950">
        <f t="shared" ref="S8" si="11">SUM(S9:S10)</f>
        <v>0</v>
      </c>
      <c r="T8" s="950">
        <f t="shared" ref="T8" si="12">SUM(T9:T10)</f>
        <v>0</v>
      </c>
      <c r="U8" s="950">
        <f>SUM(E8,I8,M8,Q8)</f>
        <v>0</v>
      </c>
      <c r="V8" s="90"/>
    </row>
    <row r="9" spans="1:22" s="943" customFormat="1" ht="22.5" hidden="1" customHeight="1" outlineLevel="1">
      <c r="A9" s="932" t="s">
        <v>1567</v>
      </c>
      <c r="B9" s="90"/>
      <c r="C9" s="90"/>
      <c r="D9" s="90">
        <f t="shared" ref="D9:D13" si="13">SUM(B9:C9)</f>
        <v>0</v>
      </c>
      <c r="E9" s="950">
        <f t="shared" ref="E9:E14" si="14">SUM(F9:H9)</f>
        <v>0</v>
      </c>
      <c r="F9" s="90"/>
      <c r="G9" s="90"/>
      <c r="H9" s="90"/>
      <c r="I9" s="950">
        <f t="shared" ref="I9:I14" si="15">SUM(J9:L9)</f>
        <v>0</v>
      </c>
      <c r="J9" s="90"/>
      <c r="K9" s="90"/>
      <c r="L9" s="90"/>
      <c r="M9" s="950">
        <f t="shared" ref="M9:M14" si="16">SUM(N9:P9)</f>
        <v>0</v>
      </c>
      <c r="N9" s="90"/>
      <c r="O9" s="90"/>
      <c r="P9" s="90"/>
      <c r="Q9" s="950">
        <f t="shared" ref="Q9:Q14" si="17">SUM(R9:T9)</f>
        <v>0</v>
      </c>
      <c r="R9" s="90"/>
      <c r="S9" s="90"/>
      <c r="T9" s="90"/>
      <c r="U9" s="950">
        <f t="shared" ref="U9:U14" si="18">SUM(E9,I9,M9,Q9)</f>
        <v>0</v>
      </c>
      <c r="V9" s="90"/>
    </row>
    <row r="10" spans="1:22" s="943" customFormat="1" ht="22.5" hidden="1" customHeight="1" outlineLevel="1">
      <c r="A10" s="932" t="s">
        <v>1566</v>
      </c>
      <c r="B10" s="90"/>
      <c r="C10" s="90"/>
      <c r="D10" s="90">
        <f t="shared" si="13"/>
        <v>0</v>
      </c>
      <c r="E10" s="950">
        <f t="shared" si="14"/>
        <v>0</v>
      </c>
      <c r="F10" s="90"/>
      <c r="G10" s="90"/>
      <c r="H10" s="90"/>
      <c r="I10" s="950">
        <f t="shared" si="15"/>
        <v>0</v>
      </c>
      <c r="J10" s="90"/>
      <c r="K10" s="90"/>
      <c r="L10" s="90"/>
      <c r="M10" s="950">
        <f t="shared" si="16"/>
        <v>0</v>
      </c>
      <c r="N10" s="90"/>
      <c r="O10" s="90"/>
      <c r="P10" s="90"/>
      <c r="Q10" s="950">
        <f t="shared" si="17"/>
        <v>0</v>
      </c>
      <c r="R10" s="90"/>
      <c r="S10" s="90"/>
      <c r="T10" s="90"/>
      <c r="U10" s="950">
        <f t="shared" si="18"/>
        <v>0</v>
      </c>
      <c r="V10" s="90"/>
    </row>
    <row r="11" spans="1:22" s="943" customFormat="1" ht="22.5" hidden="1" customHeight="1" outlineLevel="1">
      <c r="A11" s="932" t="s">
        <v>1571</v>
      </c>
      <c r="B11" s="950">
        <f t="shared" ref="B11" si="19">SUM(B12:B13)</f>
        <v>0</v>
      </c>
      <c r="C11" s="950">
        <f t="shared" ref="C11" si="20">SUM(C12:C13)</f>
        <v>0</v>
      </c>
      <c r="D11" s="950">
        <f t="shared" ref="D11:H11" si="21">SUM(D12:D13)</f>
        <v>0</v>
      </c>
      <c r="E11" s="950">
        <f t="shared" si="14"/>
        <v>0</v>
      </c>
      <c r="F11" s="950">
        <f t="shared" si="21"/>
        <v>0</v>
      </c>
      <c r="G11" s="950">
        <f t="shared" si="21"/>
        <v>0</v>
      </c>
      <c r="H11" s="950">
        <f t="shared" si="21"/>
        <v>0</v>
      </c>
      <c r="I11" s="950">
        <f t="shared" si="15"/>
        <v>0</v>
      </c>
      <c r="J11" s="950">
        <f t="shared" ref="J11" si="22">SUM(J12:J13)</f>
        <v>0</v>
      </c>
      <c r="K11" s="950">
        <f t="shared" ref="K11" si="23">SUM(K12:K13)</f>
        <v>0</v>
      </c>
      <c r="L11" s="950">
        <f t="shared" ref="L11" si="24">SUM(L12:L13)</f>
        <v>0</v>
      </c>
      <c r="M11" s="950">
        <f t="shared" si="16"/>
        <v>0</v>
      </c>
      <c r="N11" s="950">
        <f t="shared" ref="N11" si="25">SUM(N12:N13)</f>
        <v>0</v>
      </c>
      <c r="O11" s="950">
        <f t="shared" ref="O11" si="26">SUM(O12:O13)</f>
        <v>0</v>
      </c>
      <c r="P11" s="950">
        <f t="shared" ref="P11" si="27">SUM(P12:P13)</f>
        <v>0</v>
      </c>
      <c r="Q11" s="950">
        <f t="shared" si="17"/>
        <v>0</v>
      </c>
      <c r="R11" s="950">
        <f t="shared" ref="R11" si="28">SUM(R12:R13)</f>
        <v>0</v>
      </c>
      <c r="S11" s="950">
        <f t="shared" ref="S11" si="29">SUM(S12:S13)</f>
        <v>0</v>
      </c>
      <c r="T11" s="950">
        <f t="shared" ref="T11" si="30">SUM(T12:T13)</f>
        <v>0</v>
      </c>
      <c r="U11" s="950">
        <f t="shared" si="18"/>
        <v>0</v>
      </c>
      <c r="V11" s="90"/>
    </row>
    <row r="12" spans="1:22" s="943" customFormat="1" ht="22.5" hidden="1" customHeight="1" outlineLevel="1">
      <c r="A12" s="932" t="s">
        <v>1565</v>
      </c>
      <c r="B12" s="90"/>
      <c r="C12" s="90"/>
      <c r="D12" s="90">
        <f t="shared" si="13"/>
        <v>0</v>
      </c>
      <c r="E12" s="950">
        <f t="shared" si="14"/>
        <v>0</v>
      </c>
      <c r="F12" s="90"/>
      <c r="G12" s="90"/>
      <c r="H12" s="90"/>
      <c r="I12" s="950">
        <f t="shared" si="15"/>
        <v>0</v>
      </c>
      <c r="J12" s="90"/>
      <c r="K12" s="90"/>
      <c r="L12" s="90"/>
      <c r="M12" s="950">
        <f t="shared" si="16"/>
        <v>0</v>
      </c>
      <c r="N12" s="90"/>
      <c r="O12" s="90"/>
      <c r="P12" s="90"/>
      <c r="Q12" s="950">
        <f t="shared" si="17"/>
        <v>0</v>
      </c>
      <c r="R12" s="90"/>
      <c r="S12" s="90"/>
      <c r="T12" s="90"/>
      <c r="U12" s="950">
        <f t="shared" si="18"/>
        <v>0</v>
      </c>
      <c r="V12" s="90"/>
    </row>
    <row r="13" spans="1:22" s="943" customFormat="1" ht="22.5" hidden="1" customHeight="1" outlineLevel="1">
      <c r="A13" s="932" t="s">
        <v>1566</v>
      </c>
      <c r="B13" s="90"/>
      <c r="C13" s="90"/>
      <c r="D13" s="90">
        <f t="shared" si="13"/>
        <v>0</v>
      </c>
      <c r="E13" s="950">
        <f t="shared" si="14"/>
        <v>0</v>
      </c>
      <c r="F13" s="90"/>
      <c r="G13" s="90"/>
      <c r="H13" s="90"/>
      <c r="I13" s="950">
        <f t="shared" si="15"/>
        <v>0</v>
      </c>
      <c r="J13" s="90"/>
      <c r="K13" s="90"/>
      <c r="L13" s="90"/>
      <c r="M13" s="950">
        <f t="shared" si="16"/>
        <v>0</v>
      </c>
      <c r="N13" s="90"/>
      <c r="O13" s="90"/>
      <c r="P13" s="90"/>
      <c r="Q13" s="950">
        <f t="shared" si="17"/>
        <v>0</v>
      </c>
      <c r="R13" s="90"/>
      <c r="S13" s="90"/>
      <c r="T13" s="90"/>
      <c r="U13" s="950">
        <f t="shared" si="18"/>
        <v>0</v>
      </c>
      <c r="V13" s="90"/>
    </row>
    <row r="14" spans="1:22" s="943" customFormat="1" ht="22.5" customHeight="1" collapsed="1">
      <c r="A14" s="932" t="s">
        <v>149</v>
      </c>
      <c r="B14" s="951">
        <f>SUM(B8:B11)</f>
        <v>0</v>
      </c>
      <c r="C14" s="951">
        <f>SUM(C8:C11)</f>
        <v>0</v>
      </c>
      <c r="D14" s="951">
        <f>SUM(D8,D11)</f>
        <v>0</v>
      </c>
      <c r="E14" s="950">
        <f t="shared" si="14"/>
        <v>0</v>
      </c>
      <c r="F14" s="951">
        <f t="shared" ref="F14:H14" si="31">SUM(F8,F11)</f>
        <v>0</v>
      </c>
      <c r="G14" s="951">
        <f t="shared" si="31"/>
        <v>0</v>
      </c>
      <c r="H14" s="951">
        <f t="shared" si="31"/>
        <v>0</v>
      </c>
      <c r="I14" s="950">
        <f t="shared" si="15"/>
        <v>0</v>
      </c>
      <c r="J14" s="951">
        <f t="shared" ref="J14:L14" si="32">SUM(J8,J11)</f>
        <v>0</v>
      </c>
      <c r="K14" s="951">
        <f t="shared" si="32"/>
        <v>0</v>
      </c>
      <c r="L14" s="951">
        <f t="shared" si="32"/>
        <v>0</v>
      </c>
      <c r="M14" s="950">
        <f t="shared" si="16"/>
        <v>0</v>
      </c>
      <c r="N14" s="951">
        <f t="shared" ref="N14:P14" si="33">SUM(N8,N11)</f>
        <v>0</v>
      </c>
      <c r="O14" s="951">
        <f t="shared" si="33"/>
        <v>0</v>
      </c>
      <c r="P14" s="951">
        <f t="shared" si="33"/>
        <v>0</v>
      </c>
      <c r="Q14" s="950">
        <f t="shared" si="17"/>
        <v>0</v>
      </c>
      <c r="R14" s="951">
        <f t="shared" ref="R14:T14" si="34">SUM(R8,R11)</f>
        <v>0</v>
      </c>
      <c r="S14" s="951">
        <f t="shared" si="34"/>
        <v>0</v>
      </c>
      <c r="T14" s="951">
        <f t="shared" si="34"/>
        <v>0</v>
      </c>
      <c r="U14" s="950">
        <f t="shared" si="18"/>
        <v>0</v>
      </c>
      <c r="V14" s="90"/>
    </row>
    <row r="15" spans="1:22" s="943" customFormat="1" ht="22.5" customHeight="1">
      <c r="A15" s="932" t="s">
        <v>150</v>
      </c>
      <c r="B15" s="90"/>
      <c r="C15" s="90"/>
      <c r="D15" s="90"/>
      <c r="E15" s="90"/>
      <c r="F15" s="90"/>
      <c r="G15" s="90"/>
      <c r="H15" s="90"/>
      <c r="I15" s="90"/>
      <c r="J15" s="90"/>
      <c r="K15" s="90"/>
      <c r="L15" s="90"/>
      <c r="M15" s="90"/>
      <c r="N15" s="90"/>
      <c r="O15" s="90"/>
      <c r="P15" s="90"/>
      <c r="Q15" s="90"/>
      <c r="R15" s="90"/>
      <c r="S15" s="90"/>
      <c r="T15" s="90"/>
      <c r="U15" s="90"/>
      <c r="V15" s="90"/>
    </row>
    <row r="16" spans="1:22" s="943" customFormat="1" ht="22.5" customHeight="1" outlineLevel="1">
      <c r="A16" s="952" t="s">
        <v>1572</v>
      </c>
      <c r="B16" s="950">
        <f t="shared" ref="B16" si="35">SUM(B17:B18)</f>
        <v>0</v>
      </c>
      <c r="C16" s="950">
        <f t="shared" ref="C16" si="36">SUM(C17:C18)</f>
        <v>0</v>
      </c>
      <c r="D16" s="950">
        <f t="shared" ref="D16" si="37">SUM(D17:D18)</f>
        <v>0</v>
      </c>
      <c r="E16" s="950">
        <f>SUM(F16:H16)</f>
        <v>0</v>
      </c>
      <c r="F16" s="950">
        <f t="shared" ref="F16" si="38">SUM(F17:F18)</f>
        <v>0</v>
      </c>
      <c r="G16" s="950">
        <f t="shared" ref="G16" si="39">SUM(G17:G18)</f>
        <v>0</v>
      </c>
      <c r="H16" s="950">
        <f t="shared" ref="H16" si="40">SUM(H17:H18)</f>
        <v>0</v>
      </c>
      <c r="I16" s="950">
        <f>SUM(J16:L16)</f>
        <v>0</v>
      </c>
      <c r="J16" s="950">
        <f t="shared" ref="J16" si="41">SUM(J17:J18)</f>
        <v>0</v>
      </c>
      <c r="K16" s="950">
        <f t="shared" ref="K16" si="42">SUM(K17:K18)</f>
        <v>0</v>
      </c>
      <c r="L16" s="950">
        <f t="shared" ref="L16" si="43">SUM(L17:L18)</f>
        <v>0</v>
      </c>
      <c r="M16" s="950">
        <f>SUM(N16:P16)</f>
        <v>0</v>
      </c>
      <c r="N16" s="950">
        <f t="shared" ref="N16" si="44">SUM(N17:N18)</f>
        <v>0</v>
      </c>
      <c r="O16" s="950">
        <f t="shared" ref="O16" si="45">SUM(O17:O18)</f>
        <v>0</v>
      </c>
      <c r="P16" s="950">
        <f t="shared" ref="P16" si="46">SUM(P17:P18)</f>
        <v>0</v>
      </c>
      <c r="Q16" s="950">
        <f>SUM(R16:T16)</f>
        <v>0</v>
      </c>
      <c r="R16" s="950">
        <f t="shared" ref="R16" si="47">SUM(R17:R18)</f>
        <v>0</v>
      </c>
      <c r="S16" s="950">
        <f t="shared" ref="S16" si="48">SUM(S17:S18)</f>
        <v>0</v>
      </c>
      <c r="T16" s="950">
        <f t="shared" ref="T16" si="49">SUM(T17:T18)</f>
        <v>0</v>
      </c>
      <c r="U16" s="950">
        <f>SUM(E16,I16,M16,Q16)</f>
        <v>0</v>
      </c>
      <c r="V16" s="90"/>
    </row>
    <row r="17" spans="1:22" s="943" customFormat="1" ht="22.5" customHeight="1" outlineLevel="1">
      <c r="A17" s="932" t="s">
        <v>1567</v>
      </c>
      <c r="B17" s="90"/>
      <c r="C17" s="90"/>
      <c r="D17" s="90"/>
      <c r="E17" s="950">
        <f t="shared" ref="E17:E22" si="50">SUM(F17:H17)</f>
        <v>0</v>
      </c>
      <c r="F17" s="90"/>
      <c r="G17" s="90"/>
      <c r="H17" s="90"/>
      <c r="I17" s="950">
        <f t="shared" ref="I17:I22" si="51">SUM(J17:L17)</f>
        <v>0</v>
      </c>
      <c r="J17" s="90"/>
      <c r="K17" s="90"/>
      <c r="L17" s="90"/>
      <c r="M17" s="950">
        <f t="shared" ref="M17:M22" si="52">SUM(N17:P17)</f>
        <v>0</v>
      </c>
      <c r="N17" s="90"/>
      <c r="O17" s="90"/>
      <c r="P17" s="90"/>
      <c r="Q17" s="950">
        <f t="shared" ref="Q17:Q22" si="53">SUM(R17:T17)</f>
        <v>0</v>
      </c>
      <c r="R17" s="90"/>
      <c r="S17" s="90"/>
      <c r="T17" s="90"/>
      <c r="U17" s="950">
        <f t="shared" ref="U17:U22" si="54">SUM(E17,I17,M17,Q17)</f>
        <v>0</v>
      </c>
      <c r="V17" s="90"/>
    </row>
    <row r="18" spans="1:22" s="943" customFormat="1" ht="22.5" customHeight="1" outlineLevel="1">
      <c r="A18" s="932" t="s">
        <v>1566</v>
      </c>
      <c r="B18" s="90"/>
      <c r="C18" s="90"/>
      <c r="D18" s="90"/>
      <c r="E18" s="950">
        <f t="shared" si="50"/>
        <v>0</v>
      </c>
      <c r="F18" s="90"/>
      <c r="G18" s="90"/>
      <c r="H18" s="90"/>
      <c r="I18" s="950">
        <f t="shared" si="51"/>
        <v>0</v>
      </c>
      <c r="J18" s="90"/>
      <c r="K18" s="90"/>
      <c r="L18" s="90"/>
      <c r="M18" s="950">
        <f t="shared" si="52"/>
        <v>0</v>
      </c>
      <c r="N18" s="90"/>
      <c r="O18" s="90"/>
      <c r="P18" s="90"/>
      <c r="Q18" s="950">
        <f t="shared" si="53"/>
        <v>0</v>
      </c>
      <c r="R18" s="90"/>
      <c r="S18" s="90"/>
      <c r="T18" s="90"/>
      <c r="U18" s="950">
        <f t="shared" si="54"/>
        <v>0</v>
      </c>
      <c r="V18" s="90"/>
    </row>
    <row r="19" spans="1:22" s="943" customFormat="1" ht="22.5" customHeight="1" outlineLevel="1">
      <c r="A19" s="952" t="s">
        <v>1573</v>
      </c>
      <c r="B19" s="950">
        <f t="shared" ref="B19" si="55">SUM(B20:B21)</f>
        <v>0</v>
      </c>
      <c r="C19" s="950">
        <f t="shared" ref="C19" si="56">SUM(C20:C21)</f>
        <v>0</v>
      </c>
      <c r="D19" s="950">
        <f t="shared" ref="D19" si="57">SUM(D20:D21)</f>
        <v>0</v>
      </c>
      <c r="E19" s="950">
        <f t="shared" si="50"/>
        <v>0</v>
      </c>
      <c r="F19" s="950">
        <f t="shared" ref="F19" si="58">SUM(F20:F21)</f>
        <v>0</v>
      </c>
      <c r="G19" s="950">
        <f t="shared" ref="G19" si="59">SUM(G20:G21)</f>
        <v>0</v>
      </c>
      <c r="H19" s="950">
        <f t="shared" ref="H19" si="60">SUM(H20:H21)</f>
        <v>0</v>
      </c>
      <c r="I19" s="950">
        <f t="shared" si="51"/>
        <v>0</v>
      </c>
      <c r="J19" s="950">
        <f t="shared" ref="J19" si="61">SUM(J20:J21)</f>
        <v>0</v>
      </c>
      <c r="K19" s="950">
        <f t="shared" ref="K19" si="62">SUM(K20:K21)</f>
        <v>0</v>
      </c>
      <c r="L19" s="950">
        <f t="shared" ref="L19" si="63">SUM(L20:L21)</f>
        <v>0</v>
      </c>
      <c r="M19" s="950">
        <f t="shared" si="52"/>
        <v>0</v>
      </c>
      <c r="N19" s="950">
        <f t="shared" ref="N19" si="64">SUM(N20:N21)</f>
        <v>0</v>
      </c>
      <c r="O19" s="950">
        <f t="shared" ref="O19" si="65">SUM(O20:O21)</f>
        <v>0</v>
      </c>
      <c r="P19" s="950">
        <f t="shared" ref="P19" si="66">SUM(P20:P21)</f>
        <v>0</v>
      </c>
      <c r="Q19" s="950">
        <f t="shared" si="53"/>
        <v>0</v>
      </c>
      <c r="R19" s="950">
        <f t="shared" ref="R19" si="67">SUM(R20:R21)</f>
        <v>0</v>
      </c>
      <c r="S19" s="950">
        <f t="shared" ref="S19" si="68">SUM(S20:S21)</f>
        <v>0</v>
      </c>
      <c r="T19" s="950">
        <f t="shared" ref="T19" si="69">SUM(T20:T21)</f>
        <v>0</v>
      </c>
      <c r="U19" s="950">
        <f t="shared" si="54"/>
        <v>0</v>
      </c>
      <c r="V19" s="90"/>
    </row>
    <row r="20" spans="1:22" s="943" customFormat="1" ht="22.5" customHeight="1" outlineLevel="1">
      <c r="A20" s="932" t="s">
        <v>1565</v>
      </c>
      <c r="B20" s="90"/>
      <c r="C20" s="90"/>
      <c r="D20" s="90"/>
      <c r="E20" s="950">
        <f t="shared" si="50"/>
        <v>0</v>
      </c>
      <c r="F20" s="90"/>
      <c r="G20" s="90"/>
      <c r="H20" s="90"/>
      <c r="I20" s="950">
        <f t="shared" si="51"/>
        <v>0</v>
      </c>
      <c r="J20" s="90"/>
      <c r="K20" s="90"/>
      <c r="L20" s="90"/>
      <c r="M20" s="950">
        <f t="shared" si="52"/>
        <v>0</v>
      </c>
      <c r="N20" s="90"/>
      <c r="O20" s="90"/>
      <c r="P20" s="90"/>
      <c r="Q20" s="950">
        <f t="shared" si="53"/>
        <v>0</v>
      </c>
      <c r="R20" s="90"/>
      <c r="S20" s="90"/>
      <c r="T20" s="90"/>
      <c r="U20" s="950">
        <f t="shared" si="54"/>
        <v>0</v>
      </c>
      <c r="V20" s="90"/>
    </row>
    <row r="21" spans="1:22" s="943" customFormat="1" ht="22.5" customHeight="1" outlineLevel="1">
      <c r="A21" s="932" t="s">
        <v>1566</v>
      </c>
      <c r="B21" s="90"/>
      <c r="C21" s="90"/>
      <c r="D21" s="90"/>
      <c r="E21" s="950">
        <f t="shared" si="50"/>
        <v>0</v>
      </c>
      <c r="F21" s="90"/>
      <c r="G21" s="90"/>
      <c r="H21" s="90"/>
      <c r="I21" s="950">
        <f t="shared" si="51"/>
        <v>0</v>
      </c>
      <c r="J21" s="90"/>
      <c r="K21" s="90"/>
      <c r="L21" s="90"/>
      <c r="M21" s="950">
        <f t="shared" si="52"/>
        <v>0</v>
      </c>
      <c r="N21" s="90"/>
      <c r="O21" s="90"/>
      <c r="P21" s="90"/>
      <c r="Q21" s="950">
        <f t="shared" si="53"/>
        <v>0</v>
      </c>
      <c r="R21" s="90"/>
      <c r="S21" s="90"/>
      <c r="T21" s="90"/>
      <c r="U21" s="950">
        <f t="shared" si="54"/>
        <v>0</v>
      </c>
      <c r="V21" s="90"/>
    </row>
    <row r="22" spans="1:22" s="943" customFormat="1" ht="22.5" customHeight="1">
      <c r="A22" s="932" t="s">
        <v>149</v>
      </c>
      <c r="B22" s="951">
        <f t="shared" ref="B22:D22" si="70">SUM(B16,B19)</f>
        <v>0</v>
      </c>
      <c r="C22" s="951">
        <f t="shared" si="70"/>
        <v>0</v>
      </c>
      <c r="D22" s="951">
        <f t="shared" si="70"/>
        <v>0</v>
      </c>
      <c r="E22" s="950">
        <f t="shared" si="50"/>
        <v>0</v>
      </c>
      <c r="F22" s="951">
        <f t="shared" ref="F22:H22" si="71">SUM(F16,F19)</f>
        <v>0</v>
      </c>
      <c r="G22" s="951">
        <f t="shared" si="71"/>
        <v>0</v>
      </c>
      <c r="H22" s="951">
        <f t="shared" si="71"/>
        <v>0</v>
      </c>
      <c r="I22" s="950">
        <f t="shared" si="51"/>
        <v>0</v>
      </c>
      <c r="J22" s="951">
        <f t="shared" ref="J22:L22" si="72">SUM(J16,J19)</f>
        <v>0</v>
      </c>
      <c r="K22" s="951">
        <f t="shared" si="72"/>
        <v>0</v>
      </c>
      <c r="L22" s="951">
        <f t="shared" si="72"/>
        <v>0</v>
      </c>
      <c r="M22" s="950">
        <f t="shared" si="52"/>
        <v>0</v>
      </c>
      <c r="N22" s="951">
        <f t="shared" ref="N22:P22" si="73">SUM(N16,N19)</f>
        <v>0</v>
      </c>
      <c r="O22" s="951">
        <f t="shared" si="73"/>
        <v>0</v>
      </c>
      <c r="P22" s="951">
        <f t="shared" si="73"/>
        <v>0</v>
      </c>
      <c r="Q22" s="950">
        <f t="shared" si="53"/>
        <v>0</v>
      </c>
      <c r="R22" s="951">
        <f t="shared" ref="R22:T22" si="74">SUM(R16,R19)</f>
        <v>0</v>
      </c>
      <c r="S22" s="951">
        <f t="shared" si="74"/>
        <v>0</v>
      </c>
      <c r="T22" s="951">
        <f t="shared" si="74"/>
        <v>0</v>
      </c>
      <c r="U22" s="950">
        <f t="shared" si="54"/>
        <v>0</v>
      </c>
      <c r="V22" s="90"/>
    </row>
    <row r="23" spans="1:22" s="943" customFormat="1" ht="22.5" customHeight="1">
      <c r="A23" s="952" t="s">
        <v>1144</v>
      </c>
      <c r="B23" s="950">
        <f t="shared" ref="B23" si="75">SUM(B14,B22)</f>
        <v>0</v>
      </c>
      <c r="C23" s="950">
        <f t="shared" ref="C23" si="76">SUM(C14,C22)</f>
        <v>0</v>
      </c>
      <c r="D23" s="950">
        <f t="shared" ref="D23" si="77">SUM(D14,D22)</f>
        <v>0</v>
      </c>
      <c r="E23" s="950">
        <f>SUM(E14,E22)</f>
        <v>0</v>
      </c>
      <c r="F23" s="950">
        <f t="shared" ref="F23:U23" si="78">SUM(F14,F22)</f>
        <v>0</v>
      </c>
      <c r="G23" s="950">
        <f t="shared" si="78"/>
        <v>0</v>
      </c>
      <c r="H23" s="950">
        <f t="shared" si="78"/>
        <v>0</v>
      </c>
      <c r="I23" s="950">
        <f t="shared" si="78"/>
        <v>0</v>
      </c>
      <c r="J23" s="950">
        <f t="shared" si="78"/>
        <v>0</v>
      </c>
      <c r="K23" s="950">
        <f t="shared" si="78"/>
        <v>0</v>
      </c>
      <c r="L23" s="950">
        <f t="shared" si="78"/>
        <v>0</v>
      </c>
      <c r="M23" s="950">
        <f t="shared" si="78"/>
        <v>0</v>
      </c>
      <c r="N23" s="950">
        <f t="shared" si="78"/>
        <v>0</v>
      </c>
      <c r="O23" s="950">
        <f t="shared" si="78"/>
        <v>0</v>
      </c>
      <c r="P23" s="950">
        <f t="shared" si="78"/>
        <v>0</v>
      </c>
      <c r="Q23" s="950">
        <f t="shared" si="78"/>
        <v>0</v>
      </c>
      <c r="R23" s="950">
        <f t="shared" si="78"/>
        <v>0</v>
      </c>
      <c r="S23" s="950">
        <f t="shared" si="78"/>
        <v>0</v>
      </c>
      <c r="T23" s="950">
        <f t="shared" si="78"/>
        <v>0</v>
      </c>
      <c r="U23" s="950">
        <f t="shared" si="78"/>
        <v>0</v>
      </c>
      <c r="V23" s="90"/>
    </row>
    <row r="24" spans="1:22">
      <c r="A24" s="943" t="s">
        <v>115</v>
      </c>
      <c r="B24" s="943"/>
      <c r="C24" s="943"/>
      <c r="D24" s="943"/>
      <c r="E24" s="943"/>
      <c r="F24" s="943"/>
      <c r="G24" s="943"/>
      <c r="H24" s="943"/>
      <c r="I24" s="943"/>
      <c r="J24" s="943"/>
      <c r="K24" s="943"/>
      <c r="L24" s="943"/>
      <c r="M24" s="943"/>
      <c r="N24" s="943"/>
      <c r="O24" s="943"/>
      <c r="P24" s="943"/>
      <c r="Q24" s="943"/>
      <c r="U24" s="97" t="s">
        <v>1188</v>
      </c>
    </row>
    <row r="25" spans="1:22" ht="15">
      <c r="A25" s="944" t="s">
        <v>152</v>
      </c>
      <c r="B25" s="943"/>
      <c r="C25" s="943"/>
      <c r="D25" s="943"/>
      <c r="E25" s="943"/>
      <c r="F25" s="943"/>
      <c r="G25" s="943"/>
      <c r="H25" s="943"/>
      <c r="I25" s="943"/>
      <c r="J25" s="943"/>
      <c r="K25" s="943"/>
      <c r="L25" s="943"/>
      <c r="M25" s="943"/>
      <c r="N25" s="943"/>
      <c r="O25" s="943"/>
      <c r="P25" s="943"/>
      <c r="Q25" s="943"/>
      <c r="U25" s="97"/>
    </row>
    <row r="26" spans="1:22" ht="15">
      <c r="A26" s="944" t="s">
        <v>154</v>
      </c>
      <c r="B26" s="943"/>
      <c r="C26" s="943"/>
      <c r="D26" s="943"/>
      <c r="E26" s="943"/>
      <c r="F26" s="943"/>
      <c r="G26" s="943"/>
      <c r="H26" s="943"/>
      <c r="I26" s="943"/>
      <c r="J26" s="943"/>
      <c r="K26" s="943"/>
      <c r="L26" s="943"/>
      <c r="M26" s="943"/>
      <c r="N26" s="943"/>
      <c r="O26" s="943"/>
      <c r="P26" s="943"/>
      <c r="Q26" s="943"/>
      <c r="U26" s="97"/>
    </row>
    <row r="27" spans="1:22" ht="15">
      <c r="A27" s="944" t="s">
        <v>158</v>
      </c>
      <c r="B27" s="943"/>
      <c r="C27" s="943"/>
      <c r="D27" s="943"/>
      <c r="E27" s="943"/>
      <c r="F27" s="943"/>
      <c r="G27" s="943"/>
      <c r="H27" s="943"/>
      <c r="I27" s="943"/>
      <c r="J27" s="943"/>
      <c r="K27" s="943"/>
      <c r="L27" s="943"/>
      <c r="M27" s="943"/>
      <c r="N27" s="943"/>
      <c r="O27" s="943"/>
      <c r="P27" s="943"/>
      <c r="Q27" s="943"/>
      <c r="U27" s="97"/>
    </row>
    <row r="28" spans="1:22" ht="15">
      <c r="A28" s="944" t="s">
        <v>461</v>
      </c>
      <c r="B28" s="943"/>
      <c r="C28" s="943"/>
      <c r="D28" s="943"/>
      <c r="E28" s="943"/>
      <c r="F28" s="943"/>
      <c r="G28" s="943"/>
      <c r="H28" s="943"/>
      <c r="I28" s="943"/>
      <c r="J28" s="943"/>
      <c r="K28" s="943"/>
      <c r="L28" s="943"/>
      <c r="M28" s="943"/>
      <c r="N28" s="943"/>
      <c r="O28" s="943"/>
      <c r="P28" s="943"/>
      <c r="Q28" s="943"/>
      <c r="U28" s="97"/>
    </row>
    <row r="29" spans="1:22" ht="15">
      <c r="A29" s="944" t="s">
        <v>159</v>
      </c>
      <c r="B29" s="943"/>
      <c r="C29" s="943"/>
      <c r="D29" s="943"/>
      <c r="E29" s="943"/>
      <c r="F29" s="943"/>
      <c r="G29" s="943"/>
      <c r="H29" s="943"/>
      <c r="I29" s="943"/>
      <c r="J29" s="943"/>
      <c r="K29" s="943"/>
      <c r="L29" s="943"/>
      <c r="M29" s="943"/>
      <c r="N29" s="943"/>
      <c r="O29" s="943"/>
      <c r="P29" s="943"/>
      <c r="Q29" s="943"/>
      <c r="U29" s="97"/>
    </row>
    <row r="30" spans="1:22" ht="15">
      <c r="A30" s="944" t="s">
        <v>160</v>
      </c>
      <c r="B30" s="943"/>
      <c r="C30" s="943"/>
      <c r="D30" s="943"/>
      <c r="E30" s="943"/>
      <c r="F30" s="943"/>
      <c r="G30" s="943"/>
      <c r="H30" s="943"/>
      <c r="I30" s="943"/>
      <c r="J30" s="943"/>
      <c r="K30" s="943"/>
      <c r="L30" s="943"/>
      <c r="M30" s="943"/>
      <c r="N30" s="943"/>
      <c r="O30" s="943"/>
      <c r="P30" s="943"/>
      <c r="Q30" s="943"/>
      <c r="U30" s="97"/>
    </row>
    <row r="31" spans="1:22" ht="15">
      <c r="A31" s="42" t="s">
        <v>161</v>
      </c>
      <c r="B31" s="943"/>
      <c r="C31" s="943"/>
      <c r="D31" s="943"/>
      <c r="E31" s="943"/>
      <c r="F31" s="943"/>
      <c r="G31" s="943"/>
      <c r="H31" s="943"/>
      <c r="I31" s="943"/>
      <c r="J31" s="943"/>
      <c r="K31" s="943"/>
      <c r="L31" s="943"/>
      <c r="M31" s="943"/>
      <c r="N31" s="943"/>
      <c r="O31" s="943"/>
      <c r="P31" s="943"/>
      <c r="Q31" s="943"/>
    </row>
    <row r="32" spans="1:22">
      <c r="A32" s="943"/>
      <c r="B32" s="943"/>
      <c r="C32" s="943"/>
      <c r="D32" s="943"/>
      <c r="E32" s="943"/>
      <c r="F32" s="943"/>
      <c r="G32" s="943"/>
      <c r="H32" s="943"/>
      <c r="I32" s="943"/>
      <c r="J32" s="943"/>
      <c r="K32" s="943"/>
      <c r="L32" s="943"/>
      <c r="M32" s="943"/>
      <c r="N32" s="943"/>
      <c r="O32" s="943"/>
      <c r="P32" s="943"/>
      <c r="Q32" s="943"/>
    </row>
    <row r="33" spans="1:17">
      <c r="A33" s="943"/>
      <c r="B33" s="943"/>
      <c r="C33" s="943"/>
      <c r="D33" s="943"/>
      <c r="E33" s="943"/>
      <c r="F33" s="943"/>
      <c r="G33" s="943"/>
      <c r="H33" s="943"/>
      <c r="I33" s="943"/>
      <c r="J33" s="943"/>
      <c r="K33" s="943"/>
      <c r="L33" s="943"/>
      <c r="M33" s="943"/>
      <c r="N33" s="943"/>
      <c r="O33" s="943"/>
      <c r="P33" s="943"/>
      <c r="Q33" s="943"/>
    </row>
    <row r="34" spans="1:17">
      <c r="A34" s="943"/>
      <c r="B34" s="943"/>
      <c r="C34" s="943"/>
      <c r="D34" s="943"/>
      <c r="E34" s="943"/>
      <c r="F34" s="943"/>
      <c r="G34" s="943"/>
      <c r="H34" s="943"/>
      <c r="I34" s="943"/>
      <c r="J34" s="943"/>
      <c r="K34" s="943"/>
      <c r="L34" s="943"/>
      <c r="M34" s="943"/>
      <c r="N34" s="943"/>
      <c r="O34" s="943"/>
      <c r="P34" s="943"/>
      <c r="Q34" s="943"/>
    </row>
    <row r="35" spans="1:17">
      <c r="A35" s="943"/>
      <c r="B35" s="943"/>
      <c r="C35" s="943"/>
      <c r="D35" s="943"/>
      <c r="E35" s="943"/>
      <c r="F35" s="943"/>
      <c r="G35" s="943"/>
      <c r="H35" s="943"/>
      <c r="I35" s="943"/>
      <c r="J35" s="943"/>
      <c r="K35" s="943"/>
      <c r="L35" s="943"/>
      <c r="M35" s="943"/>
      <c r="N35" s="943"/>
      <c r="O35" s="943"/>
      <c r="P35" s="943"/>
      <c r="Q35" s="943"/>
    </row>
    <row r="36" spans="1:17">
      <c r="A36" s="943"/>
      <c r="B36" s="943"/>
      <c r="C36" s="943"/>
      <c r="D36" s="943"/>
      <c r="E36" s="943"/>
      <c r="F36" s="943"/>
      <c r="G36" s="943"/>
      <c r="H36" s="943"/>
      <c r="I36" s="943"/>
      <c r="J36" s="943"/>
      <c r="K36" s="943"/>
      <c r="L36" s="943"/>
      <c r="M36" s="943"/>
      <c r="N36" s="943"/>
      <c r="O36" s="943"/>
      <c r="P36" s="943"/>
      <c r="Q36" s="943"/>
    </row>
    <row r="37" spans="1:17">
      <c r="A37" s="943"/>
      <c r="B37" s="943"/>
      <c r="C37" s="943"/>
      <c r="D37" s="943"/>
      <c r="E37" s="943"/>
      <c r="F37" s="943"/>
      <c r="G37" s="943"/>
      <c r="H37" s="943"/>
      <c r="I37" s="943"/>
      <c r="J37" s="943"/>
      <c r="K37" s="943"/>
      <c r="L37" s="943"/>
      <c r="M37" s="943"/>
      <c r="N37" s="943"/>
      <c r="O37" s="943"/>
      <c r="P37" s="943"/>
      <c r="Q37" s="943"/>
    </row>
    <row r="38" spans="1:17">
      <c r="A38" s="943"/>
      <c r="B38" s="943"/>
      <c r="C38" s="943"/>
      <c r="D38" s="943"/>
      <c r="E38" s="943"/>
      <c r="F38" s="943"/>
      <c r="G38" s="943"/>
      <c r="H38" s="943"/>
      <c r="I38" s="943"/>
      <c r="J38" s="943"/>
      <c r="K38" s="943"/>
      <c r="L38" s="943"/>
      <c r="M38" s="943"/>
      <c r="N38" s="943"/>
      <c r="O38" s="943"/>
      <c r="P38" s="943"/>
      <c r="Q38" s="943"/>
    </row>
    <row r="39" spans="1:17">
      <c r="A39" s="943"/>
      <c r="B39" s="943"/>
      <c r="C39" s="943"/>
      <c r="D39" s="943"/>
      <c r="E39" s="943"/>
      <c r="F39" s="943"/>
      <c r="G39" s="943"/>
      <c r="H39" s="943"/>
      <c r="I39" s="943"/>
      <c r="J39" s="943"/>
      <c r="K39" s="943"/>
      <c r="L39" s="943"/>
      <c r="M39" s="943"/>
      <c r="N39" s="943"/>
      <c r="O39" s="943"/>
      <c r="P39" s="943"/>
      <c r="Q39" s="943"/>
    </row>
    <row r="40" spans="1:17">
      <c r="A40" s="943"/>
      <c r="B40" s="943"/>
      <c r="C40" s="943"/>
      <c r="D40" s="943"/>
      <c r="E40" s="943"/>
      <c r="F40" s="943"/>
      <c r="G40" s="943"/>
      <c r="H40" s="943"/>
      <c r="I40" s="943"/>
      <c r="J40" s="943"/>
      <c r="K40" s="943"/>
      <c r="L40" s="943"/>
      <c r="M40" s="943"/>
      <c r="N40" s="943"/>
      <c r="O40" s="943"/>
      <c r="P40" s="943"/>
      <c r="Q40" s="943"/>
    </row>
  </sheetData>
  <mergeCells count="8">
    <mergeCell ref="D5:D6"/>
    <mergeCell ref="C5:C6"/>
    <mergeCell ref="A5:A6"/>
    <mergeCell ref="A3:V3"/>
    <mergeCell ref="U4:V4"/>
    <mergeCell ref="E5:U5"/>
    <mergeCell ref="V5:V6"/>
    <mergeCell ref="B5:B6"/>
  </mergeCells>
  <phoneticPr fontId="2" type="noConversion"/>
  <hyperlinks>
    <hyperlink ref="A1" location="一、资金流量预算表!A1" display="返回"/>
  </hyperlinks>
  <printOptions horizontalCentered="1"/>
  <pageMargins left="0.55118110236220474" right="0.55118110236220474" top="0.51181102362204722" bottom="0.43307086614173229" header="0.31496062992125984" footer="0.27559055118110237"/>
  <pageSetup paperSize="9" orientation="landscape" verticalDpi="1200" r:id="rId1"/>
  <headerFooter alignWithMargins="0"/>
</worksheet>
</file>

<file path=xl/worksheets/sheet25.xml><?xml version="1.0" encoding="utf-8"?>
<worksheet xmlns="http://schemas.openxmlformats.org/spreadsheetml/2006/main" xmlns:r="http://schemas.openxmlformats.org/officeDocument/2006/relationships">
  <sheetPr codeName="Sheet29">
    <outlinePr summaryRight="0"/>
  </sheetPr>
  <dimension ref="A1:Y33"/>
  <sheetViews>
    <sheetView workbookViewId="0">
      <selection activeCell="C12" sqref="C12"/>
    </sheetView>
  </sheetViews>
  <sheetFormatPr defaultRowHeight="14.25" outlineLevelRow="1" outlineLevelCol="1"/>
  <cols>
    <col min="1" max="1" width="19.625" style="19" customWidth="1"/>
    <col min="2" max="3" width="9.5" style="19" customWidth="1"/>
    <col min="4" max="4" width="10.375" style="19" customWidth="1"/>
    <col min="5" max="5" width="5.875" style="19" customWidth="1" collapsed="1"/>
    <col min="6" max="8" width="5.875" style="19" hidden="1" customWidth="1" outlineLevel="1"/>
    <col min="9" max="9" width="7" style="19" customWidth="1" collapsed="1"/>
    <col min="10" max="12" width="7" style="19" hidden="1" customWidth="1" outlineLevel="1"/>
    <col min="13" max="13" width="5.75" style="19" customWidth="1" collapsed="1"/>
    <col min="14" max="16" width="5.75" style="19" hidden="1" customWidth="1" outlineLevel="1"/>
    <col min="17" max="17" width="7" style="19" customWidth="1" collapsed="1"/>
    <col min="18" max="20" width="7" style="19" hidden="1" customWidth="1" outlineLevel="1"/>
    <col min="21" max="21" width="15.25" style="19" customWidth="1"/>
    <col min="22" max="22" width="11.75" style="19" customWidth="1"/>
    <col min="23" max="23" width="9.125" style="19" customWidth="1"/>
    <col min="24" max="16384" width="9" style="19"/>
  </cols>
  <sheetData>
    <row r="1" spans="1:25" ht="15">
      <c r="A1" s="35" t="s">
        <v>73</v>
      </c>
    </row>
    <row r="2" spans="1:25">
      <c r="A2" s="161" t="s">
        <v>1015</v>
      </c>
    </row>
    <row r="3" spans="1:25" ht="22.5">
      <c r="A3" s="1685" t="s">
        <v>282</v>
      </c>
      <c r="B3" s="1685"/>
      <c r="C3" s="1685"/>
      <c r="D3" s="1685"/>
      <c r="E3" s="1685"/>
      <c r="F3" s="1685"/>
      <c r="G3" s="1685"/>
      <c r="H3" s="1685"/>
      <c r="I3" s="1685"/>
      <c r="J3" s="1685"/>
      <c r="K3" s="1685"/>
      <c r="L3" s="1685"/>
      <c r="M3" s="1685"/>
      <c r="N3" s="1685"/>
      <c r="O3" s="1685"/>
      <c r="P3" s="1685"/>
      <c r="Q3" s="1685"/>
      <c r="R3" s="1685"/>
      <c r="S3" s="1685"/>
      <c r="T3" s="1685"/>
      <c r="U3" s="1685"/>
      <c r="V3" s="1685"/>
      <c r="W3" s="1685"/>
    </row>
    <row r="4" spans="1:25">
      <c r="A4" s="72"/>
      <c r="B4" s="72"/>
      <c r="C4" s="72"/>
      <c r="D4" s="72"/>
      <c r="E4" s="72"/>
      <c r="F4" s="72"/>
      <c r="G4" s="72"/>
      <c r="H4" s="72"/>
      <c r="I4" s="72"/>
      <c r="J4" s="72"/>
      <c r="K4" s="72"/>
      <c r="L4" s="72"/>
      <c r="M4" s="72"/>
      <c r="N4" s="72"/>
      <c r="O4" s="72"/>
      <c r="P4" s="72"/>
      <c r="Q4" s="72"/>
      <c r="R4" s="72"/>
      <c r="S4" s="72"/>
      <c r="T4" s="72"/>
      <c r="U4" s="72"/>
      <c r="V4" s="72"/>
    </row>
    <row r="5" spans="1:25" s="20" customFormat="1" ht="20.25" customHeight="1">
      <c r="A5" s="20" t="str">
        <f>表格索引!B4</f>
        <v>编制单位：广东******有限公司</v>
      </c>
      <c r="E5" s="20" t="str">
        <f>表格索引!C4</f>
        <v>预算年度：2013年</v>
      </c>
      <c r="U5" s="1578" t="s">
        <v>36</v>
      </c>
      <c r="V5" s="1578"/>
      <c r="W5" s="1578"/>
    </row>
    <row r="6" spans="1:25" s="48" customFormat="1" ht="21.75" customHeight="1">
      <c r="A6" s="1498" t="s">
        <v>1109</v>
      </c>
      <c r="B6" s="1498" t="s">
        <v>977</v>
      </c>
      <c r="C6" s="1498" t="s">
        <v>980</v>
      </c>
      <c r="D6" s="1498" t="s">
        <v>962</v>
      </c>
      <c r="E6" s="1589" t="s">
        <v>217</v>
      </c>
      <c r="F6" s="1589"/>
      <c r="G6" s="1589"/>
      <c r="H6" s="1589"/>
      <c r="I6" s="1589"/>
      <c r="J6" s="1589"/>
      <c r="K6" s="1589"/>
      <c r="L6" s="1589"/>
      <c r="M6" s="1589"/>
      <c r="N6" s="1589"/>
      <c r="O6" s="1589"/>
      <c r="P6" s="1589"/>
      <c r="Q6" s="1589"/>
      <c r="R6" s="1589"/>
      <c r="S6" s="1589"/>
      <c r="T6" s="1589"/>
      <c r="U6" s="1589"/>
      <c r="V6" s="1696" t="s">
        <v>976</v>
      </c>
      <c r="W6" s="1498" t="s">
        <v>1198</v>
      </c>
    </row>
    <row r="7" spans="1:25" s="48" customFormat="1" ht="15.75" customHeight="1">
      <c r="A7" s="1579"/>
      <c r="B7" s="1499"/>
      <c r="C7" s="1499"/>
      <c r="D7" s="1499"/>
      <c r="E7" s="23" t="s">
        <v>1207</v>
      </c>
      <c r="F7" s="23" t="s">
        <v>368</v>
      </c>
      <c r="G7" s="23" t="s">
        <v>369</v>
      </c>
      <c r="H7" s="23" t="s">
        <v>370</v>
      </c>
      <c r="I7" s="23" t="s">
        <v>1208</v>
      </c>
      <c r="J7" s="23" t="s">
        <v>371</v>
      </c>
      <c r="K7" s="23" t="s">
        <v>372</v>
      </c>
      <c r="L7" s="23" t="s">
        <v>373</v>
      </c>
      <c r="M7" s="23" t="s">
        <v>1191</v>
      </c>
      <c r="N7" s="23" t="s">
        <v>374</v>
      </c>
      <c r="O7" s="23" t="s">
        <v>375</v>
      </c>
      <c r="P7" s="23" t="s">
        <v>376</v>
      </c>
      <c r="Q7" s="23" t="s">
        <v>1192</v>
      </c>
      <c r="R7" s="23" t="s">
        <v>377</v>
      </c>
      <c r="S7" s="23" t="s">
        <v>378</v>
      </c>
      <c r="T7" s="23" t="s">
        <v>379</v>
      </c>
      <c r="U7" s="22" t="s">
        <v>1110</v>
      </c>
      <c r="V7" s="1697"/>
      <c r="W7" s="1579"/>
    </row>
    <row r="8" spans="1:25" s="48" customFormat="1" ht="23.25" customHeight="1">
      <c r="A8" s="1499"/>
      <c r="B8" s="257" t="s">
        <v>963</v>
      </c>
      <c r="C8" s="257" t="s">
        <v>964</v>
      </c>
      <c r="D8" s="257" t="s">
        <v>965</v>
      </c>
      <c r="E8" s="11" t="s">
        <v>966</v>
      </c>
      <c r="F8" s="11"/>
      <c r="G8" s="11"/>
      <c r="H8" s="11"/>
      <c r="I8" s="11" t="s">
        <v>967</v>
      </c>
      <c r="J8" s="11"/>
      <c r="K8" s="11"/>
      <c r="L8" s="11"/>
      <c r="M8" s="11" t="s">
        <v>968</v>
      </c>
      <c r="N8" s="11"/>
      <c r="O8" s="11"/>
      <c r="P8" s="11"/>
      <c r="Q8" s="11" t="s">
        <v>969</v>
      </c>
      <c r="R8" s="11"/>
      <c r="S8" s="11"/>
      <c r="T8" s="11"/>
      <c r="U8" s="258" t="s">
        <v>970</v>
      </c>
      <c r="V8" s="257" t="s">
        <v>971</v>
      </c>
      <c r="W8" s="1499"/>
      <c r="X8" s="53"/>
      <c r="Y8" s="53"/>
    </row>
    <row r="9" spans="1:25" ht="14.45" customHeight="1">
      <c r="A9" s="34" t="s">
        <v>214</v>
      </c>
      <c r="B9" s="73"/>
      <c r="C9" s="73"/>
      <c r="D9" s="73"/>
      <c r="E9" s="73"/>
      <c r="F9" s="73"/>
      <c r="G9" s="73"/>
      <c r="H9" s="73"/>
      <c r="I9" s="73"/>
      <c r="J9" s="73"/>
      <c r="K9" s="73"/>
      <c r="L9" s="73"/>
      <c r="M9" s="73"/>
      <c r="N9" s="73"/>
      <c r="O9" s="73"/>
      <c r="P9" s="73"/>
      <c r="Q9" s="73"/>
      <c r="R9" s="73"/>
      <c r="S9" s="73"/>
      <c r="T9" s="73"/>
      <c r="U9" s="73"/>
      <c r="V9" s="73"/>
      <c r="W9" s="25"/>
    </row>
    <row r="10" spans="1:25" ht="14.45" customHeight="1" outlineLevel="1">
      <c r="A10" s="252" t="s">
        <v>978</v>
      </c>
      <c r="B10" s="265"/>
      <c r="C10" s="265"/>
      <c r="D10" s="73">
        <f>B10-C10</f>
        <v>0</v>
      </c>
      <c r="E10" s="321">
        <f>SUM(F10:H10)</f>
        <v>0</v>
      </c>
      <c r="F10" s="265"/>
      <c r="G10" s="265"/>
      <c r="H10" s="265"/>
      <c r="I10" s="321">
        <f>SUM(J10:L10)</f>
        <v>0</v>
      </c>
      <c r="J10" s="265"/>
      <c r="K10" s="265"/>
      <c r="L10" s="265"/>
      <c r="M10" s="321">
        <f>SUM(N10:P10)</f>
        <v>0</v>
      </c>
      <c r="N10" s="265"/>
      <c r="O10" s="265"/>
      <c r="P10" s="265"/>
      <c r="Q10" s="321">
        <f>SUM(R10:T10)</f>
        <v>0</v>
      </c>
      <c r="R10" s="265"/>
      <c r="S10" s="265"/>
      <c r="T10" s="265"/>
      <c r="U10" s="27">
        <f t="shared" ref="U10:U14" si="0">Q10+M10+I10+E10</f>
        <v>0</v>
      </c>
      <c r="V10" s="73">
        <f t="shared" ref="V10:V15" si="1">U10-D10</f>
        <v>0</v>
      </c>
      <c r="W10" s="25"/>
    </row>
    <row r="11" spans="1:25" ht="14.45" customHeight="1" outlineLevel="1">
      <c r="A11" s="252" t="s">
        <v>979</v>
      </c>
      <c r="B11" s="265"/>
      <c r="C11" s="265"/>
      <c r="D11" s="73">
        <f>B11-C11</f>
        <v>0</v>
      </c>
      <c r="E11" s="321">
        <f>SUM(F11:H11)</f>
        <v>0</v>
      </c>
      <c r="F11" s="265"/>
      <c r="G11" s="265"/>
      <c r="H11" s="265"/>
      <c r="I11" s="321">
        <f>SUM(J11:L11)</f>
        <v>0</v>
      </c>
      <c r="J11" s="265"/>
      <c r="K11" s="265"/>
      <c r="L11" s="265"/>
      <c r="M11" s="321">
        <f>SUM(N11:P11)</f>
        <v>0</v>
      </c>
      <c r="N11" s="265"/>
      <c r="O11" s="265"/>
      <c r="P11" s="265"/>
      <c r="Q11" s="321">
        <f>SUM(R11:T11)</f>
        <v>0</v>
      </c>
      <c r="R11" s="265"/>
      <c r="S11" s="265"/>
      <c r="T11" s="265"/>
      <c r="U11" s="27">
        <f t="shared" si="0"/>
        <v>0</v>
      </c>
      <c r="V11" s="73">
        <f t="shared" si="1"/>
        <v>0</v>
      </c>
      <c r="W11" s="25"/>
    </row>
    <row r="12" spans="1:25" ht="14.45" customHeight="1" outlineLevel="1">
      <c r="A12" s="252" t="s">
        <v>981</v>
      </c>
      <c r="B12" s="265"/>
      <c r="C12" s="265"/>
      <c r="D12" s="73">
        <f>B12-C12</f>
        <v>0</v>
      </c>
      <c r="E12" s="321">
        <f>SUM(F12:H12)</f>
        <v>0</v>
      </c>
      <c r="F12" s="265"/>
      <c r="G12" s="265"/>
      <c r="H12" s="265"/>
      <c r="I12" s="321">
        <f>SUM(J12:L12)</f>
        <v>0</v>
      </c>
      <c r="J12" s="265"/>
      <c r="K12" s="265"/>
      <c r="L12" s="265"/>
      <c r="M12" s="321">
        <f>SUM(N12:P12)</f>
        <v>0</v>
      </c>
      <c r="N12" s="265"/>
      <c r="O12" s="265"/>
      <c r="P12" s="265"/>
      <c r="Q12" s="321">
        <f>SUM(R12:T12)</f>
        <v>0</v>
      </c>
      <c r="R12" s="265"/>
      <c r="S12" s="265"/>
      <c r="T12" s="265"/>
      <c r="U12" s="27">
        <f t="shared" si="0"/>
        <v>0</v>
      </c>
      <c r="V12" s="73">
        <f t="shared" si="1"/>
        <v>0</v>
      </c>
      <c r="W12" s="25"/>
    </row>
    <row r="13" spans="1:25" ht="14.45" customHeight="1" outlineLevel="1">
      <c r="A13" s="252" t="s">
        <v>982</v>
      </c>
      <c r="B13" s="265"/>
      <c r="C13" s="265"/>
      <c r="D13" s="73">
        <f>B13-C13</f>
        <v>0</v>
      </c>
      <c r="E13" s="321">
        <f>SUM(F13:H13)</f>
        <v>0</v>
      </c>
      <c r="F13" s="265"/>
      <c r="G13" s="265"/>
      <c r="H13" s="265"/>
      <c r="I13" s="321">
        <f>SUM(J13:L13)</f>
        <v>0</v>
      </c>
      <c r="J13" s="265"/>
      <c r="K13" s="265"/>
      <c r="L13" s="265"/>
      <c r="M13" s="321">
        <f>SUM(N13:P13)</f>
        <v>0</v>
      </c>
      <c r="N13" s="265"/>
      <c r="O13" s="265"/>
      <c r="P13" s="265"/>
      <c r="Q13" s="321">
        <f>SUM(R13:T13)</f>
        <v>0</v>
      </c>
      <c r="R13" s="265"/>
      <c r="S13" s="265"/>
      <c r="T13" s="265"/>
      <c r="U13" s="27">
        <f t="shared" si="0"/>
        <v>0</v>
      </c>
      <c r="V13" s="73">
        <f t="shared" si="1"/>
        <v>0</v>
      </c>
      <c r="W13" s="25"/>
    </row>
    <row r="14" spans="1:25" ht="14.45" customHeight="1" outlineLevel="1">
      <c r="A14" s="252" t="s">
        <v>983</v>
      </c>
      <c r="B14" s="265"/>
      <c r="C14" s="265"/>
      <c r="D14" s="73">
        <f>B14-C14</f>
        <v>0</v>
      </c>
      <c r="E14" s="321">
        <f>SUM(F14:H14)</f>
        <v>0</v>
      </c>
      <c r="F14" s="266"/>
      <c r="G14" s="266"/>
      <c r="H14" s="266"/>
      <c r="I14" s="321">
        <f>SUM(J14:L14)</f>
        <v>0</v>
      </c>
      <c r="J14" s="266"/>
      <c r="K14" s="266"/>
      <c r="L14" s="266"/>
      <c r="M14" s="321">
        <f>SUM(N14:P14)</f>
        <v>0</v>
      </c>
      <c r="N14" s="266"/>
      <c r="O14" s="266"/>
      <c r="P14" s="266"/>
      <c r="Q14" s="321">
        <f>SUM(R14:T14)</f>
        <v>0</v>
      </c>
      <c r="R14" s="266"/>
      <c r="S14" s="266"/>
      <c r="T14" s="266"/>
      <c r="U14" s="27">
        <f t="shared" si="0"/>
        <v>0</v>
      </c>
      <c r="V14" s="73">
        <f t="shared" si="1"/>
        <v>0</v>
      </c>
      <c r="W14" s="25"/>
    </row>
    <row r="15" spans="1:25" ht="14.45" customHeight="1">
      <c r="A15" s="32" t="s">
        <v>1154</v>
      </c>
      <c r="B15" s="73">
        <f>SUM(B10:B14)</f>
        <v>0</v>
      </c>
      <c r="C15" s="73">
        <f>SUM(C10:C14)</f>
        <v>0</v>
      </c>
      <c r="D15" s="73">
        <f>SUM(D10:D14)</f>
        <v>0</v>
      </c>
      <c r="E15" s="73">
        <f>SUM(E10:E14)</f>
        <v>0</v>
      </c>
      <c r="F15" s="73">
        <f t="shared" ref="F15:H15" si="2">SUM(F10:F14)</f>
        <v>0</v>
      </c>
      <c r="G15" s="73">
        <f t="shared" si="2"/>
        <v>0</v>
      </c>
      <c r="H15" s="73">
        <f t="shared" si="2"/>
        <v>0</v>
      </c>
      <c r="I15" s="73">
        <f>SUM(I10:I14)</f>
        <v>0</v>
      </c>
      <c r="J15" s="73">
        <f t="shared" ref="J15" si="3">SUM(J10:J14)</f>
        <v>0</v>
      </c>
      <c r="K15" s="73">
        <f t="shared" ref="K15" si="4">SUM(K10:K14)</f>
        <v>0</v>
      </c>
      <c r="L15" s="73">
        <f t="shared" ref="L15" si="5">SUM(L10:L14)</f>
        <v>0</v>
      </c>
      <c r="M15" s="73">
        <f>SUM(M10:M14)</f>
        <v>0</v>
      </c>
      <c r="N15" s="73">
        <f t="shared" ref="N15" si="6">SUM(N10:N14)</f>
        <v>0</v>
      </c>
      <c r="O15" s="73">
        <f t="shared" ref="O15" si="7">SUM(O10:O14)</f>
        <v>0</v>
      </c>
      <c r="P15" s="73">
        <f t="shared" ref="P15" si="8">SUM(P10:P14)</f>
        <v>0</v>
      </c>
      <c r="Q15" s="73">
        <f>SUM(Q10:Q14)</f>
        <v>0</v>
      </c>
      <c r="R15" s="73">
        <f t="shared" ref="R15" si="9">SUM(R10:R14)</f>
        <v>0</v>
      </c>
      <c r="S15" s="73">
        <f t="shared" ref="S15" si="10">SUM(S10:S14)</f>
        <v>0</v>
      </c>
      <c r="T15" s="73">
        <f t="shared" ref="T15" si="11">SUM(T10:T14)</f>
        <v>0</v>
      </c>
      <c r="U15" s="27">
        <f>Q15+M15+I15+E15</f>
        <v>0</v>
      </c>
      <c r="V15" s="73">
        <f t="shared" si="1"/>
        <v>0</v>
      </c>
      <c r="W15" s="25"/>
    </row>
    <row r="16" spans="1:25" ht="14.45" customHeight="1">
      <c r="A16" s="34" t="s">
        <v>215</v>
      </c>
      <c r="B16" s="73"/>
      <c r="C16" s="73"/>
      <c r="D16" s="73"/>
      <c r="E16" s="74"/>
      <c r="F16" s="74"/>
      <c r="G16" s="74"/>
      <c r="H16" s="74"/>
      <c r="I16" s="74"/>
      <c r="J16" s="74"/>
      <c r="K16" s="74"/>
      <c r="L16" s="74"/>
      <c r="M16" s="74"/>
      <c r="N16" s="74"/>
      <c r="O16" s="74"/>
      <c r="P16" s="74"/>
      <c r="Q16" s="74"/>
      <c r="R16" s="74"/>
      <c r="S16" s="74"/>
      <c r="T16" s="74"/>
      <c r="U16" s="74"/>
      <c r="V16" s="74"/>
      <c r="W16" s="25"/>
    </row>
    <row r="17" spans="1:23" ht="14.45" customHeight="1" outlineLevel="1">
      <c r="A17" s="34"/>
      <c r="B17" s="265"/>
      <c r="C17" s="265"/>
      <c r="D17" s="73"/>
      <c r="E17" s="321">
        <f>SUM(F17:H17)</f>
        <v>0</v>
      </c>
      <c r="F17" s="266"/>
      <c r="G17" s="266"/>
      <c r="H17" s="266"/>
      <c r="I17" s="321">
        <f>SUM(J17:L17)</f>
        <v>0</v>
      </c>
      <c r="J17" s="266"/>
      <c r="K17" s="266"/>
      <c r="L17" s="266"/>
      <c r="M17" s="321">
        <f>SUM(N17:P17)</f>
        <v>0</v>
      </c>
      <c r="N17" s="266"/>
      <c r="O17" s="266"/>
      <c r="P17" s="266"/>
      <c r="Q17" s="321">
        <f>SUM(R17:T17)</f>
        <v>0</v>
      </c>
      <c r="R17" s="266"/>
      <c r="S17" s="266"/>
      <c r="T17" s="266"/>
      <c r="U17" s="27">
        <f t="shared" ref="U17:U22" si="12">Q17+M17+I17+E17</f>
        <v>0</v>
      </c>
      <c r="V17" s="74">
        <f>E17+C17-B17</f>
        <v>0</v>
      </c>
      <c r="W17" s="25"/>
    </row>
    <row r="18" spans="1:23" ht="14.45" customHeight="1" outlineLevel="1">
      <c r="A18" s="34"/>
      <c r="B18" s="265"/>
      <c r="C18" s="265"/>
      <c r="D18" s="73"/>
      <c r="E18" s="321">
        <f>SUM(F18:H18)</f>
        <v>0</v>
      </c>
      <c r="F18" s="266"/>
      <c r="G18" s="266"/>
      <c r="H18" s="266"/>
      <c r="I18" s="321">
        <f>SUM(J18:L18)</f>
        <v>0</v>
      </c>
      <c r="J18" s="266"/>
      <c r="K18" s="266"/>
      <c r="L18" s="266"/>
      <c r="M18" s="321">
        <f>SUM(N18:P18)</f>
        <v>0</v>
      </c>
      <c r="N18" s="266"/>
      <c r="O18" s="266"/>
      <c r="P18" s="266"/>
      <c r="Q18" s="321">
        <f>SUM(R18:T18)</f>
        <v>0</v>
      </c>
      <c r="R18" s="266"/>
      <c r="S18" s="266"/>
      <c r="T18" s="266"/>
      <c r="U18" s="27">
        <f t="shared" si="12"/>
        <v>0</v>
      </c>
      <c r="V18" s="74">
        <f>E18+C18-B18</f>
        <v>0</v>
      </c>
      <c r="W18" s="25"/>
    </row>
    <row r="19" spans="1:23" ht="14.45" customHeight="1" outlineLevel="1">
      <c r="A19" s="34"/>
      <c r="B19" s="265"/>
      <c r="C19" s="265"/>
      <c r="D19" s="73"/>
      <c r="E19" s="321">
        <f>SUM(F19:H19)</f>
        <v>0</v>
      </c>
      <c r="F19" s="266"/>
      <c r="G19" s="266"/>
      <c r="H19" s="266"/>
      <c r="I19" s="321">
        <f>SUM(J19:L19)</f>
        <v>0</v>
      </c>
      <c r="J19" s="266"/>
      <c r="K19" s="266"/>
      <c r="L19" s="266"/>
      <c r="M19" s="321">
        <f>SUM(N19:P19)</f>
        <v>0</v>
      </c>
      <c r="N19" s="266"/>
      <c r="O19" s="266"/>
      <c r="P19" s="266"/>
      <c r="Q19" s="321">
        <f>SUM(R19:T19)</f>
        <v>0</v>
      </c>
      <c r="R19" s="266"/>
      <c r="S19" s="266"/>
      <c r="T19" s="266"/>
      <c r="U19" s="27">
        <f t="shared" si="12"/>
        <v>0</v>
      </c>
      <c r="V19" s="74">
        <f>E19+C19-B19</f>
        <v>0</v>
      </c>
      <c r="W19" s="25"/>
    </row>
    <row r="20" spans="1:23" ht="14.45" customHeight="1" outlineLevel="1">
      <c r="A20" s="34"/>
      <c r="B20" s="265"/>
      <c r="C20" s="265"/>
      <c r="D20" s="73"/>
      <c r="E20" s="321">
        <f>SUM(F20:H20)</f>
        <v>0</v>
      </c>
      <c r="F20" s="266"/>
      <c r="G20" s="266"/>
      <c r="H20" s="266"/>
      <c r="I20" s="321">
        <f>SUM(J20:L20)</f>
        <v>0</v>
      </c>
      <c r="J20" s="266"/>
      <c r="K20" s="266"/>
      <c r="L20" s="266"/>
      <c r="M20" s="321">
        <f>SUM(N20:P20)</f>
        <v>0</v>
      </c>
      <c r="N20" s="266"/>
      <c r="O20" s="266"/>
      <c r="P20" s="266"/>
      <c r="Q20" s="321">
        <f>SUM(R20:T20)</f>
        <v>0</v>
      </c>
      <c r="R20" s="266"/>
      <c r="S20" s="266"/>
      <c r="T20" s="266"/>
      <c r="U20" s="27">
        <f t="shared" si="12"/>
        <v>0</v>
      </c>
      <c r="V20" s="74">
        <f>E20+C20-B20</f>
        <v>0</v>
      </c>
      <c r="W20" s="25"/>
    </row>
    <row r="21" spans="1:23" ht="14.45" customHeight="1" outlineLevel="1">
      <c r="A21" s="34"/>
      <c r="B21" s="265"/>
      <c r="C21" s="265"/>
      <c r="D21" s="73"/>
      <c r="E21" s="321">
        <f>SUM(F21:H21)</f>
        <v>0</v>
      </c>
      <c r="F21" s="266"/>
      <c r="G21" s="266"/>
      <c r="H21" s="266"/>
      <c r="I21" s="321">
        <f>SUM(J21:L21)</f>
        <v>0</v>
      </c>
      <c r="J21" s="266"/>
      <c r="K21" s="266"/>
      <c r="L21" s="266"/>
      <c r="M21" s="321">
        <f>SUM(N21:P21)</f>
        <v>0</v>
      </c>
      <c r="N21" s="266"/>
      <c r="O21" s="266"/>
      <c r="P21" s="266"/>
      <c r="Q21" s="321">
        <f>SUM(R21:T21)</f>
        <v>0</v>
      </c>
      <c r="R21" s="266"/>
      <c r="S21" s="266"/>
      <c r="T21" s="266"/>
      <c r="U21" s="27">
        <f t="shared" si="12"/>
        <v>0</v>
      </c>
      <c r="V21" s="74">
        <f>E21+C21-B21</f>
        <v>0</v>
      </c>
      <c r="W21" s="25"/>
    </row>
    <row r="22" spans="1:23" ht="14.45" customHeight="1">
      <c r="A22" s="32" t="s">
        <v>1154</v>
      </c>
      <c r="B22" s="73">
        <f>SUM(B17:B21)</f>
        <v>0</v>
      </c>
      <c r="C22" s="73">
        <f>SUM(C17:C21)</f>
        <v>0</v>
      </c>
      <c r="D22" s="73"/>
      <c r="E22" s="73">
        <f>SUM(E17:E21)</f>
        <v>0</v>
      </c>
      <c r="F22" s="73">
        <f t="shared" ref="F22:H22" si="13">SUM(F17:F21)</f>
        <v>0</v>
      </c>
      <c r="G22" s="73">
        <f t="shared" si="13"/>
        <v>0</v>
      </c>
      <c r="H22" s="73">
        <f t="shared" si="13"/>
        <v>0</v>
      </c>
      <c r="I22" s="73">
        <f>SUM(I17:I21)</f>
        <v>0</v>
      </c>
      <c r="J22" s="73">
        <f t="shared" ref="J22" si="14">SUM(J17:J21)</f>
        <v>0</v>
      </c>
      <c r="K22" s="73">
        <f t="shared" ref="K22" si="15">SUM(K17:K21)</f>
        <v>0</v>
      </c>
      <c r="L22" s="73">
        <f t="shared" ref="L22" si="16">SUM(L17:L21)</f>
        <v>0</v>
      </c>
      <c r="M22" s="73">
        <f>SUM(M17:M21)</f>
        <v>0</v>
      </c>
      <c r="N22" s="73">
        <f t="shared" ref="N22" si="17">SUM(N17:N21)</f>
        <v>0</v>
      </c>
      <c r="O22" s="73">
        <f t="shared" ref="O22" si="18">SUM(O17:O21)</f>
        <v>0</v>
      </c>
      <c r="P22" s="73">
        <f t="shared" ref="P22" si="19">SUM(P17:P21)</f>
        <v>0</v>
      </c>
      <c r="Q22" s="73">
        <f>SUM(Q17:Q21)</f>
        <v>0</v>
      </c>
      <c r="R22" s="73">
        <f t="shared" ref="R22" si="20">SUM(R17:R21)</f>
        <v>0</v>
      </c>
      <c r="S22" s="73">
        <f t="shared" ref="S22" si="21">SUM(S17:S21)</f>
        <v>0</v>
      </c>
      <c r="T22" s="73">
        <f t="shared" ref="T22" si="22">SUM(T17:T21)</f>
        <v>0</v>
      </c>
      <c r="U22" s="27">
        <f t="shared" si="12"/>
        <v>0</v>
      </c>
      <c r="V22" s="73">
        <f>SUM(V17:V21)</f>
        <v>0</v>
      </c>
      <c r="W22" s="25"/>
    </row>
    <row r="23" spans="1:23" ht="14.45" customHeight="1">
      <c r="A23" s="75" t="s">
        <v>216</v>
      </c>
      <c r="B23" s="73"/>
      <c r="C23" s="73"/>
      <c r="D23" s="73"/>
      <c r="E23" s="74"/>
      <c r="F23" s="74"/>
      <c r="G23" s="74"/>
      <c r="H23" s="74"/>
      <c r="I23" s="74"/>
      <c r="J23" s="74"/>
      <c r="K23" s="74"/>
      <c r="L23" s="74"/>
      <c r="M23" s="74"/>
      <c r="N23" s="74"/>
      <c r="O23" s="74"/>
      <c r="P23" s="74"/>
      <c r="Q23" s="74"/>
      <c r="R23" s="74"/>
      <c r="S23" s="74"/>
      <c r="T23" s="74"/>
      <c r="U23" s="74"/>
      <c r="V23" s="74"/>
      <c r="W23" s="25"/>
    </row>
    <row r="24" spans="1:23" outlineLevel="1">
      <c r="A24" s="34"/>
      <c r="B24" s="265"/>
      <c r="C24" s="265"/>
      <c r="D24" s="73"/>
      <c r="E24" s="321">
        <f>SUM(F24:H24)</f>
        <v>0</v>
      </c>
      <c r="F24" s="266"/>
      <c r="G24" s="266"/>
      <c r="H24" s="266"/>
      <c r="I24" s="321">
        <f>SUM(J24:L24)</f>
        <v>0</v>
      </c>
      <c r="J24" s="266"/>
      <c r="K24" s="266"/>
      <c r="L24" s="266"/>
      <c r="M24" s="321">
        <f>SUM(N24:P24)</f>
        <v>0</v>
      </c>
      <c r="N24" s="266"/>
      <c r="O24" s="266"/>
      <c r="P24" s="266"/>
      <c r="Q24" s="321">
        <f>SUM(R24:T24)</f>
        <v>0</v>
      </c>
      <c r="R24" s="266"/>
      <c r="S24" s="266"/>
      <c r="T24" s="266"/>
      <c r="U24" s="27">
        <f>Q24+M24+I24+E24</f>
        <v>0</v>
      </c>
      <c r="V24" s="74"/>
      <c r="W24" s="25"/>
    </row>
    <row r="25" spans="1:23" outlineLevel="1">
      <c r="A25" s="34"/>
      <c r="B25" s="265"/>
      <c r="C25" s="265"/>
      <c r="D25" s="73"/>
      <c r="E25" s="321">
        <f>SUM(F25:H25)</f>
        <v>0</v>
      </c>
      <c r="F25" s="266"/>
      <c r="G25" s="266"/>
      <c r="H25" s="266"/>
      <c r="I25" s="321">
        <f>SUM(J25:L25)</f>
        <v>0</v>
      </c>
      <c r="J25" s="266"/>
      <c r="K25" s="266"/>
      <c r="L25" s="266"/>
      <c r="M25" s="321">
        <f>SUM(N25:P25)</f>
        <v>0</v>
      </c>
      <c r="N25" s="266"/>
      <c r="O25" s="266"/>
      <c r="P25" s="266"/>
      <c r="Q25" s="321">
        <f>SUM(R25:T25)</f>
        <v>0</v>
      </c>
      <c r="R25" s="266"/>
      <c r="S25" s="266"/>
      <c r="T25" s="266"/>
      <c r="U25" s="27">
        <f>Q25+M25+I25+E25</f>
        <v>0</v>
      </c>
      <c r="V25" s="74"/>
      <c r="W25" s="25"/>
    </row>
    <row r="26" spans="1:23">
      <c r="A26" s="32" t="s">
        <v>1154</v>
      </c>
      <c r="B26" s="73">
        <f>SUM(B24:B25)</f>
        <v>0</v>
      </c>
      <c r="C26" s="73">
        <f>SUM(C24:C25)</f>
        <v>0</v>
      </c>
      <c r="D26" s="73"/>
      <c r="E26" s="73">
        <f>SUM(E24:E25)</f>
        <v>0</v>
      </c>
      <c r="F26" s="73">
        <f t="shared" ref="F26:H26" si="23">SUM(F24:F25)</f>
        <v>0</v>
      </c>
      <c r="G26" s="73">
        <f t="shared" si="23"/>
        <v>0</v>
      </c>
      <c r="H26" s="73">
        <f t="shared" si="23"/>
        <v>0</v>
      </c>
      <c r="I26" s="73">
        <f>SUM(I24:I25)</f>
        <v>0</v>
      </c>
      <c r="J26" s="73">
        <f t="shared" ref="J26" si="24">SUM(J24:J25)</f>
        <v>0</v>
      </c>
      <c r="K26" s="73">
        <f t="shared" ref="K26" si="25">SUM(K24:K25)</f>
        <v>0</v>
      </c>
      <c r="L26" s="73">
        <f t="shared" ref="L26" si="26">SUM(L24:L25)</f>
        <v>0</v>
      </c>
      <c r="M26" s="73">
        <f>SUM(M24:M25)</f>
        <v>0</v>
      </c>
      <c r="N26" s="73">
        <f t="shared" ref="N26" si="27">SUM(N24:N25)</f>
        <v>0</v>
      </c>
      <c r="O26" s="73">
        <f t="shared" ref="O26" si="28">SUM(O24:O25)</f>
        <v>0</v>
      </c>
      <c r="P26" s="73">
        <f t="shared" ref="P26" si="29">SUM(P24:P25)</f>
        <v>0</v>
      </c>
      <c r="Q26" s="73">
        <f>SUM(Q24:Q25)</f>
        <v>0</v>
      </c>
      <c r="R26" s="73">
        <f t="shared" ref="R26" si="30">SUM(R24:R25)</f>
        <v>0</v>
      </c>
      <c r="S26" s="73">
        <f t="shared" ref="S26" si="31">SUM(S24:S25)</f>
        <v>0</v>
      </c>
      <c r="T26" s="73">
        <f t="shared" ref="T26" si="32">SUM(T24:T25)</f>
        <v>0</v>
      </c>
      <c r="U26" s="27">
        <f>Q26+M26+I26+E26</f>
        <v>0</v>
      </c>
      <c r="V26" s="73">
        <f>SUM(V24:V25)</f>
        <v>0</v>
      </c>
      <c r="W26" s="25"/>
    </row>
    <row r="27" spans="1:23" ht="15.75">
      <c r="A27" s="22" t="s">
        <v>1131</v>
      </c>
      <c r="B27" s="73">
        <f>B15+B22+B26</f>
        <v>0</v>
      </c>
      <c r="C27" s="73">
        <f>C15+C22+C26</f>
        <v>0</v>
      </c>
      <c r="D27" s="73"/>
      <c r="E27" s="73">
        <f>E15+E22+E26</f>
        <v>0</v>
      </c>
      <c r="F27" s="73">
        <f t="shared" ref="F27:H27" si="33">F15+F22+F26</f>
        <v>0</v>
      </c>
      <c r="G27" s="73">
        <f t="shared" si="33"/>
        <v>0</v>
      </c>
      <c r="H27" s="73">
        <f t="shared" si="33"/>
        <v>0</v>
      </c>
      <c r="I27" s="73">
        <f>I15+I22+I26</f>
        <v>0</v>
      </c>
      <c r="J27" s="73">
        <f t="shared" ref="J27" si="34">J15+J22+J26</f>
        <v>0</v>
      </c>
      <c r="K27" s="73">
        <f t="shared" ref="K27" si="35">K15+K22+K26</f>
        <v>0</v>
      </c>
      <c r="L27" s="73">
        <f t="shared" ref="L27" si="36">L15+L22+L26</f>
        <v>0</v>
      </c>
      <c r="M27" s="73">
        <f>M15+M22+M26</f>
        <v>0</v>
      </c>
      <c r="N27" s="73">
        <f t="shared" ref="N27" si="37">N15+N22+N26</f>
        <v>0</v>
      </c>
      <c r="O27" s="73">
        <f t="shared" ref="O27" si="38">O15+O22+O26</f>
        <v>0</v>
      </c>
      <c r="P27" s="73">
        <f t="shared" ref="P27" si="39">P15+P22+P26</f>
        <v>0</v>
      </c>
      <c r="Q27" s="73">
        <f>Q15+Q22+Q26</f>
        <v>0</v>
      </c>
      <c r="R27" s="73">
        <f t="shared" ref="R27" si="40">R15+R22+R26</f>
        <v>0</v>
      </c>
      <c r="S27" s="73">
        <f t="shared" ref="S27" si="41">S15+S22+S26</f>
        <v>0</v>
      </c>
      <c r="T27" s="73">
        <f t="shared" ref="T27" si="42">T15+T22+T26</f>
        <v>0</v>
      </c>
      <c r="U27" s="73">
        <f>U15+U22+U26</f>
        <v>0</v>
      </c>
      <c r="V27" s="73">
        <f>V15+V22+V26</f>
        <v>0</v>
      </c>
      <c r="W27" s="25"/>
    </row>
    <row r="28" spans="1:23" s="40" customFormat="1" ht="13.5">
      <c r="A28" s="1695" t="s">
        <v>218</v>
      </c>
      <c r="B28" s="1695"/>
      <c r="C28" s="1695"/>
      <c r="D28" s="1695"/>
      <c r="E28" s="1695"/>
      <c r="F28" s="1695"/>
      <c r="G28" s="1695"/>
      <c r="H28" s="1695"/>
      <c r="I28" s="1695"/>
      <c r="J28" s="76"/>
      <c r="K28" s="76"/>
      <c r="L28" s="76"/>
      <c r="V28" s="35" t="s">
        <v>114</v>
      </c>
    </row>
    <row r="29" spans="1:23" s="40" customFormat="1" ht="12.75">
      <c r="A29" s="41" t="s">
        <v>221</v>
      </c>
    </row>
    <row r="30" spans="1:23" s="40" customFormat="1" ht="12.75">
      <c r="A30" s="41" t="s">
        <v>222</v>
      </c>
    </row>
    <row r="31" spans="1:23" s="40" customFormat="1" ht="12.75">
      <c r="A31" s="42" t="s">
        <v>219</v>
      </c>
    </row>
    <row r="32" spans="1:23" s="40" customFormat="1" ht="12.75">
      <c r="A32" s="42" t="s">
        <v>462</v>
      </c>
    </row>
    <row r="33" spans="1:1" s="40" customFormat="1" ht="12.75">
      <c r="A33" s="42" t="s">
        <v>220</v>
      </c>
    </row>
  </sheetData>
  <mergeCells count="10">
    <mergeCell ref="A28:I28"/>
    <mergeCell ref="A6:A8"/>
    <mergeCell ref="D6:D7"/>
    <mergeCell ref="W6:W8"/>
    <mergeCell ref="A3:W3"/>
    <mergeCell ref="E6:U6"/>
    <mergeCell ref="B6:B7"/>
    <mergeCell ref="U5:W5"/>
    <mergeCell ref="C6:C7"/>
    <mergeCell ref="V6:V7"/>
  </mergeCells>
  <phoneticPr fontId="2" type="noConversion"/>
  <hyperlinks>
    <hyperlink ref="A2" location="一、资金流量预算表!A1" display="返回"/>
  </hyperlinks>
  <printOptions horizontalCentered="1"/>
  <pageMargins left="0.74803149606299213" right="0.74803149606299213" top="0.53" bottom="0.37" header="0.31" footer="0.26"/>
  <pageSetup paperSize="9" orientation="landscape" verticalDpi="1200" r:id="rId1"/>
  <headerFooter alignWithMargins="0"/>
</worksheet>
</file>

<file path=xl/worksheets/sheet26.xml><?xml version="1.0" encoding="utf-8"?>
<worksheet xmlns="http://schemas.openxmlformats.org/spreadsheetml/2006/main" xmlns:r="http://schemas.openxmlformats.org/officeDocument/2006/relationships">
  <sheetPr codeName="Sheet30">
    <outlinePr summaryRight="0"/>
  </sheetPr>
  <dimension ref="A1:T38"/>
  <sheetViews>
    <sheetView workbookViewId="0">
      <selection activeCell="A8" sqref="A8:B8"/>
    </sheetView>
  </sheetViews>
  <sheetFormatPr defaultRowHeight="14.25" outlineLevelCol="1"/>
  <cols>
    <col min="1" max="1" width="9" style="19"/>
    <col min="2" max="2" width="14.125" style="19" customWidth="1"/>
    <col min="3" max="3" width="8.125" style="19" customWidth="1"/>
    <col min="4" max="6" width="8.125" style="19" customWidth="1" outlineLevel="1"/>
    <col min="7" max="7" width="8.125" style="19" customWidth="1" collapsed="1"/>
    <col min="8" max="10" width="8.125" style="19" hidden="1" customWidth="1" outlineLevel="1"/>
    <col min="11" max="11" width="8.125" style="19" customWidth="1" collapsed="1"/>
    <col min="12" max="14" width="8.125" style="19" hidden="1" customWidth="1" outlineLevel="1"/>
    <col min="15" max="15" width="8.125" style="19" customWidth="1" collapsed="1"/>
    <col min="16" max="18" width="8.125" style="19" hidden="1" customWidth="1" outlineLevel="1"/>
    <col min="19" max="19" width="13" style="19" customWidth="1"/>
    <col min="20" max="20" width="13.25" style="19" customWidth="1"/>
    <col min="21" max="16384" width="9" style="19"/>
  </cols>
  <sheetData>
    <row r="1" spans="1:20" ht="15">
      <c r="A1" s="35" t="s">
        <v>1575</v>
      </c>
    </row>
    <row r="2" spans="1:20">
      <c r="A2" s="161" t="s">
        <v>1015</v>
      </c>
    </row>
    <row r="3" spans="1:20" ht="22.5" customHeight="1">
      <c r="A3" s="1577" t="s">
        <v>1077</v>
      </c>
      <c r="B3" s="1577"/>
      <c r="C3" s="1577"/>
      <c r="D3" s="1577"/>
      <c r="E3" s="1577"/>
      <c r="F3" s="1577"/>
      <c r="G3" s="1577"/>
      <c r="H3" s="1577"/>
      <c r="I3" s="1577"/>
      <c r="J3" s="1577"/>
      <c r="K3" s="1577"/>
      <c r="L3" s="1577"/>
      <c r="M3" s="1577"/>
      <c r="N3" s="1577"/>
      <c r="O3" s="1577"/>
      <c r="P3" s="1577"/>
      <c r="Q3" s="1577"/>
      <c r="R3" s="1577"/>
      <c r="S3" s="1577"/>
      <c r="T3" s="1577"/>
    </row>
    <row r="4" spans="1:20" ht="21.75" customHeight="1">
      <c r="A4" s="296" t="str">
        <f>表格索引!B4</f>
        <v>编制单位：广东******有限公司</v>
      </c>
      <c r="B4" s="296"/>
      <c r="C4" s="45"/>
      <c r="D4" s="45"/>
      <c r="E4" s="45"/>
      <c r="F4" s="45"/>
      <c r="G4" s="62"/>
      <c r="H4" s="62"/>
      <c r="I4" s="62"/>
      <c r="J4" s="62"/>
      <c r="K4" s="62" t="str">
        <f>表格索引!C4</f>
        <v>预算年度：2013年</v>
      </c>
      <c r="L4" s="62"/>
      <c r="M4" s="62"/>
      <c r="N4" s="62"/>
      <c r="O4" s="62"/>
      <c r="P4" s="62"/>
      <c r="Q4" s="62"/>
      <c r="R4" s="62"/>
      <c r="S4" s="62"/>
      <c r="T4" s="20" t="s">
        <v>1186</v>
      </c>
    </row>
    <row r="5" spans="1:20" ht="20.25" customHeight="1">
      <c r="A5" s="1580" t="s">
        <v>1145</v>
      </c>
      <c r="B5" s="1581"/>
      <c r="C5" s="1702" t="s">
        <v>1201</v>
      </c>
      <c r="D5" s="1702"/>
      <c r="E5" s="1702"/>
      <c r="F5" s="1702"/>
      <c r="G5" s="1702"/>
      <c r="H5" s="1702"/>
      <c r="I5" s="1702"/>
      <c r="J5" s="1702"/>
      <c r="K5" s="1702"/>
      <c r="L5" s="1702"/>
      <c r="M5" s="1702"/>
      <c r="N5" s="1702"/>
      <c r="O5" s="1702"/>
      <c r="P5" s="1702"/>
      <c r="Q5" s="1702"/>
      <c r="R5" s="1702"/>
      <c r="S5" s="1702"/>
      <c r="T5" s="1498" t="s">
        <v>1185</v>
      </c>
    </row>
    <row r="6" spans="1:20" s="48" customFormat="1" ht="15.75">
      <c r="A6" s="1582"/>
      <c r="B6" s="1583"/>
      <c r="C6" s="23" t="s">
        <v>1207</v>
      </c>
      <c r="D6" s="23" t="s">
        <v>368</v>
      </c>
      <c r="E6" s="23" t="s">
        <v>369</v>
      </c>
      <c r="F6" s="23" t="s">
        <v>370</v>
      </c>
      <c r="G6" s="23" t="s">
        <v>1208</v>
      </c>
      <c r="H6" s="23" t="s">
        <v>371</v>
      </c>
      <c r="I6" s="23" t="s">
        <v>372</v>
      </c>
      <c r="J6" s="23" t="s">
        <v>373</v>
      </c>
      <c r="K6" s="23" t="s">
        <v>1191</v>
      </c>
      <c r="L6" s="23" t="s">
        <v>374</v>
      </c>
      <c r="M6" s="23" t="s">
        <v>375</v>
      </c>
      <c r="N6" s="23" t="s">
        <v>376</v>
      </c>
      <c r="O6" s="23" t="s">
        <v>1192</v>
      </c>
      <c r="P6" s="23" t="s">
        <v>377</v>
      </c>
      <c r="Q6" s="23" t="s">
        <v>378</v>
      </c>
      <c r="R6" s="23" t="s">
        <v>379</v>
      </c>
      <c r="S6" s="29" t="s">
        <v>1155</v>
      </c>
      <c r="T6" s="1579"/>
    </row>
    <row r="7" spans="1:20" s="48" customFormat="1">
      <c r="A7" s="1584"/>
      <c r="B7" s="1585"/>
      <c r="C7" s="69" t="s">
        <v>26</v>
      </c>
      <c r="D7" s="69"/>
      <c r="E7" s="69"/>
      <c r="F7" s="69"/>
      <c r="G7" s="69" t="s">
        <v>27</v>
      </c>
      <c r="H7" s="69"/>
      <c r="I7" s="69"/>
      <c r="J7" s="69"/>
      <c r="K7" s="69" t="s">
        <v>28</v>
      </c>
      <c r="L7" s="69"/>
      <c r="M7" s="69"/>
      <c r="N7" s="69"/>
      <c r="O7" s="69" t="s">
        <v>9</v>
      </c>
      <c r="P7" s="69"/>
      <c r="Q7" s="69"/>
      <c r="R7" s="69"/>
      <c r="S7" s="69" t="s">
        <v>29</v>
      </c>
      <c r="T7" s="1499"/>
    </row>
    <row r="8" spans="1:20" ht="14.25" customHeight="1">
      <c r="A8" s="1698"/>
      <c r="B8" s="1699"/>
      <c r="C8" s="321">
        <f t="shared" ref="C8:C15" si="0">SUM(D8:F8)</f>
        <v>0</v>
      </c>
      <c r="D8" s="263"/>
      <c r="E8" s="263"/>
      <c r="F8" s="263"/>
      <c r="G8" s="321">
        <f t="shared" ref="G8:G15" si="1">SUM(H8:J8)</f>
        <v>0</v>
      </c>
      <c r="H8" s="263"/>
      <c r="I8" s="263"/>
      <c r="J8" s="263"/>
      <c r="K8" s="321">
        <f t="shared" ref="K8:K15" si="2">SUM(L8:N8)</f>
        <v>0</v>
      </c>
      <c r="L8" s="263"/>
      <c r="M8" s="263"/>
      <c r="N8" s="263"/>
      <c r="O8" s="321">
        <f t="shared" ref="O8:O15" si="3">SUM(P8:R8)</f>
        <v>0</v>
      </c>
      <c r="P8" s="263"/>
      <c r="Q8" s="263"/>
      <c r="R8" s="263"/>
      <c r="S8" s="27">
        <f t="shared" ref="S8:S15" si="4">O8+K8+G8+C8</f>
        <v>0</v>
      </c>
      <c r="T8" s="25"/>
    </row>
    <row r="9" spans="1:20" ht="14.25" customHeight="1">
      <c r="A9" s="1700"/>
      <c r="B9" s="1701"/>
      <c r="C9" s="321">
        <f t="shared" si="0"/>
        <v>0</v>
      </c>
      <c r="D9" s="263"/>
      <c r="E9" s="263"/>
      <c r="F9" s="263"/>
      <c r="G9" s="321">
        <f t="shared" si="1"/>
        <v>0</v>
      </c>
      <c r="H9" s="263"/>
      <c r="I9" s="263"/>
      <c r="J9" s="263"/>
      <c r="K9" s="321">
        <f t="shared" si="2"/>
        <v>0</v>
      </c>
      <c r="L9" s="263"/>
      <c r="M9" s="263"/>
      <c r="N9" s="263"/>
      <c r="O9" s="321">
        <f t="shared" si="3"/>
        <v>0</v>
      </c>
      <c r="P9" s="263"/>
      <c r="Q9" s="263"/>
      <c r="R9" s="263"/>
      <c r="S9" s="27">
        <f t="shared" si="4"/>
        <v>0</v>
      </c>
      <c r="T9" s="25"/>
    </row>
    <row r="10" spans="1:20" ht="14.25" customHeight="1">
      <c r="A10" s="1700"/>
      <c r="B10" s="1701"/>
      <c r="C10" s="321">
        <f t="shared" si="0"/>
        <v>0</v>
      </c>
      <c r="D10" s="263"/>
      <c r="E10" s="263"/>
      <c r="F10" s="263"/>
      <c r="G10" s="321">
        <f t="shared" si="1"/>
        <v>0</v>
      </c>
      <c r="H10" s="263"/>
      <c r="I10" s="263"/>
      <c r="J10" s="263"/>
      <c r="K10" s="321">
        <f t="shared" si="2"/>
        <v>0</v>
      </c>
      <c r="L10" s="263"/>
      <c r="M10" s="263"/>
      <c r="N10" s="263"/>
      <c r="O10" s="321">
        <f t="shared" si="3"/>
        <v>0</v>
      </c>
      <c r="P10" s="263"/>
      <c r="Q10" s="263"/>
      <c r="R10" s="263"/>
      <c r="S10" s="27">
        <f t="shared" si="4"/>
        <v>0</v>
      </c>
      <c r="T10" s="25"/>
    </row>
    <row r="11" spans="1:20" ht="14.25" customHeight="1">
      <c r="A11" s="1698"/>
      <c r="B11" s="1699"/>
      <c r="C11" s="321">
        <f t="shared" si="0"/>
        <v>0</v>
      </c>
      <c r="D11" s="263"/>
      <c r="E11" s="263"/>
      <c r="F11" s="263"/>
      <c r="G11" s="321">
        <f t="shared" si="1"/>
        <v>0</v>
      </c>
      <c r="H11" s="263"/>
      <c r="I11" s="263"/>
      <c r="J11" s="263"/>
      <c r="K11" s="321">
        <f t="shared" si="2"/>
        <v>0</v>
      </c>
      <c r="L11" s="263"/>
      <c r="M11" s="263"/>
      <c r="N11" s="263"/>
      <c r="O11" s="321">
        <f t="shared" si="3"/>
        <v>0</v>
      </c>
      <c r="P11" s="263"/>
      <c r="Q11" s="263"/>
      <c r="R11" s="263"/>
      <c r="S11" s="27">
        <f t="shared" si="4"/>
        <v>0</v>
      </c>
      <c r="T11" s="25"/>
    </row>
    <row r="12" spans="1:20" ht="14.25" customHeight="1">
      <c r="A12" s="1698"/>
      <c r="B12" s="1699"/>
      <c r="C12" s="321">
        <f t="shared" si="0"/>
        <v>0</v>
      </c>
      <c r="D12" s="263"/>
      <c r="E12" s="263"/>
      <c r="F12" s="263"/>
      <c r="G12" s="321">
        <f t="shared" si="1"/>
        <v>0</v>
      </c>
      <c r="H12" s="263"/>
      <c r="I12" s="263"/>
      <c r="J12" s="263"/>
      <c r="K12" s="321">
        <f t="shared" si="2"/>
        <v>0</v>
      </c>
      <c r="L12" s="263"/>
      <c r="M12" s="263"/>
      <c r="N12" s="263"/>
      <c r="O12" s="321">
        <f t="shared" si="3"/>
        <v>0</v>
      </c>
      <c r="P12" s="263"/>
      <c r="Q12" s="263"/>
      <c r="R12" s="263"/>
      <c r="S12" s="27">
        <f t="shared" si="4"/>
        <v>0</v>
      </c>
      <c r="T12" s="25"/>
    </row>
    <row r="13" spans="1:20" ht="14.25" customHeight="1">
      <c r="A13" s="1700"/>
      <c r="B13" s="1701"/>
      <c r="C13" s="321">
        <f t="shared" si="0"/>
        <v>0</v>
      </c>
      <c r="D13" s="263"/>
      <c r="E13" s="263"/>
      <c r="F13" s="263"/>
      <c r="G13" s="321">
        <f t="shared" si="1"/>
        <v>0</v>
      </c>
      <c r="H13" s="263"/>
      <c r="I13" s="263"/>
      <c r="J13" s="263"/>
      <c r="K13" s="321">
        <f t="shared" si="2"/>
        <v>0</v>
      </c>
      <c r="L13" s="263"/>
      <c r="M13" s="263"/>
      <c r="N13" s="263"/>
      <c r="O13" s="321">
        <f t="shared" si="3"/>
        <v>0</v>
      </c>
      <c r="P13" s="263"/>
      <c r="Q13" s="263"/>
      <c r="R13" s="263"/>
      <c r="S13" s="27">
        <f t="shared" si="4"/>
        <v>0</v>
      </c>
      <c r="T13" s="25"/>
    </row>
    <row r="14" spans="1:20" ht="14.25" customHeight="1">
      <c r="A14" s="1700"/>
      <c r="B14" s="1701"/>
      <c r="C14" s="321">
        <f t="shared" si="0"/>
        <v>0</v>
      </c>
      <c r="D14" s="263"/>
      <c r="E14" s="263"/>
      <c r="F14" s="263"/>
      <c r="G14" s="321">
        <f t="shared" si="1"/>
        <v>0</v>
      </c>
      <c r="H14" s="263"/>
      <c r="I14" s="263"/>
      <c r="J14" s="263"/>
      <c r="K14" s="321">
        <f t="shared" si="2"/>
        <v>0</v>
      </c>
      <c r="L14" s="263"/>
      <c r="M14" s="263"/>
      <c r="N14" s="263"/>
      <c r="O14" s="321">
        <f t="shared" si="3"/>
        <v>0</v>
      </c>
      <c r="P14" s="263"/>
      <c r="Q14" s="263"/>
      <c r="R14" s="263"/>
      <c r="S14" s="27">
        <f t="shared" si="4"/>
        <v>0</v>
      </c>
      <c r="T14" s="25"/>
    </row>
    <row r="15" spans="1:20" ht="14.25" customHeight="1">
      <c r="A15" s="1703"/>
      <c r="B15" s="1703"/>
      <c r="C15" s="321">
        <f t="shared" si="0"/>
        <v>0</v>
      </c>
      <c r="D15" s="263"/>
      <c r="E15" s="263"/>
      <c r="F15" s="263"/>
      <c r="G15" s="321">
        <f t="shared" si="1"/>
        <v>0</v>
      </c>
      <c r="H15" s="263"/>
      <c r="I15" s="263"/>
      <c r="J15" s="263"/>
      <c r="K15" s="321">
        <f t="shared" si="2"/>
        <v>0</v>
      </c>
      <c r="L15" s="263"/>
      <c r="M15" s="263"/>
      <c r="N15" s="263"/>
      <c r="O15" s="321">
        <f t="shared" si="3"/>
        <v>0</v>
      </c>
      <c r="P15" s="263"/>
      <c r="Q15" s="263"/>
      <c r="R15" s="263"/>
      <c r="S15" s="27">
        <f t="shared" si="4"/>
        <v>0</v>
      </c>
      <c r="T15" s="25"/>
    </row>
    <row r="16" spans="1:20" ht="14.25" customHeight="1">
      <c r="A16" s="1703" t="s">
        <v>1155</v>
      </c>
      <c r="B16" s="1703"/>
      <c r="C16" s="25">
        <f>SUM(C8:C15)</f>
        <v>0</v>
      </c>
      <c r="D16" s="25"/>
      <c r="E16" s="25"/>
      <c r="F16" s="25"/>
      <c r="G16" s="25">
        <f>SUM(G8:G15)</f>
        <v>0</v>
      </c>
      <c r="H16" s="25"/>
      <c r="I16" s="25"/>
      <c r="J16" s="25"/>
      <c r="K16" s="25">
        <f>SUM(K8:K15)</f>
        <v>0</v>
      </c>
      <c r="L16" s="25"/>
      <c r="M16" s="25"/>
      <c r="N16" s="25"/>
      <c r="O16" s="25">
        <f>SUM(O8:O15)</f>
        <v>0</v>
      </c>
      <c r="P16" s="25"/>
      <c r="Q16" s="25"/>
      <c r="R16" s="25"/>
      <c r="S16" s="25">
        <f>SUM(S8:S15)</f>
        <v>0</v>
      </c>
      <c r="T16" s="25"/>
    </row>
    <row r="17" spans="1:20">
      <c r="A17" s="40" t="s">
        <v>223</v>
      </c>
      <c r="B17" s="40"/>
      <c r="C17" s="40"/>
      <c r="D17" s="40"/>
      <c r="E17" s="40"/>
      <c r="F17" s="40"/>
      <c r="G17" s="40"/>
      <c r="H17" s="40"/>
      <c r="I17" s="40"/>
      <c r="J17" s="40"/>
      <c r="K17" s="40"/>
      <c r="L17" s="40"/>
      <c r="M17" s="40"/>
      <c r="N17" s="40"/>
      <c r="S17" s="21" t="s">
        <v>1188</v>
      </c>
      <c r="T17" s="30"/>
    </row>
    <row r="18" spans="1:20">
      <c r="A18" s="40" t="s">
        <v>224</v>
      </c>
      <c r="B18" s="40"/>
      <c r="C18" s="40"/>
      <c r="D18" s="40"/>
      <c r="E18" s="40"/>
      <c r="F18" s="40"/>
      <c r="G18" s="40"/>
      <c r="H18" s="40"/>
      <c r="I18" s="40"/>
      <c r="J18" s="40"/>
      <c r="K18" s="40"/>
      <c r="L18" s="40"/>
      <c r="M18" s="40"/>
      <c r="N18" s="40"/>
      <c r="T18" s="30"/>
    </row>
    <row r="19" spans="1:20">
      <c r="T19" s="30"/>
    </row>
    <row r="20" spans="1:20">
      <c r="T20" s="30"/>
    </row>
    <row r="21" spans="1:20">
      <c r="T21" s="30"/>
    </row>
    <row r="22" spans="1:20">
      <c r="T22" s="30"/>
    </row>
    <row r="23" spans="1:20">
      <c r="T23" s="30"/>
    </row>
    <row r="24" spans="1:20">
      <c r="T24" s="30"/>
    </row>
    <row r="25" spans="1:20">
      <c r="T25" s="30"/>
    </row>
    <row r="26" spans="1:20">
      <c r="T26" s="30"/>
    </row>
    <row r="27" spans="1:20">
      <c r="T27" s="30"/>
    </row>
    <row r="28" spans="1:20">
      <c r="T28" s="30"/>
    </row>
    <row r="29" spans="1:20">
      <c r="T29" s="30"/>
    </row>
    <row r="30" spans="1:20">
      <c r="T30" s="30"/>
    </row>
    <row r="31" spans="1:20">
      <c r="T31" s="30"/>
    </row>
    <row r="32" spans="1:20">
      <c r="T32" s="30"/>
    </row>
    <row r="33" spans="20:20">
      <c r="T33" s="30"/>
    </row>
    <row r="34" spans="20:20">
      <c r="T34" s="30"/>
    </row>
    <row r="35" spans="20:20">
      <c r="T35" s="30"/>
    </row>
    <row r="36" spans="20:20">
      <c r="T36" s="30"/>
    </row>
    <row r="37" spans="20:20">
      <c r="T37" s="30"/>
    </row>
    <row r="38" spans="20:20">
      <c r="T38" s="30"/>
    </row>
  </sheetData>
  <mergeCells count="13">
    <mergeCell ref="A10:B10"/>
    <mergeCell ref="A11:B11"/>
    <mergeCell ref="A16:B16"/>
    <mergeCell ref="A12:B12"/>
    <mergeCell ref="A13:B13"/>
    <mergeCell ref="A14:B14"/>
    <mergeCell ref="A15:B15"/>
    <mergeCell ref="A8:B8"/>
    <mergeCell ref="A9:B9"/>
    <mergeCell ref="A3:T3"/>
    <mergeCell ref="C5:S5"/>
    <mergeCell ref="A5:B7"/>
    <mergeCell ref="T5:T7"/>
  </mergeCells>
  <phoneticPr fontId="2" type="noConversion"/>
  <hyperlinks>
    <hyperlink ref="A2" location="一、资金流量预算表!A1" display="返回"/>
  </hyperlinks>
  <printOptions horizontalCentered="1"/>
  <pageMargins left="0.74803149606299213" right="0.74803149606299213" top="0.98425196850393704" bottom="0.98425196850393704" header="0.51181102362204722" footer="0.51181102362204722"/>
  <pageSetup paperSize="9" orientation="landscape" verticalDpi="1200" r:id="rId1"/>
  <headerFooter alignWithMargins="0"/>
</worksheet>
</file>

<file path=xl/worksheets/sheet27.xml><?xml version="1.0" encoding="utf-8"?>
<worksheet xmlns="http://schemas.openxmlformats.org/spreadsheetml/2006/main" xmlns:r="http://schemas.openxmlformats.org/officeDocument/2006/relationships">
  <sheetPr codeName="Sheet31">
    <outlinePr summaryRight="0"/>
  </sheetPr>
  <dimension ref="A1:W27"/>
  <sheetViews>
    <sheetView workbookViewId="0">
      <selection activeCell="N16" sqref="N16"/>
    </sheetView>
  </sheetViews>
  <sheetFormatPr defaultRowHeight="14.25" outlineLevelCol="1"/>
  <cols>
    <col min="1" max="1" width="19" style="19" customWidth="1"/>
    <col min="2" max="3" width="6.125" style="19" customWidth="1"/>
    <col min="4" max="4" width="8.5" style="19" customWidth="1"/>
    <col min="5" max="5" width="9.125" style="19" customWidth="1"/>
    <col min="6" max="6" width="11.625" style="19" customWidth="1"/>
    <col min="7" max="9" width="8.125" style="19" customWidth="1" outlineLevel="1"/>
    <col min="10" max="10" width="11.625" style="19" customWidth="1" collapsed="1"/>
    <col min="11" max="13" width="8.125" style="19" hidden="1" customWidth="1" outlineLevel="1"/>
    <col min="14" max="14" width="11.625" style="19" customWidth="1" collapsed="1"/>
    <col min="15" max="17" width="8.125" style="19" hidden="1" customWidth="1" outlineLevel="1"/>
    <col min="18" max="18" width="11.625" style="19" customWidth="1" collapsed="1"/>
    <col min="19" max="21" width="8.125" style="19" hidden="1" customWidth="1" outlineLevel="1"/>
    <col min="22" max="22" width="14.125" style="19" customWidth="1"/>
    <col min="23" max="23" width="8.375" style="19" customWidth="1"/>
    <col min="24" max="16384" width="9" style="19"/>
  </cols>
  <sheetData>
    <row r="1" spans="1:23">
      <c r="A1" s="35" t="s">
        <v>1576</v>
      </c>
      <c r="B1" s="161" t="s">
        <v>1015</v>
      </c>
    </row>
    <row r="2" spans="1:23" ht="22.5">
      <c r="A2" s="1685" t="s">
        <v>280</v>
      </c>
      <c r="B2" s="1685"/>
      <c r="C2" s="1685"/>
      <c r="D2" s="1685"/>
      <c r="E2" s="1685"/>
      <c r="F2" s="1685"/>
      <c r="G2" s="1685"/>
      <c r="H2" s="1685"/>
      <c r="I2" s="1685"/>
      <c r="J2" s="1685"/>
      <c r="K2" s="1685"/>
      <c r="L2" s="1685"/>
      <c r="M2" s="1685"/>
      <c r="N2" s="1685"/>
      <c r="O2" s="1685"/>
      <c r="P2" s="1685"/>
      <c r="Q2" s="1685"/>
      <c r="R2" s="1685"/>
      <c r="S2" s="1685"/>
      <c r="T2" s="1685"/>
      <c r="U2" s="1685"/>
      <c r="V2" s="1685"/>
      <c r="W2" s="1685"/>
    </row>
    <row r="3" spans="1:23">
      <c r="A3" s="72"/>
      <c r="B3" s="72"/>
      <c r="C3" s="72"/>
      <c r="D3" s="72"/>
      <c r="E3" s="72"/>
      <c r="F3" s="72"/>
      <c r="G3" s="72"/>
      <c r="H3" s="72"/>
      <c r="I3" s="72"/>
      <c r="J3" s="72"/>
      <c r="K3" s="72"/>
      <c r="L3" s="72"/>
      <c r="M3" s="72"/>
      <c r="N3" s="72"/>
      <c r="O3" s="72"/>
      <c r="P3" s="72"/>
      <c r="Q3" s="72"/>
      <c r="R3" s="72"/>
      <c r="S3" s="72"/>
      <c r="T3" s="72"/>
      <c r="U3" s="72"/>
      <c r="V3" s="72"/>
    </row>
    <row r="4" spans="1:23" s="20" customFormat="1" ht="20.25" customHeight="1">
      <c r="A4" s="20" t="str">
        <f>表格索引!B4</f>
        <v>编制单位：广东******有限公司</v>
      </c>
      <c r="F4" s="20" t="str">
        <f>表格索引!C4</f>
        <v>预算年度：2013年</v>
      </c>
      <c r="V4" s="20" t="s">
        <v>1108</v>
      </c>
      <c r="W4" s="47"/>
    </row>
    <row r="5" spans="1:23" s="48" customFormat="1" ht="24.95" customHeight="1">
      <c r="A5" s="1498" t="s">
        <v>1109</v>
      </c>
      <c r="B5" s="1576" t="s">
        <v>31</v>
      </c>
      <c r="C5" s="1576" t="s">
        <v>32</v>
      </c>
      <c r="D5" s="1576" t="s">
        <v>33</v>
      </c>
      <c r="E5" s="1576" t="s">
        <v>34</v>
      </c>
      <c r="F5" s="1589" t="s">
        <v>245</v>
      </c>
      <c r="G5" s="1589"/>
      <c r="H5" s="1589"/>
      <c r="I5" s="1589"/>
      <c r="J5" s="1589"/>
      <c r="K5" s="1589"/>
      <c r="L5" s="1589"/>
      <c r="M5" s="1589"/>
      <c r="N5" s="1589"/>
      <c r="O5" s="1589"/>
      <c r="P5" s="1589"/>
      <c r="Q5" s="1589"/>
      <c r="R5" s="1589"/>
      <c r="S5" s="1589"/>
      <c r="T5" s="1589"/>
      <c r="U5" s="1589"/>
      <c r="V5" s="1589"/>
      <c r="W5" s="1576" t="s">
        <v>1198</v>
      </c>
    </row>
    <row r="6" spans="1:23" s="48" customFormat="1" ht="18.75" customHeight="1">
      <c r="A6" s="1579"/>
      <c r="B6" s="1576"/>
      <c r="C6" s="1576"/>
      <c r="D6" s="1576"/>
      <c r="E6" s="1576"/>
      <c r="F6" s="23" t="s">
        <v>1207</v>
      </c>
      <c r="G6" s="23" t="s">
        <v>368</v>
      </c>
      <c r="H6" s="23" t="s">
        <v>369</v>
      </c>
      <c r="I6" s="23" t="s">
        <v>370</v>
      </c>
      <c r="J6" s="23" t="s">
        <v>1208</v>
      </c>
      <c r="K6" s="23" t="s">
        <v>371</v>
      </c>
      <c r="L6" s="23" t="s">
        <v>372</v>
      </c>
      <c r="M6" s="23" t="s">
        <v>373</v>
      </c>
      <c r="N6" s="23" t="s">
        <v>1191</v>
      </c>
      <c r="O6" s="23" t="s">
        <v>374</v>
      </c>
      <c r="P6" s="23" t="s">
        <v>375</v>
      </c>
      <c r="Q6" s="23" t="s">
        <v>376</v>
      </c>
      <c r="R6" s="23" t="s">
        <v>1192</v>
      </c>
      <c r="S6" s="23" t="s">
        <v>377</v>
      </c>
      <c r="T6" s="23" t="s">
        <v>378</v>
      </c>
      <c r="U6" s="23" t="s">
        <v>379</v>
      </c>
      <c r="V6" s="1704" t="s">
        <v>1110</v>
      </c>
      <c r="W6" s="1576"/>
    </row>
    <row r="7" spans="1:23" s="48" customFormat="1" ht="0.75" customHeight="1">
      <c r="A7" s="1579"/>
      <c r="B7" s="1576"/>
      <c r="C7" s="1576"/>
      <c r="D7" s="1576"/>
      <c r="E7" s="1576"/>
      <c r="F7" s="23" t="s">
        <v>1207</v>
      </c>
      <c r="G7" s="23" t="s">
        <v>368</v>
      </c>
      <c r="H7" s="23" t="s">
        <v>369</v>
      </c>
      <c r="I7" s="23" t="s">
        <v>370</v>
      </c>
      <c r="J7" s="23" t="s">
        <v>1208</v>
      </c>
      <c r="K7" s="23" t="s">
        <v>371</v>
      </c>
      <c r="L7" s="23" t="s">
        <v>372</v>
      </c>
      <c r="M7" s="23" t="s">
        <v>373</v>
      </c>
      <c r="N7" s="23" t="s">
        <v>1191</v>
      </c>
      <c r="O7" s="23" t="s">
        <v>374</v>
      </c>
      <c r="P7" s="23" t="s">
        <v>375</v>
      </c>
      <c r="Q7" s="23" t="s">
        <v>376</v>
      </c>
      <c r="R7" s="23" t="s">
        <v>1192</v>
      </c>
      <c r="S7" s="23" t="s">
        <v>377</v>
      </c>
      <c r="T7" s="23" t="s">
        <v>378</v>
      </c>
      <c r="U7" s="23" t="s">
        <v>379</v>
      </c>
      <c r="V7" s="1705"/>
      <c r="W7" s="17"/>
    </row>
    <row r="8" spans="1:23" s="53" customFormat="1" ht="14.25" customHeight="1">
      <c r="A8" s="1499"/>
      <c r="B8" s="39" t="s">
        <v>12</v>
      </c>
      <c r="C8" s="39" t="s">
        <v>13</v>
      </c>
      <c r="D8" s="39" t="s">
        <v>19</v>
      </c>
      <c r="E8" s="39" t="s">
        <v>25</v>
      </c>
      <c r="F8" s="208" t="s">
        <v>16</v>
      </c>
      <c r="G8" s="208"/>
      <c r="H8" s="208"/>
      <c r="I8" s="208"/>
      <c r="J8" s="208" t="s">
        <v>17</v>
      </c>
      <c r="K8" s="208"/>
      <c r="L8" s="208"/>
      <c r="M8" s="208"/>
      <c r="N8" s="208" t="s">
        <v>18</v>
      </c>
      <c r="O8" s="208"/>
      <c r="P8" s="208"/>
      <c r="Q8" s="208"/>
      <c r="R8" s="208" t="s">
        <v>21</v>
      </c>
      <c r="S8" s="208"/>
      <c r="T8" s="208"/>
      <c r="U8" s="208"/>
      <c r="V8" s="208" t="s">
        <v>1038</v>
      </c>
      <c r="W8" s="124"/>
    </row>
    <row r="9" spans="1:23" ht="20.100000000000001" customHeight="1">
      <c r="A9" s="34" t="s">
        <v>162</v>
      </c>
      <c r="B9" s="187"/>
      <c r="C9" s="187"/>
      <c r="D9" s="187"/>
      <c r="E9" s="187"/>
      <c r="F9" s="187"/>
      <c r="G9" s="187"/>
      <c r="H9" s="187"/>
      <c r="I9" s="187"/>
      <c r="J9" s="187"/>
      <c r="K9" s="187"/>
      <c r="L9" s="187"/>
      <c r="M9" s="187"/>
      <c r="N9" s="187"/>
      <c r="O9" s="187"/>
      <c r="P9" s="187"/>
      <c r="Q9" s="187"/>
      <c r="R9" s="187"/>
      <c r="S9" s="187"/>
      <c r="T9" s="187"/>
      <c r="U9" s="187"/>
      <c r="V9" s="187"/>
      <c r="W9" s="25"/>
    </row>
    <row r="10" spans="1:23" ht="20.100000000000001" customHeight="1">
      <c r="A10" s="282" t="s">
        <v>275</v>
      </c>
      <c r="B10" s="269"/>
      <c r="C10" s="264">
        <v>2</v>
      </c>
      <c r="D10" s="264"/>
      <c r="E10" s="186">
        <f>C10*D10</f>
        <v>0</v>
      </c>
      <c r="F10" s="537">
        <f>SUM(G10:I10)</f>
        <v>230000</v>
      </c>
      <c r="G10" s="642">
        <v>50000</v>
      </c>
      <c r="H10" s="642">
        <v>90000</v>
      </c>
      <c r="I10" s="642">
        <v>90000</v>
      </c>
      <c r="J10" s="537">
        <f>SUM(K10:M10)</f>
        <v>270000</v>
      </c>
      <c r="K10" s="642">
        <v>90000</v>
      </c>
      <c r="L10" s="642">
        <v>90000</v>
      </c>
      <c r="M10" s="642">
        <v>90000</v>
      </c>
      <c r="N10" s="537">
        <f>SUM(O10:Q10)</f>
        <v>1610000</v>
      </c>
      <c r="O10" s="642">
        <v>1170000</v>
      </c>
      <c r="P10" s="642">
        <v>320000</v>
      </c>
      <c r="Q10" s="642">
        <v>120000</v>
      </c>
      <c r="R10" s="537">
        <f>SUM(S10:U10)</f>
        <v>2120000</v>
      </c>
      <c r="S10" s="642">
        <v>480000</v>
      </c>
      <c r="T10" s="642">
        <v>1020000</v>
      </c>
      <c r="U10" s="642">
        <v>620000</v>
      </c>
      <c r="V10" s="27">
        <f>R10+N10+J10+F10</f>
        <v>4230000</v>
      </c>
      <c r="W10" s="25"/>
    </row>
    <row r="11" spans="1:23" ht="20.100000000000001" customHeight="1">
      <c r="A11" s="282"/>
      <c r="B11" s="269"/>
      <c r="C11" s="264"/>
      <c r="D11" s="264"/>
      <c r="E11" s="186">
        <f>C11*D11</f>
        <v>0</v>
      </c>
      <c r="F11" s="321">
        <f>SUM(G11:I11)</f>
        <v>0</v>
      </c>
      <c r="G11" s="264"/>
      <c r="H11" s="264"/>
      <c r="I11" s="264"/>
      <c r="J11" s="321">
        <f>SUM(K11:M11)</f>
        <v>0</v>
      </c>
      <c r="K11" s="264"/>
      <c r="L11" s="264"/>
      <c r="M11" s="264"/>
      <c r="N11" s="321">
        <f>SUM(O11:Q11)</f>
        <v>0</v>
      </c>
      <c r="O11" s="264"/>
      <c r="P11" s="264"/>
      <c r="Q11" s="264"/>
      <c r="R11" s="321">
        <f>SUM(S11:U11)</f>
        <v>0</v>
      </c>
      <c r="S11" s="264"/>
      <c r="T11" s="264"/>
      <c r="U11" s="264"/>
      <c r="V11" s="27">
        <f>R11+N11+J11+F11</f>
        <v>0</v>
      </c>
      <c r="W11" s="25"/>
    </row>
    <row r="12" spans="1:23" ht="20.100000000000001" customHeight="1">
      <c r="A12" s="282"/>
      <c r="B12" s="269"/>
      <c r="C12" s="264"/>
      <c r="D12" s="264"/>
      <c r="E12" s="186">
        <f>C12*D12</f>
        <v>0</v>
      </c>
      <c r="F12" s="321">
        <f>SUM(G12:I12)</f>
        <v>0</v>
      </c>
      <c r="G12" s="264"/>
      <c r="H12" s="264"/>
      <c r="I12" s="264"/>
      <c r="J12" s="321">
        <f>SUM(K12:M12)</f>
        <v>0</v>
      </c>
      <c r="K12" s="264"/>
      <c r="L12" s="264"/>
      <c r="M12" s="264"/>
      <c r="N12" s="321">
        <f>SUM(O12:Q12)</f>
        <v>0</v>
      </c>
      <c r="O12" s="264"/>
      <c r="P12" s="264"/>
      <c r="Q12" s="264"/>
      <c r="R12" s="321">
        <f>SUM(S12:U12)</f>
        <v>0</v>
      </c>
      <c r="S12" s="264"/>
      <c r="T12" s="264"/>
      <c r="U12" s="264"/>
      <c r="V12" s="27">
        <f>R12+N12+J12+F12</f>
        <v>0</v>
      </c>
      <c r="W12" s="25"/>
    </row>
    <row r="13" spans="1:23" ht="20.100000000000001" customHeight="1">
      <c r="A13" s="282"/>
      <c r="B13" s="269"/>
      <c r="C13" s="264"/>
      <c r="D13" s="264"/>
      <c r="E13" s="186">
        <f>C13*D13</f>
        <v>0</v>
      </c>
      <c r="F13" s="321">
        <f>SUM(G13:I13)</f>
        <v>0</v>
      </c>
      <c r="G13" s="264"/>
      <c r="H13" s="264"/>
      <c r="I13" s="264"/>
      <c r="J13" s="321">
        <f>SUM(K13:M13)</f>
        <v>0</v>
      </c>
      <c r="K13" s="264"/>
      <c r="L13" s="264"/>
      <c r="M13" s="264"/>
      <c r="N13" s="321">
        <f>SUM(O13:Q13)</f>
        <v>0</v>
      </c>
      <c r="O13" s="264"/>
      <c r="P13" s="264"/>
      <c r="Q13" s="264"/>
      <c r="R13" s="321">
        <f>SUM(S13:U13)</f>
        <v>0</v>
      </c>
      <c r="S13" s="264"/>
      <c r="T13" s="264"/>
      <c r="U13" s="264"/>
      <c r="V13" s="27">
        <f>R13+N13+J13+F13</f>
        <v>0</v>
      </c>
      <c r="W13" s="25"/>
    </row>
    <row r="14" spans="1:23" ht="20.100000000000001" customHeight="1">
      <c r="A14" s="174" t="s">
        <v>1154</v>
      </c>
      <c r="B14" s="190"/>
      <c r="C14" s="190">
        <f>SUM(C10:C13)</f>
        <v>2</v>
      </c>
      <c r="D14" s="190"/>
      <c r="E14" s="190">
        <f>SUM(E10:E13)</f>
        <v>0</v>
      </c>
      <c r="F14" s="190">
        <f>SUM(F10:F13)</f>
        <v>230000</v>
      </c>
      <c r="G14" s="190">
        <f t="shared" ref="G14:I14" si="0">SUM(G10:G13)</f>
        <v>50000</v>
      </c>
      <c r="H14" s="190">
        <f t="shared" si="0"/>
        <v>90000</v>
      </c>
      <c r="I14" s="190">
        <f t="shared" si="0"/>
        <v>90000</v>
      </c>
      <c r="J14" s="190">
        <f>SUM(J10:J13)</f>
        <v>270000</v>
      </c>
      <c r="K14" s="190">
        <f t="shared" ref="K14" si="1">SUM(K10:K13)</f>
        <v>90000</v>
      </c>
      <c r="L14" s="190">
        <f t="shared" ref="L14" si="2">SUM(L10:L13)</f>
        <v>90000</v>
      </c>
      <c r="M14" s="190">
        <f t="shared" ref="M14" si="3">SUM(M10:M13)</f>
        <v>90000</v>
      </c>
      <c r="N14" s="190">
        <f>SUM(N10:N13)</f>
        <v>1610000</v>
      </c>
      <c r="O14" s="190">
        <f t="shared" ref="O14" si="4">SUM(O10:O13)</f>
        <v>1170000</v>
      </c>
      <c r="P14" s="190">
        <f t="shared" ref="P14" si="5">SUM(P10:P13)</f>
        <v>320000</v>
      </c>
      <c r="Q14" s="190">
        <f t="shared" ref="Q14" si="6">SUM(Q10:Q13)</f>
        <v>120000</v>
      </c>
      <c r="R14" s="190">
        <f>SUM(R10:R13)</f>
        <v>2120000</v>
      </c>
      <c r="S14" s="190">
        <f t="shared" ref="S14" si="7">SUM(S10:S13)</f>
        <v>480000</v>
      </c>
      <c r="T14" s="190">
        <f t="shared" ref="T14" si="8">SUM(T10:T13)</f>
        <v>1020000</v>
      </c>
      <c r="U14" s="190">
        <f t="shared" ref="U14" si="9">SUM(U10:U13)</f>
        <v>620000</v>
      </c>
      <c r="V14" s="190">
        <f>SUM(V10:V13)</f>
        <v>4230000</v>
      </c>
      <c r="W14" s="176"/>
    </row>
    <row r="15" spans="1:23" ht="20.100000000000001" customHeight="1">
      <c r="A15" s="34" t="s">
        <v>1106</v>
      </c>
      <c r="B15" s="187"/>
      <c r="C15" s="187"/>
      <c r="D15" s="187"/>
      <c r="E15" s="187"/>
      <c r="F15" s="186"/>
      <c r="G15" s="186"/>
      <c r="H15" s="186"/>
      <c r="I15" s="186"/>
      <c r="J15" s="186"/>
      <c r="K15" s="186"/>
      <c r="L15" s="186"/>
      <c r="M15" s="186"/>
      <c r="N15" s="186"/>
      <c r="O15" s="186"/>
      <c r="P15" s="186"/>
      <c r="Q15" s="186"/>
      <c r="R15" s="186"/>
      <c r="S15" s="186"/>
      <c r="T15" s="186"/>
      <c r="U15" s="186"/>
      <c r="V15" s="187"/>
      <c r="W15" s="25"/>
    </row>
    <row r="16" spans="1:23" ht="20.100000000000001" customHeight="1">
      <c r="A16" s="282"/>
      <c r="B16" s="269"/>
      <c r="C16" s="269"/>
      <c r="D16" s="269"/>
      <c r="E16" s="187">
        <f>C16*D16</f>
        <v>0</v>
      </c>
      <c r="F16" s="321">
        <f>SUM(G16:I16)</f>
        <v>0</v>
      </c>
      <c r="G16" s="264"/>
      <c r="H16" s="264"/>
      <c r="I16" s="264"/>
      <c r="J16" s="321">
        <f>SUM(K16:M16)</f>
        <v>0</v>
      </c>
      <c r="K16" s="264"/>
      <c r="L16" s="264"/>
      <c r="M16" s="264"/>
      <c r="N16" s="321">
        <f>SUM(O16:Q16)</f>
        <v>0</v>
      </c>
      <c r="O16" s="264"/>
      <c r="P16" s="264"/>
      <c r="Q16" s="264"/>
      <c r="R16" s="321">
        <f>SUM(S16:U16)</f>
        <v>0</v>
      </c>
      <c r="S16" s="264"/>
      <c r="T16" s="264"/>
      <c r="U16" s="264"/>
      <c r="V16" s="27">
        <f>R16+N16+J16+F16</f>
        <v>0</v>
      </c>
      <c r="W16" s="25"/>
    </row>
    <row r="17" spans="1:23" ht="20.100000000000001" customHeight="1">
      <c r="A17" s="282"/>
      <c r="B17" s="269"/>
      <c r="C17" s="269"/>
      <c r="D17" s="269"/>
      <c r="E17" s="187">
        <f>C17*D17</f>
        <v>0</v>
      </c>
      <c r="F17" s="321">
        <f>SUM(G17:I17)</f>
        <v>0</v>
      </c>
      <c r="G17" s="264"/>
      <c r="H17" s="264"/>
      <c r="I17" s="264"/>
      <c r="J17" s="321">
        <f>SUM(K17:M17)</f>
        <v>0</v>
      </c>
      <c r="K17" s="264"/>
      <c r="L17" s="264"/>
      <c r="M17" s="264"/>
      <c r="N17" s="321">
        <f>SUM(O17:Q17)</f>
        <v>0</v>
      </c>
      <c r="O17" s="264"/>
      <c r="P17" s="264"/>
      <c r="Q17" s="264"/>
      <c r="R17" s="321">
        <f>SUM(S17:U17)</f>
        <v>0</v>
      </c>
      <c r="S17" s="264"/>
      <c r="T17" s="264"/>
      <c r="U17" s="264"/>
      <c r="V17" s="27">
        <f>R17+N17+J17+F17</f>
        <v>0</v>
      </c>
      <c r="W17" s="25"/>
    </row>
    <row r="18" spans="1:23" ht="20.100000000000001" customHeight="1">
      <c r="A18" s="282"/>
      <c r="B18" s="269"/>
      <c r="C18" s="269"/>
      <c r="D18" s="269"/>
      <c r="E18" s="187">
        <f>C18*D18</f>
        <v>0</v>
      </c>
      <c r="F18" s="321">
        <f>SUM(G18:I18)</f>
        <v>0</v>
      </c>
      <c r="G18" s="264"/>
      <c r="H18" s="264"/>
      <c r="I18" s="264"/>
      <c r="J18" s="321">
        <f>SUM(K18:M18)</f>
        <v>0</v>
      </c>
      <c r="K18" s="264"/>
      <c r="L18" s="264"/>
      <c r="M18" s="264"/>
      <c r="N18" s="321">
        <f>SUM(O18:Q18)</f>
        <v>0</v>
      </c>
      <c r="O18" s="264"/>
      <c r="P18" s="264"/>
      <c r="Q18" s="264"/>
      <c r="R18" s="321">
        <f>SUM(S18:U18)</f>
        <v>0</v>
      </c>
      <c r="S18" s="264"/>
      <c r="T18" s="264"/>
      <c r="U18" s="264"/>
      <c r="V18" s="27">
        <f>R18+N18+J18+F18</f>
        <v>0</v>
      </c>
      <c r="W18" s="25"/>
    </row>
    <row r="19" spans="1:23" ht="20.100000000000001" customHeight="1">
      <c r="A19" s="174" t="s">
        <v>1154</v>
      </c>
      <c r="B19" s="190"/>
      <c r="C19" s="190"/>
      <c r="D19" s="190"/>
      <c r="E19" s="190">
        <f>SUM(E16:E18)</f>
        <v>0</v>
      </c>
      <c r="F19" s="190">
        <f>SUM(F16:F18)</f>
        <v>0</v>
      </c>
      <c r="G19" s="190">
        <f t="shared" ref="G19:I19" si="10">SUM(G16:G18)</f>
        <v>0</v>
      </c>
      <c r="H19" s="190">
        <f t="shared" si="10"/>
        <v>0</v>
      </c>
      <c r="I19" s="190">
        <f t="shared" si="10"/>
        <v>0</v>
      </c>
      <c r="J19" s="190">
        <f>SUM(J16:J18)</f>
        <v>0</v>
      </c>
      <c r="K19" s="190">
        <f t="shared" ref="K19" si="11">SUM(K16:K18)</f>
        <v>0</v>
      </c>
      <c r="L19" s="190">
        <f t="shared" ref="L19" si="12">SUM(L16:L18)</f>
        <v>0</v>
      </c>
      <c r="M19" s="190">
        <f t="shared" ref="M19" si="13">SUM(M16:M18)</f>
        <v>0</v>
      </c>
      <c r="N19" s="190">
        <f>SUM(N16:N18)</f>
        <v>0</v>
      </c>
      <c r="O19" s="190"/>
      <c r="P19" s="190"/>
      <c r="Q19" s="190"/>
      <c r="R19" s="190">
        <f>SUM(R16:R18)</f>
        <v>0</v>
      </c>
      <c r="S19" s="190">
        <f t="shared" ref="S19" si="14">SUM(S16:S18)</f>
        <v>0</v>
      </c>
      <c r="T19" s="190">
        <f t="shared" ref="T19" si="15">SUM(T16:T18)</f>
        <v>0</v>
      </c>
      <c r="U19" s="190">
        <f t="shared" ref="U19" si="16">SUM(U16:U18)</f>
        <v>0</v>
      </c>
      <c r="V19" s="190">
        <f>SUM(V16:V18)</f>
        <v>0</v>
      </c>
      <c r="W19" s="176"/>
    </row>
    <row r="20" spans="1:23" ht="20.100000000000001" customHeight="1">
      <c r="A20" s="34" t="s">
        <v>1107</v>
      </c>
      <c r="B20" s="187"/>
      <c r="C20" s="187"/>
      <c r="D20" s="187"/>
      <c r="E20" s="187"/>
      <c r="F20" s="186"/>
      <c r="G20" s="186"/>
      <c r="H20" s="186"/>
      <c r="I20" s="186"/>
      <c r="J20" s="186"/>
      <c r="K20" s="186"/>
      <c r="L20" s="186"/>
      <c r="M20" s="186"/>
      <c r="N20" s="186"/>
      <c r="O20" s="186"/>
      <c r="P20" s="186"/>
      <c r="Q20" s="186"/>
      <c r="R20" s="186"/>
      <c r="S20" s="186"/>
      <c r="T20" s="186"/>
      <c r="U20" s="186"/>
      <c r="V20" s="186"/>
      <c r="W20" s="25"/>
    </row>
    <row r="21" spans="1:23" ht="20.100000000000001" customHeight="1">
      <c r="A21" s="282"/>
      <c r="B21" s="269"/>
      <c r="C21" s="269"/>
      <c r="D21" s="269"/>
      <c r="E21" s="187">
        <f>C21*D21</f>
        <v>0</v>
      </c>
      <c r="F21" s="321">
        <f>SUM(G21:I21)</f>
        <v>0</v>
      </c>
      <c r="G21" s="264"/>
      <c r="H21" s="264"/>
      <c r="I21" s="264"/>
      <c r="J21" s="321">
        <f>SUM(K21:M21)</f>
        <v>0</v>
      </c>
      <c r="K21" s="264"/>
      <c r="L21" s="264"/>
      <c r="M21" s="264"/>
      <c r="N21" s="321">
        <f>SUM(O21:Q21)</f>
        <v>0</v>
      </c>
      <c r="O21" s="264"/>
      <c r="P21" s="264"/>
      <c r="Q21" s="264"/>
      <c r="R21" s="321">
        <f>SUM(S21:U21)</f>
        <v>0</v>
      </c>
      <c r="S21" s="264"/>
      <c r="T21" s="264"/>
      <c r="U21" s="264"/>
      <c r="V21" s="27">
        <f>R21+N21+J21+F21</f>
        <v>0</v>
      </c>
      <c r="W21" s="25"/>
    </row>
    <row r="22" spans="1:23" ht="20.100000000000001" customHeight="1">
      <c r="A22" s="282"/>
      <c r="B22" s="269"/>
      <c r="C22" s="269"/>
      <c r="D22" s="269"/>
      <c r="E22" s="187">
        <f>C22*D22</f>
        <v>0</v>
      </c>
      <c r="F22" s="321">
        <f>SUM(G22:I22)</f>
        <v>0</v>
      </c>
      <c r="G22" s="264"/>
      <c r="H22" s="264"/>
      <c r="I22" s="264"/>
      <c r="J22" s="321">
        <f>SUM(K22:M22)</f>
        <v>0</v>
      </c>
      <c r="K22" s="264"/>
      <c r="L22" s="264"/>
      <c r="M22" s="264"/>
      <c r="N22" s="321">
        <f>SUM(O22:Q22)</f>
        <v>0</v>
      </c>
      <c r="O22" s="264"/>
      <c r="P22" s="264"/>
      <c r="Q22" s="264"/>
      <c r="R22" s="321">
        <f>SUM(S22:U22)</f>
        <v>0</v>
      </c>
      <c r="S22" s="264"/>
      <c r="T22" s="264"/>
      <c r="U22" s="264"/>
      <c r="V22" s="27">
        <f>R22+N22+J22+F22</f>
        <v>0</v>
      </c>
      <c r="W22" s="25"/>
    </row>
    <row r="23" spans="1:23" ht="20.100000000000001" customHeight="1">
      <c r="A23" s="282"/>
      <c r="B23" s="269"/>
      <c r="C23" s="269"/>
      <c r="D23" s="269"/>
      <c r="E23" s="187">
        <f>C23*D23</f>
        <v>0</v>
      </c>
      <c r="F23" s="321">
        <f>SUM(G23:I23)</f>
        <v>0</v>
      </c>
      <c r="G23" s="264"/>
      <c r="H23" s="264"/>
      <c r="I23" s="264"/>
      <c r="J23" s="321">
        <f>SUM(K23:M23)</f>
        <v>0</v>
      </c>
      <c r="K23" s="264"/>
      <c r="L23" s="264"/>
      <c r="M23" s="264"/>
      <c r="N23" s="321">
        <f>SUM(O23:Q23)</f>
        <v>0</v>
      </c>
      <c r="O23" s="264"/>
      <c r="P23" s="264"/>
      <c r="Q23" s="264"/>
      <c r="R23" s="321">
        <f>SUM(S23:U23)</f>
        <v>0</v>
      </c>
      <c r="S23" s="264"/>
      <c r="T23" s="264"/>
      <c r="U23" s="264"/>
      <c r="V23" s="27">
        <f>R23+N23+J23+F23</f>
        <v>0</v>
      </c>
      <c r="W23" s="25"/>
    </row>
    <row r="24" spans="1:23" ht="20.100000000000001" customHeight="1">
      <c r="A24" s="174" t="s">
        <v>1154</v>
      </c>
      <c r="B24" s="190"/>
      <c r="C24" s="190"/>
      <c r="D24" s="190"/>
      <c r="E24" s="190">
        <f>SUM(E21:E23)</f>
        <v>0</v>
      </c>
      <c r="F24" s="190">
        <f>SUM(F21:F23)</f>
        <v>0</v>
      </c>
      <c r="G24" s="190">
        <f t="shared" ref="G24:I24" si="17">SUM(G21:G23)</f>
        <v>0</v>
      </c>
      <c r="H24" s="190">
        <f t="shared" si="17"/>
        <v>0</v>
      </c>
      <c r="I24" s="190">
        <f t="shared" si="17"/>
        <v>0</v>
      </c>
      <c r="J24" s="190">
        <f>SUM(J21:J23)</f>
        <v>0</v>
      </c>
      <c r="K24" s="190">
        <f t="shared" ref="K24" si="18">SUM(K21:K23)</f>
        <v>0</v>
      </c>
      <c r="L24" s="190">
        <f t="shared" ref="L24" si="19">SUM(L21:L23)</f>
        <v>0</v>
      </c>
      <c r="M24" s="190">
        <f t="shared" ref="M24" si="20">SUM(M21:M23)</f>
        <v>0</v>
      </c>
      <c r="N24" s="190">
        <f>SUM(N21:N23)</f>
        <v>0</v>
      </c>
      <c r="O24" s="190">
        <f t="shared" ref="O24" si="21">SUM(O21:O23)</f>
        <v>0</v>
      </c>
      <c r="P24" s="190">
        <f t="shared" ref="P24" si="22">SUM(P21:P23)</f>
        <v>0</v>
      </c>
      <c r="Q24" s="190">
        <f t="shared" ref="Q24" si="23">SUM(Q21:Q23)</f>
        <v>0</v>
      </c>
      <c r="R24" s="190">
        <f>SUM(R21:R23)</f>
        <v>0</v>
      </c>
      <c r="S24" s="190">
        <f t="shared" ref="S24" si="24">SUM(S21:S23)</f>
        <v>0</v>
      </c>
      <c r="T24" s="190">
        <f t="shared" ref="T24" si="25">SUM(T21:T23)</f>
        <v>0</v>
      </c>
      <c r="U24" s="190">
        <f t="shared" ref="U24" si="26">SUM(U21:U23)</f>
        <v>0</v>
      </c>
      <c r="V24" s="190">
        <f>SUM(V21:V23)</f>
        <v>0</v>
      </c>
      <c r="W24" s="176"/>
    </row>
    <row r="25" spans="1:23" ht="20.100000000000001" customHeight="1">
      <c r="A25" s="192" t="s">
        <v>1131</v>
      </c>
      <c r="B25" s="193"/>
      <c r="C25" s="193">
        <f>C14+C19+C24</f>
        <v>2</v>
      </c>
      <c r="D25" s="193"/>
      <c r="E25" s="193">
        <f>E14+E19+E24</f>
        <v>0</v>
      </c>
      <c r="F25" s="193">
        <f>F14+F19+F24</f>
        <v>230000</v>
      </c>
      <c r="G25" s="193">
        <f t="shared" ref="G25:I25" si="27">G14+G19+G24</f>
        <v>50000</v>
      </c>
      <c r="H25" s="193">
        <f t="shared" si="27"/>
        <v>90000</v>
      </c>
      <c r="I25" s="193">
        <f t="shared" si="27"/>
        <v>90000</v>
      </c>
      <c r="J25" s="193">
        <f>J14+J19+J24</f>
        <v>270000</v>
      </c>
      <c r="K25" s="193">
        <f t="shared" ref="K25" si="28">K14+K19+K24</f>
        <v>90000</v>
      </c>
      <c r="L25" s="193">
        <f t="shared" ref="L25" si="29">L14+L19+L24</f>
        <v>90000</v>
      </c>
      <c r="M25" s="193">
        <f t="shared" ref="M25" si="30">M14+M19+M24</f>
        <v>90000</v>
      </c>
      <c r="N25" s="193">
        <f>N14+N19+N24</f>
        <v>1610000</v>
      </c>
      <c r="O25" s="193">
        <f t="shared" ref="O25" si="31">O14+O19+O24</f>
        <v>1170000</v>
      </c>
      <c r="P25" s="193">
        <f t="shared" ref="P25" si="32">P14+P19+P24</f>
        <v>320000</v>
      </c>
      <c r="Q25" s="193">
        <f t="shared" ref="Q25" si="33">Q14+Q19+Q24</f>
        <v>120000</v>
      </c>
      <c r="R25" s="193">
        <f>R14+R19+R24</f>
        <v>2120000</v>
      </c>
      <c r="S25" s="193">
        <f t="shared" ref="S25" si="34">S14+S19+S24</f>
        <v>480000</v>
      </c>
      <c r="T25" s="193">
        <f t="shared" ref="T25" si="35">T14+T19+T24</f>
        <v>1020000</v>
      </c>
      <c r="U25" s="193">
        <f t="shared" ref="U25" si="36">U14+U19+U24</f>
        <v>620000</v>
      </c>
      <c r="V25" s="193">
        <f>V14+V19+V24</f>
        <v>4230000</v>
      </c>
      <c r="W25" s="195"/>
    </row>
    <row r="26" spans="1:23">
      <c r="B26" s="72"/>
      <c r="C26" s="72"/>
      <c r="D26" s="72"/>
      <c r="E26" s="72"/>
      <c r="F26" s="72"/>
      <c r="G26" s="72"/>
      <c r="H26" s="72"/>
      <c r="I26" s="72"/>
      <c r="J26" s="72"/>
      <c r="K26" s="72"/>
      <c r="L26" s="72"/>
      <c r="M26" s="72"/>
      <c r="N26" s="72"/>
      <c r="O26" s="72"/>
      <c r="P26" s="72"/>
      <c r="Q26" s="72"/>
      <c r="R26" s="72"/>
      <c r="S26" s="72"/>
      <c r="T26" s="72"/>
      <c r="U26" s="72"/>
      <c r="V26" s="72"/>
    </row>
    <row r="27" spans="1:23">
      <c r="A27" s="72" t="s">
        <v>49</v>
      </c>
    </row>
  </sheetData>
  <mergeCells count="9">
    <mergeCell ref="A2:W2"/>
    <mergeCell ref="W5:W6"/>
    <mergeCell ref="F5:V5"/>
    <mergeCell ref="A5:A8"/>
    <mergeCell ref="V6:V7"/>
    <mergeCell ref="B5:B7"/>
    <mergeCell ref="C5:C7"/>
    <mergeCell ref="D5:D7"/>
    <mergeCell ref="E5:E7"/>
  </mergeCells>
  <phoneticPr fontId="2" type="noConversion"/>
  <hyperlinks>
    <hyperlink ref="B1" location="一、资金流量预算表!A1" display="返回"/>
  </hyperlinks>
  <printOptions horizontalCentered="1"/>
  <pageMargins left="0.6692913385826772" right="0.74803149606299213" top="0.48" bottom="0.45" header="0.23" footer="0.28000000000000003"/>
  <pageSetup paperSize="9" orientation="landscape" verticalDpi="1200" r:id="rId1"/>
  <headerFooter alignWithMargins="0"/>
</worksheet>
</file>

<file path=xl/worksheets/sheet28.xml><?xml version="1.0" encoding="utf-8"?>
<worksheet xmlns="http://schemas.openxmlformats.org/spreadsheetml/2006/main" xmlns:r="http://schemas.openxmlformats.org/officeDocument/2006/relationships">
  <sheetPr codeName="Sheet32">
    <outlinePr summaryRight="0"/>
  </sheetPr>
  <dimension ref="A1:W30"/>
  <sheetViews>
    <sheetView workbookViewId="0">
      <selection activeCell="T8" sqref="T8"/>
    </sheetView>
  </sheetViews>
  <sheetFormatPr defaultRowHeight="14.25" outlineLevelCol="1"/>
  <cols>
    <col min="1" max="1" width="9" style="19"/>
    <col min="2" max="2" width="25.125" style="19" customWidth="1"/>
    <col min="3" max="3" width="9.625" style="19" customWidth="1"/>
    <col min="4" max="4" width="8" style="19" customWidth="1"/>
    <col min="5" max="7" width="8" style="19" customWidth="1" outlineLevel="1"/>
    <col min="8" max="8" width="8" style="19" customWidth="1" collapsed="1"/>
    <col min="9" max="11" width="8" style="19" hidden="1" customWidth="1" outlineLevel="1"/>
    <col min="12" max="12" width="8" style="19" customWidth="1" collapsed="1"/>
    <col min="13" max="15" width="8" style="19" hidden="1" customWidth="1" outlineLevel="1"/>
    <col min="16" max="16" width="8" style="19" customWidth="1" collapsed="1"/>
    <col min="17" max="19" width="8" style="19" hidden="1" customWidth="1" outlineLevel="1"/>
    <col min="20" max="21" width="16" style="19" customWidth="1"/>
    <col min="22" max="22" width="12.25" style="19" customWidth="1"/>
    <col min="23" max="16384" width="9" style="19"/>
  </cols>
  <sheetData>
    <row r="1" spans="1:22">
      <c r="A1" s="35" t="s">
        <v>1577</v>
      </c>
    </row>
    <row r="2" spans="1:22">
      <c r="A2" s="161" t="s">
        <v>1015</v>
      </c>
    </row>
    <row r="3" spans="1:22" ht="23.25">
      <c r="A3" s="1715" t="s">
        <v>1081</v>
      </c>
      <c r="B3" s="1577"/>
      <c r="C3" s="1577"/>
      <c r="D3" s="1577"/>
      <c r="E3" s="1577"/>
      <c r="F3" s="1577"/>
      <c r="G3" s="1577"/>
      <c r="H3" s="1577"/>
      <c r="I3" s="1577"/>
      <c r="J3" s="1577"/>
      <c r="K3" s="1577"/>
      <c r="L3" s="1577"/>
      <c r="M3" s="1577"/>
      <c r="N3" s="1577"/>
      <c r="O3" s="1577"/>
      <c r="P3" s="1577"/>
      <c r="Q3" s="1577"/>
      <c r="R3" s="1577"/>
      <c r="S3" s="1577"/>
      <c r="T3" s="1577"/>
      <c r="U3" s="1577"/>
      <c r="V3" s="1577"/>
    </row>
    <row r="4" spans="1:22" ht="21.75" customHeight="1">
      <c r="A4" s="1588" t="str">
        <f>表格索引!B4</f>
        <v>编制单位：广东******有限公司</v>
      </c>
      <c r="B4" s="1588"/>
      <c r="C4" s="1588"/>
      <c r="D4" s="62"/>
      <c r="E4" s="62"/>
      <c r="F4" s="62"/>
      <c r="G4" s="62"/>
      <c r="H4" s="1720" t="str">
        <f>表格索引!C4</f>
        <v>预算年度：2013年</v>
      </c>
      <c r="I4" s="1720"/>
      <c r="J4" s="1720"/>
      <c r="K4" s="1720"/>
      <c r="L4" s="1720"/>
      <c r="M4" s="62"/>
      <c r="N4" s="62"/>
      <c r="O4" s="62"/>
      <c r="P4" s="62"/>
      <c r="Q4" s="62"/>
      <c r="R4" s="62"/>
      <c r="S4" s="62"/>
      <c r="T4" s="1578" t="s">
        <v>1034</v>
      </c>
      <c r="U4" s="1578"/>
      <c r="V4" s="1578"/>
    </row>
    <row r="5" spans="1:22" s="125" customFormat="1" ht="21.75" customHeight="1">
      <c r="A5" s="1586" t="s">
        <v>1142</v>
      </c>
      <c r="B5" s="1716"/>
      <c r="C5" s="1571" t="s">
        <v>151</v>
      </c>
      <c r="D5" s="1576" t="s">
        <v>250</v>
      </c>
      <c r="E5" s="1576"/>
      <c r="F5" s="1576"/>
      <c r="G5" s="1576"/>
      <c r="H5" s="1576"/>
      <c r="I5" s="1576"/>
      <c r="J5" s="1576"/>
      <c r="K5" s="1576"/>
      <c r="L5" s="1576"/>
      <c r="M5" s="1576"/>
      <c r="N5" s="1576"/>
      <c r="O5" s="1576"/>
      <c r="P5" s="1576"/>
      <c r="Q5" s="1576"/>
      <c r="R5" s="1576"/>
      <c r="S5" s="1576"/>
      <c r="T5" s="1576"/>
      <c r="U5" s="1571" t="s">
        <v>1126</v>
      </c>
      <c r="V5" s="1498" t="s">
        <v>1185</v>
      </c>
    </row>
    <row r="6" spans="1:22" s="125" customFormat="1" ht="18" customHeight="1">
      <c r="A6" s="1717"/>
      <c r="B6" s="1718"/>
      <c r="C6" s="1573"/>
      <c r="D6" s="23" t="s">
        <v>1207</v>
      </c>
      <c r="E6" s="23" t="s">
        <v>368</v>
      </c>
      <c r="F6" s="23" t="s">
        <v>369</v>
      </c>
      <c r="G6" s="23" t="s">
        <v>370</v>
      </c>
      <c r="H6" s="23" t="s">
        <v>1208</v>
      </c>
      <c r="I6" s="23" t="s">
        <v>371</v>
      </c>
      <c r="J6" s="23" t="s">
        <v>372</v>
      </c>
      <c r="K6" s="23" t="s">
        <v>373</v>
      </c>
      <c r="L6" s="23" t="s">
        <v>1191</v>
      </c>
      <c r="M6" s="23" t="s">
        <v>374</v>
      </c>
      <c r="N6" s="23" t="s">
        <v>375</v>
      </c>
      <c r="O6" s="23" t="s">
        <v>376</v>
      </c>
      <c r="P6" s="23" t="s">
        <v>1192</v>
      </c>
      <c r="Q6" s="23" t="s">
        <v>377</v>
      </c>
      <c r="R6" s="23" t="s">
        <v>378</v>
      </c>
      <c r="S6" s="23" t="s">
        <v>379</v>
      </c>
      <c r="T6" s="17" t="s">
        <v>1210</v>
      </c>
      <c r="U6" s="1573"/>
      <c r="V6" s="1579"/>
    </row>
    <row r="7" spans="1:22" s="125" customFormat="1" ht="20.100000000000001" customHeight="1">
      <c r="A7" s="1587"/>
      <c r="B7" s="1719"/>
      <c r="C7" s="126" t="s">
        <v>6</v>
      </c>
      <c r="D7" s="77" t="s">
        <v>247</v>
      </c>
      <c r="E7" s="77"/>
      <c r="F7" s="77"/>
      <c r="G7" s="77"/>
      <c r="H7" s="77" t="s">
        <v>19</v>
      </c>
      <c r="I7" s="77"/>
      <c r="J7" s="77"/>
      <c r="K7" s="77"/>
      <c r="L7" s="77" t="s">
        <v>248</v>
      </c>
      <c r="M7" s="77"/>
      <c r="N7" s="77"/>
      <c r="O7" s="77"/>
      <c r="P7" s="77" t="s">
        <v>16</v>
      </c>
      <c r="Q7" s="69"/>
      <c r="R7" s="69"/>
      <c r="S7" s="69"/>
      <c r="T7" s="69" t="s">
        <v>132</v>
      </c>
      <c r="U7" s="69" t="s">
        <v>249</v>
      </c>
      <c r="V7" s="1499"/>
    </row>
    <row r="8" spans="1:22" ht="20.100000000000001" customHeight="1">
      <c r="A8" s="1700" t="s">
        <v>252</v>
      </c>
      <c r="B8" s="1701"/>
      <c r="C8" s="204"/>
      <c r="D8" s="186"/>
      <c r="E8" s="186"/>
      <c r="F8" s="186"/>
      <c r="G8" s="186"/>
      <c r="H8" s="186"/>
      <c r="I8" s="186"/>
      <c r="J8" s="186"/>
      <c r="K8" s="186"/>
      <c r="L8" s="186"/>
      <c r="M8" s="186"/>
      <c r="N8" s="186"/>
      <c r="O8" s="186"/>
      <c r="P8" s="186"/>
      <c r="Q8" s="186"/>
      <c r="R8" s="186"/>
      <c r="S8" s="186"/>
      <c r="T8" s="186"/>
      <c r="U8" s="186"/>
      <c r="V8" s="25"/>
    </row>
    <row r="9" spans="1:22" ht="20.100000000000001" customHeight="1">
      <c r="A9" s="1707"/>
      <c r="B9" s="1708"/>
      <c r="C9" s="274"/>
      <c r="D9" s="321">
        <f>SUM(E9:G9)</f>
        <v>0</v>
      </c>
      <c r="E9" s="264"/>
      <c r="F9" s="264"/>
      <c r="G9" s="264"/>
      <c r="H9" s="321">
        <f>SUM(I9:K9)</f>
        <v>0</v>
      </c>
      <c r="I9" s="264"/>
      <c r="J9" s="264"/>
      <c r="K9" s="264"/>
      <c r="L9" s="321">
        <f>SUM(M9:O9)</f>
        <v>0</v>
      </c>
      <c r="M9" s="264"/>
      <c r="N9" s="264"/>
      <c r="O9" s="264"/>
      <c r="P9" s="321">
        <f>SUM(Q9:S9)</f>
        <v>0</v>
      </c>
      <c r="Q9" s="264"/>
      <c r="R9" s="264"/>
      <c r="S9" s="264"/>
      <c r="T9" s="27">
        <f>P9+L9+H9+D9</f>
        <v>0</v>
      </c>
      <c r="U9" s="186">
        <f>C9+T9</f>
        <v>0</v>
      </c>
      <c r="V9" s="25"/>
    </row>
    <row r="10" spans="1:22" ht="20.100000000000001" customHeight="1">
      <c r="A10" s="1707"/>
      <c r="B10" s="1708"/>
      <c r="C10" s="274"/>
      <c r="D10" s="321">
        <f>SUM(E10:G10)</f>
        <v>0</v>
      </c>
      <c r="E10" s="264"/>
      <c r="F10" s="264"/>
      <c r="G10" s="264"/>
      <c r="H10" s="321">
        <f>SUM(I10:K10)</f>
        <v>0</v>
      </c>
      <c r="I10" s="264"/>
      <c r="J10" s="264"/>
      <c r="K10" s="264"/>
      <c r="L10" s="321">
        <f>SUM(M10:O10)</f>
        <v>0</v>
      </c>
      <c r="M10" s="264"/>
      <c r="N10" s="264"/>
      <c r="O10" s="264"/>
      <c r="P10" s="321">
        <f>SUM(Q10:S10)</f>
        <v>0</v>
      </c>
      <c r="Q10" s="264"/>
      <c r="R10" s="264"/>
      <c r="S10" s="264"/>
      <c r="T10" s="27">
        <f>P10+L10+H10+D10</f>
        <v>0</v>
      </c>
      <c r="U10" s="186">
        <f>C10+T10</f>
        <v>0</v>
      </c>
      <c r="V10" s="25"/>
    </row>
    <row r="11" spans="1:22" ht="20.100000000000001" customHeight="1">
      <c r="A11" s="1709" t="s">
        <v>1127</v>
      </c>
      <c r="B11" s="1710"/>
      <c r="C11" s="207">
        <f>SUM(C9:C10)</f>
        <v>0</v>
      </c>
      <c r="D11" s="190">
        <f>SUM(D9:D10)</f>
        <v>0</v>
      </c>
      <c r="E11" s="190">
        <f t="shared" ref="E11:G11" si="0">SUM(E9:E10)</f>
        <v>0</v>
      </c>
      <c r="F11" s="190">
        <f t="shared" si="0"/>
        <v>0</v>
      </c>
      <c r="G11" s="190">
        <f t="shared" si="0"/>
        <v>0</v>
      </c>
      <c r="H11" s="190">
        <f>SUM(H9:H10)</f>
        <v>0</v>
      </c>
      <c r="I11" s="190">
        <f t="shared" ref="I11" si="1">SUM(I9:I10)</f>
        <v>0</v>
      </c>
      <c r="J11" s="190">
        <f t="shared" ref="J11" si="2">SUM(J9:J10)</f>
        <v>0</v>
      </c>
      <c r="K11" s="190">
        <f t="shared" ref="K11" si="3">SUM(K9:K10)</f>
        <v>0</v>
      </c>
      <c r="L11" s="190">
        <f>SUM(L9:L10)</f>
        <v>0</v>
      </c>
      <c r="M11" s="190">
        <f t="shared" ref="M11" si="4">SUM(M9:M10)</f>
        <v>0</v>
      </c>
      <c r="N11" s="190">
        <f t="shared" ref="N11" si="5">SUM(N9:N10)</f>
        <v>0</v>
      </c>
      <c r="O11" s="190">
        <f t="shared" ref="O11" si="6">SUM(O9:O10)</f>
        <v>0</v>
      </c>
      <c r="P11" s="190">
        <f>SUM(P9:P10)</f>
        <v>0</v>
      </c>
      <c r="Q11" s="190">
        <f t="shared" ref="Q11" si="7">SUM(Q9:Q10)</f>
        <v>0</v>
      </c>
      <c r="R11" s="190">
        <f t="shared" ref="R11" si="8">SUM(R9:R10)</f>
        <v>0</v>
      </c>
      <c r="S11" s="190">
        <f t="shared" ref="S11" si="9">SUM(S9:S10)</f>
        <v>0</v>
      </c>
      <c r="T11" s="190">
        <f>SUM(T9:T10)</f>
        <v>0</v>
      </c>
      <c r="U11" s="190">
        <f>SUM(U9:U10)</f>
        <v>0</v>
      </c>
      <c r="V11" s="185"/>
    </row>
    <row r="12" spans="1:22" ht="20.100000000000001" customHeight="1">
      <c r="A12" s="1700" t="s">
        <v>253</v>
      </c>
      <c r="B12" s="1701"/>
      <c r="C12" s="204"/>
      <c r="D12" s="186"/>
      <c r="E12" s="186"/>
      <c r="F12" s="186"/>
      <c r="G12" s="186"/>
      <c r="H12" s="186"/>
      <c r="I12" s="186"/>
      <c r="J12" s="186"/>
      <c r="K12" s="186"/>
      <c r="L12" s="186"/>
      <c r="M12" s="186"/>
      <c r="N12" s="186"/>
      <c r="O12" s="186"/>
      <c r="P12" s="186"/>
      <c r="Q12" s="186"/>
      <c r="R12" s="186"/>
      <c r="S12" s="186"/>
      <c r="T12" s="186"/>
      <c r="U12" s="186"/>
      <c r="V12" s="25"/>
    </row>
    <row r="13" spans="1:22" ht="15" customHeight="1">
      <c r="A13" s="1707">
        <v>1</v>
      </c>
      <c r="B13" s="1708"/>
      <c r="C13" s="283"/>
      <c r="D13" s="321">
        <f>SUM(E13:G13)</f>
        <v>0</v>
      </c>
      <c r="E13" s="264"/>
      <c r="F13" s="264"/>
      <c r="G13" s="264"/>
      <c r="H13" s="321">
        <f>SUM(I13:K13)</f>
        <v>0</v>
      </c>
      <c r="I13" s="264"/>
      <c r="J13" s="264"/>
      <c r="K13" s="264"/>
      <c r="L13" s="321">
        <f>SUM(M13:O13)</f>
        <v>0</v>
      </c>
      <c r="M13" s="264"/>
      <c r="N13" s="264"/>
      <c r="O13" s="264"/>
      <c r="P13" s="321">
        <f>SUM(Q13:S13)</f>
        <v>0</v>
      </c>
      <c r="Q13" s="264"/>
      <c r="R13" s="264"/>
      <c r="S13" s="264"/>
      <c r="T13" s="27">
        <f>P13+L13+H13+D13</f>
        <v>0</v>
      </c>
      <c r="U13" s="186">
        <f>C13+T13</f>
        <v>0</v>
      </c>
      <c r="V13" s="25"/>
    </row>
    <row r="14" spans="1:22" ht="15" customHeight="1">
      <c r="A14" s="1707">
        <v>2</v>
      </c>
      <c r="B14" s="1708"/>
      <c r="C14" s="283"/>
      <c r="D14" s="321">
        <f>SUM(E14:G14)</f>
        <v>0</v>
      </c>
      <c r="E14" s="264"/>
      <c r="F14" s="264"/>
      <c r="G14" s="264"/>
      <c r="H14" s="321">
        <f>SUM(I14:K14)</f>
        <v>0</v>
      </c>
      <c r="I14" s="264"/>
      <c r="J14" s="264"/>
      <c r="K14" s="264"/>
      <c r="L14" s="321">
        <f>SUM(M14:O14)</f>
        <v>0</v>
      </c>
      <c r="M14" s="264"/>
      <c r="N14" s="264"/>
      <c r="O14" s="264"/>
      <c r="P14" s="321">
        <f>SUM(Q14:S14)</f>
        <v>0</v>
      </c>
      <c r="Q14" s="264"/>
      <c r="R14" s="264"/>
      <c r="S14" s="264"/>
      <c r="T14" s="27">
        <f>P14+L14+H14+D14</f>
        <v>0</v>
      </c>
      <c r="U14" s="186">
        <f>C14+T14</f>
        <v>0</v>
      </c>
      <c r="V14" s="25"/>
    </row>
    <row r="15" spans="1:22" ht="20.100000000000001" customHeight="1">
      <c r="A15" s="1709" t="s">
        <v>1127</v>
      </c>
      <c r="B15" s="1710"/>
      <c r="C15" s="189">
        <f>SUM(C13:C14)</f>
        <v>0</v>
      </c>
      <c r="D15" s="189">
        <f>SUM(D13:D14)</f>
        <v>0</v>
      </c>
      <c r="E15" s="189">
        <f t="shared" ref="E15:G15" si="10">SUM(E13:E14)</f>
        <v>0</v>
      </c>
      <c r="F15" s="189">
        <f t="shared" si="10"/>
        <v>0</v>
      </c>
      <c r="G15" s="189">
        <f t="shared" si="10"/>
        <v>0</v>
      </c>
      <c r="H15" s="189">
        <f>SUM(H13:H14)</f>
        <v>0</v>
      </c>
      <c r="I15" s="189">
        <f t="shared" ref="I15" si="11">SUM(I13:I14)</f>
        <v>0</v>
      </c>
      <c r="J15" s="189">
        <f t="shared" ref="J15" si="12">SUM(J13:J14)</f>
        <v>0</v>
      </c>
      <c r="K15" s="189">
        <f t="shared" ref="K15" si="13">SUM(K13:K14)</f>
        <v>0</v>
      </c>
      <c r="L15" s="189">
        <f>SUM(L13:L14)</f>
        <v>0</v>
      </c>
      <c r="M15" s="189">
        <f t="shared" ref="M15" si="14">SUM(M13:M14)</f>
        <v>0</v>
      </c>
      <c r="N15" s="189">
        <f t="shared" ref="N15" si="15">SUM(N13:N14)</f>
        <v>0</v>
      </c>
      <c r="O15" s="189">
        <f t="shared" ref="O15" si="16">SUM(O13:O14)</f>
        <v>0</v>
      </c>
      <c r="P15" s="189">
        <f>SUM(P13:P14)</f>
        <v>0</v>
      </c>
      <c r="Q15" s="189">
        <f t="shared" ref="Q15" si="17">SUM(Q13:Q14)</f>
        <v>0</v>
      </c>
      <c r="R15" s="189">
        <f t="shared" ref="R15" si="18">SUM(R13:R14)</f>
        <v>0</v>
      </c>
      <c r="S15" s="189">
        <f t="shared" ref="S15" si="19">SUM(S13:S14)</f>
        <v>0</v>
      </c>
      <c r="T15" s="205">
        <f>SUM(T13:T14)</f>
        <v>0</v>
      </c>
      <c r="U15" s="205">
        <f>SUM(U13:U14)</f>
        <v>0</v>
      </c>
      <c r="V15" s="176"/>
    </row>
    <row r="16" spans="1:22" ht="20.100000000000001" customHeight="1">
      <c r="A16" s="1700" t="s">
        <v>135</v>
      </c>
      <c r="B16" s="1701"/>
      <c r="C16" s="204"/>
      <c r="D16" s="186"/>
      <c r="E16" s="186"/>
      <c r="F16" s="186"/>
      <c r="G16" s="186"/>
      <c r="H16" s="186"/>
      <c r="I16" s="186"/>
      <c r="J16" s="186"/>
      <c r="K16" s="186"/>
      <c r="L16" s="186"/>
      <c r="M16" s="186"/>
      <c r="N16" s="186"/>
      <c r="O16" s="186"/>
      <c r="P16" s="186"/>
      <c r="Q16" s="186"/>
      <c r="R16" s="186"/>
      <c r="S16" s="186"/>
      <c r="T16" s="186"/>
      <c r="U16" s="186"/>
      <c r="V16" s="25"/>
    </row>
    <row r="17" spans="1:23" ht="15" customHeight="1">
      <c r="A17" s="1707">
        <v>1</v>
      </c>
      <c r="B17" s="1708"/>
      <c r="C17" s="283"/>
      <c r="D17" s="321">
        <f>SUM(E17:G17)</f>
        <v>0</v>
      </c>
      <c r="E17" s="264"/>
      <c r="F17" s="264"/>
      <c r="G17" s="264"/>
      <c r="H17" s="321">
        <f>SUM(I17:K17)</f>
        <v>0</v>
      </c>
      <c r="I17" s="264"/>
      <c r="J17" s="264"/>
      <c r="K17" s="264"/>
      <c r="L17" s="321">
        <f>SUM(M17:O17)</f>
        <v>0</v>
      </c>
      <c r="M17" s="264"/>
      <c r="N17" s="264"/>
      <c r="O17" s="264"/>
      <c r="P17" s="321">
        <f>SUM(Q17:S17)</f>
        <v>0</v>
      </c>
      <c r="Q17" s="264"/>
      <c r="R17" s="264"/>
      <c r="S17" s="264"/>
      <c r="T17" s="27">
        <f>P17+L17+H17+D17</f>
        <v>0</v>
      </c>
      <c r="U17" s="186">
        <f>C17+T17</f>
        <v>0</v>
      </c>
      <c r="V17" s="25"/>
    </row>
    <row r="18" spans="1:23" ht="15" customHeight="1">
      <c r="A18" s="1707">
        <v>2</v>
      </c>
      <c r="B18" s="1708"/>
      <c r="C18" s="283"/>
      <c r="D18" s="321">
        <f>SUM(E18:G18)</f>
        <v>0</v>
      </c>
      <c r="E18" s="264"/>
      <c r="F18" s="264"/>
      <c r="G18" s="264"/>
      <c r="H18" s="321">
        <f>SUM(I18:K18)</f>
        <v>0</v>
      </c>
      <c r="I18" s="264"/>
      <c r="J18" s="264"/>
      <c r="K18" s="264"/>
      <c r="L18" s="321">
        <f>SUM(M18:O18)</f>
        <v>0</v>
      </c>
      <c r="M18" s="264"/>
      <c r="N18" s="264"/>
      <c r="O18" s="264"/>
      <c r="P18" s="321">
        <f>SUM(Q18:S18)</f>
        <v>0</v>
      </c>
      <c r="Q18" s="264"/>
      <c r="R18" s="264"/>
      <c r="S18" s="264"/>
      <c r="T18" s="27">
        <f>P18+L18+H18+D18</f>
        <v>0</v>
      </c>
      <c r="U18" s="186">
        <f>C18+T18</f>
        <v>0</v>
      </c>
      <c r="V18" s="25"/>
    </row>
    <row r="19" spans="1:23" ht="20.100000000000001" customHeight="1">
      <c r="A19" s="1709" t="s">
        <v>1036</v>
      </c>
      <c r="B19" s="1710"/>
      <c r="C19" s="205">
        <f>SUM(C17:C18)</f>
        <v>0</v>
      </c>
      <c r="D19" s="205">
        <f>SUM(D17:D18)</f>
        <v>0</v>
      </c>
      <c r="E19" s="205">
        <f t="shared" ref="E19:G19" si="20">SUM(E17:E18)</f>
        <v>0</v>
      </c>
      <c r="F19" s="205">
        <f t="shared" si="20"/>
        <v>0</v>
      </c>
      <c r="G19" s="205">
        <f t="shared" si="20"/>
        <v>0</v>
      </c>
      <c r="H19" s="205">
        <f>SUM(H17:H18)</f>
        <v>0</v>
      </c>
      <c r="I19" s="205">
        <f t="shared" ref="I19" si="21">SUM(I17:I18)</f>
        <v>0</v>
      </c>
      <c r="J19" s="205">
        <f t="shared" ref="J19" si="22">SUM(J17:J18)</f>
        <v>0</v>
      </c>
      <c r="K19" s="205">
        <f t="shared" ref="K19" si="23">SUM(K17:K18)</f>
        <v>0</v>
      </c>
      <c r="L19" s="205">
        <f>SUM(L17:L18)</f>
        <v>0</v>
      </c>
      <c r="M19" s="205">
        <f t="shared" ref="M19" si="24">SUM(M17:M18)</f>
        <v>0</v>
      </c>
      <c r="N19" s="205">
        <f t="shared" ref="N19" si="25">SUM(N17:N18)</f>
        <v>0</v>
      </c>
      <c r="O19" s="205">
        <f t="shared" ref="O19" si="26">SUM(O17:O18)</f>
        <v>0</v>
      </c>
      <c r="P19" s="205">
        <f>SUM(P17:P18)</f>
        <v>0</v>
      </c>
      <c r="Q19" s="205">
        <f t="shared" ref="Q19" si="27">SUM(Q17:Q18)</f>
        <v>0</v>
      </c>
      <c r="R19" s="205">
        <f t="shared" ref="R19" si="28">SUM(R17:R18)</f>
        <v>0</v>
      </c>
      <c r="S19" s="205">
        <f t="shared" ref="S19" si="29">SUM(S17:S18)</f>
        <v>0</v>
      </c>
      <c r="T19" s="205">
        <f>SUM(T17:T18)</f>
        <v>0</v>
      </c>
      <c r="U19" s="190">
        <f>SUM(U17:U18)</f>
        <v>0</v>
      </c>
      <c r="V19" s="185"/>
    </row>
    <row r="20" spans="1:23" ht="20.100000000000001" customHeight="1">
      <c r="A20" s="1713" t="s">
        <v>1037</v>
      </c>
      <c r="B20" s="1714"/>
      <c r="C20" s="204"/>
      <c r="D20" s="186"/>
      <c r="E20" s="186"/>
      <c r="F20" s="186"/>
      <c r="G20" s="186"/>
      <c r="H20" s="186"/>
      <c r="I20" s="186"/>
      <c r="J20" s="186"/>
      <c r="K20" s="186"/>
      <c r="L20" s="186"/>
      <c r="M20" s="186"/>
      <c r="N20" s="186"/>
      <c r="O20" s="186"/>
      <c r="P20" s="186"/>
      <c r="Q20" s="186"/>
      <c r="R20" s="186"/>
      <c r="S20" s="186"/>
      <c r="T20" s="186"/>
      <c r="U20" s="186"/>
      <c r="V20" s="25"/>
    </row>
    <row r="21" spans="1:23" ht="15" customHeight="1">
      <c r="A21" s="1707">
        <v>1</v>
      </c>
      <c r="B21" s="1708"/>
      <c r="C21" s="283"/>
      <c r="D21" s="321">
        <f>SUM(E21:G21)</f>
        <v>0</v>
      </c>
      <c r="E21" s="264"/>
      <c r="F21" s="264"/>
      <c r="G21" s="264"/>
      <c r="H21" s="321">
        <f>SUM(I21:K21)</f>
        <v>0</v>
      </c>
      <c r="I21" s="264"/>
      <c r="J21" s="264"/>
      <c r="K21" s="264"/>
      <c r="L21" s="321">
        <f>SUM(M21:O21)</f>
        <v>0</v>
      </c>
      <c r="M21" s="264"/>
      <c r="N21" s="264"/>
      <c r="O21" s="264"/>
      <c r="P21" s="321">
        <f>SUM(Q21:S21)</f>
        <v>0</v>
      </c>
      <c r="Q21" s="264"/>
      <c r="R21" s="264"/>
      <c r="S21" s="264"/>
      <c r="T21" s="27">
        <f>P21+L21+H21+D21</f>
        <v>0</v>
      </c>
      <c r="U21" s="186">
        <f>C21+T21</f>
        <v>0</v>
      </c>
      <c r="V21" s="25"/>
    </row>
    <row r="22" spans="1:23" ht="15" customHeight="1">
      <c r="A22" s="1707">
        <v>2</v>
      </c>
      <c r="B22" s="1708"/>
      <c r="C22" s="274"/>
      <c r="D22" s="321">
        <f>SUM(E22:G22)</f>
        <v>0</v>
      </c>
      <c r="E22" s="273"/>
      <c r="F22" s="273"/>
      <c r="G22" s="273"/>
      <c r="H22" s="321">
        <f>SUM(I22:K22)</f>
        <v>0</v>
      </c>
      <c r="I22" s="273"/>
      <c r="J22" s="273"/>
      <c r="K22" s="273"/>
      <c r="L22" s="321">
        <f>SUM(M22:O22)</f>
        <v>0</v>
      </c>
      <c r="M22" s="273"/>
      <c r="N22" s="273"/>
      <c r="O22" s="273"/>
      <c r="P22" s="321">
        <f>SUM(Q22:S22)</f>
        <v>0</v>
      </c>
      <c r="Q22" s="273"/>
      <c r="R22" s="273"/>
      <c r="S22" s="273"/>
      <c r="T22" s="27">
        <f>P22+L22+H22+D22</f>
        <v>0</v>
      </c>
      <c r="U22" s="186">
        <f>C22+T22</f>
        <v>0</v>
      </c>
      <c r="V22" s="25"/>
    </row>
    <row r="23" spans="1:23" ht="20.100000000000001" customHeight="1">
      <c r="A23" s="1709" t="s">
        <v>1132</v>
      </c>
      <c r="B23" s="1710"/>
      <c r="C23" s="205">
        <f>SUM(C21:C22)</f>
        <v>0</v>
      </c>
      <c r="D23" s="205">
        <f>SUM(D21:D22)</f>
        <v>0</v>
      </c>
      <c r="E23" s="205">
        <f t="shared" ref="E23:G23" si="30">SUM(E21:E22)</f>
        <v>0</v>
      </c>
      <c r="F23" s="205">
        <f t="shared" si="30"/>
        <v>0</v>
      </c>
      <c r="G23" s="205">
        <f t="shared" si="30"/>
        <v>0</v>
      </c>
      <c r="H23" s="205">
        <f>SUM(H21:H22)</f>
        <v>0</v>
      </c>
      <c r="I23" s="205">
        <f t="shared" ref="I23" si="31">SUM(I21:I22)</f>
        <v>0</v>
      </c>
      <c r="J23" s="205">
        <f t="shared" ref="J23" si="32">SUM(J21:J22)</f>
        <v>0</v>
      </c>
      <c r="K23" s="205">
        <f t="shared" ref="K23" si="33">SUM(K21:K22)</f>
        <v>0</v>
      </c>
      <c r="L23" s="205">
        <f>SUM(L21:L22)</f>
        <v>0</v>
      </c>
      <c r="M23" s="205">
        <f t="shared" ref="M23" si="34">SUM(M21:M22)</f>
        <v>0</v>
      </c>
      <c r="N23" s="205">
        <f t="shared" ref="N23" si="35">SUM(N21:N22)</f>
        <v>0</v>
      </c>
      <c r="O23" s="205">
        <f t="shared" ref="O23" si="36">SUM(O21:O22)</f>
        <v>0</v>
      </c>
      <c r="P23" s="205">
        <f>SUM(P21:P22)</f>
        <v>0</v>
      </c>
      <c r="Q23" s="205">
        <f t="shared" ref="Q23" si="37">SUM(Q21:Q22)</f>
        <v>0</v>
      </c>
      <c r="R23" s="205">
        <f t="shared" ref="R23" si="38">SUM(R21:R22)</f>
        <v>0</v>
      </c>
      <c r="S23" s="205">
        <f t="shared" ref="S23" si="39">SUM(S21:S22)</f>
        <v>0</v>
      </c>
      <c r="T23" s="205">
        <f>SUM(T21:T22)</f>
        <v>0</v>
      </c>
      <c r="U23" s="190">
        <f>SUM(U21:U22)</f>
        <v>0</v>
      </c>
      <c r="V23" s="185"/>
    </row>
    <row r="24" spans="1:23" ht="20.100000000000001" customHeight="1">
      <c r="A24" s="1711" t="s">
        <v>1111</v>
      </c>
      <c r="B24" s="1712"/>
      <c r="C24" s="206">
        <f>SUM(C11,C15,C19,C23)</f>
        <v>0</v>
      </c>
      <c r="D24" s="206">
        <f>SUM(D11,D15,D19,D23)</f>
        <v>0</v>
      </c>
      <c r="E24" s="206">
        <f t="shared" ref="E24:G24" si="40">SUM(E11,E15,E19,E23)</f>
        <v>0</v>
      </c>
      <c r="F24" s="206">
        <f t="shared" si="40"/>
        <v>0</v>
      </c>
      <c r="G24" s="206">
        <f t="shared" si="40"/>
        <v>0</v>
      </c>
      <c r="H24" s="206">
        <f>SUM(H11,H15,H19,H23)</f>
        <v>0</v>
      </c>
      <c r="I24" s="206">
        <f t="shared" ref="I24" si="41">SUM(I11,I15,I19,I23)</f>
        <v>0</v>
      </c>
      <c r="J24" s="206">
        <f t="shared" ref="J24" si="42">SUM(J11,J15,J19,J23)</f>
        <v>0</v>
      </c>
      <c r="K24" s="206">
        <f t="shared" ref="K24" si="43">SUM(K11,K15,K19,K23)</f>
        <v>0</v>
      </c>
      <c r="L24" s="206">
        <f>SUM(L11,L15,L19,L23)</f>
        <v>0</v>
      </c>
      <c r="M24" s="206">
        <f t="shared" ref="M24" si="44">SUM(M11,M15,M19,M23)</f>
        <v>0</v>
      </c>
      <c r="N24" s="206">
        <f t="shared" ref="N24" si="45">SUM(N11,N15,N19,N23)</f>
        <v>0</v>
      </c>
      <c r="O24" s="206">
        <f t="shared" ref="O24" si="46">SUM(O11,O15,O19,O23)</f>
        <v>0</v>
      </c>
      <c r="P24" s="206">
        <f>SUM(P11,P15,P19,P23)</f>
        <v>0</v>
      </c>
      <c r="Q24" s="206">
        <f t="shared" ref="Q24" si="47">SUM(Q11,Q15,Q19,Q23)</f>
        <v>0</v>
      </c>
      <c r="R24" s="206">
        <f t="shared" ref="R24" si="48">SUM(R11,R15,R19,R23)</f>
        <v>0</v>
      </c>
      <c r="S24" s="206">
        <f t="shared" ref="S24" si="49">SUM(S11,S15,S19,S23)</f>
        <v>0</v>
      </c>
      <c r="T24" s="206">
        <f>T11+T15+T23</f>
        <v>0</v>
      </c>
      <c r="U24" s="206">
        <f>U11+U15+U23</f>
        <v>0</v>
      </c>
      <c r="V24" s="195"/>
    </row>
    <row r="25" spans="1:23" ht="20.100000000000001" customHeight="1">
      <c r="A25" s="40" t="s">
        <v>115</v>
      </c>
      <c r="B25" s="40"/>
      <c r="C25" s="40"/>
      <c r="D25" s="40"/>
      <c r="E25" s="40"/>
      <c r="F25" s="40"/>
      <c r="G25" s="40"/>
      <c r="H25" s="40"/>
      <c r="I25" s="40"/>
      <c r="J25" s="40"/>
      <c r="K25" s="40"/>
      <c r="L25" s="40"/>
      <c r="M25" s="40"/>
      <c r="N25" s="40"/>
      <c r="O25" s="40"/>
      <c r="T25" s="40"/>
      <c r="U25" s="1706" t="s">
        <v>313</v>
      </c>
      <c r="V25" s="1706"/>
      <c r="W25" s="40"/>
    </row>
    <row r="26" spans="1:23" ht="20.100000000000001" customHeight="1">
      <c r="A26" s="41" t="s">
        <v>152</v>
      </c>
      <c r="B26" s="40"/>
      <c r="C26" s="40"/>
      <c r="D26" s="40"/>
      <c r="E26" s="40"/>
      <c r="F26" s="40"/>
      <c r="G26" s="40"/>
      <c r="H26" s="40"/>
      <c r="I26" s="40"/>
      <c r="J26" s="40"/>
      <c r="K26" s="40"/>
      <c r="L26" s="40"/>
      <c r="M26" s="40"/>
      <c r="N26" s="40"/>
      <c r="O26" s="40"/>
      <c r="T26" s="40"/>
      <c r="U26" s="40"/>
      <c r="V26" s="40"/>
      <c r="W26" s="40"/>
    </row>
    <row r="27" spans="1:23" ht="15">
      <c r="A27" s="41" t="s">
        <v>465</v>
      </c>
      <c r="B27" s="40"/>
      <c r="C27" s="40"/>
      <c r="D27" s="40"/>
      <c r="E27" s="40"/>
      <c r="F27" s="40"/>
      <c r="G27" s="40"/>
      <c r="H27" s="40"/>
      <c r="I27" s="40"/>
      <c r="J27" s="40"/>
      <c r="K27" s="40"/>
      <c r="L27" s="40"/>
      <c r="M27" s="40"/>
      <c r="N27" s="40"/>
      <c r="O27" s="40"/>
      <c r="T27" s="40"/>
      <c r="U27" s="40"/>
      <c r="V27" s="40"/>
      <c r="W27" s="40"/>
    </row>
    <row r="28" spans="1:23" ht="15">
      <c r="A28" s="41" t="s">
        <v>256</v>
      </c>
      <c r="B28" s="40"/>
      <c r="C28" s="40"/>
      <c r="D28" s="40"/>
      <c r="E28" s="40"/>
      <c r="F28" s="40"/>
      <c r="G28" s="40"/>
      <c r="H28" s="40"/>
      <c r="I28" s="40"/>
      <c r="J28" s="40"/>
      <c r="K28" s="40"/>
      <c r="L28" s="40"/>
      <c r="M28" s="40"/>
      <c r="N28" s="40"/>
      <c r="O28" s="40"/>
      <c r="T28" s="40"/>
      <c r="U28" s="40"/>
      <c r="V28" s="40"/>
      <c r="W28" s="40"/>
    </row>
    <row r="29" spans="1:23" ht="15">
      <c r="A29" s="41" t="s">
        <v>255</v>
      </c>
      <c r="B29" s="40"/>
      <c r="C29" s="40"/>
      <c r="D29" s="40"/>
      <c r="E29" s="40"/>
      <c r="F29" s="40"/>
      <c r="G29" s="40"/>
      <c r="H29" s="40"/>
      <c r="I29" s="40"/>
      <c r="J29" s="40"/>
      <c r="K29" s="40"/>
      <c r="L29" s="40"/>
      <c r="M29" s="40"/>
      <c r="N29" s="40"/>
      <c r="O29" s="40"/>
      <c r="T29" s="40"/>
      <c r="U29" s="40"/>
      <c r="V29" s="40"/>
      <c r="W29" s="40"/>
    </row>
    <row r="30" spans="1:23" ht="15">
      <c r="A30" s="41" t="s">
        <v>254</v>
      </c>
      <c r="B30" s="40"/>
      <c r="C30" s="40"/>
      <c r="D30" s="40"/>
      <c r="E30" s="40"/>
      <c r="F30" s="40"/>
      <c r="G30" s="40"/>
      <c r="H30" s="40"/>
      <c r="I30" s="40"/>
      <c r="J30" s="40"/>
      <c r="K30" s="40"/>
      <c r="L30" s="40"/>
      <c r="M30" s="40"/>
      <c r="N30" s="40"/>
      <c r="O30" s="40"/>
      <c r="T30" s="40"/>
      <c r="U30" s="40"/>
      <c r="V30" s="40"/>
      <c r="W30" s="40"/>
    </row>
  </sheetData>
  <mergeCells count="27">
    <mergeCell ref="A22:B22"/>
    <mergeCell ref="A3:V3"/>
    <mergeCell ref="A8:B8"/>
    <mergeCell ref="A9:B9"/>
    <mergeCell ref="T4:V4"/>
    <mergeCell ref="A5:B7"/>
    <mergeCell ref="V5:V7"/>
    <mergeCell ref="C5:C6"/>
    <mergeCell ref="U5:U6"/>
    <mergeCell ref="A4:C4"/>
    <mergeCell ref="H4:L4"/>
    <mergeCell ref="U25:V25"/>
    <mergeCell ref="A10:B10"/>
    <mergeCell ref="D5:T5"/>
    <mergeCell ref="A18:B18"/>
    <mergeCell ref="A11:B11"/>
    <mergeCell ref="A15:B15"/>
    <mergeCell ref="A16:B16"/>
    <mergeCell ref="A17:B17"/>
    <mergeCell ref="A12:B12"/>
    <mergeCell ref="A13:B13"/>
    <mergeCell ref="A14:B14"/>
    <mergeCell ref="A23:B23"/>
    <mergeCell ref="A24:B24"/>
    <mergeCell ref="A19:B19"/>
    <mergeCell ref="A20:B20"/>
    <mergeCell ref="A21:B21"/>
  </mergeCells>
  <phoneticPr fontId="2" type="noConversion"/>
  <hyperlinks>
    <hyperlink ref="A2" location="一、资金流量预算表!A1" display="返回"/>
  </hyperlinks>
  <printOptions horizontalCentered="1"/>
  <pageMargins left="0.55118110236220474" right="0.55118110236220474" top="0.37" bottom="0.34" header="0.11811023622047245" footer="0.26"/>
  <pageSetup paperSize="9" scale="95" orientation="landscape" verticalDpi="1200" r:id="rId1"/>
  <headerFooter alignWithMargins="0"/>
</worksheet>
</file>

<file path=xl/worksheets/sheet29.xml><?xml version="1.0" encoding="utf-8"?>
<worksheet xmlns="http://schemas.openxmlformats.org/spreadsheetml/2006/main" xmlns:r="http://schemas.openxmlformats.org/officeDocument/2006/relationships">
  <sheetPr codeName="Sheet33">
    <outlinePr summaryRight="0"/>
  </sheetPr>
  <dimension ref="A1:T36"/>
  <sheetViews>
    <sheetView workbookViewId="0">
      <selection activeCell="F9" sqref="F9"/>
    </sheetView>
  </sheetViews>
  <sheetFormatPr defaultRowHeight="14.25" outlineLevelCol="1"/>
  <cols>
    <col min="1" max="1" width="9" style="19"/>
    <col min="2" max="2" width="11.75" style="19" customWidth="1"/>
    <col min="3" max="3" width="8" style="19" customWidth="1"/>
    <col min="4" max="6" width="8" style="19" customWidth="1" outlineLevel="1"/>
    <col min="7" max="7" width="8" style="19" customWidth="1" collapsed="1"/>
    <col min="8" max="10" width="8" style="19" hidden="1" customWidth="1" outlineLevel="1"/>
    <col min="11" max="11" width="8" style="19" customWidth="1" collapsed="1"/>
    <col min="12" max="14" width="8" style="19" hidden="1" customWidth="1" outlineLevel="1"/>
    <col min="15" max="15" width="8" style="19" customWidth="1" collapsed="1"/>
    <col min="16" max="18" width="8" style="19" hidden="1" customWidth="1" outlineLevel="1"/>
    <col min="19" max="19" width="14.25" style="19" customWidth="1"/>
    <col min="20" max="20" width="12.125" style="19" customWidth="1"/>
    <col min="21" max="16384" width="9" style="19"/>
  </cols>
  <sheetData>
    <row r="1" spans="1:20">
      <c r="A1" s="35" t="s">
        <v>1579</v>
      </c>
    </row>
    <row r="2" spans="1:20">
      <c r="A2" s="161" t="s">
        <v>1015</v>
      </c>
    </row>
    <row r="3" spans="1:20" ht="22.5">
      <c r="A3" s="1577" t="s">
        <v>1202</v>
      </c>
      <c r="B3" s="1577"/>
      <c r="C3" s="1577"/>
      <c r="D3" s="1577"/>
      <c r="E3" s="1577"/>
      <c r="F3" s="1577"/>
      <c r="G3" s="1577"/>
      <c r="H3" s="1577"/>
      <c r="I3" s="1577"/>
      <c r="J3" s="1577"/>
      <c r="K3" s="1577"/>
      <c r="L3" s="1577"/>
      <c r="M3" s="1577"/>
      <c r="N3" s="1577"/>
      <c r="O3" s="1577"/>
      <c r="P3" s="1577"/>
      <c r="Q3" s="1577"/>
      <c r="R3" s="1577"/>
      <c r="S3" s="1577"/>
      <c r="T3" s="1577"/>
    </row>
    <row r="4" spans="1:20" ht="24.75" customHeight="1">
      <c r="A4" s="296" t="str">
        <f>表格索引!B4</f>
        <v>编制单位：广东******有限公司</v>
      </c>
      <c r="B4" s="296"/>
      <c r="C4" s="45"/>
      <c r="D4" s="45"/>
      <c r="E4" s="45"/>
      <c r="F4" s="45"/>
      <c r="G4" s="62"/>
      <c r="H4" s="62"/>
      <c r="I4" s="62"/>
      <c r="J4" s="62"/>
      <c r="K4" s="45" t="str">
        <f>表格索引!C4</f>
        <v>预算年度：2013年</v>
      </c>
      <c r="L4" s="45"/>
      <c r="M4" s="45"/>
      <c r="N4" s="45"/>
      <c r="O4" s="62"/>
      <c r="P4" s="62"/>
      <c r="Q4" s="62"/>
      <c r="R4" s="62"/>
      <c r="S4" s="62"/>
      <c r="T4" s="62" t="s">
        <v>1186</v>
      </c>
    </row>
    <row r="5" spans="1:20" ht="20.25" customHeight="1">
      <c r="A5" s="1580" t="s">
        <v>116</v>
      </c>
      <c r="B5" s="1581"/>
      <c r="C5" s="1702" t="s">
        <v>1201</v>
      </c>
      <c r="D5" s="1702"/>
      <c r="E5" s="1702"/>
      <c r="F5" s="1702"/>
      <c r="G5" s="1702"/>
      <c r="H5" s="1702"/>
      <c r="I5" s="1702"/>
      <c r="J5" s="1702"/>
      <c r="K5" s="1702"/>
      <c r="L5" s="1702"/>
      <c r="M5" s="1702"/>
      <c r="N5" s="1702"/>
      <c r="O5" s="1702"/>
      <c r="P5" s="1702"/>
      <c r="Q5" s="1702"/>
      <c r="R5" s="1702"/>
      <c r="S5" s="1702"/>
      <c r="T5" s="1498" t="s">
        <v>1185</v>
      </c>
    </row>
    <row r="6" spans="1:20" s="48" customFormat="1" ht="15.75">
      <c r="A6" s="1582"/>
      <c r="B6" s="1583"/>
      <c r="C6" s="23" t="s">
        <v>1207</v>
      </c>
      <c r="D6" s="23" t="s">
        <v>368</v>
      </c>
      <c r="E6" s="23" t="s">
        <v>369</v>
      </c>
      <c r="F6" s="23" t="s">
        <v>370</v>
      </c>
      <c r="G6" s="23" t="s">
        <v>1208</v>
      </c>
      <c r="H6" s="23" t="s">
        <v>371</v>
      </c>
      <c r="I6" s="23" t="s">
        <v>372</v>
      </c>
      <c r="J6" s="23" t="s">
        <v>373</v>
      </c>
      <c r="K6" s="23" t="s">
        <v>1191</v>
      </c>
      <c r="L6" s="23" t="s">
        <v>374</v>
      </c>
      <c r="M6" s="23" t="s">
        <v>375</v>
      </c>
      <c r="N6" s="23" t="s">
        <v>376</v>
      </c>
      <c r="O6" s="23" t="s">
        <v>1192</v>
      </c>
      <c r="P6" s="23" t="s">
        <v>377</v>
      </c>
      <c r="Q6" s="23" t="s">
        <v>378</v>
      </c>
      <c r="R6" s="23" t="s">
        <v>379</v>
      </c>
      <c r="S6" s="37" t="s">
        <v>1155</v>
      </c>
      <c r="T6" s="1579"/>
    </row>
    <row r="7" spans="1:20" s="53" customFormat="1" ht="12.75">
      <c r="A7" s="1584"/>
      <c r="B7" s="1585"/>
      <c r="C7" s="77" t="s">
        <v>12</v>
      </c>
      <c r="D7" s="77"/>
      <c r="E7" s="77"/>
      <c r="F7" s="77"/>
      <c r="G7" s="77" t="s">
        <v>13</v>
      </c>
      <c r="H7" s="77"/>
      <c r="I7" s="77"/>
      <c r="J7" s="77"/>
      <c r="K7" s="77" t="s">
        <v>19</v>
      </c>
      <c r="L7" s="77"/>
      <c r="M7" s="77"/>
      <c r="N7" s="77"/>
      <c r="O7" s="77" t="s">
        <v>15</v>
      </c>
      <c r="P7" s="77"/>
      <c r="Q7" s="77"/>
      <c r="R7" s="77"/>
      <c r="S7" s="77" t="s">
        <v>20</v>
      </c>
      <c r="T7" s="1499"/>
    </row>
    <row r="8" spans="1:20" ht="24" customHeight="1">
      <c r="A8" s="1698" t="s">
        <v>227</v>
      </c>
      <c r="B8" s="1699"/>
      <c r="C8" s="321">
        <f t="shared" ref="C8:C13" si="0">SUM(D8:F8)</f>
        <v>0</v>
      </c>
      <c r="D8" s="263"/>
      <c r="E8" s="263"/>
      <c r="F8" s="263"/>
      <c r="G8" s="321">
        <f t="shared" ref="G8:G13" si="1">SUM(H8:J8)</f>
        <v>0</v>
      </c>
      <c r="H8" s="263"/>
      <c r="I8" s="263"/>
      <c r="J8" s="263"/>
      <c r="K8" s="321">
        <f t="shared" ref="K8:K13" si="2">SUM(L8:N8)</f>
        <v>0</v>
      </c>
      <c r="L8" s="263"/>
      <c r="M8" s="263"/>
      <c r="N8" s="263"/>
      <c r="O8" s="321">
        <f t="shared" ref="O8:O13" si="3">SUM(P8:R8)</f>
        <v>0</v>
      </c>
      <c r="P8" s="263"/>
      <c r="Q8" s="263"/>
      <c r="R8" s="263"/>
      <c r="S8" s="27">
        <f t="shared" ref="S8:S13" si="4">O8+K8+G8+C8</f>
        <v>0</v>
      </c>
      <c r="T8" s="25"/>
    </row>
    <row r="9" spans="1:20" ht="24" customHeight="1">
      <c r="A9" s="1698" t="s">
        <v>228</v>
      </c>
      <c r="B9" s="1699"/>
      <c r="C9" s="321">
        <f t="shared" si="0"/>
        <v>0</v>
      </c>
      <c r="D9" s="263"/>
      <c r="E9" s="263"/>
      <c r="F9" s="263"/>
      <c r="G9" s="321">
        <f t="shared" si="1"/>
        <v>0</v>
      </c>
      <c r="H9" s="263"/>
      <c r="I9" s="263"/>
      <c r="J9" s="263"/>
      <c r="K9" s="321">
        <f t="shared" si="2"/>
        <v>0</v>
      </c>
      <c r="L9" s="263"/>
      <c r="M9" s="263"/>
      <c r="N9" s="263"/>
      <c r="O9" s="321">
        <f t="shared" si="3"/>
        <v>0</v>
      </c>
      <c r="P9" s="263"/>
      <c r="Q9" s="263"/>
      <c r="R9" s="263"/>
      <c r="S9" s="27">
        <f t="shared" si="4"/>
        <v>0</v>
      </c>
      <c r="T9" s="25"/>
    </row>
    <row r="10" spans="1:20" ht="24" customHeight="1">
      <c r="A10" s="1698" t="s">
        <v>229</v>
      </c>
      <c r="B10" s="1699"/>
      <c r="C10" s="321">
        <f t="shared" si="0"/>
        <v>0</v>
      </c>
      <c r="D10" s="263"/>
      <c r="E10" s="263"/>
      <c r="F10" s="263"/>
      <c r="G10" s="321">
        <f t="shared" si="1"/>
        <v>0</v>
      </c>
      <c r="H10" s="263"/>
      <c r="I10" s="263"/>
      <c r="J10" s="263"/>
      <c r="K10" s="321">
        <f t="shared" si="2"/>
        <v>0</v>
      </c>
      <c r="L10" s="263"/>
      <c r="M10" s="263"/>
      <c r="N10" s="263"/>
      <c r="O10" s="321">
        <f t="shared" si="3"/>
        <v>0</v>
      </c>
      <c r="P10" s="263"/>
      <c r="Q10" s="263"/>
      <c r="R10" s="263"/>
      <c r="S10" s="27">
        <f t="shared" si="4"/>
        <v>0</v>
      </c>
      <c r="T10" s="25"/>
    </row>
    <row r="11" spans="1:20" ht="24" customHeight="1">
      <c r="A11" s="1698" t="s">
        <v>230</v>
      </c>
      <c r="B11" s="1699"/>
      <c r="C11" s="321">
        <f t="shared" si="0"/>
        <v>0</v>
      </c>
      <c r="D11" s="263"/>
      <c r="E11" s="263"/>
      <c r="F11" s="263"/>
      <c r="G11" s="321">
        <f t="shared" si="1"/>
        <v>0</v>
      </c>
      <c r="H11" s="263"/>
      <c r="I11" s="263"/>
      <c r="J11" s="263"/>
      <c r="K11" s="321">
        <f t="shared" si="2"/>
        <v>0</v>
      </c>
      <c r="L11" s="263"/>
      <c r="M11" s="263"/>
      <c r="N11" s="263"/>
      <c r="O11" s="321">
        <f t="shared" si="3"/>
        <v>0</v>
      </c>
      <c r="P11" s="263"/>
      <c r="Q11" s="263"/>
      <c r="R11" s="263"/>
      <c r="S11" s="27">
        <f t="shared" si="4"/>
        <v>0</v>
      </c>
      <c r="T11" s="25"/>
    </row>
    <row r="12" spans="1:20" ht="24" customHeight="1">
      <c r="A12" s="1698" t="s">
        <v>231</v>
      </c>
      <c r="B12" s="1699"/>
      <c r="C12" s="321">
        <f t="shared" si="0"/>
        <v>0</v>
      </c>
      <c r="D12" s="263"/>
      <c r="E12" s="263"/>
      <c r="F12" s="263"/>
      <c r="G12" s="321">
        <f t="shared" si="1"/>
        <v>0</v>
      </c>
      <c r="H12" s="263"/>
      <c r="I12" s="263"/>
      <c r="J12" s="263"/>
      <c r="K12" s="321">
        <f t="shared" si="2"/>
        <v>0</v>
      </c>
      <c r="L12" s="263"/>
      <c r="M12" s="263"/>
      <c r="N12" s="263"/>
      <c r="O12" s="321">
        <f t="shared" si="3"/>
        <v>0</v>
      </c>
      <c r="P12" s="263"/>
      <c r="Q12" s="263"/>
      <c r="R12" s="263"/>
      <c r="S12" s="27">
        <f t="shared" si="4"/>
        <v>0</v>
      </c>
      <c r="T12" s="25"/>
    </row>
    <row r="13" spans="1:20" ht="24" customHeight="1">
      <c r="A13" s="1698" t="s">
        <v>232</v>
      </c>
      <c r="B13" s="1699"/>
      <c r="C13" s="321">
        <f t="shared" si="0"/>
        <v>0</v>
      </c>
      <c r="D13" s="263"/>
      <c r="E13" s="263"/>
      <c r="F13" s="263"/>
      <c r="G13" s="321">
        <f t="shared" si="1"/>
        <v>0</v>
      </c>
      <c r="H13" s="263"/>
      <c r="I13" s="263"/>
      <c r="J13" s="263"/>
      <c r="K13" s="321">
        <f t="shared" si="2"/>
        <v>0</v>
      </c>
      <c r="L13" s="263"/>
      <c r="M13" s="263"/>
      <c r="N13" s="263"/>
      <c r="O13" s="321">
        <f t="shared" si="3"/>
        <v>0</v>
      </c>
      <c r="P13" s="263"/>
      <c r="Q13" s="263"/>
      <c r="R13" s="263"/>
      <c r="S13" s="27">
        <f t="shared" si="4"/>
        <v>0</v>
      </c>
      <c r="T13" s="25"/>
    </row>
    <row r="14" spans="1:20" ht="24" customHeight="1">
      <c r="A14" s="1703" t="s">
        <v>1155</v>
      </c>
      <c r="B14" s="1703"/>
      <c r="C14" s="25">
        <f>SUM(C8:C13)</f>
        <v>0</v>
      </c>
      <c r="D14" s="25">
        <f t="shared" ref="D14:F14" si="5">SUM(D8:D13)</f>
        <v>0</v>
      </c>
      <c r="E14" s="25">
        <f t="shared" si="5"/>
        <v>0</v>
      </c>
      <c r="F14" s="25">
        <f t="shared" si="5"/>
        <v>0</v>
      </c>
      <c r="G14" s="25">
        <f>SUM(G8:G13)</f>
        <v>0</v>
      </c>
      <c r="H14" s="25">
        <f t="shared" ref="H14" si="6">SUM(H8:H13)</f>
        <v>0</v>
      </c>
      <c r="I14" s="25">
        <f t="shared" ref="I14" si="7">SUM(I8:I13)</f>
        <v>0</v>
      </c>
      <c r="J14" s="25">
        <f t="shared" ref="J14" si="8">SUM(J8:J13)</f>
        <v>0</v>
      </c>
      <c r="K14" s="25">
        <f>SUM(K8:K13)</f>
        <v>0</v>
      </c>
      <c r="L14" s="25">
        <f t="shared" ref="L14" si="9">SUM(L8:L13)</f>
        <v>0</v>
      </c>
      <c r="M14" s="25">
        <f t="shared" ref="M14" si="10">SUM(M8:M13)</f>
        <v>0</v>
      </c>
      <c r="N14" s="25">
        <f t="shared" ref="N14" si="11">SUM(N8:N13)</f>
        <v>0</v>
      </c>
      <c r="O14" s="25">
        <f>SUM(O8:O13)</f>
        <v>0</v>
      </c>
      <c r="P14" s="25">
        <f t="shared" ref="P14" si="12">SUM(P8:P13)</f>
        <v>0</v>
      </c>
      <c r="Q14" s="25">
        <f t="shared" ref="Q14" si="13">SUM(Q8:Q13)</f>
        <v>0</v>
      </c>
      <c r="R14" s="25">
        <f t="shared" ref="R14" si="14">SUM(R8:R13)</f>
        <v>0</v>
      </c>
      <c r="S14" s="25">
        <f>SUM(S8:S13)</f>
        <v>0</v>
      </c>
      <c r="T14" s="25"/>
    </row>
    <row r="15" spans="1:20">
      <c r="A15" s="19" t="s">
        <v>115</v>
      </c>
      <c r="S15" s="78" t="s">
        <v>1188</v>
      </c>
    </row>
    <row r="16" spans="1:20" ht="15.75">
      <c r="A16" s="79" t="s">
        <v>225</v>
      </c>
      <c r="T16" s="30"/>
    </row>
    <row r="17" spans="1:20" ht="15.75">
      <c r="A17" s="79" t="s">
        <v>226</v>
      </c>
      <c r="T17" s="30"/>
    </row>
    <row r="18" spans="1:20">
      <c r="T18" s="30"/>
    </row>
    <row r="19" spans="1:20">
      <c r="T19" s="30"/>
    </row>
    <row r="20" spans="1:20">
      <c r="T20" s="30"/>
    </row>
    <row r="21" spans="1:20">
      <c r="T21" s="30"/>
    </row>
    <row r="22" spans="1:20">
      <c r="T22" s="30"/>
    </row>
    <row r="23" spans="1:20">
      <c r="T23" s="30"/>
    </row>
    <row r="24" spans="1:20">
      <c r="T24" s="30"/>
    </row>
    <row r="25" spans="1:20">
      <c r="T25" s="30"/>
    </row>
    <row r="26" spans="1:20">
      <c r="T26" s="30"/>
    </row>
    <row r="27" spans="1:20">
      <c r="T27" s="30"/>
    </row>
    <row r="28" spans="1:20">
      <c r="T28" s="30"/>
    </row>
    <row r="29" spans="1:20">
      <c r="T29" s="30"/>
    </row>
    <row r="30" spans="1:20">
      <c r="T30" s="30"/>
    </row>
    <row r="31" spans="1:20">
      <c r="T31" s="30"/>
    </row>
    <row r="32" spans="1:20">
      <c r="T32" s="30"/>
    </row>
    <row r="33" spans="20:20">
      <c r="T33" s="30"/>
    </row>
    <row r="34" spans="20:20">
      <c r="T34" s="30"/>
    </row>
    <row r="35" spans="20:20">
      <c r="T35" s="30"/>
    </row>
    <row r="36" spans="20:20">
      <c r="T36" s="30"/>
    </row>
  </sheetData>
  <mergeCells count="11">
    <mergeCell ref="C5:S5"/>
    <mergeCell ref="A3:T3"/>
    <mergeCell ref="A5:B7"/>
    <mergeCell ref="T5:T7"/>
    <mergeCell ref="A14:B14"/>
    <mergeCell ref="A12:B12"/>
    <mergeCell ref="A13:B13"/>
    <mergeCell ref="A8:B8"/>
    <mergeCell ref="A9:B9"/>
    <mergeCell ref="A10:B10"/>
    <mergeCell ref="A11:B11"/>
  </mergeCells>
  <phoneticPr fontId="2" type="noConversion"/>
  <hyperlinks>
    <hyperlink ref="A2" location="一、资金流量预算表!A1" display="返回"/>
  </hyperlinks>
  <printOptions horizontalCentered="1"/>
  <pageMargins left="0.74803149606299213" right="0.74803149606299213" top="0.88" bottom="0.98425196850393704" header="0.51181102362204722" footer="0.51181102362204722"/>
  <pageSetup paperSize="9" orientation="landscape" verticalDpi="1200" r:id="rId1"/>
  <headerFooter alignWithMargins="0"/>
</worksheet>
</file>

<file path=xl/worksheets/sheet3.xml><?xml version="1.0" encoding="utf-8"?>
<worksheet xmlns="http://schemas.openxmlformats.org/spreadsheetml/2006/main" xmlns:r="http://schemas.openxmlformats.org/officeDocument/2006/relationships">
  <sheetPr codeName="Sheet6"/>
  <dimension ref="A1:E63"/>
  <sheetViews>
    <sheetView showGridLines="0" tabSelected="1" workbookViewId="0">
      <selection activeCell="B3" sqref="B3"/>
    </sheetView>
  </sheetViews>
  <sheetFormatPr defaultRowHeight="14.1" customHeight="1"/>
  <cols>
    <col min="1" max="1" width="1.375" style="1001" customWidth="1"/>
    <col min="2" max="2" width="41.125" style="1004" customWidth="1"/>
    <col min="3" max="3" width="25.75" style="1004" bestFit="1" customWidth="1"/>
    <col min="4" max="4" width="15.25" style="1004" customWidth="1"/>
    <col min="5" max="5" width="17.25" style="1004" bestFit="1" customWidth="1"/>
    <col min="6" max="16384" width="9" style="1004"/>
  </cols>
  <sheetData>
    <row r="1" spans="1:5" ht="18" customHeight="1">
      <c r="B1" s="1002"/>
      <c r="C1" s="1003"/>
    </row>
    <row r="2" spans="1:5" s="1006" customFormat="1" ht="27.75" customHeight="1">
      <c r="A2" s="1005"/>
      <c r="B2" s="1484" t="s">
        <v>1310</v>
      </c>
      <c r="C2" s="1484"/>
      <c r="D2" s="1484"/>
    </row>
    <row r="3" spans="1:5" ht="18" customHeight="1">
      <c r="B3" s="1007"/>
      <c r="C3" s="1008"/>
    </row>
    <row r="4" spans="1:5" ht="18" customHeight="1">
      <c r="B4" s="1009" t="s">
        <v>1988</v>
      </c>
      <c r="C4" s="1010" t="s">
        <v>1308</v>
      </c>
    </row>
    <row r="5" spans="1:5" ht="18" customHeight="1">
      <c r="B5" s="1007"/>
      <c r="C5" s="1008"/>
    </row>
    <row r="6" spans="1:5" ht="18" customHeight="1">
      <c r="B6" s="1011" t="s">
        <v>285</v>
      </c>
      <c r="C6" s="1012" t="s">
        <v>277</v>
      </c>
      <c r="D6" s="1011" t="s">
        <v>1317</v>
      </c>
      <c r="E6" s="1013"/>
    </row>
    <row r="7" spans="1:5" s="1015" customFormat="1" ht="21" customHeight="1">
      <c r="A7" s="1027"/>
      <c r="B7" s="1014" t="s">
        <v>1090</v>
      </c>
      <c r="C7" s="1028" t="s">
        <v>283</v>
      </c>
      <c r="D7" s="1015" t="s">
        <v>1319</v>
      </c>
      <c r="E7" s="1016"/>
    </row>
    <row r="8" spans="1:5" s="1015" customFormat="1" ht="21" customHeight="1">
      <c r="A8" s="1027"/>
      <c r="B8" s="1017" t="s">
        <v>1091</v>
      </c>
      <c r="C8" s="1244" t="s">
        <v>1712</v>
      </c>
    </row>
    <row r="9" spans="1:5" s="1015" customFormat="1" ht="21" customHeight="1">
      <c r="A9" s="1027"/>
      <c r="B9" s="1017" t="s">
        <v>1075</v>
      </c>
      <c r="C9" s="1245" t="s">
        <v>1713</v>
      </c>
    </row>
    <row r="10" spans="1:5" s="1015" customFormat="1" ht="21" customHeight="1">
      <c r="A10" s="1027"/>
      <c r="B10" s="1017" t="s">
        <v>1594</v>
      </c>
      <c r="C10" s="1014" t="s">
        <v>1083</v>
      </c>
    </row>
    <row r="11" spans="1:5" ht="21" customHeight="1">
      <c r="B11" s="318" t="s">
        <v>1595</v>
      </c>
      <c r="C11" s="1014" t="s">
        <v>1085</v>
      </c>
      <c r="E11" s="1013"/>
    </row>
    <row r="12" spans="1:5" ht="21" customHeight="1">
      <c r="B12" s="317" t="s">
        <v>1596</v>
      </c>
      <c r="C12" s="1018" t="s">
        <v>630</v>
      </c>
      <c r="E12" s="1013"/>
    </row>
    <row r="13" spans="1:5" ht="21" customHeight="1">
      <c r="B13" s="319" t="s">
        <v>1597</v>
      </c>
      <c r="C13" s="1014" t="s">
        <v>1093</v>
      </c>
      <c r="D13" s="1014" t="s">
        <v>1086</v>
      </c>
      <c r="E13" s="1013"/>
    </row>
    <row r="14" spans="1:5" ht="21" customHeight="1">
      <c r="B14" s="319" t="s">
        <v>1598</v>
      </c>
      <c r="E14" s="1013"/>
    </row>
    <row r="15" spans="1:5" ht="21" customHeight="1">
      <c r="B15" s="319" t="s">
        <v>1599</v>
      </c>
      <c r="C15" s="1014" t="s">
        <v>1089</v>
      </c>
      <c r="D15" s="1014" t="s">
        <v>1088</v>
      </c>
      <c r="E15" s="1013"/>
    </row>
    <row r="16" spans="1:5" ht="21" customHeight="1">
      <c r="B16" s="319" t="s">
        <v>1600</v>
      </c>
      <c r="C16" s="1014" t="s">
        <v>278</v>
      </c>
      <c r="E16" s="1013"/>
    </row>
    <row r="17" spans="2:5" ht="21" customHeight="1">
      <c r="B17" s="319" t="s">
        <v>1601</v>
      </c>
      <c r="C17" s="1019"/>
      <c r="E17" s="1013"/>
    </row>
    <row r="18" spans="2:5" ht="21" customHeight="1">
      <c r="B18" s="319" t="s">
        <v>1605</v>
      </c>
      <c r="C18" s="1020" t="s">
        <v>1033</v>
      </c>
    </row>
    <row r="19" spans="2:5" ht="21" customHeight="1">
      <c r="B19" s="319" t="s">
        <v>1602</v>
      </c>
    </row>
    <row r="20" spans="2:5" ht="21" customHeight="1">
      <c r="B20" s="319" t="s">
        <v>1603</v>
      </c>
    </row>
    <row r="21" spans="2:5" ht="21" customHeight="1">
      <c r="B21" s="319" t="s">
        <v>1604</v>
      </c>
      <c r="C21" s="1020" t="s">
        <v>286</v>
      </c>
    </row>
    <row r="22" spans="2:5" ht="21" customHeight="1">
      <c r="B22" s="320" t="s">
        <v>1606</v>
      </c>
      <c r="C22" s="1012"/>
    </row>
    <row r="23" spans="2:5" ht="21" customHeight="1">
      <c r="B23" s="319" t="s">
        <v>1607</v>
      </c>
    </row>
    <row r="24" spans="2:5" ht="21" customHeight="1">
      <c r="B24" s="319" t="s">
        <v>1608</v>
      </c>
      <c r="C24" s="1020" t="s">
        <v>287</v>
      </c>
      <c r="D24" s="1013"/>
      <c r="E24" s="1013"/>
    </row>
    <row r="25" spans="2:5" ht="21" customHeight="1">
      <c r="B25" s="319" t="s">
        <v>1609</v>
      </c>
      <c r="C25" s="1012"/>
      <c r="D25" s="1013"/>
    </row>
    <row r="26" spans="2:5" ht="21" customHeight="1">
      <c r="B26" s="319" t="s">
        <v>1610</v>
      </c>
      <c r="C26" s="1023"/>
      <c r="E26" s="1013"/>
    </row>
    <row r="27" spans="2:5" ht="21" customHeight="1">
      <c r="B27" s="319" t="s">
        <v>1611</v>
      </c>
      <c r="D27" s="1013"/>
    </row>
    <row r="28" spans="2:5" ht="18" customHeight="1">
      <c r="C28" s="1008"/>
      <c r="E28" s="1013"/>
    </row>
    <row r="29" spans="2:5" ht="18" customHeight="1">
      <c r="C29" s="1008"/>
      <c r="E29" s="1013"/>
    </row>
    <row r="30" spans="2:5" ht="18" customHeight="1">
      <c r="B30" s="1021"/>
      <c r="C30" s="1008"/>
    </row>
    <row r="31" spans="2:5" ht="18" customHeight="1">
      <c r="C31" s="1008"/>
    </row>
    <row r="32" spans="2:5" ht="18" customHeight="1">
      <c r="B32" s="1022"/>
      <c r="C32" s="1008"/>
    </row>
    <row r="33" spans="2:3" ht="18" customHeight="1">
      <c r="C33" s="1008"/>
    </row>
    <row r="34" spans="2:3" ht="18" customHeight="1">
      <c r="B34" s="1024"/>
      <c r="C34" s="1008"/>
    </row>
    <row r="35" spans="2:3" ht="18" customHeight="1">
      <c r="B35" s="1017" t="s">
        <v>1092</v>
      </c>
      <c r="C35" s="1008"/>
    </row>
    <row r="36" spans="2:3" ht="18" customHeight="1">
      <c r="C36" s="1008"/>
    </row>
    <row r="37" spans="2:3" ht="18" customHeight="1"/>
    <row r="38" spans="2:3" ht="18" customHeight="1"/>
    <row r="39" spans="2:3" ht="18" customHeight="1"/>
    <row r="40" spans="2:3" ht="18" customHeight="1"/>
    <row r="41" spans="2:3" ht="18" customHeight="1"/>
    <row r="42" spans="2:3" ht="18" customHeight="1">
      <c r="B42" s="1017" t="s">
        <v>1082</v>
      </c>
    </row>
    <row r="43" spans="2:3" ht="18" customHeight="1">
      <c r="B43" s="1025"/>
    </row>
    <row r="44" spans="2:3" ht="18" customHeight="1"/>
    <row r="45" spans="2:3" ht="18" customHeight="1"/>
    <row r="46" spans="2:3" ht="18" customHeight="1"/>
    <row r="47" spans="2:3" ht="18" customHeight="1"/>
    <row r="48" spans="2:3" ht="18" customHeight="1"/>
    <row r="49" spans="2:2" ht="18" customHeight="1"/>
    <row r="50" spans="2:2" ht="18" customHeight="1"/>
    <row r="51" spans="2:2" ht="18" customHeight="1"/>
    <row r="52" spans="2:2" ht="18" customHeight="1"/>
    <row r="53" spans="2:2" ht="18" customHeight="1"/>
    <row r="54" spans="2:2" ht="18" customHeight="1"/>
    <row r="55" spans="2:2" ht="18" customHeight="1"/>
    <row r="56" spans="2:2" ht="18" customHeight="1"/>
    <row r="62" spans="2:2" ht="14.1" customHeight="1">
      <c r="B62" s="1019"/>
    </row>
    <row r="63" spans="2:2" ht="14.1" customHeight="1">
      <c r="B63" s="1026"/>
    </row>
  </sheetData>
  <mergeCells count="1">
    <mergeCell ref="B2:D2"/>
  </mergeCells>
  <phoneticPr fontId="2" type="noConversion"/>
  <hyperlinks>
    <hyperlink ref="B7" location="'一-1、主营业务收入现金预算表'!A1" display="１、  主营业务收入现金预算表 "/>
    <hyperlink ref="B6" location="一、资金流量预算表!Print_Titles" display="一、资金流量表"/>
    <hyperlink ref="B8" location="'一-2、其他业务现金收入预算表'!A1" display="２、 其他业务收入现金预算表　"/>
    <hyperlink ref="B9" location="'一-3、收到的与其他经营活动有关的现金'!A1" display="３、收到的其他与经营活动有关的现金预算表"/>
    <hyperlink ref="B18" location="'一-10收回投资本金、收益'!A1" display="10、投资收回现金预算表"/>
    <hyperlink ref="B19" location="'一-11、处置非流动资产收入现金'!A1" display="11、处置非流动资产收入现金预算表"/>
    <hyperlink ref="B20" location="'一-12、收到的与其他投资活动有关的现金'!A1" display="12、收到的其他与投资活动有关的现金预算表"/>
    <hyperlink ref="B23" location="'一-15、吸收投资收到的现金'!A1" display="15、吸收投资收到的现金预算表"/>
    <hyperlink ref="B24" location="'一-16、金融机构借款预算表'!A1" display="16、金融机构借款现金预算表"/>
    <hyperlink ref="B25" location="'一-17、收到的与其他筹资活动有关的现金'!A1" display="17、收到的其他与筹资活动有关的现金预算表"/>
    <hyperlink ref="B10" location="'一-4、主营成本'!A1" display="4、主营业务成本支出现金预算表"/>
    <hyperlink ref="B11" location="'一-4-1开发成本'!A1" display="4-1开发成本支出现金预算明细表"/>
    <hyperlink ref="B12" location="'一-4-2开发间接费用'!A1" display="4-2开发间接费现金预算明细表"/>
    <hyperlink ref="B13" location="'一-5其他成本'!A1" display="5、其他业务成本支出现金预算表 "/>
    <hyperlink ref="B14" location="'一-6管理费用'!A1" display="6、管理费用预算表"/>
    <hyperlink ref="B15" location="'一-7销售费用'!A1" display="7、销售费用现金预算表 "/>
    <hyperlink ref="B35" location="'14员工收入预算表'!A1" display="１４、员工收入现金预算表  "/>
    <hyperlink ref="B26" location="'一-18、财务费用'!A1" display="18、财务费用现金预算表 "/>
    <hyperlink ref="B16" location="'一-8税费'!A1" display="8、各项税费支出现金预算表 "/>
    <hyperlink ref="B17" location="'一-9支付的其他与经营活动有关的现金'!A1" display="9、支付的其他与经营活动有关的现金预算表"/>
    <hyperlink ref="B21" location="'一-13、购置非流动资产支出'!A1" display="13、购置非流动资产支出现金预算表"/>
    <hyperlink ref="B27" location="'一-19、筹资活动产生的现金流出预算表'!A1" display="19、筹资活动的流出现金预算表 "/>
    <hyperlink ref="B22" location="'一-14、投资支出'!A1" display="14、投资支出现金预算表 "/>
    <hyperlink ref="B42" location="'21、利息费用计算明细表'!A1" display="２１、利息支出现金预算表"/>
    <hyperlink ref="C6" location="二、损益表!A1" display="二、预    计   损   益   表"/>
    <hyperlink ref="C8" location="'2、主营成本'!A1" display="２、主营业务支出预算表 "/>
    <hyperlink ref="C10" location="'3、营业税金及附加'!A1" display="３、主营业务税金及附加预算表"/>
    <hyperlink ref="C11" location="'4、其他业务利润'!A1" display="４、其他业务利润预算表"/>
    <hyperlink ref="C12" location="'5、销售费用'!A1" display="５、销售费用预算表"/>
    <hyperlink ref="D13" location="'6、管理费用'!A1" display="６、管理费用预算表"/>
    <hyperlink ref="C13" location="'7、财务费用'!A1" display="７、财务费用预算表 "/>
    <hyperlink ref="D15" location="'8、投资收益'!A1" display="８、投资收益预算表"/>
    <hyperlink ref="C15" location="'9、营业外收支'!A1" display="９、营业外收支预算表"/>
    <hyperlink ref="C16" location="'10、企业所得税'!A1" display="１０、企业所得税预计表"/>
    <hyperlink ref="C18" location="三、资产负债表!A1" display="三、预计资产负债表"/>
    <hyperlink ref="C24" location="四、考核指标预计表!A1" display="五、预计指标计算表"/>
    <hyperlink ref="C21" location="现金流量表!A1" display="四、预计现金流量表"/>
    <hyperlink ref="C9" r:id="rId1" location="'二-2-1土地费用总预算'!A1"/>
  </hyperlinks>
  <printOptions horizontalCentered="1"/>
  <pageMargins left="0.70866141732283472" right="0.70866141732283472" top="0.74803149606299213" bottom="0.74803149606299213" header="0.31496062992125984" footer="0.31496062992125984"/>
  <pageSetup paperSize="9" orientation="portrait" verticalDpi="1200" r:id="rId2"/>
  <headerFooter alignWithMargins="0"/>
</worksheet>
</file>

<file path=xl/worksheets/sheet30.xml><?xml version="1.0" encoding="utf-8"?>
<worksheet xmlns="http://schemas.openxmlformats.org/spreadsheetml/2006/main" xmlns:r="http://schemas.openxmlformats.org/officeDocument/2006/relationships">
  <sheetPr codeName="Sheet34">
    <outlinePr summaryRight="0"/>
  </sheetPr>
  <dimension ref="A1:AN104"/>
  <sheetViews>
    <sheetView workbookViewId="0">
      <selection activeCell="A2" sqref="A2"/>
    </sheetView>
  </sheetViews>
  <sheetFormatPr defaultRowHeight="13.5" customHeight="1" outlineLevelRow="1" outlineLevelCol="1"/>
  <cols>
    <col min="1" max="1" width="15.5" style="19" customWidth="1"/>
    <col min="2" max="2" width="11.125" style="19" customWidth="1"/>
    <col min="3" max="3" width="12.5" style="489" customWidth="1"/>
    <col min="4" max="4" width="13.875" style="489" customWidth="1"/>
    <col min="5" max="5" width="13" style="19" customWidth="1" outlineLevel="1"/>
    <col min="6" max="7" width="13.25" style="19" bestFit="1" customWidth="1" outlineLevel="1"/>
    <col min="8" max="8" width="13.875" style="489" customWidth="1"/>
    <col min="9" max="11" width="13.25" style="19" bestFit="1" customWidth="1" outlineLevel="1"/>
    <col min="12" max="12" width="13.875" style="489" customWidth="1"/>
    <col min="13" max="15" width="6.125" style="19" customWidth="1" outlineLevel="1"/>
    <col min="16" max="16" width="13.875" style="489" customWidth="1" collapsed="1"/>
    <col min="17" max="17" width="6.75" style="19" hidden="1" customWidth="1" outlineLevel="1"/>
    <col min="18" max="18" width="8" style="19" hidden="1" customWidth="1" outlineLevel="1"/>
    <col min="19" max="19" width="6.5" style="19" hidden="1" customWidth="1" outlineLevel="1"/>
    <col min="20" max="20" width="14.75" style="489" customWidth="1"/>
    <col min="21" max="22" width="12" style="489" customWidth="1"/>
    <col min="23" max="24" width="6.625" style="19" customWidth="1"/>
    <col min="25" max="28" width="6" style="19" customWidth="1"/>
    <col min="29" max="32" width="6.5" style="19" customWidth="1"/>
    <col min="33" max="36" width="6.875" style="19" customWidth="1"/>
    <col min="37" max="37" width="10.625" style="19" customWidth="1"/>
    <col min="38" max="38" width="10.5" style="19" customWidth="1"/>
    <col min="39" max="39" width="10.125" style="19" customWidth="1"/>
    <col min="40" max="40" width="6.875" style="19" customWidth="1"/>
    <col min="41" max="41" width="9.125" style="19" customWidth="1"/>
    <col min="42" max="16384" width="9" style="19"/>
  </cols>
  <sheetData>
    <row r="1" spans="1:40" ht="13.5" customHeight="1">
      <c r="A1" s="35" t="s">
        <v>74</v>
      </c>
    </row>
    <row r="2" spans="1:40" ht="13.5" customHeight="1">
      <c r="A2" s="161" t="s">
        <v>1015</v>
      </c>
    </row>
    <row r="3" spans="1:40" ht="26.25" customHeight="1">
      <c r="A3" s="1685" t="s">
        <v>1078</v>
      </c>
      <c r="B3" s="1685"/>
      <c r="C3" s="1685"/>
      <c r="D3" s="1685"/>
      <c r="E3" s="1685"/>
      <c r="F3" s="1685"/>
      <c r="G3" s="1685"/>
      <c r="H3" s="1685"/>
      <c r="I3" s="1685"/>
      <c r="J3" s="1685"/>
      <c r="K3" s="1685"/>
      <c r="L3" s="1685"/>
      <c r="M3" s="1685"/>
      <c r="N3" s="1685"/>
      <c r="O3" s="1685"/>
      <c r="P3" s="1685"/>
      <c r="Q3" s="1685"/>
      <c r="R3" s="1685"/>
      <c r="S3" s="1685"/>
      <c r="T3" s="1685"/>
      <c r="U3" s="1685"/>
      <c r="V3" s="522"/>
      <c r="W3" s="322"/>
      <c r="X3" s="322"/>
      <c r="Y3" s="322"/>
      <c r="Z3" s="322"/>
      <c r="AA3" s="322"/>
      <c r="AB3" s="322"/>
      <c r="AC3" s="322"/>
      <c r="AD3" s="322"/>
      <c r="AE3" s="322"/>
      <c r="AF3" s="322"/>
      <c r="AG3" s="322"/>
      <c r="AH3" s="322"/>
      <c r="AI3" s="322"/>
      <c r="AJ3" s="322"/>
      <c r="AK3" s="322"/>
      <c r="AL3" s="322"/>
      <c r="AM3" s="322"/>
      <c r="AN3" s="322"/>
    </row>
    <row r="4" spans="1:40" s="20" customFormat="1" ht="26.25" customHeight="1">
      <c r="A4" s="20" t="str">
        <f>表格索引!B4</f>
        <v>编制单位：广东******有限公司</v>
      </c>
      <c r="C4" s="502"/>
      <c r="D4" s="502"/>
      <c r="H4" s="502" t="str">
        <f>表格索引!C4</f>
        <v>预算年度：2013年</v>
      </c>
      <c r="I4" s="323"/>
      <c r="J4" s="323"/>
      <c r="K4" s="323"/>
      <c r="L4" s="521"/>
      <c r="M4" s="109"/>
      <c r="N4" s="109"/>
      <c r="O4" s="109"/>
      <c r="P4" s="502"/>
      <c r="S4" s="323" t="s">
        <v>1034</v>
      </c>
      <c r="T4" s="502"/>
      <c r="U4" s="502"/>
      <c r="V4" s="502"/>
      <c r="AL4" s="324"/>
      <c r="AM4" s="324"/>
      <c r="AN4" s="324"/>
    </row>
    <row r="5" spans="1:40" ht="13.5" customHeight="1">
      <c r="A5" s="1498" t="s">
        <v>118</v>
      </c>
      <c r="B5" s="1498" t="s">
        <v>1156</v>
      </c>
      <c r="C5" s="1723" t="s">
        <v>117</v>
      </c>
      <c r="D5" s="1702" t="s">
        <v>120</v>
      </c>
      <c r="E5" s="1702"/>
      <c r="F5" s="1702"/>
      <c r="G5" s="1702"/>
      <c r="H5" s="1702"/>
      <c r="I5" s="1702"/>
      <c r="J5" s="1702"/>
      <c r="K5" s="1702"/>
      <c r="L5" s="1702"/>
      <c r="M5" s="1702"/>
      <c r="N5" s="1702"/>
      <c r="O5" s="1702"/>
      <c r="P5" s="1702"/>
      <c r="Q5" s="1702"/>
      <c r="R5" s="1702"/>
      <c r="S5" s="1702"/>
      <c r="T5" s="1702"/>
      <c r="AL5" s="30"/>
      <c r="AM5" s="30"/>
      <c r="AN5" s="30"/>
    </row>
    <row r="6" spans="1:40" ht="13.5" customHeight="1">
      <c r="A6" s="1579"/>
      <c r="B6" s="1579"/>
      <c r="C6" s="1724"/>
      <c r="D6" s="516" t="s">
        <v>1207</v>
      </c>
      <c r="E6" s="23" t="s">
        <v>368</v>
      </c>
      <c r="F6" s="23" t="s">
        <v>369</v>
      </c>
      <c r="G6" s="23" t="s">
        <v>370</v>
      </c>
      <c r="H6" s="516" t="s">
        <v>1208</v>
      </c>
      <c r="I6" s="23" t="s">
        <v>371</v>
      </c>
      <c r="J6" s="23" t="s">
        <v>372</v>
      </c>
      <c r="K6" s="23" t="s">
        <v>373</v>
      </c>
      <c r="L6" s="516" t="s">
        <v>1191</v>
      </c>
      <c r="M6" s="23" t="s">
        <v>374</v>
      </c>
      <c r="N6" s="23" t="s">
        <v>375</v>
      </c>
      <c r="O6" s="23" t="s">
        <v>376</v>
      </c>
      <c r="P6" s="516" t="s">
        <v>1192</v>
      </c>
      <c r="Q6" s="23" t="s">
        <v>377</v>
      </c>
      <c r="R6" s="23" t="s">
        <v>378</v>
      </c>
      <c r="S6" s="23" t="s">
        <v>379</v>
      </c>
      <c r="T6" s="527" t="s">
        <v>119</v>
      </c>
    </row>
    <row r="7" spans="1:40" ht="27.75" customHeight="1">
      <c r="A7" s="1499"/>
      <c r="B7" s="1499"/>
      <c r="C7" s="503" t="s">
        <v>12</v>
      </c>
      <c r="D7" s="517" t="s">
        <v>13</v>
      </c>
      <c r="E7" s="80"/>
      <c r="F7" s="80"/>
      <c r="G7" s="80"/>
      <c r="H7" s="517" t="s">
        <v>19</v>
      </c>
      <c r="I7" s="80"/>
      <c r="J7" s="80"/>
      <c r="K7" s="80"/>
      <c r="L7" s="517" t="s">
        <v>15</v>
      </c>
      <c r="M7" s="80"/>
      <c r="N7" s="80"/>
      <c r="O7" s="80"/>
      <c r="P7" s="517" t="s">
        <v>16</v>
      </c>
      <c r="Q7" s="80"/>
      <c r="R7" s="80"/>
      <c r="S7" s="80"/>
      <c r="T7" s="503" t="s">
        <v>126</v>
      </c>
    </row>
    <row r="8" spans="1:40" ht="15.75">
      <c r="A8" s="34" t="s">
        <v>1008</v>
      </c>
      <c r="B8" s="167"/>
      <c r="C8" s="504"/>
      <c r="D8" s="518"/>
      <c r="E8" s="177"/>
      <c r="F8" s="177"/>
      <c r="G8" s="177"/>
      <c r="H8" s="518"/>
      <c r="I8" s="177"/>
      <c r="J8" s="177"/>
      <c r="K8" s="177"/>
      <c r="L8" s="518"/>
      <c r="M8" s="177"/>
      <c r="N8" s="177"/>
      <c r="O8" s="177"/>
      <c r="P8" s="518"/>
      <c r="Q8" s="177"/>
      <c r="R8" s="177"/>
      <c r="S8" s="177"/>
      <c r="T8" s="508"/>
    </row>
    <row r="9" spans="1:40" ht="15" outlineLevel="1">
      <c r="A9" s="25" t="s">
        <v>1010</v>
      </c>
      <c r="B9" s="168"/>
      <c r="C9" s="505">
        <v>0</v>
      </c>
      <c r="D9" s="488">
        <f>SUM(E9:G9)</f>
        <v>0</v>
      </c>
      <c r="E9" s="267">
        <v>0</v>
      </c>
      <c r="F9" s="267"/>
      <c r="G9" s="267"/>
      <c r="H9" s="488">
        <f>SUM(I9:K9)</f>
        <v>0</v>
      </c>
      <c r="I9" s="267"/>
      <c r="J9" s="267"/>
      <c r="K9" s="267"/>
      <c r="L9" s="488">
        <f t="shared" ref="L9:L17" si="0">SUM(M9:O9)</f>
        <v>0</v>
      </c>
      <c r="M9" s="267"/>
      <c r="N9" s="267"/>
      <c r="O9" s="267"/>
      <c r="P9" s="488">
        <f t="shared" ref="P9:P17" si="1">SUM(Q9:S9)</f>
        <v>0</v>
      </c>
      <c r="Q9" s="267"/>
      <c r="R9" s="267"/>
      <c r="S9" s="267"/>
      <c r="T9" s="486">
        <f t="shared" ref="T9:T18" si="2">P9+L9+H9+D9</f>
        <v>0</v>
      </c>
    </row>
    <row r="10" spans="1:40" ht="15.75" outlineLevel="1">
      <c r="A10" s="25" t="s">
        <v>1011</v>
      </c>
      <c r="B10" s="173"/>
      <c r="C10" s="505"/>
      <c r="D10" s="488">
        <f>SUM(E10:G10)</f>
        <v>0</v>
      </c>
      <c r="E10" s="267"/>
      <c r="F10" s="267"/>
      <c r="G10" s="267"/>
      <c r="H10" s="488">
        <f>SUM(I10:K10)</f>
        <v>0</v>
      </c>
      <c r="I10" s="267"/>
      <c r="J10" s="267"/>
      <c r="K10" s="267"/>
      <c r="L10" s="488">
        <f t="shared" si="0"/>
        <v>0</v>
      </c>
      <c r="M10" s="267"/>
      <c r="N10" s="267"/>
      <c r="O10" s="267"/>
      <c r="P10" s="488">
        <f t="shared" si="1"/>
        <v>0</v>
      </c>
      <c r="Q10" s="267"/>
      <c r="R10" s="267"/>
      <c r="S10" s="267"/>
      <c r="T10" s="486">
        <f t="shared" si="2"/>
        <v>0</v>
      </c>
    </row>
    <row r="11" spans="1:40" ht="15" outlineLevel="1">
      <c r="A11" s="25" t="s">
        <v>1012</v>
      </c>
      <c r="B11" s="169"/>
      <c r="C11" s="505"/>
      <c r="D11" s="488">
        <f t="shared" ref="D11:D17" si="3">SUM(E11:G11)</f>
        <v>0</v>
      </c>
      <c r="E11" s="267"/>
      <c r="F11" s="267"/>
      <c r="G11" s="267"/>
      <c r="H11" s="488">
        <f t="shared" ref="H11:H17" si="4">SUM(I11:K11)</f>
        <v>0</v>
      </c>
      <c r="I11" s="267"/>
      <c r="J11" s="267"/>
      <c r="K11" s="267"/>
      <c r="L11" s="488">
        <f t="shared" si="0"/>
        <v>0</v>
      </c>
      <c r="M11" s="267"/>
      <c r="N11" s="267"/>
      <c r="O11" s="267"/>
      <c r="P11" s="488">
        <f t="shared" si="1"/>
        <v>0</v>
      </c>
      <c r="Q11" s="267"/>
      <c r="R11" s="267"/>
      <c r="S11" s="267"/>
      <c r="T11" s="486">
        <f t="shared" si="2"/>
        <v>0</v>
      </c>
    </row>
    <row r="12" spans="1:40" ht="15" outlineLevel="1">
      <c r="A12" s="25"/>
      <c r="B12" s="168"/>
      <c r="C12" s="505"/>
      <c r="D12" s="488">
        <f t="shared" si="3"/>
        <v>0</v>
      </c>
      <c r="E12" s="267"/>
      <c r="F12" s="267"/>
      <c r="G12" s="267"/>
      <c r="H12" s="488">
        <f t="shared" si="4"/>
        <v>0</v>
      </c>
      <c r="I12" s="267"/>
      <c r="J12" s="267"/>
      <c r="K12" s="267"/>
      <c r="L12" s="488">
        <f t="shared" si="0"/>
        <v>0</v>
      </c>
      <c r="M12" s="267"/>
      <c r="N12" s="267"/>
      <c r="O12" s="267"/>
      <c r="P12" s="488">
        <f t="shared" si="1"/>
        <v>0</v>
      </c>
      <c r="Q12" s="267"/>
      <c r="R12" s="267"/>
      <c r="S12" s="267"/>
      <c r="T12" s="486">
        <f t="shared" si="2"/>
        <v>0</v>
      </c>
    </row>
    <row r="13" spans="1:40" ht="15" outlineLevel="1">
      <c r="A13" s="25"/>
      <c r="B13" s="168"/>
      <c r="C13" s="506"/>
      <c r="D13" s="488">
        <f t="shared" si="3"/>
        <v>0</v>
      </c>
      <c r="E13" s="267"/>
      <c r="F13" s="267"/>
      <c r="G13" s="267"/>
      <c r="H13" s="488">
        <f t="shared" si="4"/>
        <v>0</v>
      </c>
      <c r="I13" s="267"/>
      <c r="J13" s="267"/>
      <c r="K13" s="267"/>
      <c r="L13" s="488">
        <f t="shared" si="0"/>
        <v>0</v>
      </c>
      <c r="M13" s="267"/>
      <c r="N13" s="267"/>
      <c r="O13" s="267"/>
      <c r="P13" s="488">
        <f t="shared" si="1"/>
        <v>0</v>
      </c>
      <c r="Q13" s="267"/>
      <c r="R13" s="267"/>
      <c r="S13" s="267"/>
      <c r="T13" s="486">
        <f t="shared" si="2"/>
        <v>0</v>
      </c>
    </row>
    <row r="14" spans="1:40" s="83" customFormat="1" ht="15" outlineLevel="1">
      <c r="A14" s="25"/>
      <c r="B14" s="170"/>
      <c r="C14" s="505"/>
      <c r="D14" s="488">
        <f t="shared" si="3"/>
        <v>0</v>
      </c>
      <c r="E14" s="268"/>
      <c r="F14" s="268"/>
      <c r="G14" s="268"/>
      <c r="H14" s="488">
        <f t="shared" si="4"/>
        <v>0</v>
      </c>
      <c r="I14" s="268"/>
      <c r="J14" s="268"/>
      <c r="K14" s="268"/>
      <c r="L14" s="488">
        <f t="shared" si="0"/>
        <v>0</v>
      </c>
      <c r="M14" s="268"/>
      <c r="N14" s="268"/>
      <c r="O14" s="268"/>
      <c r="P14" s="488">
        <f t="shared" si="1"/>
        <v>0</v>
      </c>
      <c r="Q14" s="268"/>
      <c r="R14" s="268"/>
      <c r="S14" s="268"/>
      <c r="T14" s="486">
        <f t="shared" si="2"/>
        <v>0</v>
      </c>
      <c r="U14" s="523"/>
      <c r="V14" s="523"/>
    </row>
    <row r="15" spans="1:40" s="84" customFormat="1" ht="15" outlineLevel="1">
      <c r="A15" s="25"/>
      <c r="B15" s="171"/>
      <c r="C15" s="505"/>
      <c r="D15" s="488">
        <f t="shared" si="3"/>
        <v>0</v>
      </c>
      <c r="E15" s="267"/>
      <c r="F15" s="267"/>
      <c r="G15" s="267"/>
      <c r="H15" s="488">
        <f t="shared" si="4"/>
        <v>0</v>
      </c>
      <c r="I15" s="267"/>
      <c r="J15" s="267"/>
      <c r="K15" s="267"/>
      <c r="L15" s="488">
        <f t="shared" si="0"/>
        <v>0</v>
      </c>
      <c r="M15" s="267"/>
      <c r="N15" s="267"/>
      <c r="O15" s="267"/>
      <c r="P15" s="488">
        <f t="shared" si="1"/>
        <v>0</v>
      </c>
      <c r="Q15" s="267"/>
      <c r="R15" s="267"/>
      <c r="S15" s="267"/>
      <c r="T15" s="486">
        <f t="shared" si="2"/>
        <v>0</v>
      </c>
      <c r="U15" s="524"/>
      <c r="V15" s="524"/>
    </row>
    <row r="16" spans="1:40" ht="15" outlineLevel="1">
      <c r="A16" s="25"/>
      <c r="B16" s="172"/>
      <c r="C16" s="505"/>
      <c r="D16" s="488">
        <f t="shared" si="3"/>
        <v>0</v>
      </c>
      <c r="E16" s="267"/>
      <c r="F16" s="267"/>
      <c r="G16" s="267"/>
      <c r="H16" s="488">
        <f t="shared" si="4"/>
        <v>0</v>
      </c>
      <c r="I16" s="267"/>
      <c r="J16" s="267"/>
      <c r="K16" s="267"/>
      <c r="L16" s="488">
        <f t="shared" si="0"/>
        <v>0</v>
      </c>
      <c r="M16" s="267"/>
      <c r="N16" s="267"/>
      <c r="O16" s="267"/>
      <c r="P16" s="488">
        <f t="shared" si="1"/>
        <v>0</v>
      </c>
      <c r="Q16" s="267"/>
      <c r="R16" s="267"/>
      <c r="S16" s="267"/>
      <c r="T16" s="486">
        <f t="shared" si="2"/>
        <v>0</v>
      </c>
    </row>
    <row r="17" spans="1:20" ht="15" outlineLevel="1">
      <c r="A17" s="25"/>
      <c r="B17" s="172"/>
      <c r="C17" s="505"/>
      <c r="D17" s="488">
        <f t="shared" si="3"/>
        <v>0</v>
      </c>
      <c r="E17" s="267"/>
      <c r="F17" s="267"/>
      <c r="G17" s="267"/>
      <c r="H17" s="488">
        <f t="shared" si="4"/>
        <v>0</v>
      </c>
      <c r="I17" s="267"/>
      <c r="J17" s="267"/>
      <c r="K17" s="267"/>
      <c r="L17" s="488">
        <f t="shared" si="0"/>
        <v>0</v>
      </c>
      <c r="M17" s="267"/>
      <c r="N17" s="267"/>
      <c r="O17" s="267"/>
      <c r="P17" s="488">
        <f t="shared" si="1"/>
        <v>0</v>
      </c>
      <c r="Q17" s="267"/>
      <c r="R17" s="267"/>
      <c r="S17" s="267"/>
      <c r="T17" s="486">
        <f t="shared" si="2"/>
        <v>0</v>
      </c>
    </row>
    <row r="18" spans="1:20" ht="15">
      <c r="A18" s="174" t="s">
        <v>258</v>
      </c>
      <c r="B18" s="175"/>
      <c r="C18" s="507">
        <f>SUM(C9:C17)</f>
        <v>0</v>
      </c>
      <c r="D18" s="507">
        <f>SUM(D9:D17)</f>
        <v>0</v>
      </c>
      <c r="E18" s="179">
        <f t="shared" ref="E18:S18" si="5">SUM(E9:E17)</f>
        <v>0</v>
      </c>
      <c r="F18" s="179">
        <f t="shared" si="5"/>
        <v>0</v>
      </c>
      <c r="G18" s="179">
        <f t="shared" si="5"/>
        <v>0</v>
      </c>
      <c r="H18" s="507">
        <f t="shared" si="5"/>
        <v>0</v>
      </c>
      <c r="I18" s="179">
        <f t="shared" si="5"/>
        <v>0</v>
      </c>
      <c r="J18" s="179">
        <f t="shared" si="5"/>
        <v>0</v>
      </c>
      <c r="K18" s="179">
        <f t="shared" si="5"/>
        <v>0</v>
      </c>
      <c r="L18" s="507">
        <f t="shared" si="5"/>
        <v>0</v>
      </c>
      <c r="M18" s="179">
        <f t="shared" si="5"/>
        <v>0</v>
      </c>
      <c r="N18" s="179">
        <f t="shared" si="5"/>
        <v>0</v>
      </c>
      <c r="O18" s="179">
        <f t="shared" si="5"/>
        <v>0</v>
      </c>
      <c r="P18" s="507">
        <f t="shared" si="5"/>
        <v>0</v>
      </c>
      <c r="Q18" s="179">
        <f t="shared" si="5"/>
        <v>0</v>
      </c>
      <c r="R18" s="179">
        <f t="shared" si="5"/>
        <v>0</v>
      </c>
      <c r="S18" s="179">
        <f t="shared" si="5"/>
        <v>0</v>
      </c>
      <c r="T18" s="486">
        <f t="shared" si="2"/>
        <v>0</v>
      </c>
    </row>
    <row r="19" spans="1:20" ht="15">
      <c r="A19" s="34" t="s">
        <v>1009</v>
      </c>
      <c r="B19" s="168"/>
      <c r="C19" s="508"/>
      <c r="D19" s="508"/>
      <c r="E19" s="178"/>
      <c r="F19" s="178"/>
      <c r="G19" s="178"/>
      <c r="H19" s="508"/>
      <c r="I19" s="178"/>
      <c r="J19" s="178"/>
      <c r="K19" s="178"/>
      <c r="L19" s="508"/>
      <c r="M19" s="178"/>
      <c r="N19" s="178"/>
      <c r="O19" s="178"/>
      <c r="P19" s="508"/>
      <c r="Q19" s="178"/>
      <c r="R19" s="178"/>
      <c r="S19" s="178"/>
      <c r="T19" s="508"/>
    </row>
    <row r="20" spans="1:20" ht="15" outlineLevel="1">
      <c r="A20" s="33" t="s">
        <v>1067</v>
      </c>
      <c r="B20" s="168"/>
      <c r="C20" s="505">
        <v>0</v>
      </c>
      <c r="D20" s="488">
        <f>SUM(E20:G20)</f>
        <v>60000000</v>
      </c>
      <c r="E20" s="267">
        <v>0</v>
      </c>
      <c r="F20" s="267">
        <v>50000000</v>
      </c>
      <c r="G20" s="267">
        <v>10000000</v>
      </c>
      <c r="H20" s="488">
        <f>SUM(I20:K20)</f>
        <v>90000000</v>
      </c>
      <c r="I20" s="267">
        <v>30000000</v>
      </c>
      <c r="J20" s="267">
        <v>30000000</v>
      </c>
      <c r="K20" s="267">
        <v>30000000</v>
      </c>
      <c r="L20" s="488">
        <f>SUM(M20:O20)</f>
        <v>0</v>
      </c>
      <c r="M20" s="267"/>
      <c r="N20" s="267"/>
      <c r="O20" s="267"/>
      <c r="P20" s="488">
        <f>SUM(Q20:S20)</f>
        <v>0</v>
      </c>
      <c r="Q20" s="267"/>
      <c r="R20" s="267"/>
      <c r="S20" s="267"/>
      <c r="T20" s="486">
        <f t="shared" ref="T20:T26" si="6">P20+L20+H20+D20</f>
        <v>150000000</v>
      </c>
    </row>
    <row r="21" spans="1:20" ht="15" outlineLevel="1">
      <c r="A21" s="33" t="s">
        <v>1068</v>
      </c>
      <c r="B21" s="168"/>
      <c r="C21" s="505">
        <v>150000000</v>
      </c>
      <c r="D21" s="488">
        <f>SUM(E21:G21)</f>
        <v>0</v>
      </c>
      <c r="E21" s="267"/>
      <c r="F21" s="267"/>
      <c r="G21" s="267"/>
      <c r="H21" s="488">
        <f>SUM(I21:K21)</f>
        <v>0</v>
      </c>
      <c r="I21" s="267"/>
      <c r="J21" s="267"/>
      <c r="K21" s="267"/>
      <c r="L21" s="488">
        <f>SUM(M21:O21)</f>
        <v>0</v>
      </c>
      <c r="M21" s="267"/>
      <c r="N21" s="267"/>
      <c r="O21" s="267"/>
      <c r="P21" s="488">
        <f>SUM(Q21:S21)</f>
        <v>0</v>
      </c>
      <c r="Q21" s="267"/>
      <c r="R21" s="267"/>
      <c r="S21" s="267"/>
      <c r="T21" s="486">
        <f t="shared" si="6"/>
        <v>0</v>
      </c>
    </row>
    <row r="22" spans="1:20" ht="15" outlineLevel="1">
      <c r="A22" s="25" t="s">
        <v>1012</v>
      </c>
      <c r="B22" s="168"/>
      <c r="C22" s="505"/>
      <c r="D22" s="488">
        <f>SUM(E22:G22)</f>
        <v>0</v>
      </c>
      <c r="E22" s="267"/>
      <c r="F22" s="267"/>
      <c r="G22" s="267"/>
      <c r="H22" s="488">
        <f>SUM(I22:K22)</f>
        <v>0</v>
      </c>
      <c r="I22" s="267"/>
      <c r="J22" s="267"/>
      <c r="K22" s="267"/>
      <c r="L22" s="488">
        <f>SUM(M22:O22)</f>
        <v>0</v>
      </c>
      <c r="M22" s="267"/>
      <c r="N22" s="267"/>
      <c r="O22" s="267"/>
      <c r="P22" s="488">
        <f>SUM(Q22:S22)</f>
        <v>0</v>
      </c>
      <c r="Q22" s="267"/>
      <c r="R22" s="267"/>
      <c r="S22" s="267"/>
      <c r="T22" s="486">
        <f t="shared" si="6"/>
        <v>0</v>
      </c>
    </row>
    <row r="23" spans="1:20" ht="15" outlineLevel="1">
      <c r="A23" s="25" t="s">
        <v>1013</v>
      </c>
      <c r="B23" s="168"/>
      <c r="C23" s="505"/>
      <c r="D23" s="488">
        <f>SUM(E23:G23)</f>
        <v>0</v>
      </c>
      <c r="E23" s="267"/>
      <c r="F23" s="267"/>
      <c r="G23" s="267"/>
      <c r="H23" s="488">
        <f>SUM(I23:K23)</f>
        <v>0</v>
      </c>
      <c r="I23" s="267"/>
      <c r="J23" s="267"/>
      <c r="K23" s="267"/>
      <c r="L23" s="488">
        <f>SUM(M23:O23)</f>
        <v>0</v>
      </c>
      <c r="M23" s="267"/>
      <c r="N23" s="267"/>
      <c r="O23" s="267"/>
      <c r="P23" s="488">
        <f>SUM(Q23:S23)</f>
        <v>0</v>
      </c>
      <c r="Q23" s="267"/>
      <c r="R23" s="267"/>
      <c r="S23" s="267"/>
      <c r="T23" s="486">
        <f t="shared" si="6"/>
        <v>0</v>
      </c>
    </row>
    <row r="24" spans="1:20" ht="15" outlineLevel="1">
      <c r="A24" s="25" t="s">
        <v>1014</v>
      </c>
      <c r="B24" s="168"/>
      <c r="C24" s="505"/>
      <c r="D24" s="488">
        <f>SUM(E24:G24)</f>
        <v>0</v>
      </c>
      <c r="E24" s="267"/>
      <c r="F24" s="267"/>
      <c r="G24" s="267"/>
      <c r="H24" s="488">
        <f>SUM(I24:K24)</f>
        <v>0</v>
      </c>
      <c r="I24" s="267"/>
      <c r="J24" s="267"/>
      <c r="K24" s="267"/>
      <c r="L24" s="488">
        <f>SUM(M24:O24)</f>
        <v>0</v>
      </c>
      <c r="M24" s="267"/>
      <c r="N24" s="267"/>
      <c r="O24" s="267"/>
      <c r="P24" s="488">
        <f>SUM(Q24:S24)</f>
        <v>0</v>
      </c>
      <c r="Q24" s="267"/>
      <c r="R24" s="267"/>
      <c r="S24" s="267"/>
      <c r="T24" s="486">
        <f t="shared" si="6"/>
        <v>0</v>
      </c>
    </row>
    <row r="25" spans="1:20" ht="15" outlineLevel="1">
      <c r="A25" s="25"/>
      <c r="B25" s="168"/>
      <c r="C25" s="508"/>
      <c r="D25" s="508"/>
      <c r="E25" s="178"/>
      <c r="F25" s="178"/>
      <c r="G25" s="178"/>
      <c r="H25" s="508"/>
      <c r="I25" s="178"/>
      <c r="J25" s="178"/>
      <c r="K25" s="178"/>
      <c r="L25" s="508"/>
      <c r="M25" s="178"/>
      <c r="N25" s="178"/>
      <c r="O25" s="178"/>
      <c r="P25" s="508"/>
      <c r="Q25" s="178"/>
      <c r="R25" s="178"/>
      <c r="S25" s="178"/>
      <c r="T25" s="486">
        <f t="shared" si="6"/>
        <v>0</v>
      </c>
    </row>
    <row r="26" spans="1:20" ht="14.25">
      <c r="A26" s="174" t="s">
        <v>258</v>
      </c>
      <c r="B26" s="175"/>
      <c r="C26" s="509">
        <f>SUM(C20:C24)</f>
        <v>150000000</v>
      </c>
      <c r="D26" s="509">
        <f>SUM(D20:D24)</f>
        <v>60000000</v>
      </c>
      <c r="E26" s="180">
        <f t="shared" ref="E26:S26" si="7">SUM(E20:E24)</f>
        <v>0</v>
      </c>
      <c r="F26" s="180">
        <f t="shared" si="7"/>
        <v>50000000</v>
      </c>
      <c r="G26" s="180">
        <f t="shared" si="7"/>
        <v>10000000</v>
      </c>
      <c r="H26" s="509">
        <f t="shared" si="7"/>
        <v>90000000</v>
      </c>
      <c r="I26" s="180">
        <f t="shared" si="7"/>
        <v>30000000</v>
      </c>
      <c r="J26" s="180">
        <f t="shared" si="7"/>
        <v>30000000</v>
      </c>
      <c r="K26" s="180">
        <f t="shared" si="7"/>
        <v>30000000</v>
      </c>
      <c r="L26" s="509">
        <f t="shared" si="7"/>
        <v>0</v>
      </c>
      <c r="M26" s="180">
        <f t="shared" si="7"/>
        <v>0</v>
      </c>
      <c r="N26" s="180">
        <f t="shared" si="7"/>
        <v>0</v>
      </c>
      <c r="O26" s="180">
        <f t="shared" si="7"/>
        <v>0</v>
      </c>
      <c r="P26" s="509">
        <f t="shared" si="7"/>
        <v>0</v>
      </c>
      <c r="Q26" s="180">
        <f t="shared" si="7"/>
        <v>0</v>
      </c>
      <c r="R26" s="180">
        <f t="shared" si="7"/>
        <v>0</v>
      </c>
      <c r="S26" s="180">
        <f t="shared" si="7"/>
        <v>0</v>
      </c>
      <c r="T26" s="486">
        <f t="shared" si="6"/>
        <v>150000000</v>
      </c>
    </row>
    <row r="27" spans="1:20" ht="15">
      <c r="A27" s="34" t="s">
        <v>317</v>
      </c>
      <c r="B27" s="168"/>
      <c r="C27" s="508"/>
      <c r="D27" s="508"/>
      <c r="E27" s="178"/>
      <c r="F27" s="178"/>
      <c r="G27" s="178"/>
      <c r="H27" s="508"/>
      <c r="I27" s="178"/>
      <c r="J27" s="178"/>
      <c r="K27" s="178"/>
      <c r="L27" s="508"/>
      <c r="M27" s="178"/>
      <c r="N27" s="178"/>
      <c r="O27" s="178"/>
      <c r="P27" s="508"/>
      <c r="Q27" s="178"/>
      <c r="R27" s="178"/>
      <c r="S27" s="178"/>
      <c r="T27" s="508"/>
    </row>
    <row r="28" spans="1:20" ht="15" outlineLevel="1">
      <c r="A28" s="25"/>
      <c r="B28" s="168"/>
      <c r="C28" s="505"/>
      <c r="D28" s="488">
        <f>SUM(E28:G28)</f>
        <v>0</v>
      </c>
      <c r="E28" s="267"/>
      <c r="F28" s="267"/>
      <c r="G28" s="267"/>
      <c r="H28" s="488">
        <f>SUM(I28:K28)</f>
        <v>0</v>
      </c>
      <c r="I28" s="267"/>
      <c r="J28" s="267"/>
      <c r="K28" s="267"/>
      <c r="L28" s="488">
        <f>SUM(M28:O28)</f>
        <v>0</v>
      </c>
      <c r="M28" s="267"/>
      <c r="N28" s="267"/>
      <c r="O28" s="267"/>
      <c r="P28" s="488">
        <f>SUM(Q28:S28)</f>
        <v>0</v>
      </c>
      <c r="Q28" s="267"/>
      <c r="R28" s="267"/>
      <c r="S28" s="267"/>
      <c r="T28" s="486">
        <f t="shared" ref="T28:T34" si="8">P28+L28+H28+D28</f>
        <v>0</v>
      </c>
    </row>
    <row r="29" spans="1:20" ht="15" outlineLevel="1">
      <c r="A29" s="25"/>
      <c r="B29" s="168"/>
      <c r="C29" s="505"/>
      <c r="D29" s="488">
        <f>SUM(E29:G29)</f>
        <v>0</v>
      </c>
      <c r="E29" s="267"/>
      <c r="F29" s="267"/>
      <c r="G29" s="267"/>
      <c r="H29" s="488">
        <f>SUM(I29:K29)</f>
        <v>0</v>
      </c>
      <c r="I29" s="267"/>
      <c r="J29" s="267"/>
      <c r="K29" s="267"/>
      <c r="L29" s="488">
        <f>SUM(M29:O29)</f>
        <v>0</v>
      </c>
      <c r="M29" s="267"/>
      <c r="N29" s="267"/>
      <c r="O29" s="267"/>
      <c r="P29" s="488">
        <f>SUM(Q29:S29)</f>
        <v>0</v>
      </c>
      <c r="Q29" s="267"/>
      <c r="R29" s="267"/>
      <c r="S29" s="267"/>
      <c r="T29" s="486">
        <f t="shared" si="8"/>
        <v>0</v>
      </c>
    </row>
    <row r="30" spans="1:20" ht="15" outlineLevel="1">
      <c r="A30" s="25"/>
      <c r="B30" s="168"/>
      <c r="C30" s="505"/>
      <c r="D30" s="488">
        <f>SUM(E30:G30)</f>
        <v>0</v>
      </c>
      <c r="E30" s="267"/>
      <c r="F30" s="267"/>
      <c r="G30" s="267"/>
      <c r="H30" s="488">
        <f>SUM(I30:K30)</f>
        <v>0</v>
      </c>
      <c r="I30" s="267"/>
      <c r="J30" s="267"/>
      <c r="K30" s="267"/>
      <c r="L30" s="488">
        <f>SUM(M30:O30)</f>
        <v>0</v>
      </c>
      <c r="M30" s="267"/>
      <c r="N30" s="267"/>
      <c r="O30" s="267"/>
      <c r="P30" s="488">
        <f>SUM(Q30:S30)</f>
        <v>0</v>
      </c>
      <c r="Q30" s="267"/>
      <c r="R30" s="267"/>
      <c r="S30" s="267"/>
      <c r="T30" s="486">
        <f t="shared" si="8"/>
        <v>0</v>
      </c>
    </row>
    <row r="31" spans="1:20" ht="15" outlineLevel="1">
      <c r="A31" s="25"/>
      <c r="B31" s="168"/>
      <c r="C31" s="505"/>
      <c r="D31" s="488">
        <f>SUM(E31:G31)</f>
        <v>0</v>
      </c>
      <c r="E31" s="267"/>
      <c r="F31" s="267"/>
      <c r="G31" s="267"/>
      <c r="H31" s="488">
        <f>SUM(I31:K31)</f>
        <v>0</v>
      </c>
      <c r="I31" s="267"/>
      <c r="J31" s="267"/>
      <c r="K31" s="267"/>
      <c r="L31" s="488">
        <f>SUM(M31:O31)</f>
        <v>0</v>
      </c>
      <c r="M31" s="267"/>
      <c r="N31" s="267"/>
      <c r="O31" s="267"/>
      <c r="P31" s="488">
        <f>SUM(Q31:S31)</f>
        <v>0</v>
      </c>
      <c r="Q31" s="267"/>
      <c r="R31" s="267"/>
      <c r="S31" s="267"/>
      <c r="T31" s="486">
        <f t="shared" si="8"/>
        <v>0</v>
      </c>
    </row>
    <row r="32" spans="1:20" ht="15" outlineLevel="1">
      <c r="A32" s="25"/>
      <c r="B32" s="168"/>
      <c r="C32" s="505"/>
      <c r="D32" s="488">
        <f>SUM(E32:G32)</f>
        <v>0</v>
      </c>
      <c r="E32" s="267"/>
      <c r="F32" s="267"/>
      <c r="G32" s="267"/>
      <c r="H32" s="488">
        <f>SUM(I32:K32)</f>
        <v>0</v>
      </c>
      <c r="I32" s="267"/>
      <c r="J32" s="267"/>
      <c r="K32" s="267"/>
      <c r="L32" s="488">
        <f>SUM(M32:O32)</f>
        <v>0</v>
      </c>
      <c r="M32" s="267"/>
      <c r="N32" s="267"/>
      <c r="O32" s="267"/>
      <c r="P32" s="488">
        <f>SUM(Q32:S32)</f>
        <v>0</v>
      </c>
      <c r="Q32" s="267"/>
      <c r="R32" s="267"/>
      <c r="S32" s="267"/>
      <c r="T32" s="486">
        <f t="shared" si="8"/>
        <v>0</v>
      </c>
    </row>
    <row r="33" spans="1:22" ht="15" outlineLevel="1">
      <c r="A33" s="25"/>
      <c r="B33" s="168"/>
      <c r="C33" s="508"/>
      <c r="D33" s="508"/>
      <c r="E33" s="178"/>
      <c r="F33" s="178"/>
      <c r="G33" s="178"/>
      <c r="H33" s="508"/>
      <c r="I33" s="178"/>
      <c r="J33" s="178"/>
      <c r="K33" s="178"/>
      <c r="L33" s="508"/>
      <c r="M33" s="178"/>
      <c r="N33" s="178"/>
      <c r="O33" s="178"/>
      <c r="P33" s="508"/>
      <c r="Q33" s="178"/>
      <c r="R33" s="178"/>
      <c r="S33" s="178"/>
      <c r="T33" s="486">
        <f t="shared" si="8"/>
        <v>0</v>
      </c>
    </row>
    <row r="34" spans="1:22" ht="14.25">
      <c r="A34" s="174" t="s">
        <v>258</v>
      </c>
      <c r="B34" s="175"/>
      <c r="C34" s="509">
        <f>SUM(C28:C32)</f>
        <v>0</v>
      </c>
      <c r="D34" s="509">
        <f>SUM(D28:D32)</f>
        <v>0</v>
      </c>
      <c r="E34" s="180">
        <f t="shared" ref="E34:S34" si="9">SUM(E28:E32)</f>
        <v>0</v>
      </c>
      <c r="F34" s="180">
        <f t="shared" si="9"/>
        <v>0</v>
      </c>
      <c r="G34" s="180">
        <f t="shared" si="9"/>
        <v>0</v>
      </c>
      <c r="H34" s="509">
        <f t="shared" si="9"/>
        <v>0</v>
      </c>
      <c r="I34" s="180">
        <f t="shared" si="9"/>
        <v>0</v>
      </c>
      <c r="J34" s="180">
        <f t="shared" si="9"/>
        <v>0</v>
      </c>
      <c r="K34" s="180">
        <f t="shared" si="9"/>
        <v>0</v>
      </c>
      <c r="L34" s="509">
        <f t="shared" si="9"/>
        <v>0</v>
      </c>
      <c r="M34" s="180">
        <f t="shared" si="9"/>
        <v>0</v>
      </c>
      <c r="N34" s="180">
        <f t="shared" si="9"/>
        <v>0</v>
      </c>
      <c r="O34" s="180">
        <f t="shared" si="9"/>
        <v>0</v>
      </c>
      <c r="P34" s="509">
        <f t="shared" si="9"/>
        <v>0</v>
      </c>
      <c r="Q34" s="180">
        <f t="shared" si="9"/>
        <v>0</v>
      </c>
      <c r="R34" s="180">
        <f t="shared" si="9"/>
        <v>0</v>
      </c>
      <c r="S34" s="180">
        <f t="shared" si="9"/>
        <v>0</v>
      </c>
      <c r="T34" s="486">
        <f t="shared" si="8"/>
        <v>0</v>
      </c>
    </row>
    <row r="35" spans="1:22" s="84" customFormat="1" ht="15">
      <c r="A35" s="22" t="s">
        <v>1155</v>
      </c>
      <c r="B35" s="85"/>
      <c r="C35" s="510">
        <f>C18+C26+C34</f>
        <v>150000000</v>
      </c>
      <c r="D35" s="510">
        <f t="shared" ref="D35:T35" si="10">D18+D26+D34</f>
        <v>60000000</v>
      </c>
      <c r="E35" s="510">
        <f t="shared" si="10"/>
        <v>0</v>
      </c>
      <c r="F35" s="510">
        <f t="shared" si="10"/>
        <v>50000000</v>
      </c>
      <c r="G35" s="510">
        <f t="shared" si="10"/>
        <v>10000000</v>
      </c>
      <c r="H35" s="510">
        <f t="shared" si="10"/>
        <v>90000000</v>
      </c>
      <c r="I35" s="510">
        <f t="shared" si="10"/>
        <v>30000000</v>
      </c>
      <c r="J35" s="510">
        <f t="shared" si="10"/>
        <v>30000000</v>
      </c>
      <c r="K35" s="510">
        <f t="shared" si="10"/>
        <v>30000000</v>
      </c>
      <c r="L35" s="510">
        <f t="shared" si="10"/>
        <v>0</v>
      </c>
      <c r="M35" s="510">
        <f t="shared" si="10"/>
        <v>0</v>
      </c>
      <c r="N35" s="510">
        <f t="shared" si="10"/>
        <v>0</v>
      </c>
      <c r="O35" s="510">
        <f t="shared" si="10"/>
        <v>0</v>
      </c>
      <c r="P35" s="510">
        <f t="shared" si="10"/>
        <v>0</v>
      </c>
      <c r="Q35" s="510">
        <f t="shared" si="10"/>
        <v>0</v>
      </c>
      <c r="R35" s="510">
        <f t="shared" si="10"/>
        <v>0</v>
      </c>
      <c r="S35" s="510">
        <f t="shared" si="10"/>
        <v>0</v>
      </c>
      <c r="T35" s="510">
        <f t="shared" si="10"/>
        <v>150000000</v>
      </c>
      <c r="U35" s="524"/>
      <c r="V35" s="524"/>
    </row>
    <row r="36" spans="1:22" ht="14.25"/>
    <row r="37" spans="1:22" ht="14.25"/>
    <row r="38" spans="1:22" ht="14.25"/>
    <row r="39" spans="1:22" ht="14.25">
      <c r="A39" s="1498" t="s">
        <v>118</v>
      </c>
      <c r="B39" s="1498" t="s">
        <v>1156</v>
      </c>
      <c r="C39" s="1723" t="s">
        <v>117</v>
      </c>
      <c r="D39" s="519" t="s">
        <v>121</v>
      </c>
      <c r="E39" s="327"/>
      <c r="F39" s="327"/>
      <c r="G39" s="327"/>
      <c r="H39" s="520"/>
      <c r="I39" s="327"/>
      <c r="J39" s="327"/>
      <c r="K39" s="327"/>
      <c r="L39" s="520"/>
      <c r="M39" s="327"/>
      <c r="N39" s="327"/>
      <c r="O39" s="327"/>
      <c r="P39" s="520"/>
      <c r="Q39" s="327"/>
      <c r="R39" s="327"/>
      <c r="S39" s="327"/>
      <c r="T39" s="528"/>
      <c r="U39" s="1725" t="s">
        <v>122</v>
      </c>
      <c r="V39" s="1722" t="s">
        <v>124</v>
      </c>
    </row>
    <row r="40" spans="1:22" ht="15.75">
      <c r="A40" s="1579"/>
      <c r="B40" s="1579"/>
      <c r="C40" s="1724"/>
      <c r="D40" s="516" t="s">
        <v>1207</v>
      </c>
      <c r="E40" s="23" t="s">
        <v>368</v>
      </c>
      <c r="F40" s="23" t="s">
        <v>369</v>
      </c>
      <c r="G40" s="23" t="s">
        <v>370</v>
      </c>
      <c r="H40" s="516" t="s">
        <v>1208</v>
      </c>
      <c r="I40" s="23" t="s">
        <v>371</v>
      </c>
      <c r="J40" s="23" t="s">
        <v>372</v>
      </c>
      <c r="K40" s="23" t="s">
        <v>373</v>
      </c>
      <c r="L40" s="516" t="s">
        <v>1191</v>
      </c>
      <c r="M40" s="23" t="s">
        <v>374</v>
      </c>
      <c r="N40" s="23" t="s">
        <v>375</v>
      </c>
      <c r="O40" s="23" t="s">
        <v>376</v>
      </c>
      <c r="P40" s="516" t="s">
        <v>1192</v>
      </c>
      <c r="Q40" s="23" t="s">
        <v>377</v>
      </c>
      <c r="R40" s="23" t="s">
        <v>378</v>
      </c>
      <c r="S40" s="23" t="s">
        <v>379</v>
      </c>
      <c r="T40" s="527" t="s">
        <v>1155</v>
      </c>
      <c r="U40" s="1726"/>
      <c r="V40" s="1722"/>
    </row>
    <row r="41" spans="1:22" ht="14.25">
      <c r="A41" s="1499"/>
      <c r="B41" s="1499"/>
      <c r="C41" s="503" t="s">
        <v>6</v>
      </c>
      <c r="D41" s="517" t="s">
        <v>18</v>
      </c>
      <c r="E41" s="80"/>
      <c r="F41" s="80"/>
      <c r="G41" s="80"/>
      <c r="H41" s="517" t="s">
        <v>21</v>
      </c>
      <c r="I41" s="80"/>
      <c r="J41" s="80"/>
      <c r="K41" s="80"/>
      <c r="L41" s="517" t="s">
        <v>22</v>
      </c>
      <c r="M41" s="80"/>
      <c r="N41" s="80"/>
      <c r="O41" s="80"/>
      <c r="P41" s="517" t="s">
        <v>23</v>
      </c>
      <c r="Q41" s="315"/>
      <c r="R41" s="315"/>
      <c r="S41" s="315"/>
      <c r="T41" s="525" t="s">
        <v>127</v>
      </c>
      <c r="U41" s="525" t="s">
        <v>420</v>
      </c>
      <c r="V41" s="525" t="s">
        <v>125</v>
      </c>
    </row>
    <row r="42" spans="1:22" ht="15.75">
      <c r="A42" s="34" t="s">
        <v>1008</v>
      </c>
      <c r="B42" s="34"/>
      <c r="C42" s="511"/>
      <c r="D42" s="508"/>
      <c r="E42" s="178"/>
      <c r="F42" s="178"/>
      <c r="G42" s="178"/>
      <c r="H42" s="518"/>
      <c r="I42" s="177"/>
      <c r="J42" s="177"/>
      <c r="K42" s="177"/>
      <c r="L42" s="518"/>
      <c r="M42" s="177"/>
      <c r="N42" s="177"/>
      <c r="O42" s="177"/>
      <c r="P42" s="518"/>
      <c r="Q42" s="177"/>
      <c r="R42" s="177"/>
      <c r="S42" s="177"/>
      <c r="T42" s="508"/>
      <c r="U42" s="508"/>
      <c r="V42" s="508"/>
    </row>
    <row r="43" spans="1:22" ht="15" outlineLevel="1">
      <c r="A43" s="25" t="s">
        <v>1010</v>
      </c>
      <c r="B43" s="25"/>
      <c r="C43" s="512"/>
      <c r="D43" s="488">
        <f t="shared" ref="D43:D51" si="11">SUM(E43:G43)</f>
        <v>0</v>
      </c>
      <c r="E43" s="267"/>
      <c r="F43" s="267"/>
      <c r="G43" s="267"/>
      <c r="H43" s="488">
        <f t="shared" ref="H43:H51" si="12">SUM(I43:K43)</f>
        <v>0</v>
      </c>
      <c r="I43" s="267"/>
      <c r="J43" s="267"/>
      <c r="K43" s="267"/>
      <c r="L43" s="488">
        <f t="shared" ref="L43:L51" si="13">SUM(M43:O43)</f>
        <v>0</v>
      </c>
      <c r="M43" s="267"/>
      <c r="N43" s="267"/>
      <c r="O43" s="267"/>
      <c r="P43" s="488">
        <f t="shared" ref="P43:P51" si="14">SUM(Q43:S43)</f>
        <v>0</v>
      </c>
      <c r="Q43" s="267"/>
      <c r="R43" s="267"/>
      <c r="S43" s="267"/>
      <c r="T43" s="486">
        <f t="shared" ref="T43:T52" si="15">P43+L43+H43+D43</f>
        <v>0</v>
      </c>
      <c r="U43" s="508">
        <f t="shared" ref="U43:U52" si="16">T9-T43</f>
        <v>0</v>
      </c>
      <c r="V43" s="508">
        <f t="shared" ref="V43:V52" si="17">C9+U43</f>
        <v>0</v>
      </c>
    </row>
    <row r="44" spans="1:22" ht="15" outlineLevel="1">
      <c r="A44" s="25" t="s">
        <v>1011</v>
      </c>
      <c r="B44" s="25"/>
      <c r="C44" s="512"/>
      <c r="D44" s="488">
        <f t="shared" si="11"/>
        <v>0</v>
      </c>
      <c r="E44" s="267"/>
      <c r="F44" s="267"/>
      <c r="G44" s="267"/>
      <c r="H44" s="488">
        <f t="shared" si="12"/>
        <v>0</v>
      </c>
      <c r="I44" s="267"/>
      <c r="J44" s="267"/>
      <c r="K44" s="267"/>
      <c r="L44" s="488">
        <f t="shared" si="13"/>
        <v>0</v>
      </c>
      <c r="M44" s="267"/>
      <c r="N44" s="267"/>
      <c r="O44" s="267"/>
      <c r="P44" s="488">
        <f t="shared" si="14"/>
        <v>0</v>
      </c>
      <c r="Q44" s="267"/>
      <c r="R44" s="267"/>
      <c r="S44" s="267"/>
      <c r="T44" s="486">
        <f t="shared" si="15"/>
        <v>0</v>
      </c>
      <c r="U44" s="508">
        <f t="shared" si="16"/>
        <v>0</v>
      </c>
      <c r="V44" s="508">
        <f t="shared" si="17"/>
        <v>0</v>
      </c>
    </row>
    <row r="45" spans="1:22" ht="15" outlineLevel="1">
      <c r="A45" s="25" t="s">
        <v>1012</v>
      </c>
      <c r="B45" s="25"/>
      <c r="C45" s="512"/>
      <c r="D45" s="488">
        <f t="shared" si="11"/>
        <v>0</v>
      </c>
      <c r="E45" s="267"/>
      <c r="F45" s="267"/>
      <c r="G45" s="267"/>
      <c r="H45" s="488">
        <f t="shared" si="12"/>
        <v>0</v>
      </c>
      <c r="I45" s="267"/>
      <c r="J45" s="267"/>
      <c r="K45" s="267"/>
      <c r="L45" s="488">
        <f t="shared" si="13"/>
        <v>0</v>
      </c>
      <c r="M45" s="267"/>
      <c r="N45" s="267"/>
      <c r="O45" s="267"/>
      <c r="P45" s="488">
        <f t="shared" si="14"/>
        <v>0</v>
      </c>
      <c r="Q45" s="267"/>
      <c r="R45" s="267"/>
      <c r="S45" s="267"/>
      <c r="T45" s="486">
        <f t="shared" si="15"/>
        <v>0</v>
      </c>
      <c r="U45" s="508">
        <f t="shared" si="16"/>
        <v>0</v>
      </c>
      <c r="V45" s="508">
        <f t="shared" si="17"/>
        <v>0</v>
      </c>
    </row>
    <row r="46" spans="1:22" ht="15" outlineLevel="1">
      <c r="A46" s="25"/>
      <c r="B46" s="25"/>
      <c r="C46" s="512"/>
      <c r="D46" s="488">
        <f t="shared" si="11"/>
        <v>0</v>
      </c>
      <c r="E46" s="267"/>
      <c r="F46" s="267"/>
      <c r="G46" s="267"/>
      <c r="H46" s="488">
        <f t="shared" si="12"/>
        <v>0</v>
      </c>
      <c r="I46" s="267"/>
      <c r="J46" s="267"/>
      <c r="K46" s="267"/>
      <c r="L46" s="488">
        <f t="shared" si="13"/>
        <v>0</v>
      </c>
      <c r="M46" s="267"/>
      <c r="N46" s="267"/>
      <c r="O46" s="267"/>
      <c r="P46" s="488">
        <f t="shared" si="14"/>
        <v>0</v>
      </c>
      <c r="Q46" s="267"/>
      <c r="R46" s="267"/>
      <c r="S46" s="267"/>
      <c r="T46" s="486">
        <f t="shared" si="15"/>
        <v>0</v>
      </c>
      <c r="U46" s="508">
        <f t="shared" si="16"/>
        <v>0</v>
      </c>
      <c r="V46" s="508">
        <f t="shared" si="17"/>
        <v>0</v>
      </c>
    </row>
    <row r="47" spans="1:22" ht="15" outlineLevel="1">
      <c r="A47" s="25"/>
      <c r="B47" s="25"/>
      <c r="C47" s="512"/>
      <c r="D47" s="488">
        <f t="shared" si="11"/>
        <v>0</v>
      </c>
      <c r="E47" s="267"/>
      <c r="F47" s="267"/>
      <c r="G47" s="267"/>
      <c r="H47" s="488">
        <f t="shared" si="12"/>
        <v>0</v>
      </c>
      <c r="I47" s="267"/>
      <c r="J47" s="267"/>
      <c r="K47" s="267"/>
      <c r="L47" s="488">
        <f t="shared" si="13"/>
        <v>0</v>
      </c>
      <c r="M47" s="267"/>
      <c r="N47" s="267"/>
      <c r="O47" s="267"/>
      <c r="P47" s="488">
        <f t="shared" si="14"/>
        <v>0</v>
      </c>
      <c r="Q47" s="267"/>
      <c r="R47" s="267"/>
      <c r="S47" s="267"/>
      <c r="T47" s="486">
        <f t="shared" si="15"/>
        <v>0</v>
      </c>
      <c r="U47" s="508">
        <f t="shared" si="16"/>
        <v>0</v>
      </c>
      <c r="V47" s="508">
        <f t="shared" si="17"/>
        <v>0</v>
      </c>
    </row>
    <row r="48" spans="1:22" ht="15" outlineLevel="1">
      <c r="A48" s="25"/>
      <c r="B48" s="25"/>
      <c r="C48" s="512"/>
      <c r="D48" s="488">
        <f t="shared" si="11"/>
        <v>0</v>
      </c>
      <c r="E48" s="268"/>
      <c r="F48" s="268"/>
      <c r="G48" s="268"/>
      <c r="H48" s="488">
        <f t="shared" si="12"/>
        <v>0</v>
      </c>
      <c r="I48" s="268"/>
      <c r="J48" s="268"/>
      <c r="K48" s="268"/>
      <c r="L48" s="488">
        <f t="shared" si="13"/>
        <v>0</v>
      </c>
      <c r="M48" s="268"/>
      <c r="N48" s="268"/>
      <c r="O48" s="268"/>
      <c r="P48" s="488">
        <f t="shared" si="14"/>
        <v>0</v>
      </c>
      <c r="Q48" s="268"/>
      <c r="R48" s="268"/>
      <c r="S48" s="268"/>
      <c r="T48" s="486">
        <f t="shared" si="15"/>
        <v>0</v>
      </c>
      <c r="U48" s="508">
        <f t="shared" si="16"/>
        <v>0</v>
      </c>
      <c r="V48" s="508">
        <f t="shared" si="17"/>
        <v>0</v>
      </c>
    </row>
    <row r="49" spans="1:22" ht="15" outlineLevel="1">
      <c r="A49" s="25"/>
      <c r="B49" s="25"/>
      <c r="C49" s="512"/>
      <c r="D49" s="488">
        <f t="shared" si="11"/>
        <v>0</v>
      </c>
      <c r="E49" s="267"/>
      <c r="F49" s="267"/>
      <c r="G49" s="267"/>
      <c r="H49" s="488">
        <f t="shared" si="12"/>
        <v>0</v>
      </c>
      <c r="I49" s="267"/>
      <c r="J49" s="267"/>
      <c r="K49" s="267"/>
      <c r="L49" s="488">
        <f t="shared" si="13"/>
        <v>0</v>
      </c>
      <c r="M49" s="267"/>
      <c r="N49" s="267"/>
      <c r="O49" s="267"/>
      <c r="P49" s="488">
        <f t="shared" si="14"/>
        <v>0</v>
      </c>
      <c r="Q49" s="267"/>
      <c r="R49" s="267"/>
      <c r="S49" s="267"/>
      <c r="T49" s="486">
        <f t="shared" si="15"/>
        <v>0</v>
      </c>
      <c r="U49" s="508">
        <f t="shared" si="16"/>
        <v>0</v>
      </c>
      <c r="V49" s="508">
        <f t="shared" si="17"/>
        <v>0</v>
      </c>
    </row>
    <row r="50" spans="1:22" ht="15" outlineLevel="1">
      <c r="A50" s="25"/>
      <c r="B50" s="25"/>
      <c r="C50" s="512"/>
      <c r="D50" s="488">
        <f t="shared" si="11"/>
        <v>0</v>
      </c>
      <c r="E50" s="267"/>
      <c r="F50" s="267"/>
      <c r="G50" s="267"/>
      <c r="H50" s="488">
        <f t="shared" si="12"/>
        <v>0</v>
      </c>
      <c r="I50" s="267"/>
      <c r="J50" s="267"/>
      <c r="K50" s="267"/>
      <c r="L50" s="488">
        <f t="shared" si="13"/>
        <v>0</v>
      </c>
      <c r="M50" s="267"/>
      <c r="N50" s="267"/>
      <c r="O50" s="267"/>
      <c r="P50" s="488">
        <f t="shared" si="14"/>
        <v>0</v>
      </c>
      <c r="Q50" s="267"/>
      <c r="R50" s="267"/>
      <c r="S50" s="267"/>
      <c r="T50" s="486">
        <f t="shared" si="15"/>
        <v>0</v>
      </c>
      <c r="U50" s="508">
        <f t="shared" si="16"/>
        <v>0</v>
      </c>
      <c r="V50" s="508">
        <f t="shared" si="17"/>
        <v>0</v>
      </c>
    </row>
    <row r="51" spans="1:22" ht="15" outlineLevel="1">
      <c r="A51" s="25"/>
      <c r="B51" s="25"/>
      <c r="C51" s="512"/>
      <c r="D51" s="488">
        <f t="shared" si="11"/>
        <v>0</v>
      </c>
      <c r="E51" s="267"/>
      <c r="F51" s="267"/>
      <c r="G51" s="267"/>
      <c r="H51" s="488">
        <f t="shared" si="12"/>
        <v>0</v>
      </c>
      <c r="I51" s="267"/>
      <c r="J51" s="267"/>
      <c r="K51" s="267"/>
      <c r="L51" s="488">
        <f t="shared" si="13"/>
        <v>0</v>
      </c>
      <c r="M51" s="267"/>
      <c r="N51" s="267"/>
      <c r="O51" s="267"/>
      <c r="P51" s="488">
        <f t="shared" si="14"/>
        <v>0</v>
      </c>
      <c r="Q51" s="267"/>
      <c r="R51" s="267"/>
      <c r="S51" s="267"/>
      <c r="T51" s="486">
        <f t="shared" si="15"/>
        <v>0</v>
      </c>
      <c r="U51" s="508">
        <f t="shared" si="16"/>
        <v>0</v>
      </c>
      <c r="V51" s="508">
        <f t="shared" si="17"/>
        <v>0</v>
      </c>
    </row>
    <row r="52" spans="1:22" ht="15">
      <c r="A52" s="174" t="s">
        <v>258</v>
      </c>
      <c r="B52" s="174"/>
      <c r="C52" s="513"/>
      <c r="D52" s="507">
        <f>SUM(D43:D51)</f>
        <v>0</v>
      </c>
      <c r="E52" s="179">
        <f t="shared" ref="E52:S52" si="18">SUM(E43:E51)</f>
        <v>0</v>
      </c>
      <c r="F52" s="179">
        <f t="shared" si="18"/>
        <v>0</v>
      </c>
      <c r="G52" s="179">
        <f t="shared" si="18"/>
        <v>0</v>
      </c>
      <c r="H52" s="507">
        <f t="shared" si="18"/>
        <v>0</v>
      </c>
      <c r="I52" s="179">
        <f t="shared" si="18"/>
        <v>0</v>
      </c>
      <c r="J52" s="179">
        <f t="shared" si="18"/>
        <v>0</v>
      </c>
      <c r="K52" s="179">
        <f t="shared" si="18"/>
        <v>0</v>
      </c>
      <c r="L52" s="507">
        <f t="shared" si="18"/>
        <v>0</v>
      </c>
      <c r="M52" s="179">
        <f t="shared" si="18"/>
        <v>0</v>
      </c>
      <c r="N52" s="179">
        <f t="shared" si="18"/>
        <v>0</v>
      </c>
      <c r="O52" s="179">
        <f t="shared" si="18"/>
        <v>0</v>
      </c>
      <c r="P52" s="507">
        <f t="shared" si="18"/>
        <v>0</v>
      </c>
      <c r="Q52" s="179">
        <f t="shared" si="18"/>
        <v>0</v>
      </c>
      <c r="R52" s="179">
        <f t="shared" si="18"/>
        <v>0</v>
      </c>
      <c r="S52" s="179">
        <f t="shared" si="18"/>
        <v>0</v>
      </c>
      <c r="T52" s="486">
        <f t="shared" si="15"/>
        <v>0</v>
      </c>
      <c r="U52" s="507">
        <f t="shared" si="16"/>
        <v>0</v>
      </c>
      <c r="V52" s="507">
        <f t="shared" si="17"/>
        <v>0</v>
      </c>
    </row>
    <row r="53" spans="1:22" ht="15">
      <c r="A53" s="34" t="s">
        <v>1009</v>
      </c>
      <c r="B53" s="34"/>
      <c r="C53" s="511"/>
      <c r="D53" s="508"/>
      <c r="E53" s="178"/>
      <c r="F53" s="178"/>
      <c r="G53" s="178"/>
      <c r="H53" s="508"/>
      <c r="I53" s="178"/>
      <c r="J53" s="178"/>
      <c r="K53" s="178"/>
      <c r="L53" s="508"/>
      <c r="M53" s="178"/>
      <c r="N53" s="178"/>
      <c r="O53" s="178"/>
      <c r="P53" s="508"/>
      <c r="Q53" s="178"/>
      <c r="R53" s="178"/>
      <c r="S53" s="178"/>
      <c r="T53" s="508"/>
      <c r="U53" s="508"/>
      <c r="V53" s="508"/>
    </row>
    <row r="54" spans="1:22" ht="15" outlineLevel="1">
      <c r="A54" s="33" t="s">
        <v>1067</v>
      </c>
      <c r="B54" s="25"/>
      <c r="C54" s="512"/>
      <c r="D54" s="488">
        <f>SUM(E54:G54)</f>
        <v>0</v>
      </c>
      <c r="E54" s="267"/>
      <c r="F54" s="267"/>
      <c r="G54" s="267"/>
      <c r="H54" s="488">
        <f>SUM(I54:K54)</f>
        <v>0</v>
      </c>
      <c r="I54" s="267"/>
      <c r="J54" s="267"/>
      <c r="K54" s="267"/>
      <c r="L54" s="488">
        <f>SUM(M54:O54)</f>
        <v>0</v>
      </c>
      <c r="M54" s="267"/>
      <c r="N54" s="267"/>
      <c r="O54" s="267"/>
      <c r="P54" s="488">
        <f>SUM(Q54:S54)</f>
        <v>0</v>
      </c>
      <c r="Q54" s="267"/>
      <c r="R54" s="267"/>
      <c r="S54" s="267"/>
      <c r="T54" s="486">
        <f t="shared" ref="T54:T60" si="19">P54+L54+H54+D54</f>
        <v>0</v>
      </c>
      <c r="U54" s="508">
        <f t="shared" ref="U54:U60" si="20">T20-T54</f>
        <v>150000000</v>
      </c>
      <c r="V54" s="508">
        <f t="shared" ref="V54:V60" si="21">C20+U54</f>
        <v>150000000</v>
      </c>
    </row>
    <row r="55" spans="1:22" ht="15" outlineLevel="1">
      <c r="A55" s="33" t="s">
        <v>1068</v>
      </c>
      <c r="B55" s="25"/>
      <c r="C55" s="512"/>
      <c r="D55" s="488">
        <f>SUM(E55:G55)</f>
        <v>23000000</v>
      </c>
      <c r="E55" s="267">
        <v>23000000</v>
      </c>
      <c r="F55" s="267">
        <v>0</v>
      </c>
      <c r="G55" s="267">
        <v>0</v>
      </c>
      <c r="H55" s="488">
        <f>SUM(I55:K55)</f>
        <v>10000000</v>
      </c>
      <c r="I55" s="267">
        <v>10000000</v>
      </c>
      <c r="J55" s="267">
        <v>0</v>
      </c>
      <c r="K55" s="267">
        <v>0</v>
      </c>
      <c r="L55" s="488">
        <f>SUM(M55:O55)</f>
        <v>15000000</v>
      </c>
      <c r="M55" s="267">
        <v>15000000</v>
      </c>
      <c r="N55" s="267">
        <v>0</v>
      </c>
      <c r="O55" s="267">
        <v>0</v>
      </c>
      <c r="P55" s="488">
        <f>SUM(Q55:S55)</f>
        <v>15000000</v>
      </c>
      <c r="Q55" s="267">
        <v>15000000</v>
      </c>
      <c r="R55" s="267"/>
      <c r="S55" s="267"/>
      <c r="T55" s="486">
        <f t="shared" si="19"/>
        <v>63000000</v>
      </c>
      <c r="U55" s="508">
        <f t="shared" si="20"/>
        <v>-63000000</v>
      </c>
      <c r="V55" s="508">
        <f t="shared" si="21"/>
        <v>87000000</v>
      </c>
    </row>
    <row r="56" spans="1:22" ht="15" outlineLevel="1">
      <c r="A56" s="25" t="s">
        <v>1012</v>
      </c>
      <c r="B56" s="25"/>
      <c r="C56" s="512"/>
      <c r="D56" s="488">
        <f>SUM(E56:G56)</f>
        <v>0</v>
      </c>
      <c r="E56" s="267"/>
      <c r="F56" s="267"/>
      <c r="G56" s="267"/>
      <c r="H56" s="488">
        <f>SUM(I56:K56)</f>
        <v>0</v>
      </c>
      <c r="I56" s="267"/>
      <c r="J56" s="267"/>
      <c r="K56" s="267"/>
      <c r="L56" s="488">
        <f>SUM(M56:O56)</f>
        <v>0</v>
      </c>
      <c r="M56" s="267"/>
      <c r="N56" s="267"/>
      <c r="O56" s="267"/>
      <c r="P56" s="488">
        <f>SUM(Q56:S56)</f>
        <v>0</v>
      </c>
      <c r="Q56" s="267"/>
      <c r="R56" s="267"/>
      <c r="S56" s="267"/>
      <c r="T56" s="486">
        <f t="shared" si="19"/>
        <v>0</v>
      </c>
      <c r="U56" s="508">
        <f t="shared" si="20"/>
        <v>0</v>
      </c>
      <c r="V56" s="508">
        <f t="shared" si="21"/>
        <v>0</v>
      </c>
    </row>
    <row r="57" spans="1:22" ht="15" outlineLevel="1">
      <c r="A57" s="25" t="s">
        <v>1013</v>
      </c>
      <c r="B57" s="25"/>
      <c r="C57" s="512"/>
      <c r="D57" s="488">
        <f>SUM(E57:G57)</f>
        <v>0</v>
      </c>
      <c r="E57" s="267"/>
      <c r="F57" s="267"/>
      <c r="G57" s="267"/>
      <c r="H57" s="488">
        <f>SUM(I57:K57)</f>
        <v>0</v>
      </c>
      <c r="I57" s="267"/>
      <c r="J57" s="267"/>
      <c r="K57" s="267"/>
      <c r="L57" s="488">
        <f>SUM(M57:O57)</f>
        <v>0</v>
      </c>
      <c r="M57" s="267"/>
      <c r="N57" s="267"/>
      <c r="O57" s="267"/>
      <c r="P57" s="488">
        <f>SUM(Q57:S57)</f>
        <v>0</v>
      </c>
      <c r="Q57" s="267"/>
      <c r="R57" s="267"/>
      <c r="S57" s="267"/>
      <c r="T57" s="486">
        <f t="shared" si="19"/>
        <v>0</v>
      </c>
      <c r="U57" s="508">
        <f t="shared" si="20"/>
        <v>0</v>
      </c>
      <c r="V57" s="508">
        <f t="shared" si="21"/>
        <v>0</v>
      </c>
    </row>
    <row r="58" spans="1:22" ht="15" outlineLevel="1">
      <c r="A58" s="25" t="s">
        <v>1014</v>
      </c>
      <c r="B58" s="25"/>
      <c r="C58" s="512"/>
      <c r="D58" s="488">
        <f>SUM(E58:G58)</f>
        <v>0</v>
      </c>
      <c r="E58" s="267"/>
      <c r="F58" s="267"/>
      <c r="G58" s="267"/>
      <c r="H58" s="488">
        <f>SUM(I58:K58)</f>
        <v>0</v>
      </c>
      <c r="I58" s="267"/>
      <c r="J58" s="267"/>
      <c r="K58" s="267"/>
      <c r="L58" s="488">
        <f>SUM(M58:O58)</f>
        <v>0</v>
      </c>
      <c r="M58" s="267"/>
      <c r="N58" s="267"/>
      <c r="O58" s="267"/>
      <c r="P58" s="488">
        <f>SUM(Q58:S58)</f>
        <v>0</v>
      </c>
      <c r="Q58" s="267"/>
      <c r="R58" s="267"/>
      <c r="S58" s="267"/>
      <c r="T58" s="486">
        <f t="shared" si="19"/>
        <v>0</v>
      </c>
      <c r="U58" s="508">
        <f t="shared" si="20"/>
        <v>0</v>
      </c>
      <c r="V58" s="508">
        <f t="shared" si="21"/>
        <v>0</v>
      </c>
    </row>
    <row r="59" spans="1:22" ht="15" outlineLevel="1">
      <c r="A59" s="25"/>
      <c r="B59" s="25"/>
      <c r="C59" s="512"/>
      <c r="D59" s="508"/>
      <c r="E59" s="178"/>
      <c r="F59" s="178"/>
      <c r="G59" s="178"/>
      <c r="H59" s="508"/>
      <c r="I59" s="178"/>
      <c r="J59" s="178"/>
      <c r="K59" s="178"/>
      <c r="L59" s="508"/>
      <c r="M59" s="178"/>
      <c r="N59" s="178"/>
      <c r="O59" s="178"/>
      <c r="P59" s="508"/>
      <c r="Q59" s="178"/>
      <c r="R59" s="178"/>
      <c r="S59" s="178"/>
      <c r="T59" s="486">
        <f t="shared" si="19"/>
        <v>0</v>
      </c>
      <c r="U59" s="508">
        <f t="shared" si="20"/>
        <v>0</v>
      </c>
      <c r="V59" s="508">
        <f t="shared" si="21"/>
        <v>0</v>
      </c>
    </row>
    <row r="60" spans="1:22" ht="15">
      <c r="A60" s="174" t="s">
        <v>258</v>
      </c>
      <c r="B60" s="174"/>
      <c r="C60" s="513"/>
      <c r="D60" s="509">
        <f>SUM(D54:D58)</f>
        <v>23000000</v>
      </c>
      <c r="E60" s="180">
        <f t="shared" ref="E60:S60" si="22">SUM(E54:E58)</f>
        <v>23000000</v>
      </c>
      <c r="F60" s="180">
        <f t="shared" si="22"/>
        <v>0</v>
      </c>
      <c r="G60" s="180">
        <f t="shared" si="22"/>
        <v>0</v>
      </c>
      <c r="H60" s="509">
        <f t="shared" si="22"/>
        <v>10000000</v>
      </c>
      <c r="I60" s="180">
        <f t="shared" si="22"/>
        <v>10000000</v>
      </c>
      <c r="J60" s="180">
        <f t="shared" si="22"/>
        <v>0</v>
      </c>
      <c r="K60" s="180">
        <f t="shared" si="22"/>
        <v>0</v>
      </c>
      <c r="L60" s="509">
        <f t="shared" si="22"/>
        <v>15000000</v>
      </c>
      <c r="M60" s="180">
        <f t="shared" si="22"/>
        <v>15000000</v>
      </c>
      <c r="N60" s="180">
        <f t="shared" si="22"/>
        <v>0</v>
      </c>
      <c r="O60" s="180">
        <f t="shared" si="22"/>
        <v>0</v>
      </c>
      <c r="P60" s="509">
        <f t="shared" si="22"/>
        <v>15000000</v>
      </c>
      <c r="Q60" s="180">
        <f t="shared" si="22"/>
        <v>15000000</v>
      </c>
      <c r="R60" s="180">
        <f t="shared" si="22"/>
        <v>0</v>
      </c>
      <c r="S60" s="180">
        <f t="shared" si="22"/>
        <v>0</v>
      </c>
      <c r="T60" s="486">
        <f t="shared" si="19"/>
        <v>63000000</v>
      </c>
      <c r="U60" s="507">
        <f t="shared" si="20"/>
        <v>87000000</v>
      </c>
      <c r="V60" s="507">
        <f t="shared" si="21"/>
        <v>237000000</v>
      </c>
    </row>
    <row r="61" spans="1:22" ht="15">
      <c r="A61" s="34" t="s">
        <v>317</v>
      </c>
      <c r="B61" s="34"/>
      <c r="C61" s="511"/>
      <c r="D61" s="508"/>
      <c r="E61" s="178"/>
      <c r="F61" s="178"/>
      <c r="G61" s="178"/>
      <c r="H61" s="508"/>
      <c r="I61" s="178"/>
      <c r="J61" s="178"/>
      <c r="K61" s="178"/>
      <c r="L61" s="508"/>
      <c r="M61" s="178"/>
      <c r="N61" s="178"/>
      <c r="O61" s="178"/>
      <c r="P61" s="508"/>
      <c r="Q61" s="178"/>
      <c r="R61" s="178"/>
      <c r="S61" s="178"/>
      <c r="T61" s="508"/>
      <c r="U61" s="508"/>
      <c r="V61" s="508"/>
    </row>
    <row r="62" spans="1:22" ht="15" outlineLevel="1">
      <c r="A62" s="25"/>
      <c r="B62" s="25"/>
      <c r="C62" s="512"/>
      <c r="D62" s="488">
        <f>SUM(E62:G62)</f>
        <v>0</v>
      </c>
      <c r="E62" s="267"/>
      <c r="F62" s="267"/>
      <c r="G62" s="267"/>
      <c r="H62" s="488">
        <f>SUM(I62:K62)</f>
        <v>0</v>
      </c>
      <c r="I62" s="267"/>
      <c r="J62" s="267"/>
      <c r="K62" s="267"/>
      <c r="L62" s="488">
        <f>SUM(M62:O62)</f>
        <v>0</v>
      </c>
      <c r="M62" s="267"/>
      <c r="N62" s="267"/>
      <c r="O62" s="267"/>
      <c r="P62" s="488">
        <f>SUM(Q62:S62)</f>
        <v>0</v>
      </c>
      <c r="Q62" s="267"/>
      <c r="R62" s="267"/>
      <c r="S62" s="267"/>
      <c r="T62" s="486">
        <f t="shared" ref="T62:T68" si="23">P62+L62+H62+D62</f>
        <v>0</v>
      </c>
      <c r="U62" s="508">
        <f t="shared" ref="U62:U68" si="24">T28-T62</f>
        <v>0</v>
      </c>
      <c r="V62" s="508">
        <f t="shared" ref="V62:V68" si="25">C28+U62</f>
        <v>0</v>
      </c>
    </row>
    <row r="63" spans="1:22" ht="15" outlineLevel="1">
      <c r="A63" s="25"/>
      <c r="B63" s="25"/>
      <c r="C63" s="512"/>
      <c r="D63" s="488">
        <f>SUM(E63:G63)</f>
        <v>0</v>
      </c>
      <c r="E63" s="267"/>
      <c r="F63" s="267"/>
      <c r="G63" s="267"/>
      <c r="H63" s="488">
        <f>SUM(I63:K63)</f>
        <v>0</v>
      </c>
      <c r="I63" s="267"/>
      <c r="J63" s="267"/>
      <c r="K63" s="267"/>
      <c r="L63" s="488">
        <f>SUM(M63:O63)</f>
        <v>0</v>
      </c>
      <c r="M63" s="267"/>
      <c r="N63" s="267"/>
      <c r="O63" s="267"/>
      <c r="P63" s="488">
        <f>SUM(Q63:S63)</f>
        <v>0</v>
      </c>
      <c r="Q63" s="267"/>
      <c r="R63" s="267"/>
      <c r="S63" s="267"/>
      <c r="T63" s="486">
        <f t="shared" si="23"/>
        <v>0</v>
      </c>
      <c r="U63" s="508">
        <f t="shared" si="24"/>
        <v>0</v>
      </c>
      <c r="V63" s="508">
        <f t="shared" si="25"/>
        <v>0</v>
      </c>
    </row>
    <row r="64" spans="1:22" ht="15" outlineLevel="1">
      <c r="A64" s="25"/>
      <c r="B64" s="25"/>
      <c r="C64" s="512"/>
      <c r="D64" s="488">
        <f>SUM(E64:G64)</f>
        <v>0</v>
      </c>
      <c r="E64" s="267"/>
      <c r="F64" s="267"/>
      <c r="G64" s="267"/>
      <c r="H64" s="488">
        <f>SUM(I64:K64)</f>
        <v>0</v>
      </c>
      <c r="I64" s="267"/>
      <c r="J64" s="267"/>
      <c r="K64" s="267"/>
      <c r="L64" s="488">
        <f>SUM(M64:O64)</f>
        <v>0</v>
      </c>
      <c r="M64" s="267"/>
      <c r="N64" s="267"/>
      <c r="O64" s="267"/>
      <c r="P64" s="488">
        <f>SUM(Q64:S64)</f>
        <v>0</v>
      </c>
      <c r="Q64" s="267"/>
      <c r="R64" s="267"/>
      <c r="S64" s="267"/>
      <c r="T64" s="486">
        <f t="shared" si="23"/>
        <v>0</v>
      </c>
      <c r="U64" s="508">
        <f t="shared" si="24"/>
        <v>0</v>
      </c>
      <c r="V64" s="508">
        <f t="shared" si="25"/>
        <v>0</v>
      </c>
    </row>
    <row r="65" spans="1:22" ht="15" outlineLevel="1">
      <c r="A65" s="25"/>
      <c r="B65" s="25"/>
      <c r="C65" s="512"/>
      <c r="D65" s="488">
        <f>SUM(E65:G65)</f>
        <v>0</v>
      </c>
      <c r="E65" s="267"/>
      <c r="F65" s="267"/>
      <c r="G65" s="267"/>
      <c r="H65" s="488">
        <f>SUM(I65:K65)</f>
        <v>0</v>
      </c>
      <c r="I65" s="267"/>
      <c r="J65" s="267"/>
      <c r="K65" s="267"/>
      <c r="L65" s="488">
        <f>SUM(M65:O65)</f>
        <v>0</v>
      </c>
      <c r="M65" s="267"/>
      <c r="N65" s="267"/>
      <c r="O65" s="267"/>
      <c r="P65" s="488">
        <f>SUM(Q65:S65)</f>
        <v>0</v>
      </c>
      <c r="Q65" s="267"/>
      <c r="R65" s="267"/>
      <c r="S65" s="267"/>
      <c r="T65" s="486">
        <f t="shared" si="23"/>
        <v>0</v>
      </c>
      <c r="U65" s="508">
        <f t="shared" si="24"/>
        <v>0</v>
      </c>
      <c r="V65" s="508">
        <f t="shared" si="25"/>
        <v>0</v>
      </c>
    </row>
    <row r="66" spans="1:22" ht="15" outlineLevel="1">
      <c r="A66" s="25"/>
      <c r="B66" s="25"/>
      <c r="C66" s="512"/>
      <c r="D66" s="488">
        <f>SUM(E66:G66)</f>
        <v>0</v>
      </c>
      <c r="E66" s="267"/>
      <c r="F66" s="267"/>
      <c r="G66" s="267"/>
      <c r="H66" s="488">
        <f>SUM(I66:K66)</f>
        <v>0</v>
      </c>
      <c r="I66" s="267"/>
      <c r="J66" s="267"/>
      <c r="K66" s="267"/>
      <c r="L66" s="488">
        <f>SUM(M66:O66)</f>
        <v>0</v>
      </c>
      <c r="M66" s="267"/>
      <c r="N66" s="267"/>
      <c r="O66" s="267"/>
      <c r="P66" s="488">
        <f>SUM(Q66:S66)</f>
        <v>0</v>
      </c>
      <c r="Q66" s="267"/>
      <c r="R66" s="267"/>
      <c r="S66" s="267"/>
      <c r="T66" s="486">
        <f t="shared" si="23"/>
        <v>0</v>
      </c>
      <c r="U66" s="508">
        <f t="shared" si="24"/>
        <v>0</v>
      </c>
      <c r="V66" s="508">
        <f t="shared" si="25"/>
        <v>0</v>
      </c>
    </row>
    <row r="67" spans="1:22" ht="15" outlineLevel="1">
      <c r="A67" s="25"/>
      <c r="B67" s="25"/>
      <c r="C67" s="512"/>
      <c r="D67" s="508"/>
      <c r="E67" s="178"/>
      <c r="F67" s="178"/>
      <c r="G67" s="178"/>
      <c r="H67" s="508"/>
      <c r="I67" s="178"/>
      <c r="J67" s="178"/>
      <c r="K67" s="178"/>
      <c r="L67" s="508"/>
      <c r="M67" s="178"/>
      <c r="N67" s="178"/>
      <c r="O67" s="178"/>
      <c r="P67" s="508"/>
      <c r="Q67" s="178"/>
      <c r="R67" s="178"/>
      <c r="S67" s="178"/>
      <c r="T67" s="486">
        <f t="shared" si="23"/>
        <v>0</v>
      </c>
      <c r="U67" s="508">
        <f t="shared" si="24"/>
        <v>0</v>
      </c>
      <c r="V67" s="508">
        <f t="shared" si="25"/>
        <v>0</v>
      </c>
    </row>
    <row r="68" spans="1:22" ht="15">
      <c r="A68" s="174" t="s">
        <v>258</v>
      </c>
      <c r="B68" s="174"/>
      <c r="C68" s="513"/>
      <c r="D68" s="507">
        <f>SUM(D61:D66)</f>
        <v>0</v>
      </c>
      <c r="E68" s="179">
        <f t="shared" ref="E68:S68" si="26">SUM(E61:E66)</f>
        <v>0</v>
      </c>
      <c r="F68" s="179">
        <f t="shared" si="26"/>
        <v>0</v>
      </c>
      <c r="G68" s="179">
        <f t="shared" si="26"/>
        <v>0</v>
      </c>
      <c r="H68" s="507">
        <f t="shared" si="26"/>
        <v>0</v>
      </c>
      <c r="I68" s="179">
        <f t="shared" si="26"/>
        <v>0</v>
      </c>
      <c r="J68" s="179">
        <f t="shared" si="26"/>
        <v>0</v>
      </c>
      <c r="K68" s="179">
        <f t="shared" si="26"/>
        <v>0</v>
      </c>
      <c r="L68" s="507">
        <f t="shared" si="26"/>
        <v>0</v>
      </c>
      <c r="M68" s="179">
        <f t="shared" si="26"/>
        <v>0</v>
      </c>
      <c r="N68" s="179">
        <f t="shared" si="26"/>
        <v>0</v>
      </c>
      <c r="O68" s="179">
        <f t="shared" si="26"/>
        <v>0</v>
      </c>
      <c r="P68" s="507">
        <f t="shared" si="26"/>
        <v>0</v>
      </c>
      <c r="Q68" s="179">
        <f t="shared" si="26"/>
        <v>0</v>
      </c>
      <c r="R68" s="179">
        <f t="shared" si="26"/>
        <v>0</v>
      </c>
      <c r="S68" s="179">
        <f t="shared" si="26"/>
        <v>0</v>
      </c>
      <c r="T68" s="486">
        <f t="shared" si="23"/>
        <v>0</v>
      </c>
      <c r="U68" s="507">
        <f t="shared" si="24"/>
        <v>0</v>
      </c>
      <c r="V68" s="507">
        <f t="shared" si="25"/>
        <v>0</v>
      </c>
    </row>
    <row r="69" spans="1:22" ht="15">
      <c r="A69" s="22" t="s">
        <v>1155</v>
      </c>
      <c r="B69" s="22"/>
      <c r="C69" s="514"/>
      <c r="D69" s="510">
        <f>D52+D60+D68</f>
        <v>23000000</v>
      </c>
      <c r="E69" s="510">
        <f t="shared" ref="E69:V69" si="27">E52+E60+E68</f>
        <v>23000000</v>
      </c>
      <c r="F69" s="510">
        <f t="shared" si="27"/>
        <v>0</v>
      </c>
      <c r="G69" s="510">
        <f t="shared" si="27"/>
        <v>0</v>
      </c>
      <c r="H69" s="510">
        <f t="shared" si="27"/>
        <v>10000000</v>
      </c>
      <c r="I69" s="510">
        <f t="shared" si="27"/>
        <v>10000000</v>
      </c>
      <c r="J69" s="510">
        <f t="shared" si="27"/>
        <v>0</v>
      </c>
      <c r="K69" s="510">
        <f t="shared" si="27"/>
        <v>0</v>
      </c>
      <c r="L69" s="510">
        <f t="shared" si="27"/>
        <v>15000000</v>
      </c>
      <c r="M69" s="510">
        <f t="shared" si="27"/>
        <v>15000000</v>
      </c>
      <c r="N69" s="510">
        <f t="shared" si="27"/>
        <v>0</v>
      </c>
      <c r="O69" s="510">
        <f t="shared" si="27"/>
        <v>0</v>
      </c>
      <c r="P69" s="510">
        <f t="shared" si="27"/>
        <v>15000000</v>
      </c>
      <c r="Q69" s="510">
        <f t="shared" si="27"/>
        <v>15000000</v>
      </c>
      <c r="R69" s="510">
        <f t="shared" si="27"/>
        <v>0</v>
      </c>
      <c r="S69" s="510">
        <f t="shared" si="27"/>
        <v>0</v>
      </c>
      <c r="T69" s="510">
        <f t="shared" si="27"/>
        <v>63000000</v>
      </c>
      <c r="U69" s="510">
        <f t="shared" si="27"/>
        <v>87000000</v>
      </c>
      <c r="V69" s="510">
        <f t="shared" si="27"/>
        <v>237000000</v>
      </c>
    </row>
    <row r="70" spans="1:22" ht="15">
      <c r="A70" s="62"/>
      <c r="B70" s="325"/>
      <c r="C70" s="515"/>
      <c r="D70" s="515"/>
      <c r="E70" s="325"/>
      <c r="F70" s="325"/>
      <c r="G70" s="325"/>
      <c r="H70" s="515"/>
      <c r="I70" s="325"/>
      <c r="J70" s="325"/>
      <c r="K70" s="325"/>
      <c r="L70" s="515"/>
      <c r="M70" s="325"/>
      <c r="N70" s="325"/>
      <c r="O70" s="325"/>
      <c r="P70" s="515"/>
      <c r="Q70" s="325"/>
      <c r="R70" s="325"/>
      <c r="S70" s="325"/>
      <c r="T70" s="515"/>
      <c r="U70" s="526"/>
    </row>
    <row r="71" spans="1:22" ht="14.25">
      <c r="A71" s="1498" t="s">
        <v>118</v>
      </c>
      <c r="B71" s="1498" t="s">
        <v>1156</v>
      </c>
      <c r="C71" s="1723" t="s">
        <v>117</v>
      </c>
      <c r="D71" s="1702" t="s">
        <v>421</v>
      </c>
      <c r="E71" s="1702"/>
      <c r="F71" s="1702"/>
      <c r="G71" s="1702"/>
      <c r="H71" s="1702"/>
      <c r="I71" s="1702"/>
      <c r="J71" s="1702"/>
      <c r="K71" s="1702"/>
      <c r="L71" s="1702"/>
      <c r="M71" s="1702"/>
      <c r="N71" s="1702"/>
      <c r="O71" s="1702"/>
      <c r="P71" s="1702"/>
      <c r="Q71" s="1702"/>
      <c r="R71" s="1702"/>
      <c r="S71" s="1702"/>
      <c r="T71" s="1702"/>
      <c r="U71" s="1721" t="s">
        <v>1185</v>
      </c>
      <c r="V71" s="1721"/>
    </row>
    <row r="72" spans="1:22" ht="15.75">
      <c r="A72" s="1579"/>
      <c r="B72" s="1579"/>
      <c r="C72" s="1724"/>
      <c r="D72" s="516" t="s">
        <v>1207</v>
      </c>
      <c r="E72" s="23" t="s">
        <v>368</v>
      </c>
      <c r="F72" s="23" t="s">
        <v>369</v>
      </c>
      <c r="G72" s="23" t="s">
        <v>370</v>
      </c>
      <c r="H72" s="516" t="s">
        <v>1208</v>
      </c>
      <c r="I72" s="23" t="s">
        <v>371</v>
      </c>
      <c r="J72" s="23" t="s">
        <v>372</v>
      </c>
      <c r="K72" s="23" t="s">
        <v>373</v>
      </c>
      <c r="L72" s="516" t="s">
        <v>1191</v>
      </c>
      <c r="M72" s="23" t="s">
        <v>374</v>
      </c>
      <c r="N72" s="23" t="s">
        <v>375</v>
      </c>
      <c r="O72" s="23" t="s">
        <v>376</v>
      </c>
      <c r="P72" s="516" t="s">
        <v>1192</v>
      </c>
      <c r="Q72" s="23" t="s">
        <v>377</v>
      </c>
      <c r="R72" s="23" t="s">
        <v>378</v>
      </c>
      <c r="S72" s="23" t="s">
        <v>379</v>
      </c>
      <c r="T72" s="527"/>
      <c r="U72" s="1721"/>
      <c r="V72" s="1721"/>
    </row>
    <row r="73" spans="1:22" ht="14.25">
      <c r="A73" s="1499"/>
      <c r="B73" s="1499"/>
      <c r="C73" s="503" t="s">
        <v>12</v>
      </c>
      <c r="D73" s="517" t="s">
        <v>13</v>
      </c>
      <c r="E73" s="80"/>
      <c r="F73" s="80"/>
      <c r="G73" s="80"/>
      <c r="H73" s="517" t="s">
        <v>19</v>
      </c>
      <c r="I73" s="80"/>
      <c r="J73" s="80"/>
      <c r="K73" s="80"/>
      <c r="L73" s="517" t="s">
        <v>15</v>
      </c>
      <c r="M73" s="80"/>
      <c r="N73" s="80"/>
      <c r="O73" s="80"/>
      <c r="P73" s="517" t="s">
        <v>16</v>
      </c>
      <c r="Q73" s="80"/>
      <c r="R73" s="80"/>
      <c r="S73" s="80"/>
      <c r="T73" s="503"/>
      <c r="U73" s="1721"/>
      <c r="V73" s="1721"/>
    </row>
    <row r="74" spans="1:22" ht="15.75">
      <c r="A74" s="34" t="s">
        <v>1008</v>
      </c>
      <c r="B74" s="167"/>
      <c r="C74" s="504"/>
      <c r="D74" s="518"/>
      <c r="E74" s="177"/>
      <c r="F74" s="177"/>
      <c r="G74" s="177"/>
      <c r="H74" s="518"/>
      <c r="I74" s="177"/>
      <c r="J74" s="177"/>
      <c r="K74" s="177"/>
      <c r="L74" s="518"/>
      <c r="M74" s="177"/>
      <c r="N74" s="177"/>
      <c r="O74" s="177"/>
      <c r="P74" s="518"/>
      <c r="Q74" s="177"/>
      <c r="R74" s="177"/>
      <c r="S74" s="177"/>
      <c r="T74" s="508"/>
      <c r="U74" s="1722"/>
      <c r="V74" s="1722"/>
    </row>
    <row r="75" spans="1:22" ht="15" outlineLevel="1">
      <c r="A75" s="25" t="s">
        <v>1010</v>
      </c>
      <c r="B75" s="168"/>
      <c r="C75" s="505">
        <f>C9</f>
        <v>0</v>
      </c>
      <c r="D75" s="488">
        <f>SUM(E75:G75)</f>
        <v>0</v>
      </c>
      <c r="E75" s="326">
        <f>C75+E9-E43</f>
        <v>0</v>
      </c>
      <c r="F75" s="267"/>
      <c r="G75" s="267"/>
      <c r="H75" s="488">
        <f t="shared" ref="H75:H83" si="28">SUM(I75:K75)</f>
        <v>0</v>
      </c>
      <c r="I75" s="267"/>
      <c r="J75" s="267"/>
      <c r="K75" s="267"/>
      <c r="L75" s="488">
        <f t="shared" ref="L75:L83" si="29">SUM(M75:O75)</f>
        <v>0</v>
      </c>
      <c r="M75" s="267"/>
      <c r="N75" s="267"/>
      <c r="O75" s="267"/>
      <c r="P75" s="488">
        <f t="shared" ref="P75:P83" si="30">SUM(Q75:S75)</f>
        <v>0</v>
      </c>
      <c r="Q75" s="267"/>
      <c r="R75" s="267"/>
      <c r="S75" s="267"/>
      <c r="T75" s="486"/>
      <c r="U75" s="1722"/>
      <c r="V75" s="1722"/>
    </row>
    <row r="76" spans="1:22" ht="15.75" outlineLevel="1">
      <c r="A76" s="25" t="s">
        <v>1011</v>
      </c>
      <c r="B76" s="173"/>
      <c r="C76" s="505">
        <f t="shared" ref="C76:C83" si="31">C10</f>
        <v>0</v>
      </c>
      <c r="D76" s="488">
        <f>SUM(E76:G76)</f>
        <v>0</v>
      </c>
      <c r="E76" s="326">
        <f t="shared" ref="E76:E83" si="32">C76+E10-E44</f>
        <v>0</v>
      </c>
      <c r="F76" s="267"/>
      <c r="G76" s="267"/>
      <c r="H76" s="488">
        <f t="shared" si="28"/>
        <v>0</v>
      </c>
      <c r="I76" s="267"/>
      <c r="J76" s="267"/>
      <c r="K76" s="267"/>
      <c r="L76" s="488">
        <f t="shared" si="29"/>
        <v>0</v>
      </c>
      <c r="M76" s="267"/>
      <c r="N76" s="267"/>
      <c r="O76" s="267"/>
      <c r="P76" s="488">
        <f t="shared" si="30"/>
        <v>0</v>
      </c>
      <c r="Q76" s="267"/>
      <c r="R76" s="267"/>
      <c r="S76" s="267"/>
      <c r="T76" s="486"/>
      <c r="U76" s="1722"/>
      <c r="V76" s="1722"/>
    </row>
    <row r="77" spans="1:22" ht="15" outlineLevel="1">
      <c r="A77" s="25" t="s">
        <v>1012</v>
      </c>
      <c r="B77" s="169"/>
      <c r="C77" s="505">
        <f t="shared" si="31"/>
        <v>0</v>
      </c>
      <c r="D77" s="488">
        <f t="shared" ref="D77:D83" si="33">C77+E11-E45</f>
        <v>0</v>
      </c>
      <c r="E77" s="326">
        <f t="shared" si="32"/>
        <v>0</v>
      </c>
      <c r="F77" s="267"/>
      <c r="G77" s="267"/>
      <c r="H77" s="488">
        <f t="shared" si="28"/>
        <v>0</v>
      </c>
      <c r="I77" s="267"/>
      <c r="J77" s="267"/>
      <c r="K77" s="267"/>
      <c r="L77" s="488">
        <f t="shared" si="29"/>
        <v>0</v>
      </c>
      <c r="M77" s="267"/>
      <c r="N77" s="267"/>
      <c r="O77" s="267"/>
      <c r="P77" s="488">
        <f t="shared" si="30"/>
        <v>0</v>
      </c>
      <c r="Q77" s="267"/>
      <c r="R77" s="267"/>
      <c r="S77" s="267"/>
      <c r="T77" s="486"/>
      <c r="U77" s="1722"/>
      <c r="V77" s="1722"/>
    </row>
    <row r="78" spans="1:22" ht="15" outlineLevel="1">
      <c r="A78" s="25"/>
      <c r="B78" s="168"/>
      <c r="C78" s="505">
        <f t="shared" si="31"/>
        <v>0</v>
      </c>
      <c r="D78" s="488">
        <f t="shared" si="33"/>
        <v>0</v>
      </c>
      <c r="E78" s="326">
        <f t="shared" si="32"/>
        <v>0</v>
      </c>
      <c r="F78" s="267"/>
      <c r="G78" s="267"/>
      <c r="H78" s="488">
        <f t="shared" si="28"/>
        <v>0</v>
      </c>
      <c r="I78" s="267"/>
      <c r="J78" s="267"/>
      <c r="K78" s="267"/>
      <c r="L78" s="488">
        <f t="shared" si="29"/>
        <v>0</v>
      </c>
      <c r="M78" s="267"/>
      <c r="N78" s="267"/>
      <c r="O78" s="267"/>
      <c r="P78" s="488">
        <f t="shared" si="30"/>
        <v>0</v>
      </c>
      <c r="Q78" s="267"/>
      <c r="R78" s="267"/>
      <c r="S78" s="267"/>
      <c r="T78" s="486"/>
      <c r="U78" s="1722"/>
      <c r="V78" s="1722"/>
    </row>
    <row r="79" spans="1:22" ht="15" outlineLevel="1">
      <c r="A79" s="25"/>
      <c r="B79" s="168"/>
      <c r="C79" s="505">
        <f t="shared" si="31"/>
        <v>0</v>
      </c>
      <c r="D79" s="488">
        <f t="shared" si="33"/>
        <v>0</v>
      </c>
      <c r="E79" s="326">
        <f t="shared" si="32"/>
        <v>0</v>
      </c>
      <c r="F79" s="267"/>
      <c r="G79" s="267"/>
      <c r="H79" s="488">
        <f t="shared" si="28"/>
        <v>0</v>
      </c>
      <c r="I79" s="267"/>
      <c r="J79" s="267"/>
      <c r="K79" s="267"/>
      <c r="L79" s="488">
        <f t="shared" si="29"/>
        <v>0</v>
      </c>
      <c r="M79" s="267"/>
      <c r="N79" s="267"/>
      <c r="O79" s="267"/>
      <c r="P79" s="488">
        <f t="shared" si="30"/>
        <v>0</v>
      </c>
      <c r="Q79" s="267"/>
      <c r="R79" s="267"/>
      <c r="S79" s="267"/>
      <c r="T79" s="486"/>
      <c r="U79" s="1722"/>
      <c r="V79" s="1722"/>
    </row>
    <row r="80" spans="1:22" ht="15" outlineLevel="1">
      <c r="A80" s="25"/>
      <c r="B80" s="170"/>
      <c r="C80" s="505">
        <f t="shared" si="31"/>
        <v>0</v>
      </c>
      <c r="D80" s="488">
        <f t="shared" si="33"/>
        <v>0</v>
      </c>
      <c r="E80" s="326">
        <f t="shared" si="32"/>
        <v>0</v>
      </c>
      <c r="F80" s="268"/>
      <c r="G80" s="268"/>
      <c r="H80" s="488">
        <f t="shared" si="28"/>
        <v>0</v>
      </c>
      <c r="I80" s="268"/>
      <c r="J80" s="268"/>
      <c r="K80" s="268"/>
      <c r="L80" s="488">
        <f t="shared" si="29"/>
        <v>0</v>
      </c>
      <c r="M80" s="268"/>
      <c r="N80" s="268"/>
      <c r="O80" s="268"/>
      <c r="P80" s="488">
        <f t="shared" si="30"/>
        <v>0</v>
      </c>
      <c r="Q80" s="268"/>
      <c r="R80" s="268"/>
      <c r="S80" s="268"/>
      <c r="T80" s="486"/>
      <c r="U80" s="1722"/>
      <c r="V80" s="1722"/>
    </row>
    <row r="81" spans="1:22" ht="15" outlineLevel="1">
      <c r="A81" s="25"/>
      <c r="B81" s="171"/>
      <c r="C81" s="505">
        <f t="shared" si="31"/>
        <v>0</v>
      </c>
      <c r="D81" s="488">
        <f t="shared" si="33"/>
        <v>0</v>
      </c>
      <c r="E81" s="326">
        <f t="shared" si="32"/>
        <v>0</v>
      </c>
      <c r="F81" s="267"/>
      <c r="G81" s="267"/>
      <c r="H81" s="488">
        <f t="shared" si="28"/>
        <v>0</v>
      </c>
      <c r="I81" s="267"/>
      <c r="J81" s="267"/>
      <c r="K81" s="267"/>
      <c r="L81" s="488">
        <f t="shared" si="29"/>
        <v>0</v>
      </c>
      <c r="M81" s="267"/>
      <c r="N81" s="267"/>
      <c r="O81" s="267"/>
      <c r="P81" s="488">
        <f t="shared" si="30"/>
        <v>0</v>
      </c>
      <c r="Q81" s="267"/>
      <c r="R81" s="267"/>
      <c r="S81" s="267"/>
      <c r="T81" s="486"/>
      <c r="U81" s="1722"/>
      <c r="V81" s="1722"/>
    </row>
    <row r="82" spans="1:22" ht="15" outlineLevel="1">
      <c r="A82" s="25"/>
      <c r="B82" s="172"/>
      <c r="C82" s="505">
        <f t="shared" si="31"/>
        <v>0</v>
      </c>
      <c r="D82" s="488">
        <f t="shared" si="33"/>
        <v>0</v>
      </c>
      <c r="E82" s="326">
        <f t="shared" si="32"/>
        <v>0</v>
      </c>
      <c r="F82" s="267"/>
      <c r="G82" s="267"/>
      <c r="H82" s="488">
        <f t="shared" si="28"/>
        <v>0</v>
      </c>
      <c r="I82" s="267"/>
      <c r="J82" s="267"/>
      <c r="K82" s="267"/>
      <c r="L82" s="488">
        <f t="shared" si="29"/>
        <v>0</v>
      </c>
      <c r="M82" s="267"/>
      <c r="N82" s="267"/>
      <c r="O82" s="267"/>
      <c r="P82" s="488">
        <f t="shared" si="30"/>
        <v>0</v>
      </c>
      <c r="Q82" s="267"/>
      <c r="R82" s="267"/>
      <c r="S82" s="267"/>
      <c r="T82" s="486"/>
      <c r="U82" s="1722"/>
      <c r="V82" s="1722"/>
    </row>
    <row r="83" spans="1:22" ht="15" outlineLevel="1">
      <c r="A83" s="25"/>
      <c r="B83" s="172"/>
      <c r="C83" s="505">
        <f t="shared" si="31"/>
        <v>0</v>
      </c>
      <c r="D83" s="488">
        <f t="shared" si="33"/>
        <v>0</v>
      </c>
      <c r="E83" s="326">
        <f t="shared" si="32"/>
        <v>0</v>
      </c>
      <c r="F83" s="267"/>
      <c r="G83" s="267"/>
      <c r="H83" s="488">
        <f t="shared" si="28"/>
        <v>0</v>
      </c>
      <c r="I83" s="267"/>
      <c r="J83" s="267"/>
      <c r="K83" s="267"/>
      <c r="L83" s="488">
        <f t="shared" si="29"/>
        <v>0</v>
      </c>
      <c r="M83" s="267"/>
      <c r="N83" s="267"/>
      <c r="O83" s="267"/>
      <c r="P83" s="488">
        <f t="shared" si="30"/>
        <v>0</v>
      </c>
      <c r="Q83" s="267"/>
      <c r="R83" s="267"/>
      <c r="S83" s="267"/>
      <c r="T83" s="486"/>
      <c r="U83" s="1722"/>
      <c r="V83" s="1722"/>
    </row>
    <row r="84" spans="1:22" ht="15">
      <c r="A84" s="174" t="s">
        <v>258</v>
      </c>
      <c r="B84" s="175"/>
      <c r="C84" s="507">
        <f>SUM(C75:C83)</f>
        <v>0</v>
      </c>
      <c r="D84" s="507">
        <f>SUM(D75:D83)</f>
        <v>0</v>
      </c>
      <c r="E84" s="179">
        <f t="shared" ref="E84:S84" si="34">SUM(E75:E83)</f>
        <v>0</v>
      </c>
      <c r="F84" s="179">
        <f t="shared" si="34"/>
        <v>0</v>
      </c>
      <c r="G84" s="179">
        <f t="shared" si="34"/>
        <v>0</v>
      </c>
      <c r="H84" s="507">
        <f t="shared" si="34"/>
        <v>0</v>
      </c>
      <c r="I84" s="179">
        <f t="shared" si="34"/>
        <v>0</v>
      </c>
      <c r="J84" s="179">
        <f t="shared" si="34"/>
        <v>0</v>
      </c>
      <c r="K84" s="179">
        <f t="shared" si="34"/>
        <v>0</v>
      </c>
      <c r="L84" s="507">
        <f t="shared" si="34"/>
        <v>0</v>
      </c>
      <c r="M84" s="179">
        <f t="shared" si="34"/>
        <v>0</v>
      </c>
      <c r="N84" s="179">
        <f t="shared" si="34"/>
        <v>0</v>
      </c>
      <c r="O84" s="179">
        <f t="shared" si="34"/>
        <v>0</v>
      </c>
      <c r="P84" s="507">
        <f t="shared" si="34"/>
        <v>0</v>
      </c>
      <c r="Q84" s="179">
        <f t="shared" si="34"/>
        <v>0</v>
      </c>
      <c r="R84" s="179">
        <f t="shared" si="34"/>
        <v>0</v>
      </c>
      <c r="S84" s="179">
        <f t="shared" si="34"/>
        <v>0</v>
      </c>
      <c r="T84" s="486"/>
      <c r="U84" s="1722"/>
      <c r="V84" s="1722"/>
    </row>
    <row r="85" spans="1:22" ht="15">
      <c r="A85" s="34" t="s">
        <v>1009</v>
      </c>
      <c r="B85" s="168"/>
      <c r="C85" s="508"/>
      <c r="D85" s="508"/>
      <c r="E85" s="178"/>
      <c r="F85" s="178"/>
      <c r="G85" s="178"/>
      <c r="H85" s="508"/>
      <c r="I85" s="178"/>
      <c r="J85" s="178"/>
      <c r="K85" s="178"/>
      <c r="L85" s="508"/>
      <c r="M85" s="178"/>
      <c r="N85" s="178"/>
      <c r="O85" s="178"/>
      <c r="P85" s="508"/>
      <c r="Q85" s="178"/>
      <c r="R85" s="178"/>
      <c r="S85" s="178"/>
      <c r="T85" s="508"/>
      <c r="U85" s="1722"/>
      <c r="V85" s="1722"/>
    </row>
    <row r="86" spans="1:22" ht="15" outlineLevel="1">
      <c r="A86" s="25" t="s">
        <v>1010</v>
      </c>
      <c r="B86" s="168"/>
      <c r="C86" s="505">
        <f>C20</f>
        <v>0</v>
      </c>
      <c r="D86" s="488">
        <f>G86</f>
        <v>60000000</v>
      </c>
      <c r="E86" s="326">
        <f>C86+E20-E54</f>
        <v>0</v>
      </c>
      <c r="F86" s="326">
        <f>C86+F20-F54</f>
        <v>50000000</v>
      </c>
      <c r="G86" s="326">
        <f>E86+F86+G20-G54</f>
        <v>60000000</v>
      </c>
      <c r="H86" s="488">
        <f>K86</f>
        <v>150000000</v>
      </c>
      <c r="I86" s="326">
        <f>G86+I20-I54</f>
        <v>90000000</v>
      </c>
      <c r="J86" s="326">
        <f>I86+J20-J54</f>
        <v>120000000</v>
      </c>
      <c r="K86" s="326">
        <f>J86+K20-K54</f>
        <v>150000000</v>
      </c>
      <c r="L86" s="488">
        <f>O86</f>
        <v>150000000</v>
      </c>
      <c r="M86" s="326">
        <f>K86+M20-M54</f>
        <v>150000000</v>
      </c>
      <c r="N86" s="326">
        <f>M86+N20-N54</f>
        <v>150000000</v>
      </c>
      <c r="O86" s="326">
        <f>N86+O20-O54</f>
        <v>150000000</v>
      </c>
      <c r="P86" s="488">
        <f>S86</f>
        <v>150000000</v>
      </c>
      <c r="Q86" s="326">
        <f>O86+Q20-Q54</f>
        <v>150000000</v>
      </c>
      <c r="R86" s="326">
        <f>Q86+R20-R54</f>
        <v>150000000</v>
      </c>
      <c r="S86" s="326">
        <f>R86+S20-S54</f>
        <v>150000000</v>
      </c>
      <c r="T86" s="486"/>
      <c r="U86" s="1722"/>
      <c r="V86" s="1722"/>
    </row>
    <row r="87" spans="1:22" ht="15" outlineLevel="1">
      <c r="A87" s="25" t="s">
        <v>1011</v>
      </c>
      <c r="B87" s="168"/>
      <c r="C87" s="505">
        <f>C21</f>
        <v>150000000</v>
      </c>
      <c r="D87" s="488">
        <f>G87</f>
        <v>127000000</v>
      </c>
      <c r="E87" s="326">
        <f>C87+E21-E55</f>
        <v>127000000</v>
      </c>
      <c r="F87" s="326">
        <f>D87+F21-F55</f>
        <v>127000000</v>
      </c>
      <c r="G87" s="326">
        <f>E87+G21-G55</f>
        <v>127000000</v>
      </c>
      <c r="H87" s="488">
        <f>K87</f>
        <v>117000000</v>
      </c>
      <c r="I87" s="326">
        <f>G87+I21-I55</f>
        <v>117000000</v>
      </c>
      <c r="J87" s="326">
        <f>H87+J21-J55</f>
        <v>117000000</v>
      </c>
      <c r="K87" s="326">
        <f>I87+K21-K55</f>
        <v>117000000</v>
      </c>
      <c r="L87" s="488">
        <f>O87</f>
        <v>102000000</v>
      </c>
      <c r="M87" s="326">
        <f>K87+M21-M55</f>
        <v>102000000</v>
      </c>
      <c r="N87" s="326">
        <f>L87+N21-N55</f>
        <v>102000000</v>
      </c>
      <c r="O87" s="326">
        <f>M87+O21-O55</f>
        <v>102000000</v>
      </c>
      <c r="P87" s="488">
        <f>S87</f>
        <v>87000000</v>
      </c>
      <c r="Q87" s="326">
        <f>O87+Q21-Q55</f>
        <v>87000000</v>
      </c>
      <c r="R87" s="326">
        <f>P87+R21-R55</f>
        <v>87000000</v>
      </c>
      <c r="S87" s="326">
        <f>Q87+S21-S55</f>
        <v>87000000</v>
      </c>
      <c r="T87" s="486"/>
      <c r="U87" s="1722"/>
      <c r="V87" s="1722"/>
    </row>
    <row r="88" spans="1:22" ht="15" outlineLevel="1">
      <c r="A88" s="25" t="s">
        <v>1012</v>
      </c>
      <c r="B88" s="168"/>
      <c r="C88" s="505">
        <f>C22</f>
        <v>0</v>
      </c>
      <c r="D88" s="488">
        <f>SUM(E88:G88)</f>
        <v>0</v>
      </c>
      <c r="E88" s="326">
        <f>C88+E22-E56</f>
        <v>0</v>
      </c>
      <c r="F88" s="267"/>
      <c r="G88" s="267"/>
      <c r="H88" s="488">
        <f>SUM(I88:K88)</f>
        <v>0</v>
      </c>
      <c r="I88" s="267"/>
      <c r="J88" s="267"/>
      <c r="K88" s="267"/>
      <c r="L88" s="488">
        <f>SUM(M88:O88)</f>
        <v>0</v>
      </c>
      <c r="M88" s="267"/>
      <c r="N88" s="267"/>
      <c r="O88" s="267"/>
      <c r="P88" s="488">
        <f>SUM(Q88:S88)</f>
        <v>0</v>
      </c>
      <c r="Q88" s="267"/>
      <c r="R88" s="267"/>
      <c r="S88" s="267"/>
      <c r="T88" s="486"/>
      <c r="U88" s="1722"/>
      <c r="V88" s="1722"/>
    </row>
    <row r="89" spans="1:22" ht="15" outlineLevel="1">
      <c r="A89" s="25" t="s">
        <v>1013</v>
      </c>
      <c r="B89" s="168"/>
      <c r="C89" s="505">
        <f>C23</f>
        <v>0</v>
      </c>
      <c r="D89" s="488">
        <f>SUM(E89:G89)</f>
        <v>0</v>
      </c>
      <c r="E89" s="326">
        <f>C89+E23-E57</f>
        <v>0</v>
      </c>
      <c r="F89" s="267"/>
      <c r="G89" s="267"/>
      <c r="H89" s="488">
        <f>SUM(I89:K89)</f>
        <v>0</v>
      </c>
      <c r="I89" s="267"/>
      <c r="J89" s="267"/>
      <c r="K89" s="267"/>
      <c r="L89" s="488">
        <f>SUM(M89:O89)</f>
        <v>0</v>
      </c>
      <c r="M89" s="267"/>
      <c r="N89" s="267"/>
      <c r="O89" s="267"/>
      <c r="P89" s="488">
        <f>SUM(Q89:S89)</f>
        <v>0</v>
      </c>
      <c r="Q89" s="267"/>
      <c r="R89" s="267"/>
      <c r="S89" s="267"/>
      <c r="T89" s="486"/>
      <c r="U89" s="1722"/>
      <c r="V89" s="1722"/>
    </row>
    <row r="90" spans="1:22" ht="15" outlineLevel="1">
      <c r="A90" s="25" t="s">
        <v>1014</v>
      </c>
      <c r="B90" s="168"/>
      <c r="C90" s="505">
        <f>C24</f>
        <v>0</v>
      </c>
      <c r="D90" s="488">
        <f>C90+E24-E58</f>
        <v>0</v>
      </c>
      <c r="E90" s="326">
        <f>C90+E24-E58</f>
        <v>0</v>
      </c>
      <c r="F90" s="267"/>
      <c r="G90" s="267"/>
      <c r="H90" s="488">
        <f>SUM(I90:K90)</f>
        <v>0</v>
      </c>
      <c r="I90" s="267"/>
      <c r="J90" s="267"/>
      <c r="K90" s="267"/>
      <c r="L90" s="488">
        <f>SUM(M90:O90)</f>
        <v>0</v>
      </c>
      <c r="M90" s="267"/>
      <c r="N90" s="267"/>
      <c r="O90" s="267"/>
      <c r="P90" s="488">
        <f>SUM(Q90:S90)</f>
        <v>0</v>
      </c>
      <c r="Q90" s="267"/>
      <c r="R90" s="267"/>
      <c r="S90" s="267"/>
      <c r="T90" s="486"/>
      <c r="U90" s="1722"/>
      <c r="V90" s="1722"/>
    </row>
    <row r="91" spans="1:22" ht="15" outlineLevel="1">
      <c r="A91" s="25"/>
      <c r="B91" s="168"/>
      <c r="C91" s="508"/>
      <c r="D91" s="508"/>
      <c r="E91" s="178"/>
      <c r="F91" s="178"/>
      <c r="G91" s="178"/>
      <c r="H91" s="508"/>
      <c r="I91" s="178"/>
      <c r="J91" s="178"/>
      <c r="K91" s="178"/>
      <c r="L91" s="508"/>
      <c r="M91" s="178"/>
      <c r="N91" s="178"/>
      <c r="O91" s="178"/>
      <c r="P91" s="508"/>
      <c r="Q91" s="178"/>
      <c r="R91" s="178"/>
      <c r="S91" s="178"/>
      <c r="T91" s="486"/>
      <c r="U91" s="1722"/>
      <c r="V91" s="1722"/>
    </row>
    <row r="92" spans="1:22" ht="14.25">
      <c r="A92" s="174" t="s">
        <v>258</v>
      </c>
      <c r="B92" s="175"/>
      <c r="C92" s="509">
        <f>SUM(C86:C90)</f>
        <v>150000000</v>
      </c>
      <c r="D92" s="509">
        <f>SUM(D86:D90)</f>
        <v>187000000</v>
      </c>
      <c r="E92" s="180">
        <f t="shared" ref="E92:S92" si="35">SUM(E86:E90)</f>
        <v>127000000</v>
      </c>
      <c r="F92" s="180">
        <f t="shared" si="35"/>
        <v>177000000</v>
      </c>
      <c r="G92" s="180">
        <f t="shared" si="35"/>
        <v>187000000</v>
      </c>
      <c r="H92" s="509">
        <f t="shared" si="35"/>
        <v>267000000</v>
      </c>
      <c r="I92" s="180">
        <f t="shared" si="35"/>
        <v>207000000</v>
      </c>
      <c r="J92" s="180">
        <f t="shared" si="35"/>
        <v>237000000</v>
      </c>
      <c r="K92" s="180">
        <f t="shared" si="35"/>
        <v>267000000</v>
      </c>
      <c r="L92" s="509">
        <f t="shared" si="35"/>
        <v>252000000</v>
      </c>
      <c r="M92" s="180">
        <f t="shared" si="35"/>
        <v>252000000</v>
      </c>
      <c r="N92" s="180">
        <f t="shared" si="35"/>
        <v>252000000</v>
      </c>
      <c r="O92" s="180">
        <f t="shared" si="35"/>
        <v>252000000</v>
      </c>
      <c r="P92" s="509">
        <f t="shared" si="35"/>
        <v>237000000</v>
      </c>
      <c r="Q92" s="180">
        <f t="shared" si="35"/>
        <v>237000000</v>
      </c>
      <c r="R92" s="180">
        <f t="shared" si="35"/>
        <v>237000000</v>
      </c>
      <c r="S92" s="180">
        <f t="shared" si="35"/>
        <v>237000000</v>
      </c>
      <c r="T92" s="486"/>
      <c r="U92" s="1722"/>
      <c r="V92" s="1722"/>
    </row>
    <row r="93" spans="1:22" ht="15">
      <c r="A93" s="34" t="s">
        <v>317</v>
      </c>
      <c r="B93" s="168"/>
      <c r="C93" s="508"/>
      <c r="D93" s="508"/>
      <c r="E93" s="178"/>
      <c r="F93" s="178"/>
      <c r="G93" s="178"/>
      <c r="H93" s="508"/>
      <c r="I93" s="178"/>
      <c r="J93" s="178"/>
      <c r="K93" s="178"/>
      <c r="L93" s="508"/>
      <c r="M93" s="178"/>
      <c r="N93" s="178"/>
      <c r="O93" s="178"/>
      <c r="P93" s="508"/>
      <c r="Q93" s="178"/>
      <c r="R93" s="178"/>
      <c r="S93" s="178"/>
      <c r="T93" s="508"/>
      <c r="U93" s="1722"/>
      <c r="V93" s="1722"/>
    </row>
    <row r="94" spans="1:22" ht="15" outlineLevel="1">
      <c r="A94" s="25"/>
      <c r="B94" s="168"/>
      <c r="C94" s="505">
        <f>C28</f>
        <v>0</v>
      </c>
      <c r="D94" s="488">
        <f>SUM(E94:G94)</f>
        <v>0</v>
      </c>
      <c r="E94" s="326">
        <f>C94+E28-E62</f>
        <v>0</v>
      </c>
      <c r="F94" s="267"/>
      <c r="G94" s="267"/>
      <c r="H94" s="488">
        <f>SUM(I94:K94)</f>
        <v>0</v>
      </c>
      <c r="I94" s="267"/>
      <c r="J94" s="267"/>
      <c r="K94" s="267"/>
      <c r="L94" s="488">
        <f>SUM(M94:O94)</f>
        <v>0</v>
      </c>
      <c r="M94" s="267"/>
      <c r="N94" s="267"/>
      <c r="O94" s="267"/>
      <c r="P94" s="488">
        <f>SUM(Q94:S94)</f>
        <v>0</v>
      </c>
      <c r="Q94" s="267"/>
      <c r="R94" s="267"/>
      <c r="S94" s="267"/>
      <c r="T94" s="486"/>
      <c r="U94" s="1722"/>
      <c r="V94" s="1722"/>
    </row>
    <row r="95" spans="1:22" ht="15" outlineLevel="1">
      <c r="A95" s="25"/>
      <c r="B95" s="168"/>
      <c r="C95" s="505">
        <f>C29</f>
        <v>0</v>
      </c>
      <c r="D95" s="488">
        <f>SUM(E95:G95)</f>
        <v>0</v>
      </c>
      <c r="E95" s="326">
        <f>C95+E29-E63</f>
        <v>0</v>
      </c>
      <c r="F95" s="267"/>
      <c r="G95" s="267"/>
      <c r="H95" s="488">
        <f>SUM(I95:K95)</f>
        <v>0</v>
      </c>
      <c r="I95" s="267"/>
      <c r="J95" s="267"/>
      <c r="K95" s="267"/>
      <c r="L95" s="488">
        <f>SUM(M95:O95)</f>
        <v>0</v>
      </c>
      <c r="M95" s="267"/>
      <c r="N95" s="267"/>
      <c r="O95" s="267"/>
      <c r="P95" s="488">
        <f>SUM(Q95:S95)</f>
        <v>0</v>
      </c>
      <c r="Q95" s="267"/>
      <c r="R95" s="267"/>
      <c r="S95" s="267"/>
      <c r="T95" s="486"/>
      <c r="U95" s="1722"/>
      <c r="V95" s="1722"/>
    </row>
    <row r="96" spans="1:22" ht="15" outlineLevel="1">
      <c r="A96" s="25"/>
      <c r="B96" s="168"/>
      <c r="C96" s="505">
        <f>C30</f>
        <v>0</v>
      </c>
      <c r="D96" s="488">
        <f>C96+E30-E64</f>
        <v>0</v>
      </c>
      <c r="E96" s="326">
        <f>C96+E30-E64</f>
        <v>0</v>
      </c>
      <c r="F96" s="267"/>
      <c r="G96" s="267"/>
      <c r="H96" s="488">
        <f>SUM(I96:K96)</f>
        <v>0</v>
      </c>
      <c r="I96" s="267"/>
      <c r="J96" s="267"/>
      <c r="K96" s="267"/>
      <c r="L96" s="488">
        <f>SUM(M96:O96)</f>
        <v>0</v>
      </c>
      <c r="M96" s="267"/>
      <c r="N96" s="267"/>
      <c r="O96" s="267"/>
      <c r="P96" s="488">
        <f>SUM(Q96:S96)</f>
        <v>0</v>
      </c>
      <c r="Q96" s="267"/>
      <c r="R96" s="267"/>
      <c r="S96" s="267"/>
      <c r="T96" s="486"/>
      <c r="U96" s="1722"/>
      <c r="V96" s="1722"/>
    </row>
    <row r="97" spans="1:22" ht="15" outlineLevel="1">
      <c r="A97" s="25"/>
      <c r="B97" s="168"/>
      <c r="C97" s="505">
        <f>C31</f>
        <v>0</v>
      </c>
      <c r="D97" s="488">
        <f>C97+E31-E65</f>
        <v>0</v>
      </c>
      <c r="E97" s="326">
        <f>C97+E31-E65</f>
        <v>0</v>
      </c>
      <c r="F97" s="267"/>
      <c r="G97" s="267"/>
      <c r="H97" s="488">
        <f>SUM(I97:K97)</f>
        <v>0</v>
      </c>
      <c r="I97" s="267"/>
      <c r="J97" s="267"/>
      <c r="K97" s="267"/>
      <c r="L97" s="488">
        <f>SUM(M97:O97)</f>
        <v>0</v>
      </c>
      <c r="M97" s="267"/>
      <c r="N97" s="267"/>
      <c r="O97" s="267"/>
      <c r="P97" s="488">
        <f>SUM(Q97:S97)</f>
        <v>0</v>
      </c>
      <c r="Q97" s="267"/>
      <c r="R97" s="267"/>
      <c r="S97" s="267"/>
      <c r="T97" s="486"/>
      <c r="U97" s="1722"/>
      <c r="V97" s="1722"/>
    </row>
    <row r="98" spans="1:22" ht="15" outlineLevel="1">
      <c r="A98" s="25"/>
      <c r="B98" s="168"/>
      <c r="C98" s="505">
        <f>C32</f>
        <v>0</v>
      </c>
      <c r="D98" s="488">
        <f>C98+E32-E66</f>
        <v>0</v>
      </c>
      <c r="E98" s="326">
        <f>C98+E32-E66</f>
        <v>0</v>
      </c>
      <c r="F98" s="267"/>
      <c r="G98" s="267"/>
      <c r="H98" s="488">
        <f>SUM(I98:K98)</f>
        <v>0</v>
      </c>
      <c r="I98" s="267"/>
      <c r="J98" s="267"/>
      <c r="K98" s="267"/>
      <c r="L98" s="488">
        <f>SUM(M98:O98)</f>
        <v>0</v>
      </c>
      <c r="M98" s="267"/>
      <c r="N98" s="267"/>
      <c r="O98" s="267"/>
      <c r="P98" s="488">
        <f>SUM(Q98:S98)</f>
        <v>0</v>
      </c>
      <c r="Q98" s="267"/>
      <c r="R98" s="267"/>
      <c r="S98" s="267"/>
      <c r="T98" s="486"/>
      <c r="U98" s="1722"/>
      <c r="V98" s="1722"/>
    </row>
    <row r="99" spans="1:22" ht="15" outlineLevel="1">
      <c r="A99" s="25"/>
      <c r="B99" s="168"/>
      <c r="C99" s="508"/>
      <c r="D99" s="508"/>
      <c r="E99" s="178"/>
      <c r="F99" s="178"/>
      <c r="G99" s="178"/>
      <c r="H99" s="508"/>
      <c r="I99" s="178"/>
      <c r="J99" s="178"/>
      <c r="K99" s="178"/>
      <c r="L99" s="508"/>
      <c r="M99" s="178"/>
      <c r="N99" s="178"/>
      <c r="O99" s="178"/>
      <c r="P99" s="508"/>
      <c r="Q99" s="178"/>
      <c r="R99" s="178"/>
      <c r="S99" s="178"/>
      <c r="T99" s="486"/>
      <c r="U99" s="1722"/>
      <c r="V99" s="1722"/>
    </row>
    <row r="100" spans="1:22" ht="14.25">
      <c r="A100" s="174" t="s">
        <v>258</v>
      </c>
      <c r="B100" s="175"/>
      <c r="C100" s="509">
        <f>SUM(C94:C98)</f>
        <v>0</v>
      </c>
      <c r="D100" s="509">
        <f>SUM(D94:D98)</f>
        <v>0</v>
      </c>
      <c r="E100" s="180">
        <f t="shared" ref="E100:S100" si="36">SUM(E94:E98)</f>
        <v>0</v>
      </c>
      <c r="F100" s="180">
        <f t="shared" si="36"/>
        <v>0</v>
      </c>
      <c r="G100" s="180">
        <f t="shared" si="36"/>
        <v>0</v>
      </c>
      <c r="H100" s="509">
        <f t="shared" si="36"/>
        <v>0</v>
      </c>
      <c r="I100" s="180">
        <f t="shared" si="36"/>
        <v>0</v>
      </c>
      <c r="J100" s="180">
        <f t="shared" si="36"/>
        <v>0</v>
      </c>
      <c r="K100" s="180">
        <f t="shared" si="36"/>
        <v>0</v>
      </c>
      <c r="L100" s="509">
        <f t="shared" si="36"/>
        <v>0</v>
      </c>
      <c r="M100" s="180">
        <f t="shared" si="36"/>
        <v>0</v>
      </c>
      <c r="N100" s="180">
        <f t="shared" si="36"/>
        <v>0</v>
      </c>
      <c r="O100" s="180">
        <f t="shared" si="36"/>
        <v>0</v>
      </c>
      <c r="P100" s="509">
        <f t="shared" si="36"/>
        <v>0</v>
      </c>
      <c r="Q100" s="180">
        <f t="shared" si="36"/>
        <v>0</v>
      </c>
      <c r="R100" s="180">
        <f t="shared" si="36"/>
        <v>0</v>
      </c>
      <c r="S100" s="180">
        <f t="shared" si="36"/>
        <v>0</v>
      </c>
      <c r="T100" s="486"/>
      <c r="U100" s="1722"/>
      <c r="V100" s="1722"/>
    </row>
    <row r="101" spans="1:22" ht="15">
      <c r="A101" s="22" t="s">
        <v>1155</v>
      </c>
      <c r="B101" s="85"/>
      <c r="C101" s="510">
        <f>C84+C92+C100</f>
        <v>150000000</v>
      </c>
      <c r="D101" s="510">
        <f t="shared" ref="D101:P101" si="37">D84+D92+D100</f>
        <v>187000000</v>
      </c>
      <c r="E101" s="510">
        <f t="shared" si="37"/>
        <v>127000000</v>
      </c>
      <c r="F101" s="510">
        <f t="shared" si="37"/>
        <v>177000000</v>
      </c>
      <c r="G101" s="510">
        <f t="shared" si="37"/>
        <v>187000000</v>
      </c>
      <c r="H101" s="510">
        <f t="shared" si="37"/>
        <v>267000000</v>
      </c>
      <c r="I101" s="510">
        <f t="shared" si="37"/>
        <v>207000000</v>
      </c>
      <c r="J101" s="510">
        <f t="shared" si="37"/>
        <v>237000000</v>
      </c>
      <c r="K101" s="510">
        <f t="shared" si="37"/>
        <v>267000000</v>
      </c>
      <c r="L101" s="510">
        <f t="shared" si="37"/>
        <v>252000000</v>
      </c>
      <c r="M101" s="510">
        <f t="shared" si="37"/>
        <v>252000000</v>
      </c>
      <c r="N101" s="510">
        <f t="shared" si="37"/>
        <v>252000000</v>
      </c>
      <c r="O101" s="510">
        <f t="shared" si="37"/>
        <v>252000000</v>
      </c>
      <c r="P101" s="510">
        <f t="shared" si="37"/>
        <v>237000000</v>
      </c>
      <c r="Q101" s="181">
        <f t="shared" ref="Q101:S101" si="38">Q84+Q92+Q100</f>
        <v>237000000</v>
      </c>
      <c r="R101" s="181">
        <f t="shared" si="38"/>
        <v>237000000</v>
      </c>
      <c r="S101" s="181">
        <f t="shared" si="38"/>
        <v>237000000</v>
      </c>
      <c r="T101" s="510"/>
      <c r="U101" s="1722"/>
      <c r="V101" s="1722"/>
    </row>
    <row r="102" spans="1:22" ht="13.5" customHeight="1">
      <c r="A102" s="19" t="s">
        <v>115</v>
      </c>
    </row>
    <row r="103" spans="1:22" ht="13.5" customHeight="1">
      <c r="A103" s="79" t="s">
        <v>233</v>
      </c>
    </row>
    <row r="104" spans="1:22" ht="13.5" customHeight="1">
      <c r="A104" s="86" t="s">
        <v>234</v>
      </c>
    </row>
  </sheetData>
  <mergeCells count="43">
    <mergeCell ref="U100:V100"/>
    <mergeCell ref="U85:V85"/>
    <mergeCell ref="U101:V101"/>
    <mergeCell ref="U96:V96"/>
    <mergeCell ref="U97:V97"/>
    <mergeCell ref="U98:V98"/>
    <mergeCell ref="U99:V99"/>
    <mergeCell ref="U88:V88"/>
    <mergeCell ref="U89:V89"/>
    <mergeCell ref="U95:V95"/>
    <mergeCell ref="U93:V93"/>
    <mergeCell ref="U94:V94"/>
    <mergeCell ref="U92:V92"/>
    <mergeCell ref="U90:V90"/>
    <mergeCell ref="U86:V86"/>
    <mergeCell ref="U91:V91"/>
    <mergeCell ref="U87:V87"/>
    <mergeCell ref="U78:V78"/>
    <mergeCell ref="C71:C72"/>
    <mergeCell ref="D71:T71"/>
    <mergeCell ref="U84:V84"/>
    <mergeCell ref="U79:V79"/>
    <mergeCell ref="U75:V75"/>
    <mergeCell ref="U76:V76"/>
    <mergeCell ref="U77:V77"/>
    <mergeCell ref="U74:V74"/>
    <mergeCell ref="U80:V80"/>
    <mergeCell ref="U81:V81"/>
    <mergeCell ref="U82:V82"/>
    <mergeCell ref="U83:V83"/>
    <mergeCell ref="A3:U3"/>
    <mergeCell ref="U71:V73"/>
    <mergeCell ref="V39:V40"/>
    <mergeCell ref="B5:B7"/>
    <mergeCell ref="A5:A7"/>
    <mergeCell ref="C5:C6"/>
    <mergeCell ref="A71:A73"/>
    <mergeCell ref="U39:U40"/>
    <mergeCell ref="D5:T5"/>
    <mergeCell ref="B71:B73"/>
    <mergeCell ref="A39:A41"/>
    <mergeCell ref="B39:B41"/>
    <mergeCell ref="C39:C40"/>
  </mergeCells>
  <phoneticPr fontId="2" type="noConversion"/>
  <hyperlinks>
    <hyperlink ref="A2" location="一、资金流量预算表!A1" display="返回"/>
  </hyperlinks>
  <printOptions horizontalCentered="1"/>
  <pageMargins left="0.15748031496062992" right="0.15748031496062992" top="0.51181102362204722" bottom="0.59055118110236227" header="0.51181102362204722" footer="0.51181102362204722"/>
  <pageSetup paperSize="9" scale="80" orientation="landscape" verticalDpi="1200" r:id="rId1"/>
  <headerFooter alignWithMargins="0"/>
  <rowBreaks count="2" manualBreakCount="2">
    <brk id="38" max="16383" man="1"/>
    <brk id="70" max="16383" man="1"/>
  </rowBreaks>
</worksheet>
</file>

<file path=xl/worksheets/sheet31.xml><?xml version="1.0" encoding="utf-8"?>
<worksheet xmlns="http://schemas.openxmlformats.org/spreadsheetml/2006/main" xmlns:r="http://schemas.openxmlformats.org/officeDocument/2006/relationships">
  <sheetPr codeName="Sheet35">
    <outlinePr summaryRight="0"/>
  </sheetPr>
  <dimension ref="A1:T38"/>
  <sheetViews>
    <sheetView workbookViewId="0">
      <selection activeCell="B24" sqref="B24"/>
    </sheetView>
  </sheetViews>
  <sheetFormatPr defaultRowHeight="14.25" outlineLevelCol="1"/>
  <cols>
    <col min="1" max="1" width="9" style="19"/>
    <col min="2" max="2" width="9.875" style="19" customWidth="1"/>
    <col min="3" max="3" width="7.625" style="19" customWidth="1"/>
    <col min="4" max="6" width="7.625" style="19" customWidth="1" outlineLevel="1"/>
    <col min="7" max="7" width="7.625" style="19" customWidth="1" collapsed="1"/>
    <col min="8" max="10" width="7.625" style="19" hidden="1" customWidth="1" outlineLevel="1"/>
    <col min="11" max="11" width="7.625" style="19" customWidth="1" collapsed="1"/>
    <col min="12" max="14" width="7.625" style="19" hidden="1" customWidth="1" outlineLevel="1"/>
    <col min="15" max="15" width="7.625" style="19" customWidth="1" collapsed="1"/>
    <col min="16" max="18" width="7.625" style="19" hidden="1" customWidth="1" outlineLevel="1"/>
    <col min="19" max="19" width="12.5" style="19" customWidth="1"/>
    <col min="20" max="20" width="8.5" style="19" customWidth="1"/>
    <col min="21" max="16384" width="9" style="19"/>
  </cols>
  <sheetData>
    <row r="1" spans="1:20" ht="15">
      <c r="A1" s="35" t="s">
        <v>75</v>
      </c>
    </row>
    <row r="2" spans="1:20">
      <c r="A2" s="161" t="s">
        <v>1015</v>
      </c>
    </row>
    <row r="3" spans="1:20" ht="22.5">
      <c r="A3" s="1577" t="s">
        <v>37</v>
      </c>
      <c r="B3" s="1577"/>
      <c r="C3" s="1577"/>
      <c r="D3" s="1577"/>
      <c r="E3" s="1577"/>
      <c r="F3" s="1577"/>
      <c r="G3" s="1577"/>
      <c r="H3" s="1577"/>
      <c r="I3" s="1577"/>
      <c r="J3" s="1577"/>
      <c r="K3" s="1577"/>
      <c r="L3" s="1577"/>
      <c r="M3" s="1577"/>
      <c r="N3" s="1577"/>
      <c r="O3" s="1577"/>
      <c r="P3" s="1577"/>
      <c r="Q3" s="1577"/>
      <c r="R3" s="1577"/>
      <c r="S3" s="1577"/>
      <c r="T3" s="1577"/>
    </row>
    <row r="4" spans="1:20" s="20" customFormat="1" ht="27" customHeight="1">
      <c r="A4" s="296" t="str">
        <f>表格索引!B4</f>
        <v>编制单位：广东******有限公司</v>
      </c>
      <c r="B4" s="296"/>
      <c r="C4" s="45"/>
      <c r="D4" s="45"/>
      <c r="E4" s="45"/>
      <c r="F4" s="45"/>
      <c r="G4" s="62"/>
      <c r="H4" s="62"/>
      <c r="I4" s="62"/>
      <c r="J4" s="62"/>
      <c r="K4" s="1588" t="str">
        <f>表格索引!C4</f>
        <v>预算年度：2013年</v>
      </c>
      <c r="L4" s="1588"/>
      <c r="M4" s="1588"/>
      <c r="N4" s="1588"/>
      <c r="O4" s="1588"/>
      <c r="P4" s="45"/>
      <c r="Q4" s="45"/>
      <c r="R4" s="45"/>
      <c r="S4" s="20" t="s">
        <v>1197</v>
      </c>
    </row>
    <row r="5" spans="1:20" ht="20.25" customHeight="1">
      <c r="A5" s="1580" t="s">
        <v>1145</v>
      </c>
      <c r="B5" s="1581"/>
      <c r="C5" s="1702" t="s">
        <v>1201</v>
      </c>
      <c r="D5" s="1702"/>
      <c r="E5" s="1702"/>
      <c r="F5" s="1702"/>
      <c r="G5" s="1702"/>
      <c r="H5" s="1702"/>
      <c r="I5" s="1702"/>
      <c r="J5" s="1702"/>
      <c r="K5" s="1702"/>
      <c r="L5" s="1702"/>
      <c r="M5" s="1702"/>
      <c r="N5" s="1702"/>
      <c r="O5" s="1702"/>
      <c r="P5" s="1702"/>
      <c r="Q5" s="1702"/>
      <c r="R5" s="1702"/>
      <c r="S5" s="1702"/>
      <c r="T5" s="1498" t="s">
        <v>1185</v>
      </c>
    </row>
    <row r="6" spans="1:20" s="48" customFormat="1" ht="15.75">
      <c r="A6" s="1582"/>
      <c r="B6" s="1583"/>
      <c r="C6" s="23" t="s">
        <v>1207</v>
      </c>
      <c r="D6" s="23" t="s">
        <v>368</v>
      </c>
      <c r="E6" s="23" t="s">
        <v>369</v>
      </c>
      <c r="F6" s="23" t="s">
        <v>370</v>
      </c>
      <c r="G6" s="23" t="s">
        <v>1208</v>
      </c>
      <c r="H6" s="23" t="s">
        <v>371</v>
      </c>
      <c r="I6" s="23" t="s">
        <v>372</v>
      </c>
      <c r="J6" s="23" t="s">
        <v>373</v>
      </c>
      <c r="K6" s="23" t="s">
        <v>1191</v>
      </c>
      <c r="L6" s="23" t="s">
        <v>374</v>
      </c>
      <c r="M6" s="23" t="s">
        <v>375</v>
      </c>
      <c r="N6" s="23" t="s">
        <v>376</v>
      </c>
      <c r="O6" s="23" t="s">
        <v>1192</v>
      </c>
      <c r="P6" s="23" t="s">
        <v>377</v>
      </c>
      <c r="Q6" s="23" t="s">
        <v>378</v>
      </c>
      <c r="R6" s="23" t="s">
        <v>379</v>
      </c>
      <c r="S6" s="29" t="s">
        <v>1155</v>
      </c>
      <c r="T6" s="1579"/>
    </row>
    <row r="7" spans="1:20" s="48" customFormat="1">
      <c r="A7" s="1584"/>
      <c r="B7" s="1585"/>
      <c r="C7" s="77" t="s">
        <v>12</v>
      </c>
      <c r="D7" s="77"/>
      <c r="E7" s="77"/>
      <c r="F7" s="77"/>
      <c r="G7" s="77" t="s">
        <v>13</v>
      </c>
      <c r="H7" s="77"/>
      <c r="I7" s="77"/>
      <c r="J7" s="77"/>
      <c r="K7" s="77" t="s">
        <v>19</v>
      </c>
      <c r="L7" s="77"/>
      <c r="M7" s="77"/>
      <c r="N7" s="77"/>
      <c r="O7" s="77" t="s">
        <v>15</v>
      </c>
      <c r="P7" s="77"/>
      <c r="Q7" s="77"/>
      <c r="R7" s="77"/>
      <c r="S7" s="77" t="s">
        <v>20</v>
      </c>
      <c r="T7" s="1499"/>
    </row>
    <row r="8" spans="1:20" ht="24" customHeight="1">
      <c r="A8" s="1698"/>
      <c r="B8" s="1699"/>
      <c r="C8" s="321">
        <f t="shared" ref="C8:C15" si="0">SUM(D8:F8)</f>
        <v>0</v>
      </c>
      <c r="D8" s="263"/>
      <c r="E8" s="263"/>
      <c r="F8" s="263"/>
      <c r="G8" s="321">
        <f t="shared" ref="G8:G15" si="1">SUM(H8:J8)</f>
        <v>0</v>
      </c>
      <c r="H8" s="263"/>
      <c r="I8" s="263"/>
      <c r="J8" s="263"/>
      <c r="K8" s="321">
        <f t="shared" ref="K8:K15" si="2">SUM(L8:N8)</f>
        <v>0</v>
      </c>
      <c r="L8" s="263"/>
      <c r="M8" s="263"/>
      <c r="N8" s="263"/>
      <c r="O8" s="321">
        <f t="shared" ref="O8:O15" si="3">SUM(P8:R8)</f>
        <v>0</v>
      </c>
      <c r="P8" s="263"/>
      <c r="Q8" s="263"/>
      <c r="R8" s="263"/>
      <c r="S8" s="27">
        <f t="shared" ref="S8:S15" si="4">O8+K8+G8+C8</f>
        <v>0</v>
      </c>
      <c r="T8" s="25"/>
    </row>
    <row r="9" spans="1:20" ht="24" customHeight="1">
      <c r="A9" s="1700"/>
      <c r="B9" s="1701"/>
      <c r="C9" s="321">
        <f t="shared" si="0"/>
        <v>0</v>
      </c>
      <c r="D9" s="263"/>
      <c r="E9" s="263"/>
      <c r="F9" s="263"/>
      <c r="G9" s="321">
        <f t="shared" si="1"/>
        <v>0</v>
      </c>
      <c r="H9" s="263"/>
      <c r="I9" s="263"/>
      <c r="J9" s="263"/>
      <c r="K9" s="321">
        <f t="shared" si="2"/>
        <v>0</v>
      </c>
      <c r="L9" s="263"/>
      <c r="M9" s="263"/>
      <c r="N9" s="263"/>
      <c r="O9" s="321">
        <f t="shared" si="3"/>
        <v>0</v>
      </c>
      <c r="P9" s="263"/>
      <c r="Q9" s="263"/>
      <c r="R9" s="263"/>
      <c r="S9" s="27">
        <f t="shared" si="4"/>
        <v>0</v>
      </c>
      <c r="T9" s="25"/>
    </row>
    <row r="10" spans="1:20" ht="24" customHeight="1">
      <c r="A10" s="1700"/>
      <c r="B10" s="1701"/>
      <c r="C10" s="321">
        <f t="shared" si="0"/>
        <v>0</v>
      </c>
      <c r="D10" s="263"/>
      <c r="E10" s="263"/>
      <c r="F10" s="263"/>
      <c r="G10" s="321">
        <f t="shared" si="1"/>
        <v>0</v>
      </c>
      <c r="H10" s="263"/>
      <c r="I10" s="263"/>
      <c r="J10" s="263"/>
      <c r="K10" s="321">
        <f t="shared" si="2"/>
        <v>0</v>
      </c>
      <c r="L10" s="263"/>
      <c r="M10" s="263"/>
      <c r="N10" s="263"/>
      <c r="O10" s="321">
        <f t="shared" si="3"/>
        <v>0</v>
      </c>
      <c r="P10" s="263"/>
      <c r="Q10" s="263"/>
      <c r="R10" s="263"/>
      <c r="S10" s="27">
        <f t="shared" si="4"/>
        <v>0</v>
      </c>
      <c r="T10" s="25"/>
    </row>
    <row r="11" spans="1:20" ht="24" customHeight="1">
      <c r="A11" s="1698"/>
      <c r="B11" s="1699"/>
      <c r="C11" s="321">
        <f t="shared" si="0"/>
        <v>0</v>
      </c>
      <c r="D11" s="263"/>
      <c r="E11" s="263"/>
      <c r="F11" s="263"/>
      <c r="G11" s="321">
        <f t="shared" si="1"/>
        <v>0</v>
      </c>
      <c r="H11" s="263"/>
      <c r="I11" s="263"/>
      <c r="J11" s="263"/>
      <c r="K11" s="321">
        <f t="shared" si="2"/>
        <v>0</v>
      </c>
      <c r="L11" s="263"/>
      <c r="M11" s="263"/>
      <c r="N11" s="263"/>
      <c r="O11" s="321">
        <f t="shared" si="3"/>
        <v>0</v>
      </c>
      <c r="P11" s="263"/>
      <c r="Q11" s="263"/>
      <c r="R11" s="263"/>
      <c r="S11" s="27">
        <f t="shared" si="4"/>
        <v>0</v>
      </c>
      <c r="T11" s="25"/>
    </row>
    <row r="12" spans="1:20" ht="24" customHeight="1">
      <c r="A12" s="1698"/>
      <c r="B12" s="1699"/>
      <c r="C12" s="321">
        <f t="shared" si="0"/>
        <v>0</v>
      </c>
      <c r="D12" s="263"/>
      <c r="E12" s="263"/>
      <c r="F12" s="263"/>
      <c r="G12" s="321">
        <f t="shared" si="1"/>
        <v>0</v>
      </c>
      <c r="H12" s="263"/>
      <c r="I12" s="263"/>
      <c r="J12" s="263"/>
      <c r="K12" s="321">
        <f t="shared" si="2"/>
        <v>0</v>
      </c>
      <c r="L12" s="263"/>
      <c r="M12" s="263"/>
      <c r="N12" s="263"/>
      <c r="O12" s="321">
        <f t="shared" si="3"/>
        <v>0</v>
      </c>
      <c r="P12" s="263"/>
      <c r="Q12" s="263"/>
      <c r="R12" s="263"/>
      <c r="S12" s="27">
        <f t="shared" si="4"/>
        <v>0</v>
      </c>
      <c r="T12" s="25"/>
    </row>
    <row r="13" spans="1:20" ht="24" customHeight="1">
      <c r="A13" s="1700"/>
      <c r="B13" s="1701"/>
      <c r="C13" s="321">
        <f t="shared" si="0"/>
        <v>0</v>
      </c>
      <c r="D13" s="263"/>
      <c r="E13" s="263"/>
      <c r="F13" s="263"/>
      <c r="G13" s="321">
        <f t="shared" si="1"/>
        <v>0</v>
      </c>
      <c r="H13" s="263"/>
      <c r="I13" s="263"/>
      <c r="J13" s="263"/>
      <c r="K13" s="321">
        <f t="shared" si="2"/>
        <v>0</v>
      </c>
      <c r="L13" s="263"/>
      <c r="M13" s="263"/>
      <c r="N13" s="263"/>
      <c r="O13" s="321">
        <f t="shared" si="3"/>
        <v>0</v>
      </c>
      <c r="P13" s="263"/>
      <c r="Q13" s="263"/>
      <c r="R13" s="263"/>
      <c r="S13" s="27">
        <f t="shared" si="4"/>
        <v>0</v>
      </c>
      <c r="T13" s="25"/>
    </row>
    <row r="14" spans="1:20" ht="24" customHeight="1">
      <c r="A14" s="1700"/>
      <c r="B14" s="1701"/>
      <c r="C14" s="321">
        <f t="shared" si="0"/>
        <v>0</v>
      </c>
      <c r="D14" s="263"/>
      <c r="E14" s="263"/>
      <c r="F14" s="263"/>
      <c r="G14" s="321">
        <f t="shared" si="1"/>
        <v>0</v>
      </c>
      <c r="H14" s="263"/>
      <c r="I14" s="263"/>
      <c r="J14" s="263"/>
      <c r="K14" s="321">
        <f t="shared" si="2"/>
        <v>0</v>
      </c>
      <c r="L14" s="263"/>
      <c r="M14" s="263"/>
      <c r="N14" s="263"/>
      <c r="O14" s="321">
        <f t="shared" si="3"/>
        <v>0</v>
      </c>
      <c r="P14" s="263"/>
      <c r="Q14" s="263"/>
      <c r="R14" s="263"/>
      <c r="S14" s="27">
        <f t="shared" si="4"/>
        <v>0</v>
      </c>
      <c r="T14" s="25"/>
    </row>
    <row r="15" spans="1:20" ht="24" customHeight="1">
      <c r="A15" s="1703"/>
      <c r="B15" s="1703"/>
      <c r="C15" s="321">
        <f t="shared" si="0"/>
        <v>0</v>
      </c>
      <c r="D15" s="263"/>
      <c r="E15" s="263"/>
      <c r="F15" s="263"/>
      <c r="G15" s="321">
        <f t="shared" si="1"/>
        <v>0</v>
      </c>
      <c r="H15" s="263"/>
      <c r="I15" s="263"/>
      <c r="J15" s="263"/>
      <c r="K15" s="321">
        <f t="shared" si="2"/>
        <v>0</v>
      </c>
      <c r="L15" s="263"/>
      <c r="M15" s="263"/>
      <c r="N15" s="263"/>
      <c r="O15" s="321">
        <f t="shared" si="3"/>
        <v>0</v>
      </c>
      <c r="P15" s="263"/>
      <c r="Q15" s="263"/>
      <c r="R15" s="263"/>
      <c r="S15" s="27">
        <f t="shared" si="4"/>
        <v>0</v>
      </c>
      <c r="T15" s="25"/>
    </row>
    <row r="16" spans="1:20" ht="24" customHeight="1">
      <c r="A16" s="1703" t="s">
        <v>1193</v>
      </c>
      <c r="B16" s="1703"/>
      <c r="C16" s="25">
        <f>SUM(C8:C15)</f>
        <v>0</v>
      </c>
      <c r="D16" s="25">
        <f t="shared" ref="D16:F16" si="5">SUM(D8:D15)</f>
        <v>0</v>
      </c>
      <c r="E16" s="25">
        <f t="shared" si="5"/>
        <v>0</v>
      </c>
      <c r="F16" s="25">
        <f t="shared" si="5"/>
        <v>0</v>
      </c>
      <c r="G16" s="25">
        <f>SUM(G8:G15)</f>
        <v>0</v>
      </c>
      <c r="H16" s="25">
        <f t="shared" ref="H16" si="6">SUM(H8:H15)</f>
        <v>0</v>
      </c>
      <c r="I16" s="25">
        <f t="shared" ref="I16" si="7">SUM(I8:I15)</f>
        <v>0</v>
      </c>
      <c r="J16" s="25">
        <f t="shared" ref="J16" si="8">SUM(J8:J15)</f>
        <v>0</v>
      </c>
      <c r="K16" s="25">
        <f>SUM(K8:K15)</f>
        <v>0</v>
      </c>
      <c r="L16" s="25">
        <f t="shared" ref="L16" si="9">SUM(L8:L15)</f>
        <v>0</v>
      </c>
      <c r="M16" s="25">
        <f t="shared" ref="M16" si="10">SUM(M8:M15)</f>
        <v>0</v>
      </c>
      <c r="N16" s="25">
        <f t="shared" ref="N16" si="11">SUM(N8:N15)</f>
        <v>0</v>
      </c>
      <c r="O16" s="25">
        <f>SUM(O8:O15)</f>
        <v>0</v>
      </c>
      <c r="P16" s="25">
        <f t="shared" ref="P16" si="12">SUM(P8:P15)</f>
        <v>0</v>
      </c>
      <c r="Q16" s="25">
        <f t="shared" ref="Q16" si="13">SUM(Q8:Q15)</f>
        <v>0</v>
      </c>
      <c r="R16" s="25">
        <f t="shared" ref="R16" si="14">SUM(R8:R15)</f>
        <v>0</v>
      </c>
      <c r="S16" s="25">
        <f>SUM(S8:S15)</f>
        <v>0</v>
      </c>
      <c r="T16" s="25"/>
    </row>
    <row r="17" spans="1:20">
      <c r="A17" s="19" t="s">
        <v>235</v>
      </c>
      <c r="S17" s="21" t="s">
        <v>1189</v>
      </c>
      <c r="T17" s="30"/>
    </row>
    <row r="18" spans="1:20">
      <c r="T18" s="30"/>
    </row>
    <row r="19" spans="1:20">
      <c r="T19" s="30"/>
    </row>
    <row r="20" spans="1:20">
      <c r="T20" s="30"/>
    </row>
    <row r="21" spans="1:20">
      <c r="T21" s="30"/>
    </row>
    <row r="22" spans="1:20">
      <c r="T22" s="30"/>
    </row>
    <row r="23" spans="1:20">
      <c r="T23" s="30"/>
    </row>
    <row r="24" spans="1:20">
      <c r="T24" s="30"/>
    </row>
    <row r="25" spans="1:20">
      <c r="T25" s="30"/>
    </row>
    <row r="26" spans="1:20">
      <c r="T26" s="30"/>
    </row>
    <row r="27" spans="1:20">
      <c r="T27" s="30"/>
    </row>
    <row r="28" spans="1:20">
      <c r="T28" s="30"/>
    </row>
    <row r="29" spans="1:20">
      <c r="T29" s="30"/>
    </row>
    <row r="30" spans="1:20">
      <c r="T30" s="30"/>
    </row>
    <row r="31" spans="1:20">
      <c r="T31" s="30"/>
    </row>
    <row r="32" spans="1:20">
      <c r="T32" s="30"/>
    </row>
    <row r="33" spans="20:20">
      <c r="T33" s="30"/>
    </row>
    <row r="34" spans="20:20">
      <c r="T34" s="30"/>
    </row>
    <row r="35" spans="20:20">
      <c r="T35" s="30"/>
    </row>
    <row r="36" spans="20:20">
      <c r="T36" s="30"/>
    </row>
    <row r="37" spans="20:20">
      <c r="T37" s="30"/>
    </row>
    <row r="38" spans="20:20">
      <c r="T38" s="30"/>
    </row>
  </sheetData>
  <mergeCells count="14">
    <mergeCell ref="A9:B9"/>
    <mergeCell ref="A10:B10"/>
    <mergeCell ref="A11:B11"/>
    <mergeCell ref="A16:B16"/>
    <mergeCell ref="A12:B12"/>
    <mergeCell ref="A13:B13"/>
    <mergeCell ref="A14:B14"/>
    <mergeCell ref="A15:B15"/>
    <mergeCell ref="A8:B8"/>
    <mergeCell ref="A3:T3"/>
    <mergeCell ref="K4:O4"/>
    <mergeCell ref="C5:S5"/>
    <mergeCell ref="A5:B7"/>
    <mergeCell ref="T5:T7"/>
  </mergeCells>
  <phoneticPr fontId="2" type="noConversion"/>
  <hyperlinks>
    <hyperlink ref="A2" location="一、资金流量预算表!A1" display="返回"/>
  </hyperlinks>
  <printOptions horizontalCentered="1"/>
  <pageMargins left="0.15748031496062992" right="0.15748031496062992" top="0.98425196850393704" bottom="0.98425196850393704" header="0.51181102362204722" footer="0.51181102362204722"/>
  <pageSetup paperSize="9" scale="80" orientation="landscape" verticalDpi="1200" r:id="rId1"/>
  <headerFooter alignWithMargins="0"/>
</worksheet>
</file>

<file path=xl/worksheets/sheet32.xml><?xml version="1.0" encoding="utf-8"?>
<worksheet xmlns="http://schemas.openxmlformats.org/spreadsheetml/2006/main" xmlns:r="http://schemas.openxmlformats.org/officeDocument/2006/relationships">
  <sheetPr codeName="Sheet36">
    <outlinePr summaryRight="0"/>
  </sheetPr>
  <dimension ref="A1:AB18"/>
  <sheetViews>
    <sheetView workbookViewId="0">
      <selection activeCell="F9" sqref="F9"/>
    </sheetView>
  </sheetViews>
  <sheetFormatPr defaultRowHeight="14.25" outlineLevelCol="1"/>
  <cols>
    <col min="1" max="1" width="4.875" style="19" customWidth="1"/>
    <col min="2" max="2" width="18.375" style="19" customWidth="1"/>
    <col min="3" max="3" width="12.375" style="19" customWidth="1"/>
    <col min="4" max="4" width="12" style="19" customWidth="1" outlineLevel="1"/>
    <col min="5" max="5" width="11.125" style="19" customWidth="1" outlineLevel="1"/>
    <col min="6" max="6" width="13.125" style="19" customWidth="1" outlineLevel="1"/>
    <col min="7" max="7" width="13.75" style="19" customWidth="1" collapsed="1"/>
    <col min="8" max="9" width="12.25" style="19" hidden="1" customWidth="1" outlineLevel="1"/>
    <col min="10" max="10" width="11.25" style="19" hidden="1" customWidth="1" outlineLevel="1"/>
    <col min="11" max="11" width="12.5" style="19" customWidth="1" collapsed="1"/>
    <col min="12" max="12" width="11.75" style="19" hidden="1" customWidth="1" outlineLevel="1"/>
    <col min="13" max="13" width="12.625" style="19" hidden="1" customWidth="1" outlineLevel="1"/>
    <col min="14" max="14" width="10.75" style="19" hidden="1" customWidth="1" outlineLevel="1"/>
    <col min="15" max="15" width="13.125" style="19" bestFit="1" customWidth="1" collapsed="1"/>
    <col min="16" max="16" width="13.625" style="19" hidden="1" customWidth="1" outlineLevel="1"/>
    <col min="17" max="17" width="12.25" style="19" hidden="1" customWidth="1" outlineLevel="1"/>
    <col min="18" max="18" width="15.625" style="19" hidden="1" customWidth="1" outlineLevel="1"/>
    <col min="19" max="19" width="14.25" style="19" customWidth="1"/>
    <col min="20" max="20" width="10" style="19" customWidth="1"/>
    <col min="21" max="21" width="12.875" style="19" customWidth="1"/>
    <col min="22" max="22" width="8.625" style="19" customWidth="1"/>
    <col min="23" max="23" width="11.125" style="19" customWidth="1"/>
    <col min="24" max="24" width="9" style="19"/>
    <col min="25" max="25" width="6.375" style="19" customWidth="1"/>
    <col min="26" max="26" width="12.5" style="19" customWidth="1"/>
    <col min="27" max="16384" width="9" style="19"/>
  </cols>
  <sheetData>
    <row r="1" spans="1:28">
      <c r="A1" s="1727" t="s">
        <v>1583</v>
      </c>
      <c r="B1" s="1727"/>
    </row>
    <row r="2" spans="1:28">
      <c r="A2" s="1728" t="s">
        <v>1015</v>
      </c>
      <c r="B2" s="1728"/>
      <c r="C2" s="114"/>
      <c r="D2" s="114"/>
      <c r="E2" s="114"/>
      <c r="F2" s="114"/>
      <c r="G2" s="114"/>
      <c r="H2" s="114"/>
      <c r="I2" s="114"/>
      <c r="J2" s="114"/>
      <c r="K2" s="114"/>
      <c r="L2" s="114"/>
      <c r="M2" s="114"/>
      <c r="N2" s="114"/>
      <c r="O2" s="114"/>
      <c r="P2" s="114"/>
      <c r="Q2" s="114"/>
      <c r="R2" s="114"/>
      <c r="S2" s="115"/>
      <c r="T2" s="114"/>
      <c r="U2" s="114"/>
      <c r="V2" s="114"/>
      <c r="W2" s="114"/>
      <c r="X2" s="114"/>
      <c r="Y2" s="114"/>
      <c r="Z2" s="114"/>
      <c r="AA2" s="114"/>
      <c r="AB2" s="114"/>
    </row>
    <row r="3" spans="1:28" ht="22.5">
      <c r="B3" s="1685" t="s">
        <v>1101</v>
      </c>
      <c r="C3" s="1685"/>
      <c r="D3" s="1685"/>
      <c r="E3" s="1685"/>
      <c r="F3" s="1685"/>
      <c r="G3" s="1685"/>
      <c r="H3" s="1685"/>
      <c r="I3" s="1685"/>
      <c r="J3" s="1685"/>
      <c r="K3" s="1685"/>
      <c r="L3" s="1685"/>
      <c r="M3" s="1685"/>
      <c r="N3" s="1685"/>
      <c r="O3" s="1685"/>
      <c r="P3" s="1685"/>
      <c r="Q3" s="1685"/>
      <c r="R3" s="1685"/>
      <c r="S3" s="1685"/>
      <c r="T3" s="1685"/>
      <c r="U3" s="1685"/>
      <c r="V3" s="1685"/>
      <c r="W3" s="1685"/>
    </row>
    <row r="4" spans="1:28" s="20" customFormat="1" ht="24" customHeight="1">
      <c r="B4" s="20" t="str">
        <f>表格索引!B4</f>
        <v>编制单位：广东******有限公司</v>
      </c>
      <c r="O4" s="1588" t="str">
        <f>表格索引!C4</f>
        <v>预算年度：2013年</v>
      </c>
      <c r="P4" s="1588"/>
      <c r="Q4" s="1588"/>
      <c r="R4" s="1588"/>
      <c r="S4" s="1588"/>
      <c r="V4" s="1735" t="s">
        <v>1069</v>
      </c>
      <c r="W4" s="1735"/>
    </row>
    <row r="5" spans="1:28" s="20" customFormat="1" ht="24" customHeight="1">
      <c r="A5" s="1731" t="s">
        <v>56</v>
      </c>
      <c r="B5" s="1576" t="s">
        <v>30</v>
      </c>
      <c r="C5" s="1589" t="s">
        <v>244</v>
      </c>
      <c r="D5" s="1589"/>
      <c r="E5" s="1589"/>
      <c r="F5" s="1589"/>
      <c r="G5" s="1589"/>
      <c r="H5" s="1589"/>
      <c r="I5" s="1589"/>
      <c r="J5" s="1589"/>
      <c r="K5" s="1589"/>
      <c r="L5" s="1589"/>
      <c r="M5" s="1589"/>
      <c r="N5" s="1589"/>
      <c r="O5" s="1589"/>
      <c r="P5" s="1589"/>
      <c r="Q5" s="1589"/>
      <c r="R5" s="1589"/>
      <c r="S5" s="1589"/>
      <c r="T5" s="1734" t="s">
        <v>1150</v>
      </c>
      <c r="U5" s="1734" t="s">
        <v>86</v>
      </c>
      <c r="V5" s="1576" t="s">
        <v>1151</v>
      </c>
      <c r="W5" s="1674" t="s">
        <v>1185</v>
      </c>
    </row>
    <row r="6" spans="1:28" ht="14.25" customHeight="1">
      <c r="A6" s="1732"/>
      <c r="B6" s="1576"/>
      <c r="C6" s="23" t="s">
        <v>1207</v>
      </c>
      <c r="D6" s="23" t="s">
        <v>368</v>
      </c>
      <c r="E6" s="23" t="s">
        <v>369</v>
      </c>
      <c r="F6" s="23" t="s">
        <v>370</v>
      </c>
      <c r="G6" s="23" t="s">
        <v>1208</v>
      </c>
      <c r="H6" s="23" t="s">
        <v>371</v>
      </c>
      <c r="I6" s="23" t="s">
        <v>372</v>
      </c>
      <c r="J6" s="23" t="s">
        <v>373</v>
      </c>
      <c r="K6" s="23" t="s">
        <v>1191</v>
      </c>
      <c r="L6" s="23" t="s">
        <v>374</v>
      </c>
      <c r="M6" s="23" t="s">
        <v>375</v>
      </c>
      <c r="N6" s="23" t="s">
        <v>376</v>
      </c>
      <c r="O6" s="23" t="s">
        <v>1192</v>
      </c>
      <c r="P6" s="23" t="s">
        <v>377</v>
      </c>
      <c r="Q6" s="23" t="s">
        <v>378</v>
      </c>
      <c r="R6" s="23" t="s">
        <v>379</v>
      </c>
      <c r="S6" s="17" t="s">
        <v>1155</v>
      </c>
      <c r="T6" s="1734"/>
      <c r="U6" s="1734"/>
      <c r="V6" s="1576"/>
      <c r="W6" s="1674"/>
    </row>
    <row r="7" spans="1:28">
      <c r="A7" s="1733"/>
      <c r="B7" s="1576"/>
      <c r="C7" s="77" t="s">
        <v>12</v>
      </c>
      <c r="D7" s="77"/>
      <c r="E7" s="77"/>
      <c r="F7" s="77"/>
      <c r="G7" s="77" t="s">
        <v>13</v>
      </c>
      <c r="H7" s="77"/>
      <c r="I7" s="77"/>
      <c r="J7" s="77"/>
      <c r="K7" s="77" t="s">
        <v>19</v>
      </c>
      <c r="L7" s="77"/>
      <c r="M7" s="77"/>
      <c r="N7" s="77"/>
      <c r="O7" s="77" t="s">
        <v>15</v>
      </c>
      <c r="P7" s="77"/>
      <c r="Q7" s="77"/>
      <c r="R7" s="77"/>
      <c r="S7" s="77" t="s">
        <v>20</v>
      </c>
      <c r="T7" s="102" t="s">
        <v>10</v>
      </c>
      <c r="U7" s="102" t="s">
        <v>87</v>
      </c>
      <c r="V7" s="102" t="s">
        <v>262</v>
      </c>
      <c r="W7" s="1674"/>
    </row>
    <row r="8" spans="1:28" ht="26.1" customHeight="1">
      <c r="A8" s="24" t="s">
        <v>321</v>
      </c>
      <c r="B8" s="25" t="s">
        <v>259</v>
      </c>
      <c r="C8" s="555">
        <f t="shared" ref="C8:R8" si="0">SUM(C9:C11)</f>
        <v>5590000</v>
      </c>
      <c r="D8" s="555">
        <f t="shared" si="0"/>
        <v>1090000</v>
      </c>
      <c r="E8" s="555">
        <f t="shared" si="0"/>
        <v>2950000</v>
      </c>
      <c r="F8" s="555">
        <f t="shared" si="0"/>
        <v>1550000</v>
      </c>
      <c r="G8" s="555">
        <f t="shared" si="0"/>
        <v>10340000</v>
      </c>
      <c r="H8" s="555">
        <f t="shared" si="0"/>
        <v>3270000</v>
      </c>
      <c r="I8" s="555">
        <f t="shared" si="0"/>
        <v>3410000</v>
      </c>
      <c r="J8" s="555">
        <f t="shared" si="0"/>
        <v>3660000</v>
      </c>
      <c r="K8" s="555">
        <f t="shared" si="0"/>
        <v>5640000</v>
      </c>
      <c r="L8" s="555">
        <f t="shared" si="0"/>
        <v>1880000</v>
      </c>
      <c r="M8" s="555">
        <f t="shared" si="0"/>
        <v>1880000</v>
      </c>
      <c r="N8" s="555">
        <f t="shared" si="0"/>
        <v>1880000</v>
      </c>
      <c r="O8" s="555">
        <f t="shared" si="0"/>
        <v>5310000</v>
      </c>
      <c r="P8" s="555">
        <f t="shared" si="0"/>
        <v>1750000</v>
      </c>
      <c r="Q8" s="555">
        <f t="shared" si="0"/>
        <v>1810000</v>
      </c>
      <c r="R8" s="555">
        <f t="shared" si="0"/>
        <v>1750000</v>
      </c>
      <c r="S8" s="536">
        <f t="shared" ref="S8:S15" si="1">O8+K8+G8+C8</f>
        <v>26880000</v>
      </c>
      <c r="T8" s="556"/>
      <c r="U8" s="556">
        <f t="shared" ref="U8:U15" si="2">S8-T8</f>
        <v>26880000</v>
      </c>
      <c r="V8" s="191" t="str">
        <f>IF(ISNUMBER(U8/T8),U8/T8,"")</f>
        <v/>
      </c>
      <c r="W8" s="25"/>
    </row>
    <row r="9" spans="1:28" ht="26.1" customHeight="1">
      <c r="A9" s="24"/>
      <c r="B9" s="33" t="s">
        <v>318</v>
      </c>
      <c r="C9" s="557">
        <f t="shared" ref="C9:C15" si="3">SUM(D9:F9)</f>
        <v>5590000</v>
      </c>
      <c r="D9" s="558">
        <v>1090000</v>
      </c>
      <c r="E9" s="558">
        <v>2950000</v>
      </c>
      <c r="F9" s="558">
        <v>1550000</v>
      </c>
      <c r="G9" s="557">
        <f t="shared" ref="G9:G15" si="4">SUM(H9:J9)</f>
        <v>10340000</v>
      </c>
      <c r="H9" s="558">
        <v>3270000</v>
      </c>
      <c r="I9" s="558">
        <v>3410000</v>
      </c>
      <c r="J9" s="558">
        <v>3660000</v>
      </c>
      <c r="K9" s="557">
        <f t="shared" ref="K9:K15" si="5">SUM(L9:N9)</f>
        <v>5640000</v>
      </c>
      <c r="L9" s="558">
        <v>1880000</v>
      </c>
      <c r="M9" s="558">
        <v>1880000</v>
      </c>
      <c r="N9" s="558">
        <v>1880000</v>
      </c>
      <c r="O9" s="557">
        <f t="shared" ref="O9:O15" si="6">SUM(P9:R9)</f>
        <v>5310000</v>
      </c>
      <c r="P9" s="558">
        <v>1750000</v>
      </c>
      <c r="Q9" s="558">
        <v>1810000</v>
      </c>
      <c r="R9" s="558">
        <v>1750000</v>
      </c>
      <c r="S9" s="536">
        <f t="shared" si="1"/>
        <v>26880000</v>
      </c>
      <c r="T9" s="556"/>
      <c r="U9" s="556">
        <f t="shared" si="2"/>
        <v>26880000</v>
      </c>
      <c r="V9" s="191" t="str">
        <f>IF(ISNUMBER(U9/T9),U9/T9,"")</f>
        <v/>
      </c>
      <c r="W9" s="25"/>
    </row>
    <row r="10" spans="1:28" ht="26.1" customHeight="1">
      <c r="A10" s="24"/>
      <c r="B10" s="26" t="s">
        <v>319</v>
      </c>
      <c r="C10" s="557">
        <f t="shared" si="3"/>
        <v>0</v>
      </c>
      <c r="D10" s="558"/>
      <c r="E10" s="558"/>
      <c r="F10" s="558"/>
      <c r="G10" s="557">
        <f t="shared" si="4"/>
        <v>0</v>
      </c>
      <c r="H10" s="558"/>
      <c r="I10" s="558"/>
      <c r="J10" s="558"/>
      <c r="K10" s="557">
        <f t="shared" si="5"/>
        <v>0</v>
      </c>
      <c r="L10" s="558"/>
      <c r="M10" s="558"/>
      <c r="N10" s="558"/>
      <c r="O10" s="557">
        <f t="shared" si="6"/>
        <v>0</v>
      </c>
      <c r="P10" s="558"/>
      <c r="Q10" s="558"/>
      <c r="R10" s="558"/>
      <c r="S10" s="536">
        <f t="shared" si="1"/>
        <v>0</v>
      </c>
      <c r="T10" s="556"/>
      <c r="U10" s="556">
        <f t="shared" si="2"/>
        <v>0</v>
      </c>
      <c r="V10" s="191" t="str">
        <f t="shared" ref="V10:V16" si="7">IF(ISNUMBER(U10/T10),U10/T10,"")</f>
        <v/>
      </c>
      <c r="W10" s="25"/>
    </row>
    <row r="11" spans="1:28" ht="26.1" customHeight="1">
      <c r="A11" s="24"/>
      <c r="B11" s="26" t="s">
        <v>320</v>
      </c>
      <c r="C11" s="557">
        <f t="shared" si="3"/>
        <v>0</v>
      </c>
      <c r="D11" s="558"/>
      <c r="E11" s="558"/>
      <c r="F11" s="558"/>
      <c r="G11" s="557">
        <f t="shared" si="4"/>
        <v>0</v>
      </c>
      <c r="H11" s="558"/>
      <c r="I11" s="558"/>
      <c r="J11" s="558"/>
      <c r="K11" s="557">
        <f t="shared" si="5"/>
        <v>0</v>
      </c>
      <c r="L11" s="558"/>
      <c r="M11" s="558"/>
      <c r="N11" s="558"/>
      <c r="O11" s="557">
        <f t="shared" si="6"/>
        <v>0</v>
      </c>
      <c r="P11" s="558"/>
      <c r="Q11" s="558"/>
      <c r="R11" s="558"/>
      <c r="S11" s="536">
        <f t="shared" si="1"/>
        <v>0</v>
      </c>
      <c r="T11" s="556"/>
      <c r="U11" s="556">
        <f t="shared" si="2"/>
        <v>0</v>
      </c>
      <c r="V11" s="191" t="str">
        <f t="shared" si="7"/>
        <v/>
      </c>
      <c r="W11" s="25"/>
    </row>
    <row r="12" spans="1:28" ht="26.1" customHeight="1">
      <c r="A12" s="24" t="s">
        <v>322</v>
      </c>
      <c r="B12" s="25" t="s">
        <v>367</v>
      </c>
      <c r="C12" s="557">
        <f t="shared" si="3"/>
        <v>0</v>
      </c>
      <c r="D12" s="558"/>
      <c r="E12" s="558"/>
      <c r="F12" s="558"/>
      <c r="G12" s="557">
        <f t="shared" si="4"/>
        <v>0</v>
      </c>
      <c r="H12" s="558"/>
      <c r="I12" s="558"/>
      <c r="J12" s="558"/>
      <c r="K12" s="557">
        <f t="shared" si="5"/>
        <v>0</v>
      </c>
      <c r="L12" s="558"/>
      <c r="M12" s="558"/>
      <c r="N12" s="558"/>
      <c r="O12" s="557">
        <f t="shared" si="6"/>
        <v>0</v>
      </c>
      <c r="P12" s="558"/>
      <c r="Q12" s="558"/>
      <c r="R12" s="558"/>
      <c r="S12" s="536">
        <f t="shared" si="1"/>
        <v>0</v>
      </c>
      <c r="T12" s="556"/>
      <c r="U12" s="556">
        <f t="shared" si="2"/>
        <v>0</v>
      </c>
      <c r="V12" s="191" t="str">
        <f t="shared" si="7"/>
        <v/>
      </c>
      <c r="W12" s="25"/>
    </row>
    <row r="13" spans="1:28" ht="26.1" customHeight="1">
      <c r="A13" s="24" t="s">
        <v>323</v>
      </c>
      <c r="B13" s="25" t="s">
        <v>1159</v>
      </c>
      <c r="C13" s="557">
        <f t="shared" si="3"/>
        <v>0</v>
      </c>
      <c r="D13" s="558"/>
      <c r="E13" s="558"/>
      <c r="F13" s="558"/>
      <c r="G13" s="557">
        <f t="shared" si="4"/>
        <v>0</v>
      </c>
      <c r="H13" s="558"/>
      <c r="I13" s="558"/>
      <c r="J13" s="558"/>
      <c r="K13" s="557">
        <f t="shared" si="5"/>
        <v>0</v>
      </c>
      <c r="L13" s="558"/>
      <c r="M13" s="558"/>
      <c r="N13" s="558"/>
      <c r="O13" s="557">
        <f t="shared" si="6"/>
        <v>0</v>
      </c>
      <c r="P13" s="558"/>
      <c r="Q13" s="558"/>
      <c r="R13" s="558"/>
      <c r="S13" s="536">
        <f t="shared" si="1"/>
        <v>0</v>
      </c>
      <c r="T13" s="556"/>
      <c r="U13" s="556">
        <f t="shared" si="2"/>
        <v>0</v>
      </c>
      <c r="V13" s="191" t="str">
        <f t="shared" si="7"/>
        <v/>
      </c>
      <c r="W13" s="25"/>
    </row>
    <row r="14" spans="1:28" ht="26.1" customHeight="1">
      <c r="A14" s="24" t="s">
        <v>324</v>
      </c>
      <c r="B14" s="25" t="s">
        <v>1160</v>
      </c>
      <c r="C14" s="557">
        <f t="shared" si="3"/>
        <v>14907.74</v>
      </c>
      <c r="D14" s="558">
        <v>2063.1999999999998</v>
      </c>
      <c r="E14" s="558">
        <v>4844.54</v>
      </c>
      <c r="F14" s="558">
        <v>8000</v>
      </c>
      <c r="G14" s="557">
        <f t="shared" si="4"/>
        <v>24000</v>
      </c>
      <c r="H14" s="558">
        <v>8000</v>
      </c>
      <c r="I14" s="558">
        <v>8000</v>
      </c>
      <c r="J14" s="558">
        <v>8000</v>
      </c>
      <c r="K14" s="557">
        <f t="shared" si="5"/>
        <v>24000</v>
      </c>
      <c r="L14" s="558">
        <v>8000</v>
      </c>
      <c r="M14" s="558">
        <v>8000</v>
      </c>
      <c r="N14" s="558">
        <v>8000</v>
      </c>
      <c r="O14" s="557">
        <f t="shared" si="6"/>
        <v>25000</v>
      </c>
      <c r="P14" s="558">
        <v>8000</v>
      </c>
      <c r="Q14" s="558">
        <v>9000</v>
      </c>
      <c r="R14" s="558">
        <v>8000</v>
      </c>
      <c r="S14" s="536">
        <f t="shared" si="1"/>
        <v>87907.74</v>
      </c>
      <c r="T14" s="556"/>
      <c r="U14" s="556">
        <f t="shared" si="2"/>
        <v>87907.74</v>
      </c>
      <c r="V14" s="191" t="str">
        <f t="shared" si="7"/>
        <v/>
      </c>
      <c r="W14" s="25"/>
    </row>
    <row r="15" spans="1:28" ht="26.1" customHeight="1">
      <c r="A15" s="24" t="s">
        <v>325</v>
      </c>
      <c r="B15" s="25" t="s">
        <v>1161</v>
      </c>
      <c r="C15" s="557">
        <f t="shared" si="3"/>
        <v>0</v>
      </c>
      <c r="D15" s="558"/>
      <c r="E15" s="558"/>
      <c r="F15" s="558"/>
      <c r="G15" s="557">
        <f t="shared" si="4"/>
        <v>0</v>
      </c>
      <c r="H15" s="558"/>
      <c r="I15" s="558"/>
      <c r="J15" s="558"/>
      <c r="K15" s="557">
        <f t="shared" si="5"/>
        <v>0</v>
      </c>
      <c r="L15" s="558"/>
      <c r="M15" s="558"/>
      <c r="N15" s="558"/>
      <c r="O15" s="557">
        <f t="shared" si="6"/>
        <v>0</v>
      </c>
      <c r="P15" s="558"/>
      <c r="Q15" s="558"/>
      <c r="R15" s="558"/>
      <c r="S15" s="536">
        <f t="shared" si="1"/>
        <v>0</v>
      </c>
      <c r="T15" s="556"/>
      <c r="U15" s="556">
        <f t="shared" si="2"/>
        <v>0</v>
      </c>
      <c r="V15" s="191" t="str">
        <f t="shared" si="7"/>
        <v/>
      </c>
      <c r="W15" s="25"/>
    </row>
    <row r="16" spans="1:28" ht="26.1" customHeight="1">
      <c r="A16" s="1729" t="s">
        <v>1130</v>
      </c>
      <c r="B16" s="1730"/>
      <c r="C16" s="559">
        <f t="shared" ref="C16:S16" si="8">C8+C12+C13+C14+C15</f>
        <v>5604907.7400000002</v>
      </c>
      <c r="D16" s="559">
        <f t="shared" si="8"/>
        <v>1092063.2</v>
      </c>
      <c r="E16" s="559">
        <f t="shared" si="8"/>
        <v>2954844.54</v>
      </c>
      <c r="F16" s="559">
        <f t="shared" si="8"/>
        <v>1558000</v>
      </c>
      <c r="G16" s="559">
        <f t="shared" si="8"/>
        <v>10364000</v>
      </c>
      <c r="H16" s="559">
        <f t="shared" si="8"/>
        <v>3278000</v>
      </c>
      <c r="I16" s="559">
        <f t="shared" si="8"/>
        <v>3418000</v>
      </c>
      <c r="J16" s="559">
        <f t="shared" si="8"/>
        <v>3668000</v>
      </c>
      <c r="K16" s="559">
        <f t="shared" si="8"/>
        <v>5664000</v>
      </c>
      <c r="L16" s="559">
        <f t="shared" si="8"/>
        <v>1888000</v>
      </c>
      <c r="M16" s="559">
        <f t="shared" si="8"/>
        <v>1888000</v>
      </c>
      <c r="N16" s="559">
        <f t="shared" si="8"/>
        <v>1888000</v>
      </c>
      <c r="O16" s="559">
        <f t="shared" si="8"/>
        <v>5335000</v>
      </c>
      <c r="P16" s="559">
        <f t="shared" si="8"/>
        <v>1758000</v>
      </c>
      <c r="Q16" s="559">
        <f t="shared" si="8"/>
        <v>1819000</v>
      </c>
      <c r="R16" s="559">
        <f t="shared" si="8"/>
        <v>1758000</v>
      </c>
      <c r="S16" s="560">
        <f t="shared" si="8"/>
        <v>26967907.739999998</v>
      </c>
      <c r="T16" s="560">
        <f>SUM(T8:T15)</f>
        <v>0</v>
      </c>
      <c r="U16" s="560">
        <f>SUM(U8:U15)</f>
        <v>53847907.740000002</v>
      </c>
      <c r="V16" s="190" t="str">
        <f t="shared" si="7"/>
        <v/>
      </c>
      <c r="W16" s="185"/>
    </row>
    <row r="17" spans="2:23" ht="15.75">
      <c r="B17" s="1736" t="s">
        <v>260</v>
      </c>
      <c r="C17" s="1736"/>
      <c r="D17" s="1736"/>
      <c r="E17" s="1736"/>
      <c r="F17" s="1736"/>
      <c r="G17" s="1736"/>
      <c r="H17" s="1736"/>
      <c r="I17" s="1736"/>
      <c r="J17" s="1736"/>
      <c r="K17" s="1736"/>
      <c r="L17" s="1736"/>
      <c r="M17" s="1736"/>
      <c r="N17" s="1736"/>
      <c r="O17" s="1736"/>
      <c r="P17" s="314"/>
      <c r="Q17" s="314"/>
      <c r="R17" s="314"/>
      <c r="T17" s="1679" t="s">
        <v>313</v>
      </c>
      <c r="U17" s="1679"/>
      <c r="V17" s="1679"/>
      <c r="W17" s="1679"/>
    </row>
    <row r="18" spans="2:23" ht="15.75">
      <c r="B18" s="79" t="s">
        <v>261</v>
      </c>
    </row>
  </sheetData>
  <mergeCells count="15">
    <mergeCell ref="T17:W17"/>
    <mergeCell ref="O4:S4"/>
    <mergeCell ref="W5:W7"/>
    <mergeCell ref="V4:W4"/>
    <mergeCell ref="U5:U6"/>
    <mergeCell ref="V5:V6"/>
    <mergeCell ref="B17:O17"/>
    <mergeCell ref="C5:S5"/>
    <mergeCell ref="B5:B7"/>
    <mergeCell ref="A1:B1"/>
    <mergeCell ref="A2:B2"/>
    <mergeCell ref="A16:B16"/>
    <mergeCell ref="A5:A7"/>
    <mergeCell ref="B3:W3"/>
    <mergeCell ref="T5:T6"/>
  </mergeCells>
  <phoneticPr fontId="2" type="noConversion"/>
  <hyperlinks>
    <hyperlink ref="A2" location="一、现金流量预算表!A1" display="返回"/>
    <hyperlink ref="A2:B2" location="一、资金流量预算表!A1" display="返回"/>
  </hyperlinks>
  <printOptions horizontalCentered="1"/>
  <pageMargins left="0.74803149606299213" right="0.74803149606299213" top="0.98425196850393704" bottom="0.98425196850393704" header="0.51181102362204722" footer="0.51181102362204722"/>
  <pageSetup paperSize="9" orientation="landscape" verticalDpi="1200" r:id="rId1"/>
  <headerFooter alignWithMargins="0"/>
</worksheet>
</file>

<file path=xl/worksheets/sheet33.xml><?xml version="1.0" encoding="utf-8"?>
<worksheet xmlns="http://schemas.openxmlformats.org/spreadsheetml/2006/main" xmlns:r="http://schemas.openxmlformats.org/officeDocument/2006/relationships">
  <sheetPr codeName="Sheet37">
    <outlinePr summaryRight="0"/>
  </sheetPr>
  <dimension ref="A1:T12"/>
  <sheetViews>
    <sheetView workbookViewId="0">
      <selection activeCell="D7" sqref="D7"/>
    </sheetView>
  </sheetViews>
  <sheetFormatPr defaultRowHeight="14.25" outlineLevelCol="1"/>
  <cols>
    <col min="1" max="1" width="29.625" style="19" customWidth="1"/>
    <col min="2" max="2" width="7.375" style="19" customWidth="1"/>
    <col min="3" max="5" width="7.375" style="19" customWidth="1" outlineLevel="1"/>
    <col min="6" max="6" width="7.375" style="19" customWidth="1" collapsed="1"/>
    <col min="7" max="9" width="7.375" style="19" hidden="1" customWidth="1" outlineLevel="1"/>
    <col min="10" max="10" width="7.375" style="19" customWidth="1" collapsed="1"/>
    <col min="11" max="13" width="7.375" style="19" hidden="1" customWidth="1" outlineLevel="1"/>
    <col min="14" max="14" width="7.375" style="19" customWidth="1" collapsed="1"/>
    <col min="15" max="17" width="7.375" style="19" hidden="1" customWidth="1" outlineLevel="1"/>
    <col min="18" max="18" width="7.375" style="19" customWidth="1"/>
    <col min="19" max="19" width="14.125" style="19" bestFit="1" customWidth="1"/>
    <col min="20" max="20" width="14.25" style="19" customWidth="1"/>
    <col min="21" max="16384" width="9" style="19"/>
  </cols>
  <sheetData>
    <row r="1" spans="1:20" ht="18.75">
      <c r="A1" s="35" t="s">
        <v>1584</v>
      </c>
      <c r="B1" s="118"/>
      <c r="C1" s="118"/>
      <c r="D1" s="118"/>
      <c r="E1" s="118"/>
      <c r="F1" s="118"/>
      <c r="G1" s="118"/>
      <c r="H1" s="118"/>
      <c r="I1" s="118"/>
      <c r="J1" s="118"/>
      <c r="K1" s="118"/>
      <c r="L1" s="118"/>
      <c r="M1" s="118"/>
      <c r="N1" s="118"/>
      <c r="O1" s="118"/>
      <c r="P1" s="118"/>
      <c r="Q1" s="118"/>
      <c r="R1" s="118"/>
      <c r="S1" s="118"/>
    </row>
    <row r="2" spans="1:20" ht="18.75">
      <c r="A2" s="161" t="s">
        <v>1015</v>
      </c>
      <c r="B2" s="127"/>
      <c r="C2" s="127"/>
      <c r="D2" s="127"/>
      <c r="E2" s="127"/>
      <c r="F2" s="127"/>
      <c r="G2" s="127"/>
      <c r="H2" s="127"/>
      <c r="I2" s="127"/>
      <c r="J2" s="127"/>
      <c r="K2" s="127"/>
      <c r="L2" s="127"/>
      <c r="M2" s="127"/>
      <c r="N2" s="127"/>
      <c r="O2" s="127"/>
      <c r="P2" s="127"/>
      <c r="Q2" s="127"/>
      <c r="R2" s="127"/>
      <c r="S2" s="127"/>
    </row>
    <row r="3" spans="1:20" ht="22.5">
      <c r="A3" s="1685" t="s">
        <v>113</v>
      </c>
      <c r="B3" s="1685"/>
      <c r="C3" s="1685"/>
      <c r="D3" s="1685"/>
      <c r="E3" s="1685"/>
      <c r="F3" s="1685"/>
      <c r="G3" s="1685"/>
      <c r="H3" s="1685"/>
      <c r="I3" s="1685"/>
      <c r="J3" s="1685"/>
      <c r="K3" s="1685"/>
      <c r="L3" s="1685"/>
      <c r="M3" s="1685"/>
      <c r="N3" s="1685"/>
      <c r="O3" s="1685"/>
      <c r="P3" s="1685"/>
      <c r="Q3" s="1685"/>
      <c r="R3" s="1685"/>
      <c r="S3" s="1685"/>
      <c r="T3" s="1685"/>
    </row>
    <row r="4" spans="1:20" s="20" customFormat="1" ht="23.25" customHeight="1">
      <c r="A4" s="20" t="str">
        <f>表格索引!B4</f>
        <v>编制单位：广东******有限公司</v>
      </c>
      <c r="G4" s="66" t="str">
        <f>表格索引!C4</f>
        <v>预算年度：2013年</v>
      </c>
      <c r="H4" s="66"/>
      <c r="I4" s="66"/>
      <c r="J4" s="66"/>
      <c r="T4" s="47" t="s">
        <v>1069</v>
      </c>
    </row>
    <row r="5" spans="1:20" ht="15.75" customHeight="1">
      <c r="A5" s="1731" t="s">
        <v>1164</v>
      </c>
      <c r="B5" s="1655" t="s">
        <v>245</v>
      </c>
      <c r="C5" s="1738"/>
      <c r="D5" s="1738"/>
      <c r="E5" s="1738"/>
      <c r="F5" s="1738"/>
      <c r="G5" s="1738"/>
      <c r="H5" s="1738"/>
      <c r="I5" s="1738"/>
      <c r="J5" s="1738"/>
      <c r="K5" s="1738"/>
      <c r="L5" s="1738"/>
      <c r="M5" s="1738"/>
      <c r="N5" s="1738"/>
      <c r="O5" s="1738"/>
      <c r="P5" s="1738"/>
      <c r="Q5" s="1738"/>
      <c r="R5" s="1738"/>
      <c r="S5" s="1656"/>
      <c r="T5" s="1498" t="s">
        <v>1185</v>
      </c>
    </row>
    <row r="6" spans="1:20" ht="16.5" customHeight="1">
      <c r="A6" s="1732"/>
      <c r="B6" s="22" t="s">
        <v>1203</v>
      </c>
      <c r="C6" s="22" t="s">
        <v>1162</v>
      </c>
      <c r="D6" s="22" t="s">
        <v>390</v>
      </c>
      <c r="E6" s="22" t="s">
        <v>389</v>
      </c>
      <c r="F6" s="22" t="s">
        <v>1182</v>
      </c>
      <c r="G6" s="22" t="s">
        <v>388</v>
      </c>
      <c r="H6" s="22" t="s">
        <v>387</v>
      </c>
      <c r="I6" s="22" t="s">
        <v>386</v>
      </c>
      <c r="J6" s="22" t="s">
        <v>447</v>
      </c>
      <c r="K6" s="22" t="s">
        <v>385</v>
      </c>
      <c r="L6" s="22" t="s">
        <v>384</v>
      </c>
      <c r="M6" s="22" t="s">
        <v>383</v>
      </c>
      <c r="N6" s="22" t="s">
        <v>448</v>
      </c>
      <c r="O6" s="22" t="s">
        <v>382</v>
      </c>
      <c r="P6" s="22" t="s">
        <v>381</v>
      </c>
      <c r="Q6" s="22" t="s">
        <v>380</v>
      </c>
      <c r="R6" s="22"/>
      <c r="S6" s="22" t="s">
        <v>1105</v>
      </c>
      <c r="T6" s="1579"/>
    </row>
    <row r="7" spans="1:20" ht="32.25" customHeight="1">
      <c r="A7" s="128" t="s">
        <v>1183</v>
      </c>
      <c r="B7" s="321">
        <f>SUM(C7:E7)</f>
        <v>0</v>
      </c>
      <c r="C7" s="473"/>
      <c r="D7" s="473"/>
      <c r="E7" s="473"/>
      <c r="F7" s="321">
        <f>SUM(G7:I7)</f>
        <v>0</v>
      </c>
      <c r="G7" s="321"/>
      <c r="H7" s="473"/>
      <c r="I7" s="473"/>
      <c r="J7" s="321">
        <f>SUM(K7:M7)</f>
        <v>0</v>
      </c>
      <c r="K7" s="321"/>
      <c r="L7" s="473"/>
      <c r="M7" s="473"/>
      <c r="N7" s="321">
        <f>SUM(O7:Q7)</f>
        <v>0</v>
      </c>
      <c r="O7" s="321"/>
      <c r="P7" s="473"/>
      <c r="Q7" s="473"/>
      <c r="R7" s="473"/>
      <c r="S7" s="27">
        <f>O7+K7+G7+C7</f>
        <v>0</v>
      </c>
      <c r="T7" s="25"/>
    </row>
    <row r="8" spans="1:20" ht="32.25" customHeight="1">
      <c r="A8" s="128" t="s">
        <v>1133</v>
      </c>
      <c r="B8" s="321">
        <f>SUM(C8:E8)</f>
        <v>0</v>
      </c>
      <c r="C8" s="473"/>
      <c r="D8" s="473"/>
      <c r="E8" s="473"/>
      <c r="F8" s="321">
        <f>SUM(G8:I8)</f>
        <v>0</v>
      </c>
      <c r="G8" s="321"/>
      <c r="H8" s="473"/>
      <c r="I8" s="473"/>
      <c r="J8" s="321">
        <f>SUM(K8:M8)</f>
        <v>0</v>
      </c>
      <c r="K8" s="321"/>
      <c r="L8" s="473"/>
      <c r="M8" s="473"/>
      <c r="N8" s="321">
        <f>SUM(O8:Q8)</f>
        <v>0</v>
      </c>
      <c r="O8" s="321"/>
      <c r="P8" s="473"/>
      <c r="Q8" s="473"/>
      <c r="R8" s="473"/>
      <c r="S8" s="27">
        <f>O8+K8+G8+C8</f>
        <v>0</v>
      </c>
      <c r="T8" s="25"/>
    </row>
    <row r="9" spans="1:20" ht="32.25" customHeight="1">
      <c r="A9" s="474" t="s">
        <v>1129</v>
      </c>
      <c r="B9" s="475">
        <f>SUM(C9:E9)</f>
        <v>0</v>
      </c>
      <c r="C9" s="475">
        <f t="shared" ref="C9:Q9" si="0">SUM(C7:C8)</f>
        <v>0</v>
      </c>
      <c r="D9" s="475">
        <f t="shared" si="0"/>
        <v>0</v>
      </c>
      <c r="E9" s="475">
        <f t="shared" si="0"/>
        <v>0</v>
      </c>
      <c r="F9" s="475">
        <f t="shared" si="0"/>
        <v>0</v>
      </c>
      <c r="G9" s="475">
        <f t="shared" si="0"/>
        <v>0</v>
      </c>
      <c r="H9" s="475">
        <f t="shared" si="0"/>
        <v>0</v>
      </c>
      <c r="I9" s="475">
        <f t="shared" si="0"/>
        <v>0</v>
      </c>
      <c r="J9" s="475">
        <f t="shared" si="0"/>
        <v>0</v>
      </c>
      <c r="K9" s="475">
        <f t="shared" si="0"/>
        <v>0</v>
      </c>
      <c r="L9" s="475">
        <f t="shared" si="0"/>
        <v>0</v>
      </c>
      <c r="M9" s="475">
        <f t="shared" si="0"/>
        <v>0</v>
      </c>
      <c r="N9" s="475">
        <f t="shared" si="0"/>
        <v>0</v>
      </c>
      <c r="O9" s="475">
        <f t="shared" si="0"/>
        <v>0</v>
      </c>
      <c r="P9" s="475">
        <f t="shared" si="0"/>
        <v>0</v>
      </c>
      <c r="Q9" s="475">
        <f t="shared" si="0"/>
        <v>0</v>
      </c>
      <c r="R9" s="475"/>
      <c r="S9" s="475">
        <f>SUM(S7:S8)</f>
        <v>0</v>
      </c>
      <c r="T9" s="25"/>
    </row>
    <row r="10" spans="1:20">
      <c r="A10" s="19" t="s">
        <v>451</v>
      </c>
      <c r="S10" s="21" t="s">
        <v>975</v>
      </c>
    </row>
    <row r="11" spans="1:20">
      <c r="A11" s="1737" t="s">
        <v>449</v>
      </c>
      <c r="B11" s="1737"/>
      <c r="C11" s="1737"/>
      <c r="D11" s="1737"/>
      <c r="E11" s="1737"/>
      <c r="F11" s="1737"/>
      <c r="G11" s="1737"/>
      <c r="H11" s="1737"/>
      <c r="I11" s="1737"/>
      <c r="J11" s="1737"/>
      <c r="K11" s="1737"/>
      <c r="L11" s="1737"/>
      <c r="M11" s="1737"/>
      <c r="N11" s="1737"/>
      <c r="O11" s="1737"/>
      <c r="P11" s="1737"/>
      <c r="Q11" s="1737"/>
      <c r="R11" s="1737"/>
      <c r="S11" s="1737"/>
    </row>
    <row r="12" spans="1:20">
      <c r="A12" s="19" t="s">
        <v>450</v>
      </c>
    </row>
  </sheetData>
  <mergeCells count="5">
    <mergeCell ref="A11:S11"/>
    <mergeCell ref="A3:T3"/>
    <mergeCell ref="B5:S5"/>
    <mergeCell ref="A5:A6"/>
    <mergeCell ref="T5:T6"/>
  </mergeCells>
  <phoneticPr fontId="2" type="noConversion"/>
  <hyperlinks>
    <hyperlink ref="A2" location="一、资金流量预算表!A1" display="返回"/>
  </hyperlinks>
  <printOptions horizontalCentered="1"/>
  <pageMargins left="0.74803149606299213" right="0.74803149606299213" top="0.98425196850393704" bottom="0.98425196850393704" header="0.51181102362204722" footer="0.51181102362204722"/>
  <pageSetup paperSize="9" orientation="landscape" verticalDpi="1200" r:id="rId1"/>
  <headerFooter alignWithMargins="0"/>
</worksheet>
</file>

<file path=xl/worksheets/sheet34.xml><?xml version="1.0" encoding="utf-8"?>
<worksheet xmlns="http://schemas.openxmlformats.org/spreadsheetml/2006/main" xmlns:r="http://schemas.openxmlformats.org/officeDocument/2006/relationships">
  <sheetPr codeName="Sheet38">
    <outlinePr summaryRight="0"/>
  </sheetPr>
  <dimension ref="A1:V43"/>
  <sheetViews>
    <sheetView showZeros="0" workbookViewId="0">
      <selection activeCell="A2" sqref="A2"/>
    </sheetView>
  </sheetViews>
  <sheetFormatPr defaultRowHeight="14.25" outlineLevelCol="1"/>
  <cols>
    <col min="1" max="1" width="14.25" style="1039" bestFit="1" customWidth="1"/>
    <col min="2" max="2" width="10.5" style="1039" bestFit="1" customWidth="1"/>
    <col min="3" max="5" width="10.5" style="1039" customWidth="1" outlineLevel="1"/>
    <col min="6" max="6" width="10.25" style="1039" bestFit="1" customWidth="1"/>
    <col min="7" max="8" width="9.375" style="1039" customWidth="1" outlineLevel="1"/>
    <col min="9" max="9" width="8.125" style="1039" customWidth="1" outlineLevel="1"/>
    <col min="10" max="10" width="6.75" style="1039" bestFit="1" customWidth="1"/>
    <col min="11" max="13" width="4.625" style="1039" customWidth="1" outlineLevel="1"/>
    <col min="14" max="14" width="6.75" style="1039" bestFit="1" customWidth="1"/>
    <col min="15" max="17" width="5.625" style="1039" customWidth="1" outlineLevel="1"/>
    <col min="18" max="18" width="14" style="1039" customWidth="1"/>
    <col min="19" max="19" width="12.625" style="1039" bestFit="1" customWidth="1"/>
    <col min="20" max="20" width="15" style="1039" customWidth="1"/>
    <col min="21" max="21" width="11.125" style="1040" customWidth="1"/>
    <col min="22" max="16384" width="9" style="1039"/>
  </cols>
  <sheetData>
    <row r="1" spans="1:22">
      <c r="A1" s="1038" t="s">
        <v>1669</v>
      </c>
    </row>
    <row r="2" spans="1:22" ht="18.75">
      <c r="A2" s="704" t="s">
        <v>1015</v>
      </c>
      <c r="B2" s="1041"/>
      <c r="C2" s="1041"/>
      <c r="D2" s="1041"/>
      <c r="E2" s="1041"/>
      <c r="F2" s="1041"/>
      <c r="G2" s="1041"/>
      <c r="H2" s="1041"/>
      <c r="I2" s="1041"/>
      <c r="J2" s="1041"/>
      <c r="K2" s="1041"/>
      <c r="L2" s="1041"/>
      <c r="M2" s="1041"/>
      <c r="N2" s="1041"/>
      <c r="O2" s="1041"/>
      <c r="P2" s="1041"/>
      <c r="Q2" s="1041"/>
      <c r="R2" s="1041"/>
      <c r="S2" s="1041"/>
      <c r="T2" s="1041"/>
      <c r="U2" s="1042"/>
    </row>
    <row r="3" spans="1:22" ht="22.5">
      <c r="A3" s="1740" t="s">
        <v>1670</v>
      </c>
      <c r="B3" s="1740"/>
      <c r="C3" s="1740"/>
      <c r="D3" s="1740"/>
      <c r="E3" s="1740"/>
      <c r="F3" s="1740"/>
      <c r="G3" s="1740"/>
      <c r="H3" s="1740"/>
      <c r="I3" s="1740"/>
      <c r="J3" s="1740"/>
      <c r="K3" s="1740"/>
      <c r="L3" s="1740"/>
      <c r="M3" s="1740"/>
      <c r="N3" s="1740"/>
      <c r="O3" s="1740"/>
      <c r="P3" s="1740"/>
      <c r="Q3" s="1740"/>
      <c r="R3" s="1740"/>
      <c r="S3" s="1740"/>
      <c r="T3" s="1740"/>
      <c r="U3" s="1740"/>
      <c r="V3" s="1740"/>
    </row>
    <row r="4" spans="1:22" ht="26.25" customHeight="1">
      <c r="A4" s="1043" t="str">
        <f>表格索引!B4</f>
        <v>编制单位：广东******有限公司</v>
      </c>
      <c r="B4" s="1044"/>
      <c r="C4" s="1044"/>
      <c r="D4" s="1044"/>
      <c r="E4" s="1044"/>
      <c r="N4" s="1741" t="s">
        <v>1729</v>
      </c>
      <c r="O4" s="1741"/>
      <c r="P4" s="1741"/>
      <c r="Q4" s="1741"/>
      <c r="R4" s="1741"/>
      <c r="S4" s="1742" t="s">
        <v>1671</v>
      </c>
      <c r="T4" s="1742"/>
      <c r="U4" s="1742"/>
      <c r="V4" s="1742"/>
    </row>
    <row r="5" spans="1:22" s="1049" customFormat="1" ht="28.5" customHeight="1">
      <c r="A5" s="1743" t="s">
        <v>1142</v>
      </c>
      <c r="B5" s="1045" t="s">
        <v>1672</v>
      </c>
      <c r="C5" s="1046">
        <v>41275</v>
      </c>
      <c r="D5" s="1046">
        <v>41306</v>
      </c>
      <c r="E5" s="1046">
        <v>41334</v>
      </c>
      <c r="F5" s="1045" t="s">
        <v>1673</v>
      </c>
      <c r="G5" s="1046">
        <v>41365</v>
      </c>
      <c r="H5" s="1046">
        <v>41395</v>
      </c>
      <c r="I5" s="1046">
        <v>41426</v>
      </c>
      <c r="J5" s="1045" t="s">
        <v>1191</v>
      </c>
      <c r="K5" s="1046">
        <v>41456</v>
      </c>
      <c r="L5" s="1046">
        <v>41487</v>
      </c>
      <c r="M5" s="1046">
        <v>41518</v>
      </c>
      <c r="N5" s="1045" t="s">
        <v>1192</v>
      </c>
      <c r="O5" s="1046">
        <v>41548</v>
      </c>
      <c r="P5" s="1046">
        <v>41579</v>
      </c>
      <c r="Q5" s="1046">
        <v>41609</v>
      </c>
      <c r="R5" s="1047" t="s">
        <v>1674</v>
      </c>
      <c r="S5" s="1047" t="s">
        <v>1675</v>
      </c>
      <c r="T5" s="1047" t="s">
        <v>1676</v>
      </c>
      <c r="U5" s="1048" t="s">
        <v>1677</v>
      </c>
      <c r="V5" s="1744" t="s">
        <v>1678</v>
      </c>
    </row>
    <row r="6" spans="1:22" s="1049" customFormat="1" ht="15" customHeight="1">
      <c r="A6" s="1743"/>
      <c r="B6" s="1050" t="s">
        <v>1679</v>
      </c>
      <c r="C6" s="1050"/>
      <c r="D6" s="1050"/>
      <c r="E6" s="1050"/>
      <c r="F6" s="1050" t="s">
        <v>1680</v>
      </c>
      <c r="G6" s="1050"/>
      <c r="H6" s="1050"/>
      <c r="I6" s="1050"/>
      <c r="J6" s="1050" t="s">
        <v>1681</v>
      </c>
      <c r="K6" s="1050"/>
      <c r="L6" s="1050"/>
      <c r="M6" s="1050"/>
      <c r="N6" s="1050" t="s">
        <v>1682</v>
      </c>
      <c r="O6" s="1050"/>
      <c r="P6" s="1050"/>
      <c r="Q6" s="1050"/>
      <c r="R6" s="1050" t="s">
        <v>1683</v>
      </c>
      <c r="S6" s="1051" t="s">
        <v>1684</v>
      </c>
      <c r="T6" s="1051" t="s">
        <v>1685</v>
      </c>
      <c r="U6" s="1052" t="s">
        <v>1686</v>
      </c>
      <c r="V6" s="1744"/>
    </row>
    <row r="7" spans="1:22" s="1059" customFormat="1" ht="25.5" customHeight="1">
      <c r="A7" s="1053" t="str">
        <f>'[12]二-1主营收入'!A7</f>
        <v>三期</v>
      </c>
      <c r="B7" s="1054">
        <f>SUM(C7:E7)</f>
        <v>0</v>
      </c>
      <c r="C7" s="1054">
        <f>SUM(C8:C9)</f>
        <v>0</v>
      </c>
      <c r="D7" s="1054">
        <f t="shared" ref="D7:E7" si="0">SUM(D8)</f>
        <v>0</v>
      </c>
      <c r="E7" s="1054">
        <f t="shared" si="0"/>
        <v>0</v>
      </c>
      <c r="F7" s="1054">
        <f>SUM(G7:I7)</f>
        <v>0</v>
      </c>
      <c r="G7" s="1054">
        <f>SUM(G8:G9)</f>
        <v>0</v>
      </c>
      <c r="H7" s="1054">
        <f t="shared" ref="H7:I7" si="1">SUM(H8)</f>
        <v>0</v>
      </c>
      <c r="I7" s="1054">
        <f t="shared" si="1"/>
        <v>0</v>
      </c>
      <c r="J7" s="1054">
        <f>SUM(K7:M7)</f>
        <v>0</v>
      </c>
      <c r="K7" s="1054">
        <f>SUM(K8:K9)</f>
        <v>0</v>
      </c>
      <c r="L7" s="1054">
        <f t="shared" ref="L7:M7" si="2">SUM(L8)</f>
        <v>0</v>
      </c>
      <c r="M7" s="1054">
        <f t="shared" si="2"/>
        <v>0</v>
      </c>
      <c r="N7" s="1054">
        <f>SUM(O7:Q7)</f>
        <v>0</v>
      </c>
      <c r="O7" s="1054">
        <f>SUM(O8:O9)</f>
        <v>0</v>
      </c>
      <c r="P7" s="1054">
        <f t="shared" ref="P7:Q7" si="3">SUM(P8)</f>
        <v>0</v>
      </c>
      <c r="Q7" s="1054">
        <f t="shared" si="3"/>
        <v>0</v>
      </c>
      <c r="R7" s="1055">
        <f>SUM(B7,F7,J7,N7)</f>
        <v>0</v>
      </c>
      <c r="S7" s="1056"/>
      <c r="T7" s="1056"/>
      <c r="U7" s="1057"/>
      <c r="V7" s="1058"/>
    </row>
    <row r="8" spans="1:22" s="782" customFormat="1" ht="25.5" customHeight="1">
      <c r="A8" s="1053" t="str">
        <f>'[12]二-1主营收入'!A8</f>
        <v>三期车位</v>
      </c>
      <c r="B8" s="1060">
        <f>SUM(C8:E8)</f>
        <v>0</v>
      </c>
      <c r="C8" s="1055">
        <f>'[15]二-1主营收入'!$C$8</f>
        <v>0</v>
      </c>
      <c r="D8" s="1055">
        <f>'[15]二-1主营收入'!$C$8</f>
        <v>0</v>
      </c>
      <c r="E8" s="1055">
        <f>'[15]二-1主营收入'!$C$8</f>
        <v>0</v>
      </c>
      <c r="F8" s="1054">
        <f t="shared" ref="F8" si="4">SUM(G8:I8)</f>
        <v>0</v>
      </c>
      <c r="G8" s="1055">
        <f>'[15]二-1主营收入'!$C$8</f>
        <v>0</v>
      </c>
      <c r="H8" s="1055">
        <f>'[15]二-1主营收入'!$C$8</f>
        <v>0</v>
      </c>
      <c r="I8" s="1055">
        <f>'[15]二-1主营收入'!$C$8</f>
        <v>0</v>
      </c>
      <c r="J8" s="1054">
        <f t="shared" ref="J8" si="5">SUM(K8:M8)</f>
        <v>0</v>
      </c>
      <c r="K8" s="1055">
        <f>'[15]二-1主营收入'!$C$8</f>
        <v>0</v>
      </c>
      <c r="L8" s="1055">
        <f>'[15]二-1主营收入'!$C$8</f>
        <v>0</v>
      </c>
      <c r="M8" s="1055">
        <f>'[15]二-1主营收入'!$C$8</f>
        <v>0</v>
      </c>
      <c r="N8" s="1054">
        <f t="shared" ref="N8" si="6">SUM(O8:Q8)</f>
        <v>0</v>
      </c>
      <c r="O8" s="1055">
        <f>'[15]二-1主营收入'!$C$8</f>
        <v>0</v>
      </c>
      <c r="P8" s="1055">
        <f>'[15]二-1主营收入'!$C$8</f>
        <v>0</v>
      </c>
      <c r="Q8" s="1055">
        <f>'[15]二-1主营收入'!$C$8</f>
        <v>0</v>
      </c>
      <c r="R8" s="1060">
        <f t="shared" ref="R8:R25" si="7">SUM(B8,F8,J8,N8)</f>
        <v>0</v>
      </c>
      <c r="S8" s="1061"/>
      <c r="T8" s="1056">
        <f>R8-S8</f>
        <v>0</v>
      </c>
      <c r="U8" s="1057" t="str">
        <f>IF(ISNUMBER(T8/S8),T8/S8,"")</f>
        <v/>
      </c>
      <c r="V8" s="789"/>
    </row>
    <row r="9" spans="1:22" s="1059" customFormat="1" ht="25.5" customHeight="1">
      <c r="A9" s="1053" t="str">
        <f>'[12]二-1主营收入'!A9</f>
        <v>三期公寓</v>
      </c>
      <c r="B9" s="1060">
        <f t="shared" ref="B9:B25" si="8">SUM(C9:E9)</f>
        <v>0</v>
      </c>
      <c r="C9" s="1055">
        <f>'[15]二-1主营收入'!$C$8</f>
        <v>0</v>
      </c>
      <c r="D9" s="1055">
        <f>'[15]二-1主营收入'!$C$8</f>
        <v>0</v>
      </c>
      <c r="E9" s="1055">
        <f>'[15]二-1主营收入'!$C$8</f>
        <v>0</v>
      </c>
      <c r="F9" s="1060">
        <f t="shared" ref="F9" si="9">SUM(G9:I9)</f>
        <v>0</v>
      </c>
      <c r="G9" s="1055">
        <f>'[15]二-1主营收入'!$C$8</f>
        <v>0</v>
      </c>
      <c r="H9" s="1055">
        <f>'[15]二-1主营收入'!$C$8</f>
        <v>0</v>
      </c>
      <c r="I9" s="1055">
        <f>'[15]二-1主营收入'!$C$8</f>
        <v>0</v>
      </c>
      <c r="J9" s="1060">
        <f t="shared" ref="J9" si="10">SUM(K9:M9)</f>
        <v>0</v>
      </c>
      <c r="K9" s="1055">
        <f>'[15]二-1主营收入'!$C$8</f>
        <v>0</v>
      </c>
      <c r="L9" s="1055">
        <f>'[15]二-1主营收入'!$C$8</f>
        <v>0</v>
      </c>
      <c r="M9" s="1055">
        <f>'[15]二-1主营收入'!$C$8</f>
        <v>0</v>
      </c>
      <c r="N9" s="1060">
        <f t="shared" ref="N9" si="11">SUM(O9:Q9)</f>
        <v>0</v>
      </c>
      <c r="O9" s="1055">
        <f>'[15]二-1主营收入'!$C$8</f>
        <v>0</v>
      </c>
      <c r="P9" s="1055">
        <f>'[15]二-1主营收入'!$C$8</f>
        <v>0</v>
      </c>
      <c r="Q9" s="1055">
        <f>'[15]二-1主营收入'!$C$8</f>
        <v>0</v>
      </c>
      <c r="R9" s="1060">
        <f t="shared" si="7"/>
        <v>0</v>
      </c>
      <c r="S9" s="1056"/>
      <c r="T9" s="1056">
        <f>R9-S9</f>
        <v>0</v>
      </c>
      <c r="U9" s="1057" t="str">
        <f t="shared" ref="U9:U25" si="12">IF(ISNUMBER(T9/S9),T9/S9,"")</f>
        <v/>
      </c>
      <c r="V9" s="1058"/>
    </row>
    <row r="10" spans="1:22" s="782" customFormat="1" ht="25.5" customHeight="1">
      <c r="A10" s="1053" t="str">
        <f>'[12]二-1主营收入'!A10</f>
        <v>四期</v>
      </c>
      <c r="B10" s="1060">
        <f>SUM(C10:E10)</f>
        <v>0</v>
      </c>
      <c r="C10" s="1055">
        <f>SUM(C11:C21)</f>
        <v>0</v>
      </c>
      <c r="D10" s="1055">
        <f t="shared" ref="D10:E10" si="13">SUM(D11:D21)</f>
        <v>0</v>
      </c>
      <c r="E10" s="1055">
        <f t="shared" si="13"/>
        <v>0</v>
      </c>
      <c r="F10" s="1054">
        <f t="shared" ref="F10:F25" si="14">SUM(G10:I10)</f>
        <v>0</v>
      </c>
      <c r="G10" s="1055">
        <f>SUM(G11:G21)</f>
        <v>0</v>
      </c>
      <c r="H10" s="1055">
        <f t="shared" ref="H10" si="15">SUM(H11:H21)</f>
        <v>0</v>
      </c>
      <c r="I10" s="1055">
        <f t="shared" ref="I10" si="16">SUM(I11:I21)</f>
        <v>0</v>
      </c>
      <c r="J10" s="1054">
        <f t="shared" ref="J10:J25" si="17">SUM(K10:M10)</f>
        <v>0</v>
      </c>
      <c r="K10" s="1055">
        <f>SUM(K11:K21)</f>
        <v>0</v>
      </c>
      <c r="L10" s="1055">
        <f t="shared" ref="L10" si="18">SUM(L11:L21)</f>
        <v>0</v>
      </c>
      <c r="M10" s="1055">
        <f t="shared" ref="M10" si="19">SUM(M11:M21)</f>
        <v>0</v>
      </c>
      <c r="N10" s="1054">
        <f t="shared" ref="N10:N13" si="20">SUM(O10:Q10)</f>
        <v>0</v>
      </c>
      <c r="O10" s="1055">
        <f>SUM(O11:O21)</f>
        <v>0</v>
      </c>
      <c r="P10" s="1055">
        <f t="shared" ref="P10" si="21">SUM(P11:P21)</f>
        <v>0</v>
      </c>
      <c r="Q10" s="1055">
        <f t="shared" ref="Q10" si="22">SUM(Q11:Q21)</f>
        <v>0</v>
      </c>
      <c r="R10" s="1060">
        <f t="shared" si="7"/>
        <v>0</v>
      </c>
      <c r="S10" s="1061"/>
      <c r="T10" s="1056">
        <f>R10-S10</f>
        <v>0</v>
      </c>
      <c r="U10" s="1057" t="str">
        <f t="shared" si="12"/>
        <v/>
      </c>
      <c r="V10" s="789"/>
    </row>
    <row r="11" spans="1:22" s="782" customFormat="1" ht="25.5" customHeight="1">
      <c r="A11" s="1053" t="str">
        <f>'[12]二-1主营收入'!A11</f>
        <v>56-57</v>
      </c>
      <c r="B11" s="1062">
        <f>SUM(C11:E11)</f>
        <v>0</v>
      </c>
      <c r="C11" s="1055">
        <f>'[15]二-1主营收入'!$C$8</f>
        <v>0</v>
      </c>
      <c r="D11" s="1055">
        <f>'[15]二-1主营收入'!$C$8</f>
        <v>0</v>
      </c>
      <c r="E11" s="1055">
        <f>'[15]二-1主营收入'!$C$8</f>
        <v>0</v>
      </c>
      <c r="F11" s="1054">
        <f t="shared" si="14"/>
        <v>0</v>
      </c>
      <c r="G11" s="1055">
        <f>'[15]二-1主营收入'!$C$8</f>
        <v>0</v>
      </c>
      <c r="H11" s="1055">
        <f>'[15]二-1主营收入'!$C$8</f>
        <v>0</v>
      </c>
      <c r="I11" s="1055">
        <f>'[15]二-1主营收入'!$C$8</f>
        <v>0</v>
      </c>
      <c r="J11" s="1054">
        <f t="shared" si="17"/>
        <v>0</v>
      </c>
      <c r="K11" s="1055">
        <f>'[15]二-1主营收入'!$C$8</f>
        <v>0</v>
      </c>
      <c r="L11" s="1055">
        <f>'[15]二-1主营收入'!$C$8</f>
        <v>0</v>
      </c>
      <c r="M11" s="1055">
        <f>'[15]二-1主营收入'!$C$8</f>
        <v>0</v>
      </c>
      <c r="N11" s="1054">
        <f t="shared" si="20"/>
        <v>0</v>
      </c>
      <c r="O11" s="1055">
        <f>'[15]二-1主营收入'!$C$8</f>
        <v>0</v>
      </c>
      <c r="P11" s="1055">
        <f>'[15]二-1主营收入'!$C$8</f>
        <v>0</v>
      </c>
      <c r="Q11" s="1055">
        <f>'[15]二-1主营收入'!$C$8</f>
        <v>0</v>
      </c>
      <c r="R11" s="1062">
        <f t="shared" si="7"/>
        <v>0</v>
      </c>
      <c r="S11" s="1063"/>
      <c r="T11" s="1064">
        <f>R11-S11</f>
        <v>0</v>
      </c>
      <c r="U11" s="1057" t="str">
        <f t="shared" si="12"/>
        <v/>
      </c>
      <c r="V11" s="790"/>
    </row>
    <row r="12" spans="1:22" s="782" customFormat="1" ht="25.5" customHeight="1">
      <c r="A12" s="1053" t="str">
        <f>'[12]二-1主营收入'!A12</f>
        <v>58-65</v>
      </c>
      <c r="B12" s="1054">
        <f>SUM(C12:E12)</f>
        <v>0</v>
      </c>
      <c r="C12" s="1055">
        <f>'[15]二-1主营收入'!$C$8</f>
        <v>0</v>
      </c>
      <c r="D12" s="1055">
        <f>'[15]二-1主营收入'!$C$8</f>
        <v>0</v>
      </c>
      <c r="E12" s="1055">
        <f>'[15]二-1主营收入'!$C$8</f>
        <v>0</v>
      </c>
      <c r="F12" s="1054">
        <f t="shared" si="14"/>
        <v>0</v>
      </c>
      <c r="G12" s="1055">
        <f>'[15]二-1主营收入'!$C$8</f>
        <v>0</v>
      </c>
      <c r="H12" s="1055">
        <f>'[15]二-1主营收入'!$C$8</f>
        <v>0</v>
      </c>
      <c r="I12" s="1055">
        <f>'[15]二-1主营收入'!$C$8</f>
        <v>0</v>
      </c>
      <c r="J12" s="1054">
        <f t="shared" si="17"/>
        <v>0</v>
      </c>
      <c r="K12" s="1055">
        <f>'[15]二-1主营收入'!$C$8</f>
        <v>0</v>
      </c>
      <c r="L12" s="1055">
        <f>'[15]二-1主营收入'!$C$8</f>
        <v>0</v>
      </c>
      <c r="M12" s="1055">
        <f>'[15]二-1主营收入'!$C$8</f>
        <v>0</v>
      </c>
      <c r="N12" s="1054">
        <f t="shared" si="20"/>
        <v>0</v>
      </c>
      <c r="O12" s="1055">
        <f>'[15]二-1主营收入'!$C$8</f>
        <v>0</v>
      </c>
      <c r="P12" s="1055">
        <f>'[15]二-1主营收入'!$C$8</f>
        <v>0</v>
      </c>
      <c r="Q12" s="1055">
        <f>'[15]二-1主营收入'!$C$8</f>
        <v>0</v>
      </c>
      <c r="R12" s="1055">
        <f t="shared" si="7"/>
        <v>0</v>
      </c>
      <c r="S12" s="1061"/>
      <c r="T12" s="1056"/>
      <c r="U12" s="1057" t="str">
        <f t="shared" si="12"/>
        <v/>
      </c>
      <c r="V12" s="789"/>
    </row>
    <row r="13" spans="1:22" s="782" customFormat="1" ht="25.5" customHeight="1">
      <c r="A13" s="1053" t="str">
        <f>'[12]二-1主营收入'!A13</f>
        <v>66-70</v>
      </c>
      <c r="B13" s="1060">
        <f t="shared" si="8"/>
        <v>0</v>
      </c>
      <c r="C13" s="1055">
        <f>'[15]二-1主营收入'!$C$8</f>
        <v>0</v>
      </c>
      <c r="D13" s="1055">
        <f>'[15]二-1主营收入'!$C$8</f>
        <v>0</v>
      </c>
      <c r="E13" s="1055">
        <f>'[15]二-1主营收入'!$C$8</f>
        <v>0</v>
      </c>
      <c r="F13" s="1054">
        <f t="shared" si="14"/>
        <v>0</v>
      </c>
      <c r="G13" s="1055">
        <f>'[15]二-1主营收入'!$C$8</f>
        <v>0</v>
      </c>
      <c r="H13" s="1055">
        <f>'[15]二-1主营收入'!$C$8</f>
        <v>0</v>
      </c>
      <c r="I13" s="1055">
        <f>'[15]二-1主营收入'!$C$8</f>
        <v>0</v>
      </c>
      <c r="J13" s="1054">
        <f t="shared" si="17"/>
        <v>0</v>
      </c>
      <c r="K13" s="1055">
        <f>'[15]二-1主营收入'!$C$8</f>
        <v>0</v>
      </c>
      <c r="L13" s="1055">
        <f>'[15]二-1主营收入'!$C$8</f>
        <v>0</v>
      </c>
      <c r="M13" s="1055">
        <f>'[15]二-1主营收入'!$C$8</f>
        <v>0</v>
      </c>
      <c r="N13" s="1054">
        <f t="shared" si="20"/>
        <v>0</v>
      </c>
      <c r="O13" s="1055">
        <f>'[15]二-1主营收入'!$C$8</f>
        <v>0</v>
      </c>
      <c r="P13" s="1055">
        <f>'[15]二-1主营收入'!$C$8</f>
        <v>0</v>
      </c>
      <c r="Q13" s="1055">
        <f>'[15]二-1主营收入'!$C$8</f>
        <v>0</v>
      </c>
      <c r="R13" s="1060">
        <f t="shared" si="7"/>
        <v>0</v>
      </c>
      <c r="S13" s="1061"/>
      <c r="T13" s="1056">
        <f>R13-S13</f>
        <v>0</v>
      </c>
      <c r="U13" s="1057" t="str">
        <f t="shared" si="12"/>
        <v/>
      </c>
      <c r="V13" s="789"/>
    </row>
    <row r="14" spans="1:22" s="1059" customFormat="1" ht="25.5" customHeight="1">
      <c r="A14" s="1053" t="str">
        <f>'[12]二-1主营收入'!A14</f>
        <v>71-72</v>
      </c>
      <c r="B14" s="1060">
        <f t="shared" si="8"/>
        <v>0</v>
      </c>
      <c r="C14" s="1055">
        <f>'[15]二-1主营收入'!$C$8</f>
        <v>0</v>
      </c>
      <c r="D14" s="1055">
        <f>'[15]二-1主营收入'!$C$8</f>
        <v>0</v>
      </c>
      <c r="E14" s="1055">
        <f>'[15]二-1主营收入'!$C$8</f>
        <v>0</v>
      </c>
      <c r="F14" s="1060">
        <f t="shared" si="14"/>
        <v>0</v>
      </c>
      <c r="G14" s="1055">
        <f>'[15]二-1主营收入'!$C$8</f>
        <v>0</v>
      </c>
      <c r="H14" s="1055">
        <f>'[15]二-1主营收入'!$C$8</f>
        <v>0</v>
      </c>
      <c r="I14" s="1055">
        <f>'[15]二-1主营收入'!$C$8</f>
        <v>0</v>
      </c>
      <c r="J14" s="1060">
        <f t="shared" si="17"/>
        <v>0</v>
      </c>
      <c r="K14" s="1055">
        <f>'[15]二-1主营收入'!$C$8</f>
        <v>0</v>
      </c>
      <c r="L14" s="1055">
        <f>'[15]二-1主营收入'!$C$8</f>
        <v>0</v>
      </c>
      <c r="M14" s="1055">
        <f>'[15]二-1主营收入'!$C$8</f>
        <v>0</v>
      </c>
      <c r="N14" s="1060">
        <f t="shared" ref="N14:N25" si="23">SUM(O14:Q14)</f>
        <v>0</v>
      </c>
      <c r="O14" s="1055">
        <f>'[15]二-1主营收入'!$C$8</f>
        <v>0</v>
      </c>
      <c r="P14" s="1055">
        <f>'[15]二-1主营收入'!$C$8</f>
        <v>0</v>
      </c>
      <c r="Q14" s="1055">
        <f>'[15]二-1主营收入'!$C$8</f>
        <v>0</v>
      </c>
      <c r="R14" s="1060">
        <f t="shared" si="7"/>
        <v>0</v>
      </c>
      <c r="S14" s="1056"/>
      <c r="T14" s="1056">
        <f>R14-S14</f>
        <v>0</v>
      </c>
      <c r="U14" s="1057" t="str">
        <f t="shared" si="12"/>
        <v/>
      </c>
      <c r="V14" s="1058"/>
    </row>
    <row r="15" spans="1:22" s="782" customFormat="1" ht="25.5" customHeight="1">
      <c r="A15" s="1053" t="str">
        <f>'[12]二-1主营收入'!A15</f>
        <v>71栋</v>
      </c>
      <c r="B15" s="1060">
        <f t="shared" si="8"/>
        <v>0</v>
      </c>
      <c r="C15" s="1055">
        <f>'[15]二-1主营收入'!$C$8</f>
        <v>0</v>
      </c>
      <c r="D15" s="1055">
        <f>'[15]二-1主营收入'!$C$8</f>
        <v>0</v>
      </c>
      <c r="E15" s="1055">
        <f>'[15]二-1主营收入'!$C$8</f>
        <v>0</v>
      </c>
      <c r="F15" s="1054">
        <f t="shared" si="14"/>
        <v>0</v>
      </c>
      <c r="G15" s="1055">
        <f>'[15]二-1主营收入'!$C$8</f>
        <v>0</v>
      </c>
      <c r="H15" s="1055">
        <f>'[15]二-1主营收入'!$C$8</f>
        <v>0</v>
      </c>
      <c r="I15" s="1055">
        <f>'[15]二-1主营收入'!$C$8</f>
        <v>0</v>
      </c>
      <c r="J15" s="1054">
        <f t="shared" si="17"/>
        <v>0</v>
      </c>
      <c r="K15" s="1055">
        <f>'[15]二-1主营收入'!$C$8</f>
        <v>0</v>
      </c>
      <c r="L15" s="1055">
        <f>'[15]二-1主营收入'!$C$8</f>
        <v>0</v>
      </c>
      <c r="M15" s="1055">
        <f>'[15]二-1主营收入'!$C$8</f>
        <v>0</v>
      </c>
      <c r="N15" s="1054">
        <f t="shared" ref="N15:N18" si="24">SUM(O15:Q15)</f>
        <v>0</v>
      </c>
      <c r="O15" s="1055">
        <f>'[15]二-1主营收入'!$C$8</f>
        <v>0</v>
      </c>
      <c r="P15" s="1055">
        <f>'[15]二-1主营收入'!$C$8</f>
        <v>0</v>
      </c>
      <c r="Q15" s="1055">
        <f>'[15]二-1主营收入'!$C$8</f>
        <v>0</v>
      </c>
      <c r="R15" s="1060">
        <f t="shared" si="7"/>
        <v>0</v>
      </c>
      <c r="S15" s="1061"/>
      <c r="T15" s="1056">
        <f>R15-S15</f>
        <v>0</v>
      </c>
      <c r="U15" s="1057" t="str">
        <f t="shared" si="12"/>
        <v/>
      </c>
      <c r="V15" s="789"/>
    </row>
    <row r="16" spans="1:22" s="782" customFormat="1" ht="25.5" customHeight="1">
      <c r="A16" s="1053" t="str">
        <f>'[12]二-1主营收入'!A16</f>
        <v>72栋</v>
      </c>
      <c r="B16" s="1062">
        <f t="shared" si="8"/>
        <v>0</v>
      </c>
      <c r="C16" s="1055">
        <f>'[15]二-1主营收入'!$C$8</f>
        <v>0</v>
      </c>
      <c r="D16" s="1055">
        <f>'[15]二-1主营收入'!$C$8</f>
        <v>0</v>
      </c>
      <c r="E16" s="1055">
        <f>'[15]二-1主营收入'!$C$8</f>
        <v>0</v>
      </c>
      <c r="F16" s="1054">
        <f t="shared" si="14"/>
        <v>0</v>
      </c>
      <c r="G16" s="1055">
        <f>'[15]二-1主营收入'!$C$8</f>
        <v>0</v>
      </c>
      <c r="H16" s="1055">
        <f>'[15]二-1主营收入'!$C$8</f>
        <v>0</v>
      </c>
      <c r="I16" s="1055">
        <f>'[15]二-1主营收入'!$C$8</f>
        <v>0</v>
      </c>
      <c r="J16" s="1054">
        <f t="shared" si="17"/>
        <v>0</v>
      </c>
      <c r="K16" s="1055">
        <f>'[15]二-1主营收入'!$C$8</f>
        <v>0</v>
      </c>
      <c r="L16" s="1055">
        <f>'[15]二-1主营收入'!$C$8</f>
        <v>0</v>
      </c>
      <c r="M16" s="1055">
        <f>'[15]二-1主营收入'!$C$8</f>
        <v>0</v>
      </c>
      <c r="N16" s="1054">
        <f t="shared" si="24"/>
        <v>0</v>
      </c>
      <c r="O16" s="1055">
        <f>'[15]二-1主营收入'!$C$8</f>
        <v>0</v>
      </c>
      <c r="P16" s="1055">
        <f>'[15]二-1主营收入'!$C$8</f>
        <v>0</v>
      </c>
      <c r="Q16" s="1055">
        <f>'[15]二-1主营收入'!$C$8</f>
        <v>0</v>
      </c>
      <c r="R16" s="1062">
        <f t="shared" si="7"/>
        <v>0</v>
      </c>
      <c r="S16" s="1065"/>
      <c r="T16" s="1064">
        <f>R16-S16</f>
        <v>0</v>
      </c>
      <c r="U16" s="1057" t="str">
        <f t="shared" si="12"/>
        <v/>
      </c>
      <c r="V16" s="790"/>
    </row>
    <row r="17" spans="1:22" s="782" customFormat="1" ht="25.5" customHeight="1">
      <c r="A17" s="1053" t="str">
        <f>'[12]二-1主营收入'!A17</f>
        <v>三区叠加</v>
      </c>
      <c r="B17" s="1054">
        <f t="shared" si="8"/>
        <v>0</v>
      </c>
      <c r="C17" s="1055">
        <f>'[15]二-1主营收入'!$C$8</f>
        <v>0</v>
      </c>
      <c r="D17" s="1055">
        <f>'[15]二-1主营收入'!$C$8</f>
        <v>0</v>
      </c>
      <c r="E17" s="1055">
        <f>'[15]二-1主营收入'!$C$8</f>
        <v>0</v>
      </c>
      <c r="F17" s="1054">
        <f t="shared" si="14"/>
        <v>0</v>
      </c>
      <c r="G17" s="1055">
        <f>'[15]二-1主营收入'!$C$8</f>
        <v>0</v>
      </c>
      <c r="H17" s="1055">
        <f>'[15]二-1主营收入'!$C$8</f>
        <v>0</v>
      </c>
      <c r="I17" s="1055">
        <f>'[15]二-1主营收入'!$C$8</f>
        <v>0</v>
      </c>
      <c r="J17" s="1054">
        <f t="shared" si="17"/>
        <v>0</v>
      </c>
      <c r="K17" s="1055">
        <f>'[15]二-1主营收入'!$C$8</f>
        <v>0</v>
      </c>
      <c r="L17" s="1055">
        <f>'[15]二-1主营收入'!$C$8</f>
        <v>0</v>
      </c>
      <c r="M17" s="1055">
        <f>'[15]二-1主营收入'!$C$8</f>
        <v>0</v>
      </c>
      <c r="N17" s="1054">
        <f t="shared" si="24"/>
        <v>0</v>
      </c>
      <c r="O17" s="1055">
        <f>'[15]二-1主营收入'!$C$8</f>
        <v>0</v>
      </c>
      <c r="P17" s="1055">
        <f>'[15]二-1主营收入'!$C$8</f>
        <v>0</v>
      </c>
      <c r="Q17" s="1055">
        <f>'[15]二-1主营收入'!$C$8</f>
        <v>0</v>
      </c>
      <c r="R17" s="1055">
        <f t="shared" si="7"/>
        <v>0</v>
      </c>
      <c r="S17" s="1061"/>
      <c r="T17" s="1056"/>
      <c r="U17" s="1057" t="str">
        <f t="shared" si="12"/>
        <v/>
      </c>
      <c r="V17" s="789"/>
    </row>
    <row r="18" spans="1:22" s="782" customFormat="1" ht="25.5" customHeight="1">
      <c r="A18" s="1053" t="str">
        <f>'[12]二-1主营收入'!A18</f>
        <v>四期车位</v>
      </c>
      <c r="B18" s="1060">
        <f t="shared" si="8"/>
        <v>0</v>
      </c>
      <c r="C18" s="1055">
        <f>'[15]二-1主营收入'!$C$8</f>
        <v>0</v>
      </c>
      <c r="D18" s="1055">
        <f>'[15]二-1主营收入'!$C$8</f>
        <v>0</v>
      </c>
      <c r="E18" s="1055">
        <f>'[15]二-1主营收入'!$C$8</f>
        <v>0</v>
      </c>
      <c r="F18" s="1054">
        <f t="shared" si="14"/>
        <v>0</v>
      </c>
      <c r="G18" s="1055">
        <f>'[15]二-1主营收入'!$C$8</f>
        <v>0</v>
      </c>
      <c r="H18" s="1055">
        <f>'[15]二-1主营收入'!$C$8</f>
        <v>0</v>
      </c>
      <c r="I18" s="1055">
        <f>'[15]二-1主营收入'!$C$8</f>
        <v>0</v>
      </c>
      <c r="J18" s="1054">
        <f t="shared" si="17"/>
        <v>0</v>
      </c>
      <c r="K18" s="1055">
        <f>'[15]二-1主营收入'!$C$8</f>
        <v>0</v>
      </c>
      <c r="L18" s="1055">
        <f>'[15]二-1主营收入'!$C$8</f>
        <v>0</v>
      </c>
      <c r="M18" s="1055">
        <f>'[15]二-1主营收入'!$C$8</f>
        <v>0</v>
      </c>
      <c r="N18" s="1054">
        <f t="shared" si="24"/>
        <v>0</v>
      </c>
      <c r="O18" s="1055">
        <f>'[15]二-1主营收入'!$C$8</f>
        <v>0</v>
      </c>
      <c r="P18" s="1055">
        <f>'[15]二-1主营收入'!$C$8</f>
        <v>0</v>
      </c>
      <c r="Q18" s="1055">
        <f>'[15]二-1主营收入'!$C$8</f>
        <v>0</v>
      </c>
      <c r="R18" s="1060">
        <f t="shared" si="7"/>
        <v>0</v>
      </c>
      <c r="S18" s="1061"/>
      <c r="T18" s="1056">
        <f>R18-S18</f>
        <v>0</v>
      </c>
      <c r="U18" s="1057" t="str">
        <f t="shared" si="12"/>
        <v/>
      </c>
      <c r="V18" s="789"/>
    </row>
    <row r="19" spans="1:22" s="1059" customFormat="1" ht="25.5" customHeight="1">
      <c r="A19" s="1053" t="str">
        <f>'[12]二-1主营收入'!A19</f>
        <v>一、二区叠加</v>
      </c>
      <c r="B19" s="1060">
        <f t="shared" si="8"/>
        <v>0</v>
      </c>
      <c r="C19" s="1055">
        <f>'[15]二-1主营收入'!$C$8</f>
        <v>0</v>
      </c>
      <c r="D19" s="1055">
        <f>'[15]二-1主营收入'!$C$8</f>
        <v>0</v>
      </c>
      <c r="E19" s="1055">
        <f>'[15]二-1主营收入'!$C$8</f>
        <v>0</v>
      </c>
      <c r="F19" s="1060">
        <f t="shared" si="14"/>
        <v>0</v>
      </c>
      <c r="G19" s="1055">
        <f>'[15]二-1主营收入'!$C$8</f>
        <v>0</v>
      </c>
      <c r="H19" s="1055">
        <f>'[15]二-1主营收入'!$C$8</f>
        <v>0</v>
      </c>
      <c r="I19" s="1055">
        <f>'[15]二-1主营收入'!$C$8</f>
        <v>0</v>
      </c>
      <c r="J19" s="1060">
        <f t="shared" si="17"/>
        <v>0</v>
      </c>
      <c r="K19" s="1055">
        <f>'[15]二-1主营收入'!$C$8</f>
        <v>0</v>
      </c>
      <c r="L19" s="1055">
        <f>'[15]二-1主营收入'!$C$8</f>
        <v>0</v>
      </c>
      <c r="M19" s="1055">
        <f>'[15]二-1主营收入'!$C$8</f>
        <v>0</v>
      </c>
      <c r="N19" s="1060">
        <f t="shared" si="23"/>
        <v>0</v>
      </c>
      <c r="O19" s="1055">
        <f>'[15]二-1主营收入'!$C$8</f>
        <v>0</v>
      </c>
      <c r="P19" s="1055">
        <f>'[15]二-1主营收入'!$C$8</f>
        <v>0</v>
      </c>
      <c r="Q19" s="1055">
        <f>'[15]二-1主营收入'!$C$8</f>
        <v>0</v>
      </c>
      <c r="R19" s="1060">
        <f t="shared" si="7"/>
        <v>0</v>
      </c>
      <c r="S19" s="1056"/>
      <c r="T19" s="1056">
        <f>R19-S19</f>
        <v>0</v>
      </c>
      <c r="U19" s="1057" t="str">
        <f t="shared" si="12"/>
        <v/>
      </c>
      <c r="V19" s="1058"/>
    </row>
    <row r="20" spans="1:22" s="782" customFormat="1" ht="25.5" customHeight="1">
      <c r="A20" s="1053" t="str">
        <f>'[12]二-1主营收入'!A20</f>
        <v>一、二区联排</v>
      </c>
      <c r="B20" s="1060">
        <f t="shared" si="8"/>
        <v>0</v>
      </c>
      <c r="C20" s="1055">
        <f>'[15]二-1主营收入'!$C$8</f>
        <v>0</v>
      </c>
      <c r="D20" s="1055">
        <f>'[15]二-1主营收入'!$C$8</f>
        <v>0</v>
      </c>
      <c r="E20" s="1055">
        <f>'[15]二-1主营收入'!$C$8</f>
        <v>0</v>
      </c>
      <c r="F20" s="1054">
        <f t="shared" si="14"/>
        <v>0</v>
      </c>
      <c r="G20" s="1055">
        <f>'[15]二-1主营收入'!$C$8</f>
        <v>0</v>
      </c>
      <c r="H20" s="1055">
        <f>'[15]二-1主营收入'!$C$8</f>
        <v>0</v>
      </c>
      <c r="I20" s="1055">
        <f>'[15]二-1主营收入'!$C$8</f>
        <v>0</v>
      </c>
      <c r="J20" s="1054">
        <f t="shared" si="17"/>
        <v>0</v>
      </c>
      <c r="K20" s="1055">
        <f>'[15]二-1主营收入'!$C$8</f>
        <v>0</v>
      </c>
      <c r="L20" s="1055">
        <f>'[15]二-1主营收入'!$C$8</f>
        <v>0</v>
      </c>
      <c r="M20" s="1055">
        <f>'[15]二-1主营收入'!$C$8</f>
        <v>0</v>
      </c>
      <c r="N20" s="1054">
        <f t="shared" ref="N20:N24" si="25">SUM(O20:Q20)</f>
        <v>0</v>
      </c>
      <c r="O20" s="1055">
        <f>'[15]二-1主营收入'!$C$8</f>
        <v>0</v>
      </c>
      <c r="P20" s="1055">
        <f>'[15]二-1主营收入'!$C$8</f>
        <v>0</v>
      </c>
      <c r="Q20" s="1055">
        <f>'[15]二-1主营收入'!$C$8</f>
        <v>0</v>
      </c>
      <c r="R20" s="1060">
        <f t="shared" si="7"/>
        <v>0</v>
      </c>
      <c r="S20" s="1061"/>
      <c r="T20" s="1056">
        <f>R20-S20</f>
        <v>0</v>
      </c>
      <c r="U20" s="1057" t="str">
        <f t="shared" si="12"/>
        <v/>
      </c>
      <c r="V20" s="789"/>
    </row>
    <row r="21" spans="1:22" s="782" customFormat="1" ht="25.5" customHeight="1">
      <c r="A21" s="1053" t="str">
        <f>'[12]二-1主营收入'!A21</f>
        <v>一、二区双拼</v>
      </c>
      <c r="B21" s="1062">
        <f t="shared" si="8"/>
        <v>0</v>
      </c>
      <c r="C21" s="1055">
        <f>'[15]二-1主营收入'!$C$8</f>
        <v>0</v>
      </c>
      <c r="D21" s="1055">
        <f>'[15]二-1主营收入'!$C$8</f>
        <v>0</v>
      </c>
      <c r="E21" s="1055">
        <f>'[15]二-1主营收入'!$C$8</f>
        <v>0</v>
      </c>
      <c r="F21" s="1054">
        <f t="shared" si="14"/>
        <v>0</v>
      </c>
      <c r="G21" s="1055">
        <f>'[15]二-1主营收入'!$C$8</f>
        <v>0</v>
      </c>
      <c r="H21" s="1055">
        <f>'[15]二-1主营收入'!$C$8</f>
        <v>0</v>
      </c>
      <c r="I21" s="1055">
        <f>'[15]二-1主营收入'!$C$8</f>
        <v>0</v>
      </c>
      <c r="J21" s="1054">
        <f t="shared" si="17"/>
        <v>0</v>
      </c>
      <c r="K21" s="1055">
        <f>'[15]二-1主营收入'!$C$8</f>
        <v>0</v>
      </c>
      <c r="L21" s="1055">
        <f>'[15]二-1主营收入'!$C$8</f>
        <v>0</v>
      </c>
      <c r="M21" s="1055">
        <f>'[15]二-1主营收入'!$C$8</f>
        <v>0</v>
      </c>
      <c r="N21" s="1054">
        <f t="shared" si="25"/>
        <v>0</v>
      </c>
      <c r="O21" s="1055">
        <f>'[15]二-1主营收入'!$C$8</f>
        <v>0</v>
      </c>
      <c r="P21" s="1055">
        <f>'[15]二-1主营收入'!$C$8</f>
        <v>0</v>
      </c>
      <c r="Q21" s="1055">
        <f>'[15]二-1主营收入'!$C$8</f>
        <v>0</v>
      </c>
      <c r="R21" s="1062">
        <f t="shared" si="7"/>
        <v>0</v>
      </c>
      <c r="S21" s="1065"/>
      <c r="T21" s="1064">
        <f>R21-S21</f>
        <v>0</v>
      </c>
      <c r="U21" s="1057" t="str">
        <f t="shared" si="12"/>
        <v/>
      </c>
      <c r="V21" s="790"/>
    </row>
    <row r="22" spans="1:22" s="782" customFormat="1" ht="25.5" customHeight="1">
      <c r="A22" s="1053" t="str">
        <f>'[12]二-1主营收入'!A22</f>
        <v>一二期</v>
      </c>
      <c r="B22" s="1054">
        <f t="shared" si="8"/>
        <v>0</v>
      </c>
      <c r="C22" s="1055">
        <f>SUM(C23:C24)</f>
        <v>0</v>
      </c>
      <c r="D22" s="1055">
        <f t="shared" ref="D22:E22" si="26">SUM(D23:D24)</f>
        <v>0</v>
      </c>
      <c r="E22" s="1055">
        <f t="shared" si="26"/>
        <v>0</v>
      </c>
      <c r="F22" s="1054">
        <f t="shared" si="14"/>
        <v>0</v>
      </c>
      <c r="G22" s="1055">
        <f>SUM(G23:G24)</f>
        <v>0</v>
      </c>
      <c r="H22" s="1055">
        <f t="shared" ref="H22" si="27">SUM(H23:H24)</f>
        <v>0</v>
      </c>
      <c r="I22" s="1055">
        <f t="shared" ref="I22" si="28">SUM(I23:I24)</f>
        <v>0</v>
      </c>
      <c r="J22" s="1054">
        <f t="shared" si="17"/>
        <v>0</v>
      </c>
      <c r="K22" s="1055">
        <f>SUM(K23:K24)</f>
        <v>0</v>
      </c>
      <c r="L22" s="1055">
        <f t="shared" ref="L22" si="29">SUM(L23:L24)</f>
        <v>0</v>
      </c>
      <c r="M22" s="1055">
        <f t="shared" ref="M22" si="30">SUM(M23:M24)</f>
        <v>0</v>
      </c>
      <c r="N22" s="1054">
        <f t="shared" si="25"/>
        <v>0</v>
      </c>
      <c r="O22" s="1055">
        <f>SUM(O23:O24)</f>
        <v>0</v>
      </c>
      <c r="P22" s="1055">
        <f t="shared" ref="P22" si="31">SUM(P23:P24)</f>
        <v>0</v>
      </c>
      <c r="Q22" s="1055">
        <f t="shared" ref="Q22" si="32">SUM(Q23:Q24)</f>
        <v>0</v>
      </c>
      <c r="R22" s="1055">
        <f t="shared" si="7"/>
        <v>0</v>
      </c>
      <c r="S22" s="1061"/>
      <c r="T22" s="1056"/>
      <c r="U22" s="1057" t="str">
        <f t="shared" si="12"/>
        <v/>
      </c>
      <c r="V22" s="789"/>
    </row>
    <row r="23" spans="1:22" s="782" customFormat="1" ht="25.5" customHeight="1">
      <c r="A23" s="1053" t="str">
        <f>'[12]二-1主营收入'!A23</f>
        <v>一二期车位</v>
      </c>
      <c r="B23" s="1060">
        <f t="shared" si="8"/>
        <v>0</v>
      </c>
      <c r="C23" s="1055">
        <f>'[15]二-1主营收入'!$C$8</f>
        <v>0</v>
      </c>
      <c r="D23" s="1055">
        <f>'[15]二-1主营收入'!$C$8</f>
        <v>0</v>
      </c>
      <c r="E23" s="1055">
        <f>'[15]二-1主营收入'!$C$8</f>
        <v>0</v>
      </c>
      <c r="F23" s="1054">
        <f t="shared" si="14"/>
        <v>0</v>
      </c>
      <c r="G23" s="1055">
        <f>'[15]二-1主营收入'!$C$8</f>
        <v>0</v>
      </c>
      <c r="H23" s="1055">
        <f>'[15]二-1主营收入'!$C$8</f>
        <v>0</v>
      </c>
      <c r="I23" s="1055">
        <f>'[15]二-1主营收入'!$C$8</f>
        <v>0</v>
      </c>
      <c r="J23" s="1054">
        <f t="shared" si="17"/>
        <v>0</v>
      </c>
      <c r="K23" s="1055">
        <f>'[15]二-1主营收入'!$C$8</f>
        <v>0</v>
      </c>
      <c r="L23" s="1055">
        <f>'[15]二-1主营收入'!$C$8</f>
        <v>0</v>
      </c>
      <c r="M23" s="1055">
        <f>'[15]二-1主营收入'!$C$8</f>
        <v>0</v>
      </c>
      <c r="N23" s="1054">
        <f t="shared" si="25"/>
        <v>0</v>
      </c>
      <c r="O23" s="1055">
        <f>'[15]二-1主营收入'!$C$8</f>
        <v>0</v>
      </c>
      <c r="P23" s="1055">
        <f>'[15]二-1主营收入'!$C$8</f>
        <v>0</v>
      </c>
      <c r="Q23" s="1055">
        <f>'[15]二-1主营收入'!$C$8</f>
        <v>0</v>
      </c>
      <c r="R23" s="1060">
        <f t="shared" si="7"/>
        <v>0</v>
      </c>
      <c r="S23" s="1061"/>
      <c r="T23" s="1056">
        <f>R23-S23</f>
        <v>0</v>
      </c>
      <c r="U23" s="1057" t="str">
        <f t="shared" si="12"/>
        <v/>
      </c>
      <c r="V23" s="789"/>
    </row>
    <row r="24" spans="1:22" s="782" customFormat="1" ht="25.5" customHeight="1">
      <c r="A24" s="1053" t="str">
        <f>'[12]二-1主营收入'!A24</f>
        <v>一二期楼王</v>
      </c>
      <c r="B24" s="1060">
        <f t="shared" si="8"/>
        <v>0</v>
      </c>
      <c r="C24" s="1055">
        <f>'[15]二-1主营收入'!$C$8</f>
        <v>0</v>
      </c>
      <c r="D24" s="1055">
        <f>'[15]二-1主营收入'!$C$8</f>
        <v>0</v>
      </c>
      <c r="E24" s="1055">
        <f>'[15]二-1主营收入'!$C$8</f>
        <v>0</v>
      </c>
      <c r="F24" s="1054">
        <f t="shared" si="14"/>
        <v>0</v>
      </c>
      <c r="G24" s="1055">
        <f>'[15]二-1主营收入'!$C$8</f>
        <v>0</v>
      </c>
      <c r="H24" s="1055">
        <f>'[15]二-1主营收入'!$C$8</f>
        <v>0</v>
      </c>
      <c r="I24" s="1055">
        <f>'[15]二-1主营收入'!$C$8</f>
        <v>0</v>
      </c>
      <c r="J24" s="1054">
        <f t="shared" si="17"/>
        <v>0</v>
      </c>
      <c r="K24" s="1055">
        <f>'[15]二-1主营收入'!$C$8</f>
        <v>0</v>
      </c>
      <c r="L24" s="1055">
        <f>'[15]二-1主营收入'!$C$8</f>
        <v>0</v>
      </c>
      <c r="M24" s="1055">
        <f>'[15]二-1主营收入'!$C$8</f>
        <v>0</v>
      </c>
      <c r="N24" s="1054">
        <f t="shared" si="25"/>
        <v>0</v>
      </c>
      <c r="O24" s="1055">
        <f>'[15]二-1主营收入'!$C$8</f>
        <v>0</v>
      </c>
      <c r="P24" s="1055">
        <f>'[15]二-1主营收入'!$C$8</f>
        <v>0</v>
      </c>
      <c r="Q24" s="1055">
        <f>'[15]二-1主营收入'!$C$8</f>
        <v>0</v>
      </c>
      <c r="R24" s="1060">
        <f t="shared" si="7"/>
        <v>0</v>
      </c>
      <c r="S24" s="1061"/>
      <c r="T24" s="1056">
        <f>R24-S24</f>
        <v>0</v>
      </c>
      <c r="U24" s="1057" t="str">
        <f t="shared" si="12"/>
        <v/>
      </c>
      <c r="V24" s="789"/>
    </row>
    <row r="25" spans="1:22" s="1059" customFormat="1" ht="25.5" customHeight="1">
      <c r="A25" s="1053" t="str">
        <f>'[12]二-1主营收入'!A28</f>
        <v>合计</v>
      </c>
      <c r="B25" s="1060">
        <f t="shared" si="8"/>
        <v>0</v>
      </c>
      <c r="C25" s="1054">
        <f>SUM(C7,C9,C14,C19)</f>
        <v>0</v>
      </c>
      <c r="D25" s="1054">
        <f t="shared" ref="D25:E25" si="33">SUM(D7,D9,D14,D19)</f>
        <v>0</v>
      </c>
      <c r="E25" s="1054">
        <f t="shared" si="33"/>
        <v>0</v>
      </c>
      <c r="F25" s="1060">
        <f t="shared" si="14"/>
        <v>0</v>
      </c>
      <c r="G25" s="1054">
        <f>SUM(G7,G9,G14,G19)</f>
        <v>0</v>
      </c>
      <c r="H25" s="1054">
        <f t="shared" ref="H25:I25" si="34">SUM(H7,H9,H14,H19)</f>
        <v>0</v>
      </c>
      <c r="I25" s="1054">
        <f t="shared" si="34"/>
        <v>0</v>
      </c>
      <c r="J25" s="1060">
        <f t="shared" si="17"/>
        <v>0</v>
      </c>
      <c r="K25" s="1054">
        <f>SUM(K7,K9,K14,K19)</f>
        <v>0</v>
      </c>
      <c r="L25" s="1054">
        <f t="shared" ref="L25:M25" si="35">SUM(L7,L9,L14,L19)</f>
        <v>0</v>
      </c>
      <c r="M25" s="1054">
        <f t="shared" si="35"/>
        <v>0</v>
      </c>
      <c r="N25" s="1060">
        <f t="shared" si="23"/>
        <v>0</v>
      </c>
      <c r="O25" s="1054">
        <f>SUM(O7,O9,O14,O19)</f>
        <v>0</v>
      </c>
      <c r="P25" s="1054">
        <f t="shared" ref="P25:Q25" si="36">SUM(P7,P9,P14,P19)</f>
        <v>0</v>
      </c>
      <c r="Q25" s="1054">
        <f t="shared" si="36"/>
        <v>0</v>
      </c>
      <c r="R25" s="1060">
        <f t="shared" si="7"/>
        <v>0</v>
      </c>
      <c r="S25" s="1056"/>
      <c r="T25" s="1056">
        <f>R25-S25</f>
        <v>0</v>
      </c>
      <c r="U25" s="1057" t="str">
        <f t="shared" si="12"/>
        <v/>
      </c>
      <c r="V25" s="1058"/>
    </row>
    <row r="26" spans="1:22" s="773" customFormat="1" ht="18.75">
      <c r="A26" s="1066"/>
      <c r="B26" s="1067"/>
      <c r="C26" s="1067"/>
      <c r="D26" s="1067"/>
      <c r="E26" s="1067"/>
      <c r="F26" s="1067"/>
      <c r="G26" s="1067"/>
      <c r="H26" s="1067"/>
      <c r="I26" s="1067"/>
      <c r="J26" s="1067"/>
      <c r="K26" s="1067"/>
      <c r="L26" s="1067"/>
      <c r="M26" s="1067"/>
      <c r="N26" s="1067"/>
      <c r="O26" s="1067"/>
      <c r="P26" s="1067"/>
      <c r="Q26" s="1067"/>
      <c r="R26" s="1067"/>
      <c r="S26" s="1067"/>
      <c r="T26" s="1067"/>
      <c r="U26" s="1068"/>
      <c r="V26" s="1069"/>
    </row>
    <row r="27" spans="1:22" s="773" customFormat="1" ht="18.75">
      <c r="A27" s="1066"/>
      <c r="B27" s="1067"/>
      <c r="C27" s="1067"/>
      <c r="D27" s="1067"/>
      <c r="E27" s="1067"/>
      <c r="F27" s="1067"/>
      <c r="G27" s="1067"/>
      <c r="H27" s="1067"/>
      <c r="I27" s="1067"/>
      <c r="J27" s="1067"/>
      <c r="K27" s="1067"/>
      <c r="L27" s="1067"/>
      <c r="M27" s="1067"/>
      <c r="N27" s="1067"/>
      <c r="O27" s="1067"/>
      <c r="P27" s="1067"/>
      <c r="Q27" s="1067"/>
      <c r="R27" s="1067"/>
      <c r="S27" s="1067"/>
      <c r="T27" s="1067"/>
      <c r="U27" s="1068"/>
      <c r="V27" s="1069"/>
    </row>
    <row r="28" spans="1:22" s="1070" customFormat="1" ht="21" customHeight="1">
      <c r="A28" s="1070" t="s">
        <v>1687</v>
      </c>
      <c r="S28" s="1745" t="s">
        <v>1688</v>
      </c>
      <c r="T28" s="1745"/>
      <c r="U28" s="1745"/>
    </row>
    <row r="29" spans="1:22" s="1070" customFormat="1" ht="18.75" customHeight="1">
      <c r="A29" s="1739" t="s">
        <v>1689</v>
      </c>
      <c r="B29" s="1739"/>
      <c r="C29" s="1739"/>
      <c r="D29" s="1739"/>
      <c r="E29" s="1739"/>
      <c r="F29" s="1739"/>
      <c r="G29" s="1739"/>
      <c r="H29" s="1739"/>
      <c r="I29" s="1739"/>
      <c r="J29" s="1739"/>
      <c r="K29" s="1739"/>
      <c r="L29" s="1739"/>
      <c r="M29" s="1739"/>
      <c r="N29" s="1739"/>
      <c r="O29" s="1739"/>
      <c r="P29" s="1739"/>
      <c r="Q29" s="1739"/>
      <c r="R29" s="1739"/>
      <c r="S29" s="1739"/>
      <c r="T29" s="1739"/>
      <c r="U29" s="1739"/>
    </row>
    <row r="30" spans="1:22" s="1070" customFormat="1" ht="12">
      <c r="A30" s="1071" t="s">
        <v>1690</v>
      </c>
      <c r="R30" s="1072"/>
      <c r="U30" s="1073"/>
    </row>
    <row r="31" spans="1:22" s="1070" customFormat="1" ht="12">
      <c r="A31" s="1074"/>
      <c r="R31" s="1072"/>
      <c r="U31" s="1073"/>
    </row>
    <row r="32" spans="1:22" s="1070" customFormat="1" ht="12">
      <c r="U32" s="1073"/>
    </row>
    <row r="33" spans="21:21" s="1070" customFormat="1" ht="12">
      <c r="U33" s="1073"/>
    </row>
    <row r="34" spans="21:21" s="1070" customFormat="1" ht="12">
      <c r="U34" s="1073"/>
    </row>
    <row r="35" spans="21:21" s="1070" customFormat="1" ht="12">
      <c r="U35" s="1073"/>
    </row>
    <row r="36" spans="21:21" s="1070" customFormat="1" ht="12">
      <c r="U36" s="1073"/>
    </row>
    <row r="37" spans="21:21" s="1070" customFormat="1" ht="12">
      <c r="U37" s="1073"/>
    </row>
    <row r="38" spans="21:21" s="1070" customFormat="1" ht="12">
      <c r="U38" s="1073"/>
    </row>
    <row r="39" spans="21:21" s="1070" customFormat="1" ht="12">
      <c r="U39" s="1073"/>
    </row>
    <row r="40" spans="21:21" s="1070" customFormat="1" ht="12">
      <c r="U40" s="1073"/>
    </row>
    <row r="41" spans="21:21" s="1070" customFormat="1" ht="12">
      <c r="U41" s="1073"/>
    </row>
    <row r="42" spans="21:21" s="1070" customFormat="1" ht="12">
      <c r="U42" s="1073"/>
    </row>
    <row r="43" spans="21:21" s="1070" customFormat="1" ht="12">
      <c r="U43" s="1073"/>
    </row>
  </sheetData>
  <mergeCells count="7">
    <mergeCell ref="A29:U29"/>
    <mergeCell ref="A3:V3"/>
    <mergeCell ref="N4:R4"/>
    <mergeCell ref="S4:V4"/>
    <mergeCell ref="A5:A6"/>
    <mergeCell ref="V5:V6"/>
    <mergeCell ref="S28:U28"/>
  </mergeCells>
  <phoneticPr fontId="2" type="noConversion"/>
  <hyperlinks>
    <hyperlink ref="A2" location="二、损益表!A1" display="返回"/>
  </hyperlinks>
  <printOptions horizontalCentered="1"/>
  <pageMargins left="0.74803149606299213" right="0.74803149606299213" top="0.55118110236220474" bottom="0.55118110236220474" header="0.51181102362204722" footer="0.51181102362204722"/>
  <pageSetup paperSize="9" orientation="landscape" verticalDpi="1200" r:id="rId1"/>
  <headerFooter alignWithMargins="0"/>
</worksheet>
</file>

<file path=xl/worksheets/sheet35.xml><?xml version="1.0" encoding="utf-8"?>
<worksheet xmlns="http://schemas.openxmlformats.org/spreadsheetml/2006/main" xmlns:r="http://schemas.openxmlformats.org/officeDocument/2006/relationships">
  <sheetPr codeName="Sheet39">
    <outlinePr summaryRight="0"/>
  </sheetPr>
  <dimension ref="A1:Y51"/>
  <sheetViews>
    <sheetView workbookViewId="0">
      <pane xSplit="1" ySplit="6" topLeftCell="B10" activePane="bottomRight" state="frozenSplit"/>
      <selection activeCell="D18" sqref="D18"/>
      <selection pane="topRight" activeCell="D18" sqref="D18"/>
      <selection pane="bottomLeft" activeCell="D18" sqref="D18"/>
      <selection pane="bottomRight" activeCell="T19" sqref="T19:T20"/>
    </sheetView>
  </sheetViews>
  <sheetFormatPr defaultRowHeight="14.25" outlineLevelCol="1"/>
  <cols>
    <col min="1" max="1" width="17.375" style="19" customWidth="1"/>
    <col min="2" max="2" width="14" style="19" customWidth="1"/>
    <col min="3" max="3" width="12" style="19" customWidth="1"/>
    <col min="4" max="4" width="10.875" style="19" customWidth="1"/>
    <col min="5" max="5" width="8.5" style="19" bestFit="1" customWidth="1" outlineLevel="1"/>
    <col min="6" max="7" width="10.5" style="19" bestFit="1" customWidth="1" outlineLevel="1"/>
    <col min="8" max="8" width="10.875" style="19" customWidth="1" collapsed="1"/>
    <col min="9" max="11" width="7.5" style="19" hidden="1" customWidth="1" outlineLevel="1"/>
    <col min="12" max="12" width="10.875" style="19" customWidth="1" collapsed="1"/>
    <col min="13" max="15" width="7.5" style="19" hidden="1" customWidth="1" outlineLevel="1"/>
    <col min="16" max="16" width="12.125" style="19" customWidth="1" collapsed="1"/>
    <col min="17" max="17" width="7.5" style="19" hidden="1" customWidth="1" outlineLevel="1"/>
    <col min="18" max="18" width="9" style="19" hidden="1" customWidth="1" outlineLevel="1"/>
    <col min="19" max="19" width="9.625" style="19" hidden="1" customWidth="1" outlineLevel="1"/>
    <col min="20" max="20" width="15.875" style="19" customWidth="1"/>
    <col min="21" max="21" width="12.5" style="19" customWidth="1"/>
    <col min="22" max="22" width="11" style="19" customWidth="1"/>
    <col min="23" max="23" width="13.875" style="19" customWidth="1"/>
    <col min="24" max="24" width="12.25" style="19" customWidth="1"/>
    <col min="25" max="16384" width="9" style="19"/>
  </cols>
  <sheetData>
    <row r="1" spans="1:25">
      <c r="A1" s="35" t="s">
        <v>77</v>
      </c>
      <c r="B1" s="35"/>
      <c r="C1" s="35"/>
    </row>
    <row r="2" spans="1:25" ht="18.75">
      <c r="A2" s="161" t="s">
        <v>1015</v>
      </c>
      <c r="B2" s="118"/>
      <c r="C2" s="118"/>
      <c r="D2" s="118"/>
      <c r="E2" s="118"/>
      <c r="F2" s="118"/>
      <c r="G2" s="118"/>
      <c r="H2" s="118"/>
      <c r="I2" s="118"/>
      <c r="J2" s="118"/>
      <c r="K2" s="118"/>
      <c r="L2" s="118"/>
      <c r="M2" s="118"/>
      <c r="N2" s="118"/>
      <c r="O2" s="118"/>
      <c r="P2" s="118"/>
      <c r="Q2" s="118"/>
      <c r="R2" s="118"/>
      <c r="S2" s="118"/>
      <c r="T2" s="118"/>
      <c r="U2" s="118"/>
      <c r="V2" s="118"/>
      <c r="W2" s="118"/>
      <c r="X2" s="118"/>
    </row>
    <row r="3" spans="1:25" ht="22.5">
      <c r="A3" s="1577" t="s">
        <v>335</v>
      </c>
      <c r="B3" s="1577"/>
      <c r="C3" s="1577"/>
      <c r="D3" s="1577"/>
      <c r="E3" s="1577"/>
      <c r="F3" s="1577"/>
      <c r="G3" s="1577"/>
      <c r="H3" s="1577"/>
      <c r="I3" s="1577"/>
      <c r="J3" s="1577"/>
      <c r="K3" s="1577"/>
      <c r="L3" s="1577"/>
      <c r="M3" s="1577"/>
      <c r="N3" s="1577"/>
      <c r="O3" s="1577"/>
      <c r="P3" s="1577"/>
      <c r="Q3" s="1577"/>
      <c r="R3" s="1577"/>
      <c r="S3" s="1577"/>
      <c r="T3" s="1577"/>
      <c r="U3" s="1577"/>
      <c r="V3" s="1577"/>
      <c r="W3" s="1577"/>
      <c r="X3" s="1577"/>
      <c r="Y3" s="1577"/>
    </row>
    <row r="4" spans="1:25" ht="26.25" customHeight="1">
      <c r="A4" s="45" t="str">
        <f>表格索引!B4</f>
        <v>编制单位：广东******有限公司</v>
      </c>
      <c r="B4" s="45"/>
      <c r="C4" s="45"/>
      <c r="D4" s="45"/>
      <c r="E4" s="45"/>
      <c r="F4" s="45"/>
      <c r="G4" s="45"/>
      <c r="H4" s="45"/>
      <c r="I4" s="45"/>
      <c r="J4" s="45"/>
      <c r="K4" s="45"/>
      <c r="P4" s="45"/>
      <c r="Q4" s="45"/>
      <c r="R4" s="45"/>
      <c r="S4" s="45"/>
      <c r="T4" s="19" t="str">
        <f>表格索引!C4</f>
        <v>预算年度：2013年</v>
      </c>
      <c r="V4" s="45"/>
      <c r="W4" s="45"/>
      <c r="X4" s="45" t="s">
        <v>1034</v>
      </c>
    </row>
    <row r="5" spans="1:25" s="20" customFormat="1" ht="37.5">
      <c r="A5" s="1746" t="s">
        <v>1142</v>
      </c>
      <c r="B5" s="158" t="s">
        <v>1006</v>
      </c>
      <c r="C5" s="158" t="s">
        <v>273</v>
      </c>
      <c r="D5" s="23" t="s">
        <v>1207</v>
      </c>
      <c r="E5" s="23" t="s">
        <v>368</v>
      </c>
      <c r="F5" s="23" t="s">
        <v>369</v>
      </c>
      <c r="G5" s="23" t="s">
        <v>370</v>
      </c>
      <c r="H5" s="23" t="s">
        <v>1208</v>
      </c>
      <c r="I5" s="23" t="s">
        <v>371</v>
      </c>
      <c r="J5" s="23" t="s">
        <v>372</v>
      </c>
      <c r="K5" s="23" t="s">
        <v>373</v>
      </c>
      <c r="L5" s="23" t="s">
        <v>1191</v>
      </c>
      <c r="M5" s="23" t="s">
        <v>374</v>
      </c>
      <c r="N5" s="23" t="s">
        <v>375</v>
      </c>
      <c r="O5" s="23" t="s">
        <v>376</v>
      </c>
      <c r="P5" s="23" t="s">
        <v>1192</v>
      </c>
      <c r="Q5" s="23" t="s">
        <v>377</v>
      </c>
      <c r="R5" s="23" t="s">
        <v>378</v>
      </c>
      <c r="S5" s="23" t="s">
        <v>379</v>
      </c>
      <c r="T5" s="135" t="s">
        <v>1143</v>
      </c>
      <c r="U5" s="135" t="s">
        <v>1007</v>
      </c>
      <c r="V5" s="135" t="s">
        <v>1150</v>
      </c>
      <c r="W5" s="135" t="s">
        <v>86</v>
      </c>
      <c r="X5" s="135" t="s">
        <v>1151</v>
      </c>
      <c r="Y5" s="1498" t="s">
        <v>1185</v>
      </c>
    </row>
    <row r="6" spans="1:25" s="20" customFormat="1">
      <c r="A6" s="1747"/>
      <c r="B6" s="159" t="s">
        <v>1044</v>
      </c>
      <c r="C6" s="159"/>
      <c r="D6" s="220" t="s">
        <v>1047</v>
      </c>
      <c r="E6" s="220"/>
      <c r="F6" s="220"/>
      <c r="G6" s="220"/>
      <c r="H6" s="220" t="s">
        <v>1048</v>
      </c>
      <c r="I6" s="220"/>
      <c r="J6" s="220"/>
      <c r="K6" s="220"/>
      <c r="L6" s="220" t="s">
        <v>1049</v>
      </c>
      <c r="M6" s="220"/>
      <c r="N6" s="220"/>
      <c r="O6" s="220"/>
      <c r="P6" s="220" t="s">
        <v>1050</v>
      </c>
      <c r="Q6" s="316"/>
      <c r="R6" s="316"/>
      <c r="S6" s="316"/>
      <c r="T6" s="221" t="s">
        <v>1051</v>
      </c>
      <c r="U6" s="222" t="s">
        <v>1045</v>
      </c>
      <c r="V6" s="223" t="s">
        <v>1046</v>
      </c>
      <c r="W6" s="197" t="s">
        <v>1052</v>
      </c>
      <c r="X6" s="197" t="s">
        <v>1053</v>
      </c>
      <c r="Y6" s="1499"/>
    </row>
    <row r="7" spans="1:25" s="20" customFormat="1" ht="20.25" customHeight="1">
      <c r="A7" s="49" t="s">
        <v>1004</v>
      </c>
      <c r="B7" s="225"/>
      <c r="C7" s="225"/>
      <c r="D7" s="183"/>
      <c r="E7" s="183"/>
      <c r="F7" s="183"/>
      <c r="G7" s="183"/>
      <c r="H7" s="183"/>
      <c r="I7" s="183"/>
      <c r="J7" s="183"/>
      <c r="K7" s="183"/>
      <c r="L7" s="183"/>
      <c r="M7" s="183"/>
      <c r="N7" s="183"/>
      <c r="O7" s="183"/>
      <c r="P7" s="183"/>
      <c r="Q7" s="184"/>
      <c r="R7" s="184"/>
      <c r="S7" s="184"/>
      <c r="T7" s="244"/>
      <c r="U7" s="184"/>
      <c r="V7" s="226"/>
      <c r="W7" s="226"/>
      <c r="X7" s="239"/>
      <c r="Y7" s="16"/>
    </row>
    <row r="8" spans="1:25" ht="19.5" customHeight="1">
      <c r="A8" s="155" t="s">
        <v>1003</v>
      </c>
      <c r="B8" s="224"/>
      <c r="C8" s="1750"/>
      <c r="D8" s="188"/>
      <c r="E8" s="188"/>
      <c r="F8" s="188"/>
      <c r="G8" s="188"/>
      <c r="H8" s="188"/>
      <c r="I8" s="188"/>
      <c r="J8" s="188"/>
      <c r="K8" s="188"/>
      <c r="L8" s="188"/>
      <c r="M8" s="188"/>
      <c r="N8" s="188"/>
      <c r="O8" s="188"/>
      <c r="P8" s="188"/>
      <c r="Q8" s="188"/>
      <c r="R8" s="188"/>
      <c r="S8" s="188"/>
      <c r="T8" s="182"/>
      <c r="U8" s="182"/>
      <c r="V8" s="182"/>
      <c r="W8" s="182"/>
      <c r="X8" s="240"/>
      <c r="Y8" s="17"/>
    </row>
    <row r="9" spans="1:25" ht="15" customHeight="1">
      <c r="A9" s="155" t="s">
        <v>1097</v>
      </c>
      <c r="B9" s="224"/>
      <c r="C9" s="1751"/>
      <c r="D9" s="188"/>
      <c r="E9" s="188"/>
      <c r="F9" s="188"/>
      <c r="G9" s="188"/>
      <c r="H9" s="188"/>
      <c r="I9" s="188"/>
      <c r="J9" s="188"/>
      <c r="K9" s="188"/>
      <c r="L9" s="188"/>
      <c r="M9" s="188"/>
      <c r="N9" s="188"/>
      <c r="O9" s="188"/>
      <c r="P9" s="188"/>
      <c r="Q9" s="188"/>
      <c r="R9" s="188"/>
      <c r="S9" s="188"/>
      <c r="T9" s="182"/>
      <c r="U9" s="182"/>
      <c r="V9" s="182"/>
      <c r="W9" s="182"/>
      <c r="X9" s="240"/>
      <c r="Y9" s="17"/>
    </row>
    <row r="10" spans="1:25" ht="15">
      <c r="A10" s="285" t="s">
        <v>271</v>
      </c>
      <c r="B10" s="292">
        <v>611372877.85000026</v>
      </c>
      <c r="C10" s="1751"/>
      <c r="D10" s="321">
        <f>SUM(E10:G10)</f>
        <v>0</v>
      </c>
      <c r="E10" s="292"/>
      <c r="F10" s="292"/>
      <c r="G10" s="292"/>
      <c r="H10" s="321">
        <f>SUM(I10:K10)</f>
        <v>0</v>
      </c>
      <c r="I10" s="292"/>
      <c r="J10" s="292"/>
      <c r="K10" s="292"/>
      <c r="L10" s="321">
        <f>SUM(M10:O10)</f>
        <v>0</v>
      </c>
      <c r="M10" s="292"/>
      <c r="N10" s="292"/>
      <c r="O10" s="292"/>
      <c r="P10" s="321">
        <f>SUM(Q10:S10)</f>
        <v>0</v>
      </c>
      <c r="Q10" s="292"/>
      <c r="R10" s="292"/>
      <c r="S10" s="292"/>
      <c r="T10" s="27">
        <f>P10+L10+H10+D10</f>
        <v>0</v>
      </c>
      <c r="U10" s="182">
        <f>B10-T10</f>
        <v>611372877.85000026</v>
      </c>
      <c r="V10" s="292"/>
      <c r="W10" s="182">
        <f>T10-V10</f>
        <v>0</v>
      </c>
      <c r="X10" s="240" t="e">
        <f>W10/V10</f>
        <v>#DIV/0!</v>
      </c>
      <c r="Y10" s="25"/>
    </row>
    <row r="11" spans="1:25" ht="15">
      <c r="A11" s="285" t="s">
        <v>271</v>
      </c>
      <c r="B11" s="292"/>
      <c r="C11" s="1751"/>
      <c r="D11" s="321">
        <f>SUM(E11:G11)</f>
        <v>0</v>
      </c>
      <c r="E11" s="292"/>
      <c r="F11" s="292"/>
      <c r="G11" s="292"/>
      <c r="H11" s="321">
        <f>SUM(I11:K11)</f>
        <v>0</v>
      </c>
      <c r="I11" s="292"/>
      <c r="J11" s="292"/>
      <c r="K11" s="292"/>
      <c r="L11" s="321">
        <f>SUM(M11:O11)</f>
        <v>0</v>
      </c>
      <c r="M11" s="292"/>
      <c r="N11" s="292"/>
      <c r="O11" s="292"/>
      <c r="P11" s="321">
        <f>SUM(Q11:S11)</f>
        <v>0</v>
      </c>
      <c r="Q11" s="292"/>
      <c r="R11" s="292"/>
      <c r="S11" s="292"/>
      <c r="T11" s="27">
        <f>P11+L11+H11+D11</f>
        <v>0</v>
      </c>
      <c r="U11" s="182">
        <f>B11-T11</f>
        <v>0</v>
      </c>
      <c r="V11" s="264"/>
      <c r="W11" s="182">
        <f>T11-V11</f>
        <v>0</v>
      </c>
      <c r="X11" s="240" t="e">
        <f>W11/V11</f>
        <v>#DIV/0!</v>
      </c>
      <c r="Y11" s="25"/>
    </row>
    <row r="12" spans="1:25" ht="15">
      <c r="A12" s="285" t="s">
        <v>271</v>
      </c>
      <c r="B12" s="292"/>
      <c r="C12" s="1751"/>
      <c r="D12" s="321">
        <f>SUM(E12:G12)</f>
        <v>0</v>
      </c>
      <c r="E12" s="292"/>
      <c r="F12" s="292"/>
      <c r="G12" s="292"/>
      <c r="H12" s="321">
        <f>SUM(I12:K12)</f>
        <v>0</v>
      </c>
      <c r="I12" s="292"/>
      <c r="J12" s="292"/>
      <c r="K12" s="292"/>
      <c r="L12" s="321">
        <f>SUM(M12:O12)</f>
        <v>0</v>
      </c>
      <c r="M12" s="292"/>
      <c r="N12" s="292"/>
      <c r="O12" s="292"/>
      <c r="P12" s="321">
        <f>SUM(Q12:S12)</f>
        <v>0</v>
      </c>
      <c r="Q12" s="292"/>
      <c r="R12" s="292"/>
      <c r="S12" s="292"/>
      <c r="T12" s="27">
        <f>P12+L12+H12+D12</f>
        <v>0</v>
      </c>
      <c r="U12" s="182">
        <f>B12-T12</f>
        <v>0</v>
      </c>
      <c r="V12" s="264"/>
      <c r="W12" s="182">
        <f>T12-V12</f>
        <v>0</v>
      </c>
      <c r="X12" s="240" t="e">
        <f>W12/V12</f>
        <v>#DIV/0!</v>
      </c>
      <c r="Y12" s="25"/>
    </row>
    <row r="13" spans="1:25" ht="15">
      <c r="A13" s="285" t="s">
        <v>271</v>
      </c>
      <c r="B13" s="293"/>
      <c r="C13" s="1751"/>
      <c r="D13" s="321">
        <f>SUM(E13:G13)</f>
        <v>0</v>
      </c>
      <c r="E13" s="293"/>
      <c r="F13" s="293"/>
      <c r="G13" s="293"/>
      <c r="H13" s="321">
        <f>SUM(I13:K13)</f>
        <v>0</v>
      </c>
      <c r="I13" s="293"/>
      <c r="J13" s="293"/>
      <c r="K13" s="293"/>
      <c r="L13" s="321">
        <f>SUM(M13:O13)</f>
        <v>0</v>
      </c>
      <c r="M13" s="293"/>
      <c r="N13" s="293"/>
      <c r="O13" s="293"/>
      <c r="P13" s="321">
        <f>SUM(Q13:S13)</f>
        <v>0</v>
      </c>
      <c r="Q13" s="293"/>
      <c r="R13" s="293"/>
      <c r="S13" s="293"/>
      <c r="T13" s="27">
        <f>P13+L13+H13+D13</f>
        <v>0</v>
      </c>
      <c r="U13" s="182">
        <f>B13-T13</f>
        <v>0</v>
      </c>
      <c r="V13" s="264"/>
      <c r="W13" s="182">
        <f>T13-V13</f>
        <v>0</v>
      </c>
      <c r="X13" s="240" t="e">
        <f>W13/V13</f>
        <v>#DIV/0!</v>
      </c>
      <c r="Y13" s="25"/>
    </row>
    <row r="14" spans="1:25" s="143" customFormat="1" ht="15.75">
      <c r="A14" s="156" t="s">
        <v>1154</v>
      </c>
      <c r="B14" s="286">
        <f>SUM(B10:B13)</f>
        <v>611372877.85000026</v>
      </c>
      <c r="C14" s="1751"/>
      <c r="D14" s="287">
        <f>SUM(D10:D13)</f>
        <v>0</v>
      </c>
      <c r="E14" s="287">
        <f t="shared" ref="E14:S14" si="0">SUM(E10:E13)</f>
        <v>0</v>
      </c>
      <c r="F14" s="287">
        <f t="shared" si="0"/>
        <v>0</v>
      </c>
      <c r="G14" s="287">
        <f t="shared" si="0"/>
        <v>0</v>
      </c>
      <c r="H14" s="287">
        <f t="shared" si="0"/>
        <v>0</v>
      </c>
      <c r="I14" s="287">
        <f t="shared" si="0"/>
        <v>0</v>
      </c>
      <c r="J14" s="287">
        <f t="shared" si="0"/>
        <v>0</v>
      </c>
      <c r="K14" s="287">
        <f t="shared" si="0"/>
        <v>0</v>
      </c>
      <c r="L14" s="287">
        <f t="shared" si="0"/>
        <v>0</v>
      </c>
      <c r="M14" s="287">
        <f t="shared" si="0"/>
        <v>0</v>
      </c>
      <c r="N14" s="287">
        <f t="shared" si="0"/>
        <v>0</v>
      </c>
      <c r="O14" s="287">
        <f t="shared" si="0"/>
        <v>0</v>
      </c>
      <c r="P14" s="287">
        <f t="shared" si="0"/>
        <v>0</v>
      </c>
      <c r="Q14" s="287">
        <f t="shared" si="0"/>
        <v>0</v>
      </c>
      <c r="R14" s="287">
        <f t="shared" si="0"/>
        <v>0</v>
      </c>
      <c r="S14" s="287">
        <f t="shared" si="0"/>
        <v>0</v>
      </c>
      <c r="T14" s="321">
        <f>P14+L14+H14+D14</f>
        <v>0</v>
      </c>
      <c r="U14" s="246">
        <f>B14-T14</f>
        <v>611372877.85000026</v>
      </c>
      <c r="V14" s="245">
        <f>SUM(V9:V13)</f>
        <v>0</v>
      </c>
      <c r="W14" s="245">
        <f>SUM(W10:W13)</f>
        <v>0</v>
      </c>
      <c r="X14" s="247" t="e">
        <f>W14/V14</f>
        <v>#DIV/0!</v>
      </c>
      <c r="Y14" s="248"/>
    </row>
    <row r="15" spans="1:25" ht="18.75" customHeight="1">
      <c r="A15" s="155" t="s">
        <v>1098</v>
      </c>
      <c r="B15" s="288"/>
      <c r="C15" s="1751"/>
      <c r="D15" s="289"/>
      <c r="E15" s="289"/>
      <c r="F15" s="289"/>
      <c r="G15" s="289"/>
      <c r="H15" s="289"/>
      <c r="I15" s="289"/>
      <c r="J15" s="289"/>
      <c r="K15" s="289"/>
      <c r="L15" s="289"/>
      <c r="M15" s="289"/>
      <c r="N15" s="289"/>
      <c r="O15" s="289"/>
      <c r="P15" s="289"/>
      <c r="Q15" s="289"/>
      <c r="R15" s="289"/>
      <c r="S15" s="289"/>
      <c r="T15" s="188"/>
      <c r="U15" s="188"/>
      <c r="V15" s="188"/>
      <c r="W15" s="188"/>
      <c r="X15" s="240"/>
      <c r="Y15" s="25"/>
    </row>
    <row r="16" spans="1:25" ht="15">
      <c r="A16" s="285" t="s">
        <v>271</v>
      </c>
      <c r="B16" s="294"/>
      <c r="C16" s="1751"/>
      <c r="D16" s="321">
        <f>SUM(E16:G16)</f>
        <v>0</v>
      </c>
      <c r="E16" s="272"/>
      <c r="F16" s="272"/>
      <c r="G16" s="272"/>
      <c r="H16" s="321">
        <f>SUM(I16:K16)</f>
        <v>0</v>
      </c>
      <c r="I16" s="272"/>
      <c r="J16" s="272"/>
      <c r="K16" s="272"/>
      <c r="L16" s="321">
        <f>SUM(M16:O16)</f>
        <v>0</v>
      </c>
      <c r="M16" s="272"/>
      <c r="N16" s="272"/>
      <c r="O16" s="272"/>
      <c r="P16" s="321">
        <f>SUM(Q16:S16)</f>
        <v>0</v>
      </c>
      <c r="Q16" s="272"/>
      <c r="R16" s="272"/>
      <c r="S16" s="272"/>
      <c r="T16" s="27">
        <f>P16+L16+H16+D16</f>
        <v>0</v>
      </c>
      <c r="U16" s="182">
        <f>B16-T16</f>
        <v>0</v>
      </c>
      <c r="V16" s="270"/>
      <c r="W16" s="182">
        <f>T16-V16</f>
        <v>0</v>
      </c>
      <c r="X16" s="240" t="e">
        <f>W16/V16</f>
        <v>#DIV/0!</v>
      </c>
      <c r="Y16" s="25"/>
    </row>
    <row r="17" spans="1:25" ht="15">
      <c r="A17" s="285" t="s">
        <v>271</v>
      </c>
      <c r="B17" s="294"/>
      <c r="C17" s="1751"/>
      <c r="D17" s="321">
        <f>SUM(E17:G17)</f>
        <v>0</v>
      </c>
      <c r="E17" s="272"/>
      <c r="F17" s="272"/>
      <c r="G17" s="272"/>
      <c r="H17" s="321">
        <f>SUM(I17:K17)</f>
        <v>0</v>
      </c>
      <c r="I17" s="272"/>
      <c r="J17" s="272"/>
      <c r="K17" s="272"/>
      <c r="L17" s="321">
        <f>SUM(M17:O17)</f>
        <v>0</v>
      </c>
      <c r="M17" s="272"/>
      <c r="N17" s="272"/>
      <c r="O17" s="272"/>
      <c r="P17" s="321">
        <f>SUM(Q17:S17)</f>
        <v>0</v>
      </c>
      <c r="Q17" s="272"/>
      <c r="R17" s="272"/>
      <c r="S17" s="272"/>
      <c r="T17" s="27">
        <f>P17+L17+H17+D17</f>
        <v>0</v>
      </c>
      <c r="U17" s="182">
        <f>B17-T17</f>
        <v>0</v>
      </c>
      <c r="V17" s="270"/>
      <c r="W17" s="182">
        <f>T17-V17</f>
        <v>0</v>
      </c>
      <c r="X17" s="240" t="e">
        <f>W17/V17</f>
        <v>#DIV/0!</v>
      </c>
      <c r="Y17" s="25"/>
    </row>
    <row r="18" spans="1:25" ht="15">
      <c r="A18" s="285" t="s">
        <v>271</v>
      </c>
      <c r="B18" s="294"/>
      <c r="C18" s="1751"/>
      <c r="D18" s="321">
        <f>SUM(E18:G18)</f>
        <v>0</v>
      </c>
      <c r="E18" s="272"/>
      <c r="F18" s="272"/>
      <c r="G18" s="272"/>
      <c r="H18" s="321">
        <f>SUM(I18:K18)</f>
        <v>0</v>
      </c>
      <c r="I18" s="272"/>
      <c r="J18" s="272"/>
      <c r="K18" s="272"/>
      <c r="L18" s="321">
        <f>SUM(M18:O18)</f>
        <v>0</v>
      </c>
      <c r="M18" s="272"/>
      <c r="N18" s="272"/>
      <c r="O18" s="272"/>
      <c r="P18" s="321">
        <f>SUM(Q18:S18)</f>
        <v>0</v>
      </c>
      <c r="Q18" s="272"/>
      <c r="R18" s="272"/>
      <c r="S18" s="272"/>
      <c r="T18" s="27">
        <f>P18+L18+H18+D18</f>
        <v>0</v>
      </c>
      <c r="U18" s="182">
        <f>B18-T18</f>
        <v>0</v>
      </c>
      <c r="V18" s="270"/>
      <c r="W18" s="182">
        <f>T18-V18</f>
        <v>0</v>
      </c>
      <c r="X18" s="240" t="e">
        <f>W18/V18</f>
        <v>#DIV/0!</v>
      </c>
      <c r="Y18" s="25"/>
    </row>
    <row r="19" spans="1:25" ht="15">
      <c r="A19" s="285" t="s">
        <v>271</v>
      </c>
      <c r="B19" s="294"/>
      <c r="C19" s="1751"/>
      <c r="D19" s="321">
        <f>SUM(E19:G19)</f>
        <v>0</v>
      </c>
      <c r="E19" s="272"/>
      <c r="F19" s="272"/>
      <c r="G19" s="272"/>
      <c r="H19" s="321">
        <f>SUM(I19:K19)</f>
        <v>0</v>
      </c>
      <c r="I19" s="272"/>
      <c r="J19" s="272"/>
      <c r="K19" s="272"/>
      <c r="L19" s="321">
        <f>SUM(M19:O19)</f>
        <v>0</v>
      </c>
      <c r="M19" s="272"/>
      <c r="N19" s="272"/>
      <c r="O19" s="272"/>
      <c r="P19" s="321">
        <f>SUM(Q19:S19)</f>
        <v>0</v>
      </c>
      <c r="Q19" s="272"/>
      <c r="R19" s="272"/>
      <c r="S19" s="272"/>
      <c r="T19" s="27">
        <f>P19+L19+H19+D19</f>
        <v>0</v>
      </c>
      <c r="U19" s="182">
        <f>B19-T19</f>
        <v>0</v>
      </c>
      <c r="V19" s="270"/>
      <c r="W19" s="182">
        <f>T19-V19</f>
        <v>0</v>
      </c>
      <c r="X19" s="240" t="e">
        <f>W19/V19</f>
        <v>#DIV/0!</v>
      </c>
      <c r="Y19" s="25"/>
    </row>
    <row r="20" spans="1:25" ht="15.75">
      <c r="A20" s="156" t="s">
        <v>1154</v>
      </c>
      <c r="B20" s="286">
        <f>SUM(B16:B19)</f>
        <v>0</v>
      </c>
      <c r="C20" s="1751"/>
      <c r="D20" s="286">
        <f>SUM(D16:D19)</f>
        <v>0</v>
      </c>
      <c r="E20" s="286">
        <f t="shared" ref="E20:S20" si="1">SUM(E16:E19)</f>
        <v>0</v>
      </c>
      <c r="F20" s="286">
        <f t="shared" si="1"/>
        <v>0</v>
      </c>
      <c r="G20" s="286">
        <f t="shared" si="1"/>
        <v>0</v>
      </c>
      <c r="H20" s="286">
        <f t="shared" si="1"/>
        <v>0</v>
      </c>
      <c r="I20" s="286">
        <f t="shared" si="1"/>
        <v>0</v>
      </c>
      <c r="J20" s="286">
        <f t="shared" si="1"/>
        <v>0</v>
      </c>
      <c r="K20" s="286">
        <f t="shared" si="1"/>
        <v>0</v>
      </c>
      <c r="L20" s="286">
        <f t="shared" si="1"/>
        <v>0</v>
      </c>
      <c r="M20" s="286">
        <f t="shared" si="1"/>
        <v>0</v>
      </c>
      <c r="N20" s="286">
        <f t="shared" si="1"/>
        <v>0</v>
      </c>
      <c r="O20" s="286">
        <f t="shared" si="1"/>
        <v>0</v>
      </c>
      <c r="P20" s="286">
        <f t="shared" si="1"/>
        <v>0</v>
      </c>
      <c r="Q20" s="286">
        <f t="shared" si="1"/>
        <v>0</v>
      </c>
      <c r="R20" s="286">
        <f t="shared" si="1"/>
        <v>0</v>
      </c>
      <c r="S20" s="286">
        <f t="shared" si="1"/>
        <v>0</v>
      </c>
      <c r="T20" s="27">
        <f>P20+L20+H20+D20</f>
        <v>0</v>
      </c>
      <c r="U20" s="246">
        <f>B20-T20</f>
        <v>0</v>
      </c>
      <c r="V20" s="286">
        <f>SUM(V16:V19)</f>
        <v>0</v>
      </c>
      <c r="W20" s="182">
        <f>T20-V20</f>
        <v>0</v>
      </c>
      <c r="X20" s="240" t="e">
        <f>W20/V20</f>
        <v>#DIV/0!</v>
      </c>
      <c r="Y20" s="25"/>
    </row>
    <row r="21" spans="1:25" ht="18.75" customHeight="1">
      <c r="A21" s="561" t="s">
        <v>1211</v>
      </c>
      <c r="B21" s="288"/>
      <c r="C21" s="1751"/>
      <c r="D21" s="289"/>
      <c r="E21" s="289"/>
      <c r="F21" s="289"/>
      <c r="G21" s="289"/>
      <c r="H21" s="289"/>
      <c r="I21" s="289"/>
      <c r="J21" s="289"/>
      <c r="K21" s="289"/>
      <c r="L21" s="289"/>
      <c r="M21" s="289"/>
      <c r="N21" s="289"/>
      <c r="O21" s="289"/>
      <c r="P21" s="289"/>
      <c r="Q21" s="289"/>
      <c r="R21" s="289"/>
      <c r="S21" s="289"/>
      <c r="T21" s="188"/>
      <c r="U21" s="188"/>
      <c r="V21" s="188"/>
      <c r="W21" s="188"/>
      <c r="X21" s="240"/>
      <c r="Y21" s="25"/>
    </row>
    <row r="22" spans="1:25" ht="15">
      <c r="A22" s="285" t="s">
        <v>271</v>
      </c>
      <c r="B22" s="294"/>
      <c r="C22" s="1751"/>
      <c r="D22" s="321">
        <f>SUM(E22:G22)</f>
        <v>0</v>
      </c>
      <c r="E22" s="272"/>
      <c r="F22" s="272"/>
      <c r="G22" s="272"/>
      <c r="H22" s="321">
        <f>SUM(I22:K22)</f>
        <v>0</v>
      </c>
      <c r="I22" s="272"/>
      <c r="J22" s="272"/>
      <c r="K22" s="272"/>
      <c r="L22" s="321">
        <f>SUM(M22:O22)</f>
        <v>0</v>
      </c>
      <c r="M22" s="272"/>
      <c r="N22" s="272"/>
      <c r="O22" s="272"/>
      <c r="P22" s="321">
        <f>SUM(Q22:S22)</f>
        <v>0</v>
      </c>
      <c r="Q22" s="272"/>
      <c r="R22" s="272"/>
      <c r="S22" s="272"/>
      <c r="T22" s="27">
        <f>P22+L22+H22+D22</f>
        <v>0</v>
      </c>
      <c r="U22" s="182">
        <f>B22-T22</f>
        <v>0</v>
      </c>
      <c r="V22" s="270"/>
      <c r="W22" s="182">
        <f>T22-V22</f>
        <v>0</v>
      </c>
      <c r="X22" s="240" t="e">
        <f t="shared" ref="X22:X27" si="2">W22/V22</f>
        <v>#DIV/0!</v>
      </c>
      <c r="Y22" s="25"/>
    </row>
    <row r="23" spans="1:25" ht="15">
      <c r="A23" s="285" t="s">
        <v>271</v>
      </c>
      <c r="B23" s="294"/>
      <c r="C23" s="1751"/>
      <c r="D23" s="321">
        <f>SUM(E23:G23)</f>
        <v>0</v>
      </c>
      <c r="E23" s="272"/>
      <c r="F23" s="272"/>
      <c r="G23" s="272"/>
      <c r="H23" s="321">
        <f>SUM(I23:K23)</f>
        <v>0</v>
      </c>
      <c r="I23" s="272"/>
      <c r="J23" s="272"/>
      <c r="K23" s="272"/>
      <c r="L23" s="321">
        <f>SUM(M23:O23)</f>
        <v>0</v>
      </c>
      <c r="M23" s="272"/>
      <c r="N23" s="272"/>
      <c r="O23" s="272"/>
      <c r="P23" s="321">
        <f>SUM(Q23:S23)</f>
        <v>0</v>
      </c>
      <c r="Q23" s="272"/>
      <c r="R23" s="272"/>
      <c r="S23" s="272"/>
      <c r="T23" s="27">
        <f>P23+L23+H23+D23</f>
        <v>0</v>
      </c>
      <c r="U23" s="182">
        <f>B23-T23</f>
        <v>0</v>
      </c>
      <c r="V23" s="270"/>
      <c r="W23" s="182">
        <f>T23-V23</f>
        <v>0</v>
      </c>
      <c r="X23" s="240" t="e">
        <f t="shared" si="2"/>
        <v>#DIV/0!</v>
      </c>
      <c r="Y23" s="25"/>
    </row>
    <row r="24" spans="1:25" ht="15">
      <c r="A24" s="285" t="s">
        <v>271</v>
      </c>
      <c r="B24" s="294"/>
      <c r="C24" s="1751"/>
      <c r="D24" s="321">
        <f>SUM(E24:G24)</f>
        <v>21750000</v>
      </c>
      <c r="E24" s="272">
        <v>280000</v>
      </c>
      <c r="F24" s="272">
        <v>11330000</v>
      </c>
      <c r="G24" s="272">
        <v>10140000</v>
      </c>
      <c r="H24" s="321">
        <f>SUM(I24:K24)</f>
        <v>39440000</v>
      </c>
      <c r="I24" s="272">
        <v>8240000</v>
      </c>
      <c r="J24" s="272">
        <v>14200000</v>
      </c>
      <c r="K24" s="272">
        <v>17000000</v>
      </c>
      <c r="L24" s="321">
        <f>SUM(M24:O24)</f>
        <v>37770000</v>
      </c>
      <c r="M24" s="272">
        <v>12230000</v>
      </c>
      <c r="N24" s="272">
        <v>11460000</v>
      </c>
      <c r="O24" s="272">
        <v>14080000</v>
      </c>
      <c r="P24" s="321">
        <f>SUM(Q24:S24)</f>
        <v>44870000</v>
      </c>
      <c r="Q24" s="272">
        <v>20820000</v>
      </c>
      <c r="R24" s="272">
        <v>13210000</v>
      </c>
      <c r="S24" s="272">
        <v>10840000</v>
      </c>
      <c r="T24" s="27">
        <f>P24+L24+H24+D24</f>
        <v>143830000</v>
      </c>
      <c r="U24" s="182">
        <f>B24-T24</f>
        <v>-143830000</v>
      </c>
      <c r="V24" s="270"/>
      <c r="W24" s="182">
        <f>T24-V24</f>
        <v>143830000</v>
      </c>
      <c r="X24" s="240" t="e">
        <f t="shared" si="2"/>
        <v>#DIV/0!</v>
      </c>
      <c r="Y24" s="25"/>
    </row>
    <row r="25" spans="1:25" ht="15">
      <c r="A25" s="285" t="s">
        <v>271</v>
      </c>
      <c r="B25" s="294"/>
      <c r="C25" s="1751"/>
      <c r="D25" s="321">
        <f>SUM(E25:G25)</f>
        <v>0</v>
      </c>
      <c r="E25" s="321"/>
      <c r="F25" s="321"/>
      <c r="G25" s="321"/>
      <c r="H25" s="321">
        <f>SUM(I25:K25)</f>
        <v>0</v>
      </c>
      <c r="I25" s="321"/>
      <c r="J25" s="321"/>
      <c r="K25" s="321"/>
      <c r="L25" s="321">
        <f>SUM(M25:O25)</f>
        <v>0</v>
      </c>
      <c r="M25" s="321"/>
      <c r="N25" s="321"/>
      <c r="O25" s="321"/>
      <c r="P25" s="321">
        <f>SUM(Q25:S25)</f>
        <v>0</v>
      </c>
      <c r="Q25" s="321"/>
      <c r="R25" s="321"/>
      <c r="S25" s="321"/>
      <c r="T25" s="27">
        <f>P25+L25+H25+D25</f>
        <v>0</v>
      </c>
      <c r="U25" s="182">
        <f>B25-T25</f>
        <v>0</v>
      </c>
      <c r="V25" s="270"/>
      <c r="W25" s="182">
        <f>T25-V25</f>
        <v>0</v>
      </c>
      <c r="X25" s="240" t="e">
        <f t="shared" si="2"/>
        <v>#DIV/0!</v>
      </c>
      <c r="Y25" s="25"/>
    </row>
    <row r="26" spans="1:25" ht="15.75">
      <c r="A26" s="156" t="s">
        <v>149</v>
      </c>
      <c r="B26" s="286">
        <f>SUM(B22:B25)</f>
        <v>0</v>
      </c>
      <c r="C26" s="1751"/>
      <c r="D26" s="286">
        <f t="shared" ref="D26:T26" si="3">SUM(D22:D25)</f>
        <v>21750000</v>
      </c>
      <c r="E26" s="286">
        <f t="shared" si="3"/>
        <v>280000</v>
      </c>
      <c r="F26" s="286">
        <f t="shared" si="3"/>
        <v>11330000</v>
      </c>
      <c r="G26" s="286">
        <f t="shared" si="3"/>
        <v>10140000</v>
      </c>
      <c r="H26" s="286">
        <f t="shared" si="3"/>
        <v>39440000</v>
      </c>
      <c r="I26" s="286">
        <f t="shared" si="3"/>
        <v>8240000</v>
      </c>
      <c r="J26" s="286">
        <f t="shared" si="3"/>
        <v>14200000</v>
      </c>
      <c r="K26" s="286">
        <f t="shared" si="3"/>
        <v>17000000</v>
      </c>
      <c r="L26" s="286">
        <f t="shared" si="3"/>
        <v>37770000</v>
      </c>
      <c r="M26" s="286">
        <f t="shared" si="3"/>
        <v>12230000</v>
      </c>
      <c r="N26" s="286">
        <f t="shared" si="3"/>
        <v>11460000</v>
      </c>
      <c r="O26" s="286">
        <f t="shared" si="3"/>
        <v>14080000</v>
      </c>
      <c r="P26" s="286">
        <f t="shared" si="3"/>
        <v>44870000</v>
      </c>
      <c r="Q26" s="286">
        <f t="shared" si="3"/>
        <v>20820000</v>
      </c>
      <c r="R26" s="286">
        <f t="shared" si="3"/>
        <v>13210000</v>
      </c>
      <c r="S26" s="286">
        <f t="shared" si="3"/>
        <v>10840000</v>
      </c>
      <c r="T26" s="286">
        <f t="shared" si="3"/>
        <v>143830000</v>
      </c>
      <c r="U26" s="246">
        <f>B26-T26</f>
        <v>-143830000</v>
      </c>
      <c r="V26" s="286">
        <f>SUM(V22:V25)</f>
        <v>0</v>
      </c>
      <c r="W26" s="182">
        <f>T26-V26</f>
        <v>143830000</v>
      </c>
      <c r="X26" s="240" t="e">
        <f t="shared" si="2"/>
        <v>#DIV/0!</v>
      </c>
      <c r="Y26" s="25"/>
    </row>
    <row r="27" spans="1:25" ht="15">
      <c r="A27" s="565" t="s">
        <v>1213</v>
      </c>
      <c r="B27" s="562">
        <f>B14+B20+B26</f>
        <v>611372877.85000026</v>
      </c>
      <c r="C27" s="1752"/>
      <c r="D27" s="562">
        <f>D14+D20+D26</f>
        <v>21750000</v>
      </c>
      <c r="E27" s="562">
        <f t="shared" ref="E27:T27" si="4">E14+E20+E26</f>
        <v>280000</v>
      </c>
      <c r="F27" s="562">
        <f t="shared" si="4"/>
        <v>11330000</v>
      </c>
      <c r="G27" s="562">
        <f t="shared" si="4"/>
        <v>10140000</v>
      </c>
      <c r="H27" s="562">
        <f t="shared" si="4"/>
        <v>39440000</v>
      </c>
      <c r="I27" s="562">
        <f t="shared" si="4"/>
        <v>8240000</v>
      </c>
      <c r="J27" s="562">
        <f t="shared" si="4"/>
        <v>14200000</v>
      </c>
      <c r="K27" s="562">
        <f t="shared" si="4"/>
        <v>17000000</v>
      </c>
      <c r="L27" s="562">
        <f t="shared" si="4"/>
        <v>37770000</v>
      </c>
      <c r="M27" s="562">
        <f t="shared" si="4"/>
        <v>12230000</v>
      </c>
      <c r="N27" s="562">
        <f t="shared" si="4"/>
        <v>11460000</v>
      </c>
      <c r="O27" s="562">
        <f t="shared" si="4"/>
        <v>14080000</v>
      </c>
      <c r="P27" s="562">
        <f t="shared" si="4"/>
        <v>44870000</v>
      </c>
      <c r="Q27" s="562">
        <f t="shared" si="4"/>
        <v>20820000</v>
      </c>
      <c r="R27" s="562">
        <f t="shared" si="4"/>
        <v>13210000</v>
      </c>
      <c r="S27" s="562">
        <f t="shared" si="4"/>
        <v>10840000</v>
      </c>
      <c r="T27" s="562">
        <f t="shared" si="4"/>
        <v>143830000</v>
      </c>
      <c r="U27" s="562">
        <f>U14+U20+U26</f>
        <v>467542877.85000026</v>
      </c>
      <c r="V27" s="562">
        <f>V14+V20+V26</f>
        <v>0</v>
      </c>
      <c r="W27" s="562">
        <f>W14+W20+W26</f>
        <v>143830000</v>
      </c>
      <c r="X27" s="563" t="e">
        <f t="shared" si="2"/>
        <v>#DIV/0!</v>
      </c>
      <c r="Y27" s="564"/>
    </row>
    <row r="28" spans="1:25" ht="18.75" customHeight="1">
      <c r="A28" s="155" t="s">
        <v>1096</v>
      </c>
      <c r="B28" s="288"/>
      <c r="C28" s="288"/>
      <c r="D28" s="289"/>
      <c r="E28" s="289"/>
      <c r="F28" s="289"/>
      <c r="G28" s="289"/>
      <c r="H28" s="289"/>
      <c r="I28" s="289"/>
      <c r="J28" s="289"/>
      <c r="K28" s="289"/>
      <c r="L28" s="289"/>
      <c r="M28" s="289"/>
      <c r="N28" s="289"/>
      <c r="O28" s="289"/>
      <c r="P28" s="289"/>
      <c r="Q28" s="289"/>
      <c r="R28" s="289"/>
      <c r="S28" s="289"/>
      <c r="T28" s="188"/>
      <c r="U28" s="188"/>
      <c r="V28" s="182"/>
      <c r="W28" s="182"/>
      <c r="X28" s="240"/>
      <c r="Y28" s="25"/>
    </row>
    <row r="29" spans="1:25" ht="18.75" customHeight="1">
      <c r="A29" s="155" t="s">
        <v>1153</v>
      </c>
      <c r="B29" s="224"/>
      <c r="C29" s="224"/>
      <c r="D29" s="188"/>
      <c r="E29" s="188"/>
      <c r="F29" s="188"/>
      <c r="G29" s="188"/>
      <c r="H29" s="188"/>
      <c r="I29" s="188"/>
      <c r="J29" s="188"/>
      <c r="K29" s="188"/>
      <c r="L29" s="188"/>
      <c r="M29" s="188"/>
      <c r="N29" s="188"/>
      <c r="O29" s="188"/>
      <c r="P29" s="188"/>
      <c r="Q29" s="188"/>
      <c r="R29" s="188"/>
      <c r="S29" s="188"/>
      <c r="T29" s="188"/>
      <c r="U29" s="188"/>
      <c r="V29" s="182"/>
      <c r="W29" s="182"/>
      <c r="X29" s="240"/>
      <c r="Y29" s="25"/>
    </row>
    <row r="30" spans="1:25" ht="15">
      <c r="A30" s="285" t="s">
        <v>271</v>
      </c>
      <c r="B30" s="292"/>
      <c r="C30" s="292"/>
      <c r="D30" s="321">
        <f>SUM(E30:G30)</f>
        <v>0</v>
      </c>
      <c r="E30" s="292"/>
      <c r="F30" s="292"/>
      <c r="G30" s="292"/>
      <c r="H30" s="321">
        <f>SUM(I30:K30)</f>
        <v>0</v>
      </c>
      <c r="I30" s="292"/>
      <c r="J30" s="292"/>
      <c r="K30" s="292"/>
      <c r="L30" s="321">
        <f>SUM(M30:O30)</f>
        <v>0</v>
      </c>
      <c r="M30" s="292"/>
      <c r="N30" s="292"/>
      <c r="O30" s="292"/>
      <c r="P30" s="321">
        <f>SUM(Q30:S30)</f>
        <v>0</v>
      </c>
      <c r="Q30" s="292"/>
      <c r="R30" s="292"/>
      <c r="S30" s="292"/>
      <c r="T30" s="27">
        <f>P30+L30+H30+D30</f>
        <v>0</v>
      </c>
      <c r="U30" s="182">
        <f>B30+C30-T30</f>
        <v>0</v>
      </c>
      <c r="V30" s="264"/>
      <c r="W30" s="182">
        <f>T30-V30</f>
        <v>0</v>
      </c>
      <c r="X30" s="240" t="e">
        <f>W30/V30</f>
        <v>#DIV/0!</v>
      </c>
      <c r="Y30" s="25"/>
    </row>
    <row r="31" spans="1:25" ht="15">
      <c r="A31" s="285" t="s">
        <v>271</v>
      </c>
      <c r="B31" s="292"/>
      <c r="C31" s="292"/>
      <c r="D31" s="321">
        <f>SUM(E31:G31)</f>
        <v>0</v>
      </c>
      <c r="E31" s="292"/>
      <c r="F31" s="292"/>
      <c r="G31" s="292"/>
      <c r="H31" s="321">
        <f>SUM(I31:K31)</f>
        <v>0</v>
      </c>
      <c r="I31" s="292"/>
      <c r="J31" s="292"/>
      <c r="K31" s="292"/>
      <c r="L31" s="321">
        <f>SUM(M31:O31)</f>
        <v>0</v>
      </c>
      <c r="M31" s="292"/>
      <c r="N31" s="292"/>
      <c r="O31" s="292"/>
      <c r="P31" s="321">
        <f>SUM(Q31:S31)</f>
        <v>0</v>
      </c>
      <c r="Q31" s="292"/>
      <c r="R31" s="292"/>
      <c r="S31" s="292"/>
      <c r="T31" s="27">
        <f>P31+L31+H31+D31</f>
        <v>0</v>
      </c>
      <c r="U31" s="182">
        <f>B31+C31-T31</f>
        <v>0</v>
      </c>
      <c r="V31" s="264"/>
      <c r="W31" s="182">
        <f>T31-V31</f>
        <v>0</v>
      </c>
      <c r="X31" s="240" t="e">
        <f>W31/V31</f>
        <v>#DIV/0!</v>
      </c>
      <c r="Y31" s="25"/>
    </row>
    <row r="32" spans="1:25" ht="15">
      <c r="A32" s="285" t="s">
        <v>271</v>
      </c>
      <c r="B32" s="292"/>
      <c r="C32" s="292"/>
      <c r="D32" s="321">
        <f>SUM(E32:G32)</f>
        <v>0</v>
      </c>
      <c r="E32" s="292"/>
      <c r="F32" s="292"/>
      <c r="G32" s="292"/>
      <c r="H32" s="321">
        <f>SUM(I32:K32)</f>
        <v>0</v>
      </c>
      <c r="I32" s="292"/>
      <c r="J32" s="292"/>
      <c r="K32" s="292"/>
      <c r="L32" s="321">
        <f>SUM(M32:O32)</f>
        <v>0</v>
      </c>
      <c r="M32" s="292"/>
      <c r="N32" s="292"/>
      <c r="O32" s="292"/>
      <c r="P32" s="321">
        <f>SUM(Q32:S32)</f>
        <v>0</v>
      </c>
      <c r="Q32" s="292"/>
      <c r="R32" s="292"/>
      <c r="S32" s="292"/>
      <c r="T32" s="27">
        <f>P32+L32+H32+D32</f>
        <v>0</v>
      </c>
      <c r="U32" s="182">
        <f>B32+C32-T32</f>
        <v>0</v>
      </c>
      <c r="V32" s="264"/>
      <c r="W32" s="182">
        <f>T32-V32</f>
        <v>0</v>
      </c>
      <c r="X32" s="240" t="e">
        <f>W32/V32</f>
        <v>#DIV/0!</v>
      </c>
      <c r="Y32" s="25"/>
    </row>
    <row r="33" spans="1:25" ht="15">
      <c r="A33" s="285" t="s">
        <v>271</v>
      </c>
      <c r="B33" s="292"/>
      <c r="C33" s="292">
        <f>'一-4、主营成本'!T36</f>
        <v>0</v>
      </c>
      <c r="D33" s="321">
        <f>SUM(E33:G33)</f>
        <v>0</v>
      </c>
      <c r="E33" s="292"/>
      <c r="F33" s="292"/>
      <c r="G33" s="292"/>
      <c r="H33" s="321">
        <f>SUM(I33:K33)</f>
        <v>0</v>
      </c>
      <c r="I33" s="292"/>
      <c r="J33" s="292"/>
      <c r="K33" s="292"/>
      <c r="L33" s="321">
        <f>SUM(M33:O33)</f>
        <v>0</v>
      </c>
      <c r="M33" s="292"/>
      <c r="N33" s="292"/>
      <c r="O33" s="292"/>
      <c r="P33" s="321">
        <f>SUM(Q33:S33)</f>
        <v>0</v>
      </c>
      <c r="Q33" s="292"/>
      <c r="R33" s="292"/>
      <c r="S33" s="292"/>
      <c r="T33" s="27">
        <f>P33+L33+H33+D33</f>
        <v>0</v>
      </c>
      <c r="U33" s="182">
        <f>B33+C33-T33</f>
        <v>0</v>
      </c>
      <c r="V33" s="264"/>
      <c r="W33" s="182">
        <f>T33-V33</f>
        <v>0</v>
      </c>
      <c r="X33" s="240" t="e">
        <f>W33/V33</f>
        <v>#DIV/0!</v>
      </c>
      <c r="Y33" s="25"/>
    </row>
    <row r="34" spans="1:25" s="89" customFormat="1" ht="15.75">
      <c r="A34" s="156" t="s">
        <v>1154</v>
      </c>
      <c r="B34" s="245">
        <f>SUM(B30:B33)</f>
        <v>0</v>
      </c>
      <c r="C34" s="245">
        <f>SUM(C30:C33)</f>
        <v>0</v>
      </c>
      <c r="D34" s="245">
        <f t="shared" ref="D34:W34" si="5">SUM(D30:D33)</f>
        <v>0</v>
      </c>
      <c r="E34" s="245">
        <f t="shared" si="5"/>
        <v>0</v>
      </c>
      <c r="F34" s="245">
        <f t="shared" si="5"/>
        <v>0</v>
      </c>
      <c r="G34" s="245">
        <f t="shared" si="5"/>
        <v>0</v>
      </c>
      <c r="H34" s="245">
        <f t="shared" si="5"/>
        <v>0</v>
      </c>
      <c r="I34" s="245">
        <f t="shared" si="5"/>
        <v>0</v>
      </c>
      <c r="J34" s="245">
        <f t="shared" si="5"/>
        <v>0</v>
      </c>
      <c r="K34" s="245">
        <f t="shared" si="5"/>
        <v>0</v>
      </c>
      <c r="L34" s="245">
        <f t="shared" si="5"/>
        <v>0</v>
      </c>
      <c r="M34" s="245">
        <f t="shared" si="5"/>
        <v>0</v>
      </c>
      <c r="N34" s="245">
        <f t="shared" si="5"/>
        <v>0</v>
      </c>
      <c r="O34" s="245">
        <f t="shared" si="5"/>
        <v>0</v>
      </c>
      <c r="P34" s="245">
        <f t="shared" si="5"/>
        <v>0</v>
      </c>
      <c r="Q34" s="245">
        <f t="shared" si="5"/>
        <v>0</v>
      </c>
      <c r="R34" s="245">
        <f t="shared" si="5"/>
        <v>0</v>
      </c>
      <c r="S34" s="245">
        <f t="shared" si="5"/>
        <v>0</v>
      </c>
      <c r="T34" s="245">
        <f t="shared" si="5"/>
        <v>0</v>
      </c>
      <c r="U34" s="245">
        <f t="shared" si="5"/>
        <v>0</v>
      </c>
      <c r="V34" s="245">
        <f t="shared" si="5"/>
        <v>0</v>
      </c>
      <c r="W34" s="245">
        <f t="shared" si="5"/>
        <v>0</v>
      </c>
      <c r="X34" s="247" t="e">
        <f>W34/V34</f>
        <v>#DIV/0!</v>
      </c>
      <c r="Y34" s="248"/>
    </row>
    <row r="35" spans="1:25" ht="18.75" customHeight="1">
      <c r="A35" s="155" t="s">
        <v>265</v>
      </c>
      <c r="B35" s="224"/>
      <c r="C35" s="224"/>
      <c r="D35" s="188"/>
      <c r="E35" s="188"/>
      <c r="F35" s="188"/>
      <c r="G35" s="188"/>
      <c r="H35" s="188"/>
      <c r="I35" s="188"/>
      <c r="J35" s="188"/>
      <c r="K35" s="188"/>
      <c r="L35" s="188"/>
      <c r="M35" s="188"/>
      <c r="N35" s="188"/>
      <c r="O35" s="188"/>
      <c r="P35" s="188"/>
      <c r="Q35" s="188"/>
      <c r="R35" s="188"/>
      <c r="S35" s="188"/>
      <c r="T35" s="188"/>
      <c r="U35" s="188"/>
      <c r="V35" s="182"/>
      <c r="W35" s="182"/>
      <c r="X35" s="240"/>
      <c r="Y35" s="25"/>
    </row>
    <row r="36" spans="1:25" ht="15">
      <c r="A36" s="285" t="s">
        <v>271</v>
      </c>
      <c r="B36" s="292"/>
      <c r="C36" s="292"/>
      <c r="D36" s="321">
        <f>SUM(E36:G36)</f>
        <v>0</v>
      </c>
      <c r="E36" s="292"/>
      <c r="F36" s="292"/>
      <c r="G36" s="292"/>
      <c r="H36" s="321">
        <f>SUM(I36:K36)</f>
        <v>0</v>
      </c>
      <c r="I36" s="292"/>
      <c r="J36" s="292"/>
      <c r="K36" s="292"/>
      <c r="L36" s="321">
        <f>SUM(M36:O36)</f>
        <v>0</v>
      </c>
      <c r="M36" s="292"/>
      <c r="N36" s="292"/>
      <c r="O36" s="292"/>
      <c r="P36" s="321">
        <f>SUM(Q36:S36)</f>
        <v>0</v>
      </c>
      <c r="Q36" s="292"/>
      <c r="R36" s="292"/>
      <c r="S36" s="292"/>
      <c r="T36" s="27">
        <f>P36+L36+H36+D36</f>
        <v>0</v>
      </c>
      <c r="U36" s="182">
        <f>B36+C36-T36</f>
        <v>0</v>
      </c>
      <c r="V36" s="264"/>
      <c r="W36" s="182">
        <f>T36-V36</f>
        <v>0</v>
      </c>
      <c r="X36" s="240" t="e">
        <f>W36/V36</f>
        <v>#DIV/0!</v>
      </c>
      <c r="Y36" s="25"/>
    </row>
    <row r="37" spans="1:25" ht="15">
      <c r="A37" s="285" t="s">
        <v>271</v>
      </c>
      <c r="B37" s="292"/>
      <c r="C37" s="292"/>
      <c r="D37" s="321">
        <f>SUM(E37:G37)</f>
        <v>0</v>
      </c>
      <c r="E37" s="292"/>
      <c r="F37" s="292"/>
      <c r="G37" s="292"/>
      <c r="H37" s="321">
        <f>SUM(I37:K37)</f>
        <v>0</v>
      </c>
      <c r="I37" s="292"/>
      <c r="J37" s="292"/>
      <c r="K37" s="292"/>
      <c r="L37" s="321">
        <f>SUM(M37:O37)</f>
        <v>0</v>
      </c>
      <c r="M37" s="292"/>
      <c r="N37" s="292"/>
      <c r="O37" s="292"/>
      <c r="P37" s="321">
        <f>SUM(Q37:S37)</f>
        <v>0</v>
      </c>
      <c r="Q37" s="292"/>
      <c r="R37" s="292"/>
      <c r="S37" s="292"/>
      <c r="T37" s="27">
        <f>P37+L37+H37+D37</f>
        <v>0</v>
      </c>
      <c r="U37" s="182">
        <f>B37+C37-T37</f>
        <v>0</v>
      </c>
      <c r="V37" s="264"/>
      <c r="W37" s="182">
        <f>T37-V37</f>
        <v>0</v>
      </c>
      <c r="X37" s="240" t="e">
        <f>W37/V37</f>
        <v>#DIV/0!</v>
      </c>
      <c r="Y37" s="25"/>
    </row>
    <row r="38" spans="1:25" ht="15">
      <c r="A38" s="285" t="s">
        <v>271</v>
      </c>
      <c r="B38" s="292"/>
      <c r="C38" s="292"/>
      <c r="D38" s="321">
        <f>SUM(E38:G38)</f>
        <v>0</v>
      </c>
      <c r="E38" s="292"/>
      <c r="F38" s="292"/>
      <c r="G38" s="292"/>
      <c r="H38" s="321">
        <f>SUM(I38:K38)</f>
        <v>0</v>
      </c>
      <c r="I38" s="292"/>
      <c r="J38" s="292"/>
      <c r="K38" s="292"/>
      <c r="L38" s="321">
        <f>SUM(M38:O38)</f>
        <v>0</v>
      </c>
      <c r="M38" s="292"/>
      <c r="N38" s="292"/>
      <c r="O38" s="292"/>
      <c r="P38" s="321">
        <f>SUM(Q38:S38)</f>
        <v>0</v>
      </c>
      <c r="Q38" s="292"/>
      <c r="R38" s="292"/>
      <c r="S38" s="292"/>
      <c r="T38" s="27">
        <f>P38+L38+H38+D38</f>
        <v>0</v>
      </c>
      <c r="U38" s="182">
        <f>B38+C38-T38</f>
        <v>0</v>
      </c>
      <c r="V38" s="264"/>
      <c r="W38" s="182">
        <f>T38-V38</f>
        <v>0</v>
      </c>
      <c r="X38" s="240" t="e">
        <f>W38/V38</f>
        <v>#DIV/0!</v>
      </c>
      <c r="Y38" s="25"/>
    </row>
    <row r="39" spans="1:25" ht="15">
      <c r="A39" s="285" t="s">
        <v>271</v>
      </c>
      <c r="B39" s="292"/>
      <c r="C39" s="292">
        <f>'一-4、主营成本'!T42</f>
        <v>0</v>
      </c>
      <c r="D39" s="321">
        <f>'一-4、主营成本'!D23</f>
        <v>0</v>
      </c>
      <c r="E39" s="321">
        <f>'一-4、主营成本'!E23</f>
        <v>0</v>
      </c>
      <c r="F39" s="321">
        <f>'一-4、主营成本'!F23</f>
        <v>0</v>
      </c>
      <c r="G39" s="321">
        <f>'一-4、主营成本'!G23</f>
        <v>0</v>
      </c>
      <c r="H39" s="321">
        <f>'一-4、主营成本'!H23</f>
        <v>0</v>
      </c>
      <c r="I39" s="321">
        <f>'一-4、主营成本'!I23</f>
        <v>0</v>
      </c>
      <c r="J39" s="321">
        <f>'一-4、主营成本'!J23</f>
        <v>0</v>
      </c>
      <c r="K39" s="321">
        <f>'一-4、主营成本'!K23</f>
        <v>0</v>
      </c>
      <c r="L39" s="321">
        <f>'一-4、主营成本'!L23</f>
        <v>0</v>
      </c>
      <c r="M39" s="321">
        <f>'一-4、主营成本'!M23</f>
        <v>0</v>
      </c>
      <c r="N39" s="321">
        <f>'一-4、主营成本'!N23</f>
        <v>0</v>
      </c>
      <c r="O39" s="321">
        <f>'一-4、主营成本'!O23</f>
        <v>0</v>
      </c>
      <c r="P39" s="321">
        <f>'一-4、主营成本'!P23</f>
        <v>0</v>
      </c>
      <c r="Q39" s="321">
        <f>'一-4、主营成本'!Q23</f>
        <v>0</v>
      </c>
      <c r="R39" s="321">
        <f>'一-4、主营成本'!R23</f>
        <v>0</v>
      </c>
      <c r="S39" s="321">
        <f>'一-4、主营成本'!S23</f>
        <v>0</v>
      </c>
      <c r="T39" s="27">
        <f>P39+L39+H39+D39</f>
        <v>0</v>
      </c>
      <c r="U39" s="182">
        <f>B39+C39-T39</f>
        <v>0</v>
      </c>
      <c r="V39" s="264"/>
      <c r="W39" s="182">
        <f>T39-V39</f>
        <v>0</v>
      </c>
      <c r="X39" s="240" t="e">
        <f>W39/V39</f>
        <v>#DIV/0!</v>
      </c>
      <c r="Y39" s="25"/>
    </row>
    <row r="40" spans="1:25" s="89" customFormat="1" ht="15.75">
      <c r="A40" s="156" t="s">
        <v>149</v>
      </c>
      <c r="B40" s="245">
        <f t="shared" ref="B40:W40" si="6">SUM(B36:B39)</f>
        <v>0</v>
      </c>
      <c r="C40" s="245">
        <f t="shared" si="6"/>
        <v>0</v>
      </c>
      <c r="D40" s="245">
        <f t="shared" si="6"/>
        <v>0</v>
      </c>
      <c r="E40" s="245">
        <f t="shared" si="6"/>
        <v>0</v>
      </c>
      <c r="F40" s="245">
        <f t="shared" si="6"/>
        <v>0</v>
      </c>
      <c r="G40" s="245">
        <f t="shared" si="6"/>
        <v>0</v>
      </c>
      <c r="H40" s="245">
        <f t="shared" si="6"/>
        <v>0</v>
      </c>
      <c r="I40" s="245">
        <f t="shared" si="6"/>
        <v>0</v>
      </c>
      <c r="J40" s="245">
        <f t="shared" si="6"/>
        <v>0</v>
      </c>
      <c r="K40" s="245">
        <f t="shared" si="6"/>
        <v>0</v>
      </c>
      <c r="L40" s="245">
        <f t="shared" si="6"/>
        <v>0</v>
      </c>
      <c r="M40" s="245">
        <f t="shared" si="6"/>
        <v>0</v>
      </c>
      <c r="N40" s="245">
        <f t="shared" si="6"/>
        <v>0</v>
      </c>
      <c r="O40" s="245">
        <f t="shared" si="6"/>
        <v>0</v>
      </c>
      <c r="P40" s="245">
        <f t="shared" si="6"/>
        <v>0</v>
      </c>
      <c r="Q40" s="245">
        <f t="shared" si="6"/>
        <v>0</v>
      </c>
      <c r="R40" s="245">
        <f t="shared" si="6"/>
        <v>0</v>
      </c>
      <c r="S40" s="245">
        <f t="shared" si="6"/>
        <v>0</v>
      </c>
      <c r="T40" s="245">
        <f t="shared" si="6"/>
        <v>0</v>
      </c>
      <c r="U40" s="245">
        <f t="shared" si="6"/>
        <v>0</v>
      </c>
      <c r="V40" s="245">
        <f t="shared" si="6"/>
        <v>0</v>
      </c>
      <c r="W40" s="245">
        <f t="shared" si="6"/>
        <v>0</v>
      </c>
      <c r="X40" s="247" t="e">
        <f>W40/V40</f>
        <v>#DIV/0!</v>
      </c>
      <c r="Y40" s="248"/>
    </row>
    <row r="41" spans="1:25" ht="18.75" customHeight="1">
      <c r="A41" s="155" t="s">
        <v>265</v>
      </c>
      <c r="B41" s="224"/>
      <c r="C41" s="224"/>
      <c r="D41" s="188"/>
      <c r="E41" s="188"/>
      <c r="F41" s="188"/>
      <c r="G41" s="188"/>
      <c r="H41" s="188"/>
      <c r="I41" s="188"/>
      <c r="J41" s="188"/>
      <c r="K41" s="188"/>
      <c r="L41" s="188"/>
      <c r="M41" s="188"/>
      <c r="N41" s="188"/>
      <c r="O41" s="188"/>
      <c r="P41" s="188"/>
      <c r="Q41" s="188"/>
      <c r="R41" s="188"/>
      <c r="S41" s="188"/>
      <c r="T41" s="188"/>
      <c r="U41" s="188"/>
      <c r="V41" s="182"/>
      <c r="W41" s="182"/>
      <c r="X41" s="240"/>
      <c r="Y41" s="25"/>
    </row>
    <row r="42" spans="1:25" ht="15">
      <c r="A42" s="285" t="s">
        <v>271</v>
      </c>
      <c r="B42" s="292"/>
      <c r="C42" s="292"/>
      <c r="D42" s="321">
        <f>SUM(E42:G42)</f>
        <v>0</v>
      </c>
      <c r="E42" s="292"/>
      <c r="F42" s="292"/>
      <c r="G42" s="292"/>
      <c r="H42" s="321">
        <f>SUM(I42:K42)</f>
        <v>0</v>
      </c>
      <c r="I42" s="292"/>
      <c r="J42" s="292"/>
      <c r="K42" s="292"/>
      <c r="L42" s="321">
        <f>SUM(M42:O42)</f>
        <v>0</v>
      </c>
      <c r="M42" s="292"/>
      <c r="N42" s="292"/>
      <c r="O42" s="292"/>
      <c r="P42" s="321">
        <f>SUM(Q42:S42)</f>
        <v>0</v>
      </c>
      <c r="Q42" s="292"/>
      <c r="R42" s="292"/>
      <c r="S42" s="292"/>
      <c r="T42" s="27">
        <f>P42+L42+H42+D42</f>
        <v>0</v>
      </c>
      <c r="U42" s="182">
        <f>B42+C42-T42</f>
        <v>0</v>
      </c>
      <c r="V42" s="264"/>
      <c r="W42" s="182">
        <f>T42-V42</f>
        <v>0</v>
      </c>
      <c r="X42" s="240" t="e">
        <f>W42/V42</f>
        <v>#DIV/0!</v>
      </c>
      <c r="Y42" s="25"/>
    </row>
    <row r="43" spans="1:25" ht="15">
      <c r="A43" s="285" t="s">
        <v>271</v>
      </c>
      <c r="B43" s="292"/>
      <c r="C43" s="292"/>
      <c r="D43" s="321">
        <f>SUM(E43:G43)</f>
        <v>0</v>
      </c>
      <c r="E43" s="292"/>
      <c r="F43" s="292"/>
      <c r="G43" s="292"/>
      <c r="H43" s="321">
        <f>SUM(I43:K43)</f>
        <v>0</v>
      </c>
      <c r="I43" s="292"/>
      <c r="J43" s="292"/>
      <c r="K43" s="292"/>
      <c r="L43" s="321">
        <f>SUM(M43:O43)</f>
        <v>0</v>
      </c>
      <c r="M43" s="292"/>
      <c r="N43" s="292"/>
      <c r="O43" s="292"/>
      <c r="P43" s="321">
        <f>SUM(Q43:S43)</f>
        <v>0</v>
      </c>
      <c r="Q43" s="292"/>
      <c r="R43" s="292"/>
      <c r="S43" s="292"/>
      <c r="T43" s="27">
        <f>P43+L43+H43+D43</f>
        <v>0</v>
      </c>
      <c r="U43" s="182">
        <f>B43+C43-T43</f>
        <v>0</v>
      </c>
      <c r="V43" s="264"/>
      <c r="W43" s="182">
        <f>T43-V43</f>
        <v>0</v>
      </c>
      <c r="X43" s="240" t="e">
        <f>W43/V43</f>
        <v>#DIV/0!</v>
      </c>
      <c r="Y43" s="25"/>
    </row>
    <row r="44" spans="1:25" ht="15">
      <c r="A44" s="285" t="s">
        <v>271</v>
      </c>
      <c r="B44" s="292"/>
      <c r="C44" s="292"/>
      <c r="D44" s="321">
        <f>SUM(E44:G44)</f>
        <v>0</v>
      </c>
      <c r="E44" s="292"/>
      <c r="F44" s="292"/>
      <c r="G44" s="292"/>
      <c r="H44" s="321">
        <f>SUM(I44:K44)</f>
        <v>0</v>
      </c>
      <c r="I44" s="292"/>
      <c r="J44" s="292"/>
      <c r="K44" s="292"/>
      <c r="L44" s="321">
        <f>SUM(M44:O44)</f>
        <v>0</v>
      </c>
      <c r="M44" s="292"/>
      <c r="N44" s="292"/>
      <c r="O44" s="292"/>
      <c r="P44" s="321">
        <f>SUM(Q44:S44)</f>
        <v>0</v>
      </c>
      <c r="Q44" s="292"/>
      <c r="R44" s="292"/>
      <c r="S44" s="292"/>
      <c r="T44" s="27">
        <f>P44+L44+H44+D44</f>
        <v>0</v>
      </c>
      <c r="U44" s="182">
        <f>B44+C44-T44</f>
        <v>0</v>
      </c>
      <c r="V44" s="264"/>
      <c r="W44" s="182">
        <f>T44-V44</f>
        <v>0</v>
      </c>
      <c r="X44" s="240" t="e">
        <f>W44/V44</f>
        <v>#DIV/0!</v>
      </c>
      <c r="Y44" s="25"/>
    </row>
    <row r="45" spans="1:25" ht="15">
      <c r="A45" s="285" t="s">
        <v>271</v>
      </c>
      <c r="B45" s="292"/>
      <c r="C45" s="292">
        <f>'一-4、主营成本'!T48</f>
        <v>0</v>
      </c>
      <c r="D45" s="321">
        <f>'一-4、主营成本'!D38</f>
        <v>0</v>
      </c>
      <c r="E45" s="321">
        <f>'一-4、主营成本'!E38</f>
        <v>0</v>
      </c>
      <c r="F45" s="321">
        <f>'一-4、主营成本'!F38</f>
        <v>0</v>
      </c>
      <c r="G45" s="321">
        <f>'一-4、主营成本'!G38</f>
        <v>0</v>
      </c>
      <c r="H45" s="321">
        <f>'一-4、主营成本'!H38</f>
        <v>0</v>
      </c>
      <c r="I45" s="321">
        <f>'一-4、主营成本'!I38</f>
        <v>0</v>
      </c>
      <c r="J45" s="321">
        <f>'一-4、主营成本'!J38</f>
        <v>0</v>
      </c>
      <c r="K45" s="321">
        <f>'一-4、主营成本'!K38</f>
        <v>0</v>
      </c>
      <c r="L45" s="321">
        <f>'一-4、主营成本'!L38</f>
        <v>0</v>
      </c>
      <c r="M45" s="321">
        <f>'一-4、主营成本'!M38</f>
        <v>0</v>
      </c>
      <c r="N45" s="321">
        <f>'一-4、主营成本'!N38</f>
        <v>0</v>
      </c>
      <c r="O45" s="321">
        <f>'一-4、主营成本'!O38</f>
        <v>0</v>
      </c>
      <c r="P45" s="321">
        <f>'一-4、主营成本'!P38</f>
        <v>0</v>
      </c>
      <c r="Q45" s="321">
        <f>'一-4、主营成本'!Q38</f>
        <v>0</v>
      </c>
      <c r="R45" s="321">
        <f>'一-4、主营成本'!R38</f>
        <v>0</v>
      </c>
      <c r="S45" s="321">
        <f>'一-4、主营成本'!S38</f>
        <v>0</v>
      </c>
      <c r="T45" s="27">
        <f>P45+L45+H45+D45</f>
        <v>0</v>
      </c>
      <c r="U45" s="182">
        <f>B45+C45-T45</f>
        <v>0</v>
      </c>
      <c r="V45" s="264"/>
      <c r="W45" s="182">
        <f>T45-V45</f>
        <v>0</v>
      </c>
      <c r="X45" s="240" t="e">
        <f>W45/V45</f>
        <v>#DIV/0!</v>
      </c>
      <c r="Y45" s="25"/>
    </row>
    <row r="46" spans="1:25" s="89" customFormat="1" ht="15.75">
      <c r="A46" s="156" t="s">
        <v>149</v>
      </c>
      <c r="B46" s="245">
        <f t="shared" ref="B46:W46" si="7">SUM(B42:B45)</f>
        <v>0</v>
      </c>
      <c r="C46" s="245">
        <f t="shared" si="7"/>
        <v>0</v>
      </c>
      <c r="D46" s="245">
        <f t="shared" si="7"/>
        <v>0</v>
      </c>
      <c r="E46" s="245">
        <f t="shared" si="7"/>
        <v>0</v>
      </c>
      <c r="F46" s="245">
        <f t="shared" si="7"/>
        <v>0</v>
      </c>
      <c r="G46" s="245">
        <f t="shared" si="7"/>
        <v>0</v>
      </c>
      <c r="H46" s="245">
        <f t="shared" si="7"/>
        <v>0</v>
      </c>
      <c r="I46" s="245">
        <f t="shared" si="7"/>
        <v>0</v>
      </c>
      <c r="J46" s="245">
        <f t="shared" si="7"/>
        <v>0</v>
      </c>
      <c r="K46" s="245">
        <f t="shared" si="7"/>
        <v>0</v>
      </c>
      <c r="L46" s="245">
        <f t="shared" si="7"/>
        <v>0</v>
      </c>
      <c r="M46" s="245">
        <f t="shared" si="7"/>
        <v>0</v>
      </c>
      <c r="N46" s="245">
        <f t="shared" si="7"/>
        <v>0</v>
      </c>
      <c r="O46" s="245">
        <f t="shared" si="7"/>
        <v>0</v>
      </c>
      <c r="P46" s="245">
        <f t="shared" si="7"/>
        <v>0</v>
      </c>
      <c r="Q46" s="245">
        <f t="shared" si="7"/>
        <v>0</v>
      </c>
      <c r="R46" s="245">
        <f t="shared" si="7"/>
        <v>0</v>
      </c>
      <c r="S46" s="245">
        <f t="shared" si="7"/>
        <v>0</v>
      </c>
      <c r="T46" s="245">
        <f t="shared" si="7"/>
        <v>0</v>
      </c>
      <c r="U46" s="245">
        <f t="shared" si="7"/>
        <v>0</v>
      </c>
      <c r="V46" s="245">
        <f t="shared" si="7"/>
        <v>0</v>
      </c>
      <c r="W46" s="245">
        <f t="shared" si="7"/>
        <v>0</v>
      </c>
      <c r="X46" s="247" t="e">
        <f>W46/V46</f>
        <v>#DIV/0!</v>
      </c>
      <c r="Y46" s="248"/>
    </row>
    <row r="47" spans="1:25" s="89" customFormat="1" ht="15.75">
      <c r="A47" s="565" t="s">
        <v>1212</v>
      </c>
      <c r="B47" s="566">
        <f>B34+B40+B46</f>
        <v>0</v>
      </c>
      <c r="C47" s="566">
        <f t="shared" ref="C47:W47" si="8">C34+C40+C46</f>
        <v>0</v>
      </c>
      <c r="D47" s="566">
        <f t="shared" si="8"/>
        <v>0</v>
      </c>
      <c r="E47" s="566">
        <f t="shared" si="8"/>
        <v>0</v>
      </c>
      <c r="F47" s="566">
        <f t="shared" si="8"/>
        <v>0</v>
      </c>
      <c r="G47" s="566">
        <f t="shared" si="8"/>
        <v>0</v>
      </c>
      <c r="H47" s="566">
        <f t="shared" si="8"/>
        <v>0</v>
      </c>
      <c r="I47" s="566">
        <f t="shared" si="8"/>
        <v>0</v>
      </c>
      <c r="J47" s="566">
        <f t="shared" si="8"/>
        <v>0</v>
      </c>
      <c r="K47" s="566">
        <f t="shared" si="8"/>
        <v>0</v>
      </c>
      <c r="L47" s="566">
        <f t="shared" si="8"/>
        <v>0</v>
      </c>
      <c r="M47" s="566">
        <f t="shared" si="8"/>
        <v>0</v>
      </c>
      <c r="N47" s="566">
        <f t="shared" si="8"/>
        <v>0</v>
      </c>
      <c r="O47" s="566">
        <f t="shared" si="8"/>
        <v>0</v>
      </c>
      <c r="P47" s="566">
        <f t="shared" si="8"/>
        <v>0</v>
      </c>
      <c r="Q47" s="566">
        <f t="shared" si="8"/>
        <v>0</v>
      </c>
      <c r="R47" s="566">
        <f t="shared" si="8"/>
        <v>0</v>
      </c>
      <c r="S47" s="566">
        <f t="shared" si="8"/>
        <v>0</v>
      </c>
      <c r="T47" s="566">
        <f t="shared" si="8"/>
        <v>0</v>
      </c>
      <c r="U47" s="566">
        <f t="shared" si="8"/>
        <v>0</v>
      </c>
      <c r="V47" s="566">
        <f t="shared" si="8"/>
        <v>0</v>
      </c>
      <c r="W47" s="566">
        <f t="shared" si="8"/>
        <v>0</v>
      </c>
      <c r="X47" s="567"/>
      <c r="Y47" s="568"/>
    </row>
    <row r="48" spans="1:25" s="89" customFormat="1" ht="19.5">
      <c r="A48" s="290" t="s">
        <v>272</v>
      </c>
      <c r="B48" s="291">
        <f>B27+B34</f>
        <v>611372877.85000026</v>
      </c>
      <c r="C48" s="291">
        <f>SUM(C34)</f>
        <v>0</v>
      </c>
      <c r="D48" s="291">
        <f>D27+D34</f>
        <v>21750000</v>
      </c>
      <c r="E48" s="291">
        <f t="shared" ref="E48:S48" si="9">E27+E34</f>
        <v>280000</v>
      </c>
      <c r="F48" s="291">
        <f t="shared" si="9"/>
        <v>11330000</v>
      </c>
      <c r="G48" s="291">
        <f t="shared" si="9"/>
        <v>10140000</v>
      </c>
      <c r="H48" s="291">
        <f t="shared" si="9"/>
        <v>39440000</v>
      </c>
      <c r="I48" s="291">
        <f t="shared" si="9"/>
        <v>8240000</v>
      </c>
      <c r="J48" s="291">
        <f t="shared" si="9"/>
        <v>14200000</v>
      </c>
      <c r="K48" s="291">
        <f t="shared" si="9"/>
        <v>17000000</v>
      </c>
      <c r="L48" s="291">
        <f t="shared" si="9"/>
        <v>37770000</v>
      </c>
      <c r="M48" s="291">
        <f t="shared" si="9"/>
        <v>12230000</v>
      </c>
      <c r="N48" s="291">
        <f t="shared" si="9"/>
        <v>11460000</v>
      </c>
      <c r="O48" s="291">
        <f t="shared" si="9"/>
        <v>14080000</v>
      </c>
      <c r="P48" s="291">
        <f t="shared" si="9"/>
        <v>44870000</v>
      </c>
      <c r="Q48" s="291">
        <f t="shared" si="9"/>
        <v>20820000</v>
      </c>
      <c r="R48" s="291">
        <f t="shared" si="9"/>
        <v>13210000</v>
      </c>
      <c r="S48" s="291">
        <f t="shared" si="9"/>
        <v>10840000</v>
      </c>
      <c r="T48" s="291">
        <f>T27+T34</f>
        <v>143830000</v>
      </c>
      <c r="U48" s="291">
        <f>U27+U34</f>
        <v>467542877.85000026</v>
      </c>
      <c r="V48" s="291">
        <f>V27+V34</f>
        <v>0</v>
      </c>
      <c r="W48" s="291">
        <f>W27+W34</f>
        <v>143830000</v>
      </c>
      <c r="X48" s="247" t="e">
        <f>W48/V48</f>
        <v>#DIV/0!</v>
      </c>
      <c r="Y48" s="248"/>
    </row>
    <row r="49" spans="1:25" ht="18.75">
      <c r="A49" s="118"/>
      <c r="B49" s="118"/>
      <c r="C49" s="118"/>
      <c r="D49" s="118"/>
      <c r="E49" s="118"/>
      <c r="F49" s="118"/>
      <c r="G49" s="118"/>
      <c r="H49" s="118"/>
      <c r="I49" s="118"/>
      <c r="J49" s="118"/>
      <c r="K49" s="118"/>
      <c r="L49" s="118"/>
      <c r="M49" s="118"/>
      <c r="N49" s="118"/>
      <c r="O49" s="118"/>
      <c r="P49" s="118"/>
      <c r="Q49" s="118"/>
      <c r="R49" s="118"/>
      <c r="S49" s="118"/>
      <c r="T49" s="118"/>
      <c r="U49" s="118"/>
      <c r="V49" s="1749" t="s">
        <v>313</v>
      </c>
      <c r="W49" s="1749"/>
      <c r="X49" s="1749"/>
      <c r="Y49" s="1749"/>
    </row>
    <row r="50" spans="1:25" ht="19.5">
      <c r="A50" s="1748" t="s">
        <v>953</v>
      </c>
      <c r="B50" s="1748"/>
      <c r="C50" s="1748"/>
      <c r="D50" s="1748"/>
      <c r="E50" s="1748"/>
      <c r="F50" s="1748"/>
      <c r="G50" s="1748"/>
      <c r="H50" s="1748"/>
      <c r="I50" s="1748"/>
      <c r="J50" s="1748"/>
      <c r="K50" s="1748"/>
      <c r="L50" s="1748"/>
      <c r="M50" s="1748"/>
      <c r="N50" s="1748"/>
      <c r="O50" s="1748"/>
      <c r="P50" s="1748"/>
      <c r="Q50" s="1748"/>
      <c r="R50" s="1748"/>
      <c r="S50" s="1748"/>
      <c r="T50" s="1748"/>
      <c r="U50" s="1748"/>
      <c r="V50" s="1748"/>
      <c r="W50" s="1748"/>
      <c r="X50" s="1748"/>
    </row>
    <row r="51" spans="1:25" ht="15.75">
      <c r="A51" s="79"/>
      <c r="B51" s="79"/>
      <c r="C51" s="79"/>
    </row>
  </sheetData>
  <mergeCells count="6">
    <mergeCell ref="A3:Y3"/>
    <mergeCell ref="A5:A6"/>
    <mergeCell ref="Y5:Y6"/>
    <mergeCell ref="A50:X50"/>
    <mergeCell ref="V49:Y49"/>
    <mergeCell ref="C8:C27"/>
  </mergeCells>
  <phoneticPr fontId="2" type="noConversion"/>
  <hyperlinks>
    <hyperlink ref="A2" location="二、损益表!A1" display="返回"/>
  </hyperlinks>
  <printOptions horizontalCentered="1"/>
  <pageMargins left="0.74803149606299213" right="0.74803149606299213" top="0.98425196850393704" bottom="0.98425196850393704" header="0.51181102362204722" footer="0.51181102362204722"/>
  <pageSetup paperSize="9" orientation="landscape" verticalDpi="1200" r:id="rId1"/>
  <headerFooter alignWithMargins="0"/>
  <drawing r:id="rId2"/>
</worksheet>
</file>

<file path=xl/worksheets/sheet36.xml><?xml version="1.0" encoding="utf-8"?>
<worksheet xmlns="http://schemas.openxmlformats.org/spreadsheetml/2006/main" xmlns:r="http://schemas.openxmlformats.org/officeDocument/2006/relationships">
  <sheetPr codeName="Sheet40">
    <outlinePr summaryRight="0"/>
  </sheetPr>
  <dimension ref="A1:W28"/>
  <sheetViews>
    <sheetView workbookViewId="0">
      <selection activeCell="D7" sqref="D7"/>
    </sheetView>
  </sheetViews>
  <sheetFormatPr defaultRowHeight="14.25" outlineLevelCol="1"/>
  <cols>
    <col min="1" max="1" width="21.125" style="146" customWidth="1"/>
    <col min="2" max="2" width="10.25" style="146" customWidth="1"/>
    <col min="3" max="3" width="16.125" style="1279" bestFit="1" customWidth="1"/>
    <col min="4" max="4" width="14.25" style="1279" customWidth="1" outlineLevel="1"/>
    <col min="5" max="5" width="16.125" style="1279" customWidth="1" outlineLevel="1"/>
    <col min="6" max="6" width="14.25" style="1279" customWidth="1" outlineLevel="1"/>
    <col min="7" max="7" width="14.25" style="1279" customWidth="1" collapsed="1"/>
    <col min="8" max="10" width="14.25" style="1279" hidden="1" customWidth="1" outlineLevel="1"/>
    <col min="11" max="11" width="14.25" style="1279" customWidth="1" collapsed="1"/>
    <col min="12" max="14" width="14.25" style="1279" hidden="1" customWidth="1" outlineLevel="1"/>
    <col min="15" max="15" width="14.25" style="1279" customWidth="1" collapsed="1"/>
    <col min="16" max="18" width="14.25" style="1279" hidden="1" customWidth="1" outlineLevel="1"/>
    <col min="19" max="19" width="16.125" style="1279" bestFit="1" customWidth="1"/>
    <col min="20" max="21" width="14.25" style="1279" customWidth="1"/>
    <col min="22" max="22" width="9.125" style="146" customWidth="1"/>
    <col min="23" max="23" width="10.5" style="146" customWidth="1"/>
    <col min="24" max="16384" width="9" style="146"/>
  </cols>
  <sheetData>
    <row r="1" spans="1:23">
      <c r="A1" s="35" t="s">
        <v>954</v>
      </c>
    </row>
    <row r="2" spans="1:23">
      <c r="A2" s="161" t="s">
        <v>1015</v>
      </c>
    </row>
    <row r="3" spans="1:23" ht="22.5">
      <c r="A3" s="1577" t="s">
        <v>955</v>
      </c>
      <c r="B3" s="1577"/>
      <c r="C3" s="1577"/>
      <c r="D3" s="1577"/>
      <c r="E3" s="1577"/>
      <c r="F3" s="1577"/>
      <c r="G3" s="1577"/>
      <c r="H3" s="1577"/>
      <c r="I3" s="1577"/>
      <c r="J3" s="1577"/>
      <c r="K3" s="1577"/>
      <c r="L3" s="1577"/>
      <c r="M3" s="1577"/>
      <c r="N3" s="1577"/>
      <c r="O3" s="1577"/>
      <c r="P3" s="1577"/>
      <c r="Q3" s="1577"/>
      <c r="R3" s="1577"/>
      <c r="S3" s="1577"/>
      <c r="T3" s="1577"/>
      <c r="U3" s="1577"/>
      <c r="V3" s="1577"/>
      <c r="W3" s="1577"/>
    </row>
    <row r="4" spans="1:23" ht="29.25" customHeight="1">
      <c r="A4" s="62" t="str">
        <f>表格索引!B4</f>
        <v>编制单位：广东******有限公司</v>
      </c>
      <c r="B4" s="62"/>
      <c r="K4" s="1280" t="str">
        <f>表格索引!C4</f>
        <v>预算年度：2013年</v>
      </c>
      <c r="L4" s="1280"/>
      <c r="M4" s="1280"/>
      <c r="N4" s="1280"/>
      <c r="O4" s="1280"/>
      <c r="P4" s="1280"/>
      <c r="Q4" s="1280"/>
      <c r="R4" s="1280"/>
      <c r="S4" s="1578" t="s">
        <v>1186</v>
      </c>
      <c r="T4" s="1578"/>
      <c r="U4" s="1578"/>
      <c r="V4" s="1578"/>
      <c r="W4" s="1578"/>
    </row>
    <row r="5" spans="1:23" s="20" customFormat="1" ht="28.5" customHeight="1">
      <c r="A5" s="1498" t="s">
        <v>1164</v>
      </c>
      <c r="B5" s="1498" t="s">
        <v>956</v>
      </c>
      <c r="C5" s="1281" t="s">
        <v>1207</v>
      </c>
      <c r="D5" s="1281" t="s">
        <v>368</v>
      </c>
      <c r="E5" s="1281" t="s">
        <v>369</v>
      </c>
      <c r="F5" s="1281" t="s">
        <v>370</v>
      </c>
      <c r="G5" s="1281" t="s">
        <v>1208</v>
      </c>
      <c r="H5" s="1281" t="s">
        <v>371</v>
      </c>
      <c r="I5" s="1281" t="s">
        <v>372</v>
      </c>
      <c r="J5" s="1281" t="s">
        <v>373</v>
      </c>
      <c r="K5" s="1281" t="s">
        <v>1191</v>
      </c>
      <c r="L5" s="1281" t="s">
        <v>374</v>
      </c>
      <c r="M5" s="1281" t="s">
        <v>375</v>
      </c>
      <c r="N5" s="1281" t="s">
        <v>376</v>
      </c>
      <c r="O5" s="1281" t="s">
        <v>1192</v>
      </c>
      <c r="P5" s="1281" t="s">
        <v>377</v>
      </c>
      <c r="Q5" s="1281" t="s">
        <v>378</v>
      </c>
      <c r="R5" s="1281" t="s">
        <v>379</v>
      </c>
      <c r="S5" s="1282" t="s">
        <v>1115</v>
      </c>
      <c r="T5" s="1283" t="s">
        <v>1150</v>
      </c>
      <c r="U5" s="1283" t="s">
        <v>86</v>
      </c>
      <c r="V5" s="130" t="s">
        <v>957</v>
      </c>
      <c r="W5" s="1498" t="s">
        <v>1185</v>
      </c>
    </row>
    <row r="6" spans="1:23" s="20" customFormat="1" ht="20.25" customHeight="1">
      <c r="A6" s="1499"/>
      <c r="B6" s="1499"/>
      <c r="C6" s="1284" t="s">
        <v>12</v>
      </c>
      <c r="D6" s="1284"/>
      <c r="E6" s="1284"/>
      <c r="F6" s="1284"/>
      <c r="G6" s="1284" t="s">
        <v>13</v>
      </c>
      <c r="H6" s="1284"/>
      <c r="I6" s="1284"/>
      <c r="J6" s="1284"/>
      <c r="K6" s="1284" t="s">
        <v>19</v>
      </c>
      <c r="L6" s="1284"/>
      <c r="M6" s="1284"/>
      <c r="N6" s="1284"/>
      <c r="O6" s="1284" t="s">
        <v>15</v>
      </c>
      <c r="P6" s="1285"/>
      <c r="Q6" s="1285"/>
      <c r="R6" s="1285"/>
      <c r="S6" s="1285" t="s">
        <v>20</v>
      </c>
      <c r="T6" s="1286" t="s">
        <v>17</v>
      </c>
      <c r="U6" s="1286" t="s">
        <v>87</v>
      </c>
      <c r="V6" s="131" t="s">
        <v>262</v>
      </c>
      <c r="W6" s="1499"/>
    </row>
    <row r="7" spans="1:23" s="20" customFormat="1" ht="20.25" customHeight="1">
      <c r="A7" s="16" t="s">
        <v>1691</v>
      </c>
      <c r="B7" s="16"/>
      <c r="C7" s="1284">
        <f>SUM(D7:F7)</f>
        <v>0</v>
      </c>
      <c r="D7" s="1284">
        <f>二、损益表!D6</f>
        <v>0</v>
      </c>
      <c r="E7" s="1284">
        <f>二、损益表!E6</f>
        <v>0</v>
      </c>
      <c r="F7" s="1284">
        <f>二、损益表!F6</f>
        <v>0</v>
      </c>
      <c r="G7" s="1284">
        <f>SUM(H7:J7)</f>
        <v>0</v>
      </c>
      <c r="H7" s="1284">
        <f>二、损益表!H6</f>
        <v>0</v>
      </c>
      <c r="I7" s="1284">
        <f>二、损益表!I6</f>
        <v>0</v>
      </c>
      <c r="J7" s="1284">
        <f>二、损益表!J6</f>
        <v>0</v>
      </c>
      <c r="K7" s="1284">
        <f>SUM(L7:N7)</f>
        <v>0</v>
      </c>
      <c r="L7" s="1284">
        <f>二、损益表!L6</f>
        <v>0</v>
      </c>
      <c r="M7" s="1284">
        <f>二、损益表!M6</f>
        <v>0</v>
      </c>
      <c r="N7" s="1284">
        <f>二、损益表!N6</f>
        <v>0</v>
      </c>
      <c r="O7" s="1284">
        <f>SUM(P7:R7)</f>
        <v>0</v>
      </c>
      <c r="P7" s="1284">
        <f>二、损益表!P6</f>
        <v>0</v>
      </c>
      <c r="Q7" s="1284">
        <f>二、损益表!Q6</f>
        <v>0</v>
      </c>
      <c r="R7" s="1284">
        <f>二、损益表!R6</f>
        <v>0</v>
      </c>
      <c r="S7" s="1287">
        <f t="shared" ref="S7:S17" si="0">O7+K7+G7+C7</f>
        <v>0</v>
      </c>
      <c r="T7" s="1286"/>
      <c r="U7" s="1286"/>
      <c r="V7" s="131"/>
      <c r="W7" s="16"/>
    </row>
    <row r="8" spans="1:23" ht="26.1" customHeight="1">
      <c r="A8" s="116" t="s">
        <v>1039</v>
      </c>
      <c r="B8" s="210" t="s">
        <v>1042</v>
      </c>
      <c r="C8" s="1288">
        <f t="shared" ref="C8:C17" si="1">SUM(D8:F8)</f>
        <v>0</v>
      </c>
      <c r="D8" s="1289">
        <f>D7*0.05</f>
        <v>0</v>
      </c>
      <c r="E8" s="1289">
        <f>E7*0.05</f>
        <v>0</v>
      </c>
      <c r="F8" s="1289">
        <f>F7*0.05</f>
        <v>0</v>
      </c>
      <c r="G8" s="1288">
        <f t="shared" ref="G8:G17" si="2">SUM(H8:J8)</f>
        <v>0</v>
      </c>
      <c r="H8" s="1289">
        <f>H7*0.05</f>
        <v>0</v>
      </c>
      <c r="I8" s="1289">
        <f>I7*0.05</f>
        <v>0</v>
      </c>
      <c r="J8" s="1289">
        <f>J7*0.05</f>
        <v>0</v>
      </c>
      <c r="K8" s="1288">
        <f t="shared" ref="K8:K17" si="3">SUM(L8:N8)</f>
        <v>0</v>
      </c>
      <c r="L8" s="1289">
        <f>L7*0.05</f>
        <v>0</v>
      </c>
      <c r="M8" s="1289">
        <f>M7*0.05</f>
        <v>0</v>
      </c>
      <c r="N8" s="1289">
        <f>N7*0.05</f>
        <v>0</v>
      </c>
      <c r="O8" s="1288">
        <f t="shared" ref="O8:O17" si="4">SUM(P8:R8)</f>
        <v>0</v>
      </c>
      <c r="P8" s="1289">
        <f>P7*0.05</f>
        <v>0</v>
      </c>
      <c r="Q8" s="1289">
        <f>Q7*0.05</f>
        <v>0</v>
      </c>
      <c r="R8" s="1289">
        <f>R7*0.05</f>
        <v>0</v>
      </c>
      <c r="S8" s="641">
        <f t="shared" si="0"/>
        <v>0</v>
      </c>
      <c r="T8" s="695"/>
      <c r="U8" s="694">
        <f t="shared" ref="U8:U18" si="5">S8-T8</f>
        <v>0</v>
      </c>
      <c r="V8" s="242" t="str">
        <f>IF(ISNUMBER(U8/T8),U8/T8,"")</f>
        <v/>
      </c>
      <c r="W8" s="82"/>
    </row>
    <row r="9" spans="1:23" ht="26.1" customHeight="1">
      <c r="A9" s="116" t="s">
        <v>1043</v>
      </c>
      <c r="B9" s="117" t="s">
        <v>1041</v>
      </c>
      <c r="C9" s="1288">
        <f t="shared" si="1"/>
        <v>0</v>
      </c>
      <c r="D9" s="1289">
        <f>D8*0.07</f>
        <v>0</v>
      </c>
      <c r="E9" s="1289">
        <f>E8*0.07</f>
        <v>0</v>
      </c>
      <c r="F9" s="1289">
        <f>F8*0.07</f>
        <v>0</v>
      </c>
      <c r="G9" s="1288">
        <f t="shared" si="2"/>
        <v>0</v>
      </c>
      <c r="H9" s="1289">
        <f>H8*0.07</f>
        <v>0</v>
      </c>
      <c r="I9" s="1289">
        <f>I8*0.07</f>
        <v>0</v>
      </c>
      <c r="J9" s="1289">
        <f>J8*0.07</f>
        <v>0</v>
      </c>
      <c r="K9" s="1288">
        <f t="shared" si="3"/>
        <v>0</v>
      </c>
      <c r="L9" s="1289">
        <f>L8*0.07</f>
        <v>0</v>
      </c>
      <c r="M9" s="1289">
        <f>M8*0.07</f>
        <v>0</v>
      </c>
      <c r="N9" s="1289">
        <f>N8*0.07</f>
        <v>0</v>
      </c>
      <c r="O9" s="1288">
        <f t="shared" si="4"/>
        <v>0</v>
      </c>
      <c r="P9" s="1289">
        <f>P8*0.07</f>
        <v>0</v>
      </c>
      <c r="Q9" s="1289">
        <f>Q8*0.07</f>
        <v>0</v>
      </c>
      <c r="R9" s="1289">
        <f>R8*0.07</f>
        <v>0</v>
      </c>
      <c r="S9" s="641">
        <f t="shared" si="0"/>
        <v>0</v>
      </c>
      <c r="T9" s="695"/>
      <c r="U9" s="694">
        <f t="shared" si="5"/>
        <v>0</v>
      </c>
      <c r="V9" s="242" t="str">
        <f t="shared" ref="V9:V13" si="6">IF(ISNUMBER(U9/T9),U9/T9,"")</f>
        <v/>
      </c>
      <c r="W9" s="82"/>
    </row>
    <row r="10" spans="1:23" ht="26.1" customHeight="1">
      <c r="A10" s="209" t="s">
        <v>814</v>
      </c>
      <c r="B10" s="117" t="s">
        <v>1041</v>
      </c>
      <c r="C10" s="1288">
        <f t="shared" si="1"/>
        <v>0</v>
      </c>
      <c r="D10" s="1289">
        <f>D8*0.03</f>
        <v>0</v>
      </c>
      <c r="E10" s="1289">
        <f>E8*0.03</f>
        <v>0</v>
      </c>
      <c r="F10" s="1289">
        <f>F8*0.03</f>
        <v>0</v>
      </c>
      <c r="G10" s="1288">
        <f t="shared" si="2"/>
        <v>0</v>
      </c>
      <c r="H10" s="1289">
        <f>H8*0.03</f>
        <v>0</v>
      </c>
      <c r="I10" s="1289">
        <f>I8*0.03</f>
        <v>0</v>
      </c>
      <c r="J10" s="1289">
        <f>J8*0.03</f>
        <v>0</v>
      </c>
      <c r="K10" s="1288">
        <f t="shared" si="3"/>
        <v>0</v>
      </c>
      <c r="L10" s="1289">
        <f>L8*0.03</f>
        <v>0</v>
      </c>
      <c r="M10" s="1289">
        <f>M8*0.03</f>
        <v>0</v>
      </c>
      <c r="N10" s="1289">
        <f>N8*0.03</f>
        <v>0</v>
      </c>
      <c r="O10" s="1288">
        <f t="shared" si="4"/>
        <v>0</v>
      </c>
      <c r="P10" s="1289">
        <f>P8*0.03</f>
        <v>0</v>
      </c>
      <c r="Q10" s="1289">
        <f>Q8*0.03</f>
        <v>0</v>
      </c>
      <c r="R10" s="1289">
        <f>R8*0.03</f>
        <v>0</v>
      </c>
      <c r="S10" s="641">
        <f t="shared" si="0"/>
        <v>0</v>
      </c>
      <c r="T10" s="695"/>
      <c r="U10" s="694">
        <f t="shared" si="5"/>
        <v>0</v>
      </c>
      <c r="V10" s="242" t="str">
        <f t="shared" si="6"/>
        <v/>
      </c>
      <c r="W10" s="82"/>
    </row>
    <row r="11" spans="1:23" ht="26.1" customHeight="1">
      <c r="A11" s="209" t="s">
        <v>815</v>
      </c>
      <c r="B11" s="117" t="s">
        <v>1041</v>
      </c>
      <c r="C11" s="1288">
        <f t="shared" si="1"/>
        <v>0</v>
      </c>
      <c r="D11" s="1289">
        <f>D8*0.02</f>
        <v>0</v>
      </c>
      <c r="E11" s="1289">
        <f>E8*0.02</f>
        <v>0</v>
      </c>
      <c r="F11" s="1289">
        <f>F8*0.02</f>
        <v>0</v>
      </c>
      <c r="G11" s="1288">
        <f t="shared" si="2"/>
        <v>0</v>
      </c>
      <c r="H11" s="1289">
        <f>H8*0.02</f>
        <v>0</v>
      </c>
      <c r="I11" s="1289">
        <f>I8*0.02</f>
        <v>0</v>
      </c>
      <c r="J11" s="1289">
        <f>J8*0.02</f>
        <v>0</v>
      </c>
      <c r="K11" s="1288">
        <f t="shared" si="3"/>
        <v>0</v>
      </c>
      <c r="L11" s="1289">
        <f>L8*0.02</f>
        <v>0</v>
      </c>
      <c r="M11" s="1289">
        <f>M8*0.02</f>
        <v>0</v>
      </c>
      <c r="N11" s="1289">
        <f>N8*0.02</f>
        <v>0</v>
      </c>
      <c r="O11" s="1288">
        <f t="shared" si="4"/>
        <v>0</v>
      </c>
      <c r="P11" s="1289">
        <f>P8*0.02</f>
        <v>0</v>
      </c>
      <c r="Q11" s="1289">
        <f>Q8*0.02</f>
        <v>0</v>
      </c>
      <c r="R11" s="1289">
        <f>R8*0.02</f>
        <v>0</v>
      </c>
      <c r="S11" s="641">
        <f t="shared" si="0"/>
        <v>0</v>
      </c>
      <c r="T11" s="694"/>
      <c r="U11" s="694">
        <f t="shared" si="5"/>
        <v>0</v>
      </c>
      <c r="V11" s="242" t="str">
        <f t="shared" si="6"/>
        <v/>
      </c>
      <c r="W11" s="82"/>
    </row>
    <row r="12" spans="1:23" ht="26.1" customHeight="1">
      <c r="A12" s="209" t="s">
        <v>328</v>
      </c>
      <c r="B12" s="210" t="s">
        <v>1042</v>
      </c>
      <c r="C12" s="1288">
        <f t="shared" si="1"/>
        <v>0</v>
      </c>
      <c r="D12" s="1289">
        <f>D7*0.001</f>
        <v>0</v>
      </c>
      <c r="E12" s="1289">
        <f>E7*0.001</f>
        <v>0</v>
      </c>
      <c r="F12" s="1289">
        <f>F7*0.001</f>
        <v>0</v>
      </c>
      <c r="G12" s="1288">
        <f t="shared" si="2"/>
        <v>0</v>
      </c>
      <c r="H12" s="1289">
        <f>H7*0.001</f>
        <v>0</v>
      </c>
      <c r="I12" s="1289">
        <f>I7*0.001</f>
        <v>0</v>
      </c>
      <c r="J12" s="1289">
        <f>J7*0.001</f>
        <v>0</v>
      </c>
      <c r="K12" s="1288">
        <f t="shared" si="3"/>
        <v>0</v>
      </c>
      <c r="L12" s="1289">
        <f>L7*0.001</f>
        <v>0</v>
      </c>
      <c r="M12" s="1289">
        <f>M7*0.001</f>
        <v>0</v>
      </c>
      <c r="N12" s="1289">
        <f>N7*0.001</f>
        <v>0</v>
      </c>
      <c r="O12" s="1288">
        <f t="shared" si="4"/>
        <v>0</v>
      </c>
      <c r="P12" s="1289">
        <f>P7*0.001</f>
        <v>0</v>
      </c>
      <c r="Q12" s="1289">
        <f>Q7*0.001</f>
        <v>0</v>
      </c>
      <c r="R12" s="1289">
        <f>R7*0.001</f>
        <v>0</v>
      </c>
      <c r="S12" s="641">
        <f t="shared" si="0"/>
        <v>0</v>
      </c>
      <c r="T12" s="694"/>
      <c r="U12" s="694">
        <f t="shared" si="5"/>
        <v>0</v>
      </c>
      <c r="V12" s="242" t="str">
        <f t="shared" si="6"/>
        <v/>
      </c>
      <c r="W12" s="82"/>
    </row>
    <row r="13" spans="1:23" ht="26.1" customHeight="1">
      <c r="A13" s="116" t="s">
        <v>816</v>
      </c>
      <c r="B13" s="210" t="s">
        <v>1042</v>
      </c>
      <c r="C13" s="1288">
        <f t="shared" si="1"/>
        <v>0</v>
      </c>
      <c r="D13" s="1289">
        <f>D7*0.03</f>
        <v>0</v>
      </c>
      <c r="E13" s="1289">
        <f>E7*0.03</f>
        <v>0</v>
      </c>
      <c r="F13" s="1289">
        <f>F7*0.03</f>
        <v>0</v>
      </c>
      <c r="G13" s="1288">
        <f t="shared" si="2"/>
        <v>0</v>
      </c>
      <c r="H13" s="1289">
        <f>H7*0.03</f>
        <v>0</v>
      </c>
      <c r="I13" s="1289">
        <f>I7*0.03</f>
        <v>0</v>
      </c>
      <c r="J13" s="1289">
        <f>J7*0.03</f>
        <v>0</v>
      </c>
      <c r="K13" s="1288">
        <f t="shared" si="3"/>
        <v>0</v>
      </c>
      <c r="L13" s="1289">
        <f>L7*0.03</f>
        <v>0</v>
      </c>
      <c r="M13" s="1289">
        <f>M7*0.03</f>
        <v>0</v>
      </c>
      <c r="N13" s="1289">
        <f>N7*0.03</f>
        <v>0</v>
      </c>
      <c r="O13" s="1288">
        <f t="shared" si="4"/>
        <v>0</v>
      </c>
      <c r="P13" s="1289">
        <f>P7*0.03</f>
        <v>0</v>
      </c>
      <c r="Q13" s="1289">
        <f>Q7*0.03</f>
        <v>0</v>
      </c>
      <c r="R13" s="1289">
        <f>R7*0.03</f>
        <v>0</v>
      </c>
      <c r="S13" s="641">
        <f t="shared" si="0"/>
        <v>0</v>
      </c>
      <c r="T13" s="694"/>
      <c r="U13" s="694">
        <f t="shared" si="5"/>
        <v>0</v>
      </c>
      <c r="V13" s="242" t="str">
        <f t="shared" si="6"/>
        <v/>
      </c>
      <c r="W13" s="82"/>
    </row>
    <row r="14" spans="1:23" ht="26.1" customHeight="1">
      <c r="A14" s="116" t="s">
        <v>817</v>
      </c>
      <c r="B14" s="116"/>
      <c r="C14" s="1288">
        <f t="shared" si="1"/>
        <v>0</v>
      </c>
      <c r="D14" s="1289"/>
      <c r="E14" s="1289"/>
      <c r="F14" s="1289"/>
      <c r="G14" s="1288">
        <f t="shared" si="2"/>
        <v>0</v>
      </c>
      <c r="H14" s="1289"/>
      <c r="I14" s="1289"/>
      <c r="J14" s="1289"/>
      <c r="K14" s="1288">
        <f t="shared" si="3"/>
        <v>0</v>
      </c>
      <c r="L14" s="1289"/>
      <c r="M14" s="1289"/>
      <c r="N14" s="1289"/>
      <c r="O14" s="1288">
        <f t="shared" si="4"/>
        <v>0</v>
      </c>
      <c r="P14" s="1289"/>
      <c r="Q14" s="1289"/>
      <c r="R14" s="1289"/>
      <c r="S14" s="641">
        <f t="shared" si="0"/>
        <v>0</v>
      </c>
      <c r="T14" s="694"/>
      <c r="U14" s="694"/>
      <c r="V14" s="242"/>
      <c r="W14" s="82"/>
    </row>
    <row r="15" spans="1:23" ht="26.1" customHeight="1">
      <c r="A15" s="116"/>
      <c r="B15" s="116"/>
      <c r="C15" s="1288">
        <f t="shared" si="1"/>
        <v>0</v>
      </c>
      <c r="D15" s="1289"/>
      <c r="E15" s="1289"/>
      <c r="F15" s="1289"/>
      <c r="G15" s="1288">
        <f t="shared" si="2"/>
        <v>0</v>
      </c>
      <c r="H15" s="1289"/>
      <c r="I15" s="1289"/>
      <c r="J15" s="1289"/>
      <c r="K15" s="1288">
        <f t="shared" si="3"/>
        <v>0</v>
      </c>
      <c r="L15" s="1289"/>
      <c r="M15" s="1289"/>
      <c r="N15" s="1289"/>
      <c r="O15" s="1288">
        <f t="shared" si="4"/>
        <v>0</v>
      </c>
      <c r="P15" s="1289"/>
      <c r="Q15" s="1289"/>
      <c r="R15" s="1289"/>
      <c r="S15" s="641">
        <f t="shared" si="0"/>
        <v>0</v>
      </c>
      <c r="T15" s="694"/>
      <c r="U15" s="694"/>
      <c r="V15" s="242"/>
      <c r="W15" s="82"/>
    </row>
    <row r="16" spans="1:23" ht="26.1" customHeight="1">
      <c r="A16" s="116" t="s">
        <v>570</v>
      </c>
      <c r="B16" s="116"/>
      <c r="C16" s="1288">
        <f t="shared" si="1"/>
        <v>2268343.63</v>
      </c>
      <c r="D16" s="1289"/>
      <c r="E16" s="1289">
        <v>2268343.63</v>
      </c>
      <c r="F16" s="1289"/>
      <c r="G16" s="1288">
        <f t="shared" si="2"/>
        <v>0</v>
      </c>
      <c r="H16" s="1289"/>
      <c r="I16" s="1289"/>
      <c r="J16" s="1289"/>
      <c r="K16" s="1288">
        <f t="shared" si="3"/>
        <v>0</v>
      </c>
      <c r="L16" s="1289"/>
      <c r="M16" s="1289"/>
      <c r="N16" s="1289"/>
      <c r="O16" s="1288">
        <f t="shared" si="4"/>
        <v>0</v>
      </c>
      <c r="P16" s="1289"/>
      <c r="Q16" s="1289"/>
      <c r="R16" s="1289"/>
      <c r="S16" s="641">
        <f t="shared" si="0"/>
        <v>2268343.63</v>
      </c>
      <c r="T16" s="694"/>
      <c r="U16" s="694"/>
      <c r="V16" s="242"/>
      <c r="W16" s="82"/>
    </row>
    <row r="17" spans="1:23" ht="26.1" customHeight="1">
      <c r="A17" s="116" t="s">
        <v>333</v>
      </c>
      <c r="B17" s="116"/>
      <c r="C17" s="1288">
        <f t="shared" si="1"/>
        <v>0</v>
      </c>
      <c r="D17" s="1289"/>
      <c r="E17" s="1289"/>
      <c r="F17" s="1289"/>
      <c r="G17" s="1288">
        <f t="shared" si="2"/>
        <v>0</v>
      </c>
      <c r="H17" s="1289"/>
      <c r="I17" s="1289"/>
      <c r="J17" s="1289"/>
      <c r="K17" s="1288">
        <f t="shared" si="3"/>
        <v>0</v>
      </c>
      <c r="L17" s="1289"/>
      <c r="M17" s="1289"/>
      <c r="N17" s="1289"/>
      <c r="O17" s="1288">
        <f t="shared" si="4"/>
        <v>0</v>
      </c>
      <c r="P17" s="1289"/>
      <c r="Q17" s="1289"/>
      <c r="R17" s="1289"/>
      <c r="S17" s="641">
        <f t="shared" si="0"/>
        <v>0</v>
      </c>
      <c r="T17" s="694"/>
      <c r="U17" s="694">
        <f t="shared" si="5"/>
        <v>0</v>
      </c>
      <c r="V17" s="242" t="str">
        <f t="shared" ref="V17:V18" si="7">IF(ISNUMBER(U17/T17),U17/T17,"")</f>
        <v/>
      </c>
      <c r="W17" s="82"/>
    </row>
    <row r="18" spans="1:23" s="251" customFormat="1" ht="28.5" customHeight="1">
      <c r="A18" s="249" t="s">
        <v>958</v>
      </c>
      <c r="B18" s="249"/>
      <c r="C18" s="1290">
        <f>SUM(C8:C17)</f>
        <v>2268343.63</v>
      </c>
      <c r="D18" s="1290">
        <f t="shared" ref="D18:R18" si="8">SUM(D8:D17)</f>
        <v>0</v>
      </c>
      <c r="E18" s="1290">
        <f t="shared" si="8"/>
        <v>2268343.63</v>
      </c>
      <c r="F18" s="1290">
        <f t="shared" si="8"/>
        <v>0</v>
      </c>
      <c r="G18" s="1290">
        <f t="shared" si="8"/>
        <v>0</v>
      </c>
      <c r="H18" s="1290">
        <f t="shared" si="8"/>
        <v>0</v>
      </c>
      <c r="I18" s="1290">
        <f t="shared" si="8"/>
        <v>0</v>
      </c>
      <c r="J18" s="1290">
        <f t="shared" si="8"/>
        <v>0</v>
      </c>
      <c r="K18" s="1290">
        <f t="shared" si="8"/>
        <v>0</v>
      </c>
      <c r="L18" s="1290">
        <f t="shared" si="8"/>
        <v>0</v>
      </c>
      <c r="M18" s="1290">
        <f t="shared" si="8"/>
        <v>0</v>
      </c>
      <c r="N18" s="1290">
        <f t="shared" si="8"/>
        <v>0</v>
      </c>
      <c r="O18" s="1290">
        <f t="shared" si="8"/>
        <v>0</v>
      </c>
      <c r="P18" s="1290">
        <f t="shared" si="8"/>
        <v>0</v>
      </c>
      <c r="Q18" s="1290">
        <f t="shared" si="8"/>
        <v>0</v>
      </c>
      <c r="R18" s="1290">
        <f t="shared" si="8"/>
        <v>0</v>
      </c>
      <c r="S18" s="1290">
        <f>SUM(S8:S17)</f>
        <v>2268343.63</v>
      </c>
      <c r="T18" s="1290">
        <f>SUM(T8:T17)</f>
        <v>0</v>
      </c>
      <c r="U18" s="1291">
        <f t="shared" si="5"/>
        <v>2268343.63</v>
      </c>
      <c r="V18" s="250" t="str">
        <f t="shared" si="7"/>
        <v/>
      </c>
      <c r="W18" s="248"/>
    </row>
    <row r="19" spans="1:23" ht="18.75">
      <c r="A19" s="147"/>
      <c r="B19" s="147"/>
      <c r="C19" s="1292"/>
      <c r="D19" s="1292"/>
      <c r="E19" s="1292"/>
      <c r="F19" s="1292"/>
      <c r="G19" s="1292"/>
      <c r="H19" s="1292"/>
      <c r="I19" s="1292"/>
      <c r="J19" s="1292"/>
      <c r="K19" s="1292"/>
      <c r="L19" s="1292"/>
      <c r="M19" s="1292"/>
      <c r="N19" s="1292"/>
      <c r="O19" s="1753" t="s">
        <v>1188</v>
      </c>
      <c r="P19" s="1753"/>
      <c r="Q19" s="1753"/>
      <c r="R19" s="1753"/>
      <c r="S19" s="1753"/>
      <c r="T19" s="1753"/>
      <c r="U19" s="1753"/>
      <c r="V19" s="1753"/>
      <c r="W19" s="1753"/>
    </row>
    <row r="20" spans="1:23" ht="15.75">
      <c r="A20" s="146" t="s">
        <v>818</v>
      </c>
    </row>
    <row r="21" spans="1:23" ht="15.75">
      <c r="A21" s="79" t="s">
        <v>959</v>
      </c>
    </row>
    <row r="22" spans="1:23">
      <c r="D22" s="1279">
        <f>D18-'一-8税费'!E18</f>
        <v>0</v>
      </c>
      <c r="E22" s="1279">
        <v>0.05</v>
      </c>
    </row>
    <row r="23" spans="1:23">
      <c r="E23" s="1279">
        <f>E22*0.07</f>
        <v>3.5000000000000005E-3</v>
      </c>
    </row>
    <row r="24" spans="1:23">
      <c r="E24" s="1279">
        <f>E22*0.03</f>
        <v>1.5E-3</v>
      </c>
    </row>
    <row r="25" spans="1:23" ht="9" customHeight="1">
      <c r="E25" s="1279">
        <f>E22*0.02</f>
        <v>1E-3</v>
      </c>
    </row>
    <row r="26" spans="1:23" ht="9" customHeight="1">
      <c r="E26" s="1279">
        <v>1E-3</v>
      </c>
    </row>
    <row r="27" spans="1:23">
      <c r="E27" s="1279">
        <v>0.03</v>
      </c>
    </row>
    <row r="28" spans="1:23">
      <c r="E28" s="1279">
        <f>SUM(E22:E27)</f>
        <v>8.7000000000000008E-2</v>
      </c>
    </row>
  </sheetData>
  <mergeCells count="6">
    <mergeCell ref="O19:W19"/>
    <mergeCell ref="A3:W3"/>
    <mergeCell ref="S4:W4"/>
    <mergeCell ref="A5:A6"/>
    <mergeCell ref="B5:B6"/>
    <mergeCell ref="W5:W6"/>
  </mergeCells>
  <phoneticPr fontId="2" type="noConversion"/>
  <hyperlinks>
    <hyperlink ref="A2" location="二、损益表!A1" display="返回"/>
  </hyperlinks>
  <printOptions horizontalCentered="1"/>
  <pageMargins left="0.51" right="0.53" top="0.98425196850393704" bottom="0.98425196850393704" header="0.51181102362204722" footer="0.51181102362204722"/>
  <pageSetup paperSize="9" orientation="landscape" verticalDpi="1200" r:id="rId1"/>
  <headerFooter alignWithMargins="0"/>
</worksheet>
</file>

<file path=xl/worksheets/sheet37.xml><?xml version="1.0" encoding="utf-8"?>
<worksheet xmlns="http://schemas.openxmlformats.org/spreadsheetml/2006/main" xmlns:r="http://schemas.openxmlformats.org/officeDocument/2006/relationships">
  <sheetPr codeName="Sheet41">
    <outlinePr summaryRight="0"/>
  </sheetPr>
  <dimension ref="A1:W28"/>
  <sheetViews>
    <sheetView workbookViewId="0">
      <selection activeCell="K14" sqref="K14"/>
    </sheetView>
  </sheetViews>
  <sheetFormatPr defaultRowHeight="14.25" outlineLevelCol="1"/>
  <cols>
    <col min="1" max="1" width="9" style="19"/>
    <col min="2" max="2" width="14.25" style="19" customWidth="1"/>
    <col min="3" max="3" width="8.875" style="552" customWidth="1" collapsed="1"/>
    <col min="4" max="6" width="7.625" style="552" hidden="1" customWidth="1" outlineLevel="1"/>
    <col min="7" max="7" width="8.5" style="552" bestFit="1" customWidth="1" collapsed="1"/>
    <col min="8" max="10" width="7.875" style="552" hidden="1" customWidth="1" outlineLevel="1"/>
    <col min="11" max="11" width="8.5" style="552" bestFit="1" customWidth="1" collapsed="1"/>
    <col min="12" max="14" width="8.25" style="552" hidden="1" customWidth="1" outlineLevel="1"/>
    <col min="15" max="15" width="8" style="552" customWidth="1" collapsed="1"/>
    <col min="16" max="18" width="8" style="552" hidden="1" customWidth="1" outlineLevel="1"/>
    <col min="19" max="19" width="12.375" style="552" customWidth="1"/>
    <col min="20" max="21" width="12.125" style="552" customWidth="1"/>
    <col min="22" max="22" width="8.625" style="552" customWidth="1"/>
    <col min="23" max="16384" width="9" style="19"/>
  </cols>
  <sheetData>
    <row r="1" spans="1:23">
      <c r="A1" s="35" t="s">
        <v>78</v>
      </c>
      <c r="C1" s="40"/>
      <c r="D1" s="40"/>
      <c r="E1" s="40"/>
      <c r="F1" s="40"/>
      <c r="G1" s="40"/>
      <c r="H1" s="40"/>
      <c r="I1" s="40"/>
      <c r="J1" s="40"/>
      <c r="K1" s="40"/>
      <c r="L1" s="40"/>
      <c r="M1" s="40"/>
      <c r="N1" s="40"/>
      <c r="O1" s="40"/>
      <c r="P1" s="40"/>
      <c r="Q1" s="40"/>
      <c r="R1" s="40"/>
      <c r="S1" s="40"/>
      <c r="T1" s="40"/>
      <c r="U1" s="40"/>
      <c r="V1" s="40"/>
    </row>
    <row r="2" spans="1:23" ht="18.75">
      <c r="A2" s="161" t="s">
        <v>1015</v>
      </c>
      <c r="B2" s="118"/>
      <c r="C2" s="40"/>
      <c r="D2" s="40"/>
      <c r="E2" s="40"/>
      <c r="F2" s="40"/>
      <c r="G2" s="40"/>
      <c r="H2" s="40"/>
      <c r="I2" s="40"/>
      <c r="J2" s="40"/>
      <c r="K2" s="40"/>
      <c r="L2" s="40"/>
      <c r="M2" s="40"/>
      <c r="N2" s="40"/>
      <c r="O2" s="40"/>
      <c r="P2" s="40"/>
      <c r="Q2" s="40"/>
      <c r="R2" s="40"/>
      <c r="S2" s="40"/>
      <c r="T2" s="40"/>
      <c r="U2" s="40"/>
      <c r="V2" s="40"/>
    </row>
    <row r="3" spans="1:23" ht="22.5">
      <c r="A3" s="1685" t="s">
        <v>1084</v>
      </c>
      <c r="B3" s="1685"/>
      <c r="C3" s="1685"/>
      <c r="D3" s="1685"/>
      <c r="E3" s="1685"/>
      <c r="F3" s="1685"/>
      <c r="G3" s="1685"/>
      <c r="H3" s="1685"/>
      <c r="I3" s="1685"/>
      <c r="J3" s="1685"/>
      <c r="K3" s="1685"/>
      <c r="L3" s="1685"/>
      <c r="M3" s="1685"/>
      <c r="N3" s="1685"/>
      <c r="O3" s="1685"/>
      <c r="P3" s="1685"/>
      <c r="Q3" s="1685"/>
      <c r="R3" s="1685"/>
      <c r="S3" s="1685"/>
      <c r="T3" s="1685"/>
      <c r="U3" s="1685"/>
      <c r="V3" s="1685"/>
      <c r="W3" s="1685"/>
    </row>
    <row r="4" spans="1:23" s="20" customFormat="1" ht="27" customHeight="1">
      <c r="A4" s="20" t="str">
        <f>表格索引!B4</f>
        <v>编制单位：广东******有限公司</v>
      </c>
      <c r="C4" s="539"/>
      <c r="D4" s="539"/>
      <c r="E4" s="539"/>
      <c r="F4" s="539"/>
      <c r="G4" s="539"/>
      <c r="H4" s="539"/>
      <c r="I4" s="539"/>
      <c r="J4" s="539"/>
      <c r="K4" s="539"/>
      <c r="L4" s="539"/>
      <c r="M4" s="539"/>
      <c r="N4" s="539"/>
      <c r="O4" s="539" t="str">
        <f>表格索引!C4</f>
        <v>预算年度：2013年</v>
      </c>
      <c r="P4" s="539"/>
      <c r="Q4" s="539"/>
      <c r="R4" s="539"/>
      <c r="S4" s="64"/>
      <c r="T4" s="64"/>
      <c r="U4" s="64"/>
      <c r="V4" s="1735" t="s">
        <v>1034</v>
      </c>
      <c r="W4" s="1735"/>
    </row>
    <row r="5" spans="1:23" s="137" customFormat="1">
      <c r="A5" s="1580" t="s">
        <v>1145</v>
      </c>
      <c r="B5" s="1581"/>
      <c r="C5" s="208" t="s">
        <v>571</v>
      </c>
      <c r="D5" s="208" t="s">
        <v>572</v>
      </c>
      <c r="E5" s="208" t="s">
        <v>573</v>
      </c>
      <c r="F5" s="208" t="s">
        <v>574</v>
      </c>
      <c r="G5" s="208" t="s">
        <v>575</v>
      </c>
      <c r="H5" s="208" t="s">
        <v>576</v>
      </c>
      <c r="I5" s="208" t="s">
        <v>577</v>
      </c>
      <c r="J5" s="208" t="s">
        <v>578</v>
      </c>
      <c r="K5" s="208" t="s">
        <v>579</v>
      </c>
      <c r="L5" s="208" t="s">
        <v>580</v>
      </c>
      <c r="M5" s="208" t="s">
        <v>581</v>
      </c>
      <c r="N5" s="208" t="s">
        <v>582</v>
      </c>
      <c r="O5" s="208" t="s">
        <v>583</v>
      </c>
      <c r="P5" s="208" t="s">
        <v>584</v>
      </c>
      <c r="Q5" s="208" t="s">
        <v>585</v>
      </c>
      <c r="R5" s="208" t="s">
        <v>586</v>
      </c>
      <c r="S5" s="540" t="s">
        <v>1143</v>
      </c>
      <c r="T5" s="540" t="s">
        <v>1150</v>
      </c>
      <c r="U5" s="540" t="s">
        <v>86</v>
      </c>
      <c r="V5" s="541" t="s">
        <v>1151</v>
      </c>
      <c r="W5" s="1498" t="s">
        <v>1185</v>
      </c>
    </row>
    <row r="6" spans="1:23" s="137" customFormat="1" ht="23.25" customHeight="1">
      <c r="A6" s="1584"/>
      <c r="B6" s="1585"/>
      <c r="C6" s="77" t="s">
        <v>6</v>
      </c>
      <c r="D6" s="77"/>
      <c r="E6" s="77"/>
      <c r="F6" s="77"/>
      <c r="G6" s="77" t="s">
        <v>7</v>
      </c>
      <c r="H6" s="77"/>
      <c r="I6" s="77"/>
      <c r="J6" s="77"/>
      <c r="K6" s="77" t="s">
        <v>11</v>
      </c>
      <c r="L6" s="77"/>
      <c r="M6" s="77"/>
      <c r="N6" s="77"/>
      <c r="O6" s="77" t="s">
        <v>9</v>
      </c>
      <c r="P6" s="69"/>
      <c r="Q6" s="69"/>
      <c r="R6" s="69"/>
      <c r="S6" s="69" t="s">
        <v>20</v>
      </c>
      <c r="T6" s="102" t="s">
        <v>968</v>
      </c>
      <c r="U6" s="102" t="s">
        <v>87</v>
      </c>
      <c r="V6" s="102" t="s">
        <v>88</v>
      </c>
      <c r="W6" s="1499"/>
    </row>
    <row r="7" spans="1:23" ht="18.75" customHeight="1">
      <c r="A7" s="1561" t="s">
        <v>1116</v>
      </c>
      <c r="B7" s="1561"/>
      <c r="C7" s="542"/>
      <c r="D7" s="542"/>
      <c r="E7" s="542"/>
      <c r="F7" s="542"/>
      <c r="G7" s="542"/>
      <c r="H7" s="542"/>
      <c r="I7" s="542"/>
      <c r="J7" s="542"/>
      <c r="K7" s="542"/>
      <c r="L7" s="542"/>
      <c r="M7" s="542"/>
      <c r="N7" s="542"/>
      <c r="O7" s="542"/>
      <c r="P7" s="542"/>
      <c r="Q7" s="542"/>
      <c r="R7" s="542"/>
      <c r="S7" s="542"/>
      <c r="T7" s="543"/>
      <c r="U7" s="543"/>
      <c r="V7" s="543"/>
      <c r="W7" s="25"/>
    </row>
    <row r="8" spans="1:23" s="89" customFormat="1" ht="18.75" customHeight="1">
      <c r="A8" s="1558" t="s">
        <v>1194</v>
      </c>
      <c r="B8" s="1559"/>
      <c r="C8" s="544">
        <f>SUM(D8:F8)</f>
        <v>1217100</v>
      </c>
      <c r="D8" s="545">
        <f>'一-2、其他业务现金收入预算表'!H10</f>
        <v>405700</v>
      </c>
      <c r="E8" s="545">
        <f>'一-2、其他业务现金收入预算表'!I10</f>
        <v>405700</v>
      </c>
      <c r="F8" s="545">
        <f>'一-2、其他业务现金收入预算表'!J10</f>
        <v>405700</v>
      </c>
      <c r="G8" s="544">
        <f>SUM(H8:J8)</f>
        <v>0</v>
      </c>
      <c r="H8" s="545">
        <f>'一-2、其他业务现金收入预算表'!L10</f>
        <v>0</v>
      </c>
      <c r="I8" s="545">
        <f>'一-2、其他业务现金收入预算表'!M10</f>
        <v>0</v>
      </c>
      <c r="J8" s="545">
        <f>'一-2、其他业务现金收入预算表'!N10</f>
        <v>0</v>
      </c>
      <c r="K8" s="544">
        <f>SUM(L8:N8)</f>
        <v>0</v>
      </c>
      <c r="L8" s="545">
        <f>'一-2、其他业务现金收入预算表'!P10</f>
        <v>0</v>
      </c>
      <c r="M8" s="545">
        <f>'一-2、其他业务现金收入预算表'!Q10</f>
        <v>0</v>
      </c>
      <c r="N8" s="545">
        <f>'一-2、其他业务现金收入预算表'!R10</f>
        <v>0</v>
      </c>
      <c r="O8" s="544">
        <f>SUM(P8:R8)</f>
        <v>0</v>
      </c>
      <c r="P8" s="545">
        <f>'一-2、其他业务现金收入预算表'!T10</f>
        <v>0</v>
      </c>
      <c r="Q8" s="545">
        <f>'一-2、其他业务现金收入预算表'!U10</f>
        <v>0</v>
      </c>
      <c r="R8" s="545">
        <f>'一-2、其他业务现金收入预算表'!V10</f>
        <v>0</v>
      </c>
      <c r="S8" s="546">
        <f t="shared" ref="S8:S17" si="0">O8+K8+G8+C8</f>
        <v>1217100</v>
      </c>
      <c r="T8" s="547"/>
      <c r="U8" s="548">
        <f>S8-T8</f>
        <v>1217100</v>
      </c>
      <c r="V8" s="548" t="str">
        <f>IF(ISNUMBER(U8/T8),U8/T8,"")</f>
        <v/>
      </c>
      <c r="W8" s="70"/>
    </row>
    <row r="9" spans="1:23" s="89" customFormat="1" ht="18.75" customHeight="1">
      <c r="A9" s="1564" t="s">
        <v>1195</v>
      </c>
      <c r="B9" s="1565"/>
      <c r="C9" s="544">
        <f>SUM(D9:F9)</f>
        <v>0</v>
      </c>
      <c r="D9" s="545">
        <f>'一-2、其他业务现金收入预算表'!H11</f>
        <v>0</v>
      </c>
      <c r="E9" s="545">
        <f>'一-2、其他业务现金收入预算表'!I11</f>
        <v>0</v>
      </c>
      <c r="F9" s="545">
        <f>'一-2、其他业务现金收入预算表'!J11</f>
        <v>0</v>
      </c>
      <c r="G9" s="544">
        <f>SUM(H9:J9)</f>
        <v>0</v>
      </c>
      <c r="H9" s="545">
        <f>'一-2、其他业务现金收入预算表'!L11</f>
        <v>0</v>
      </c>
      <c r="I9" s="545">
        <f>'一-2、其他业务现金收入预算表'!M11</f>
        <v>0</v>
      </c>
      <c r="J9" s="545">
        <f>'一-2、其他业务现金收入预算表'!N11</f>
        <v>0</v>
      </c>
      <c r="K9" s="544">
        <f>SUM(L9:N9)</f>
        <v>0</v>
      </c>
      <c r="L9" s="545">
        <f>'一-2、其他业务现金收入预算表'!P11</f>
        <v>0</v>
      </c>
      <c r="M9" s="545">
        <f>'一-2、其他业务现金收入预算表'!Q11</f>
        <v>0</v>
      </c>
      <c r="N9" s="545">
        <f>'一-2、其他业务现金收入预算表'!R11</f>
        <v>0</v>
      </c>
      <c r="O9" s="544">
        <f>SUM(P9:R9)</f>
        <v>0</v>
      </c>
      <c r="P9" s="545">
        <f>'一-2、其他业务现金收入预算表'!T11</f>
        <v>0</v>
      </c>
      <c r="Q9" s="545">
        <f>'一-2、其他业务现金收入预算表'!U11</f>
        <v>0</v>
      </c>
      <c r="R9" s="545">
        <f>'一-2、其他业务现金收入预算表'!V11</f>
        <v>0</v>
      </c>
      <c r="S9" s="546">
        <f t="shared" si="0"/>
        <v>0</v>
      </c>
      <c r="T9" s="547"/>
      <c r="U9" s="548">
        <f t="shared" ref="U9:U17" si="1">S9-T9</f>
        <v>0</v>
      </c>
      <c r="V9" s="548" t="str">
        <f t="shared" ref="V9:V17" si="2">IF(ISNUMBER(U9/T9),U9/T9,"")</f>
        <v/>
      </c>
      <c r="W9" s="70"/>
    </row>
    <row r="10" spans="1:23" s="89" customFormat="1" ht="18.75" customHeight="1">
      <c r="A10" s="1564" t="s">
        <v>83</v>
      </c>
      <c r="B10" s="1565"/>
      <c r="C10" s="544">
        <f>SUM(D10:F10)</f>
        <v>0</v>
      </c>
      <c r="D10" s="545">
        <f>'一-2、其他业务现金收入预算表'!H12</f>
        <v>0</v>
      </c>
      <c r="E10" s="545">
        <f>'一-2、其他业务现金收入预算表'!I12</f>
        <v>0</v>
      </c>
      <c r="F10" s="545">
        <f>'一-2、其他业务现金收入预算表'!J12</f>
        <v>0</v>
      </c>
      <c r="G10" s="544">
        <f>SUM(H10:J10)</f>
        <v>0</v>
      </c>
      <c r="H10" s="545">
        <f>'一-2、其他业务现金收入预算表'!L12</f>
        <v>0</v>
      </c>
      <c r="I10" s="545">
        <f>'一-2、其他业务现金收入预算表'!M12</f>
        <v>0</v>
      </c>
      <c r="J10" s="545">
        <f>'一-2、其他业务现金收入预算表'!N12</f>
        <v>0</v>
      </c>
      <c r="K10" s="544">
        <f>SUM(L10:N10)</f>
        <v>0</v>
      </c>
      <c r="L10" s="545">
        <f>'一-2、其他业务现金收入预算表'!P12</f>
        <v>0</v>
      </c>
      <c r="M10" s="545">
        <f>'一-2、其他业务现金收入预算表'!Q12</f>
        <v>0</v>
      </c>
      <c r="N10" s="545">
        <f>'一-2、其他业务现金收入预算表'!R12</f>
        <v>0</v>
      </c>
      <c r="O10" s="544">
        <f>SUM(P10:R10)</f>
        <v>0</v>
      </c>
      <c r="P10" s="545">
        <f>'一-2、其他业务现金收入预算表'!T12</f>
        <v>0</v>
      </c>
      <c r="Q10" s="545">
        <f>'一-2、其他业务现金收入预算表'!U12</f>
        <v>0</v>
      </c>
      <c r="R10" s="545">
        <f>'一-2、其他业务现金收入预算表'!V12</f>
        <v>0</v>
      </c>
      <c r="S10" s="546">
        <f t="shared" si="0"/>
        <v>0</v>
      </c>
      <c r="T10" s="547"/>
      <c r="U10" s="548">
        <f t="shared" si="1"/>
        <v>0</v>
      </c>
      <c r="V10" s="548" t="str">
        <f t="shared" si="2"/>
        <v/>
      </c>
      <c r="W10" s="70"/>
    </row>
    <row r="11" spans="1:23" ht="18.75" customHeight="1">
      <c r="A11" s="1566" t="s">
        <v>1119</v>
      </c>
      <c r="B11" s="1567"/>
      <c r="C11" s="543">
        <f>'一-2、其他业务现金收入预算表'!G17</f>
        <v>1217100</v>
      </c>
      <c r="D11" s="543">
        <f>'一-2、其他业务现金收入预算表'!H17</f>
        <v>405700</v>
      </c>
      <c r="E11" s="543">
        <f>'一-2、其他业务现金收入预算表'!I17</f>
        <v>405700</v>
      </c>
      <c r="F11" s="543">
        <f>'一-2、其他业务现金收入预算表'!J17</f>
        <v>405700</v>
      </c>
      <c r="G11" s="543">
        <f>'一-2、其他业务现金收入预算表'!K17</f>
        <v>0</v>
      </c>
      <c r="H11" s="543">
        <f>'一-2、其他业务现金收入预算表'!L17</f>
        <v>0</v>
      </c>
      <c r="I11" s="543">
        <f>'一-2、其他业务现金收入预算表'!M17</f>
        <v>0</v>
      </c>
      <c r="J11" s="543">
        <f>'一-2、其他业务现金收入预算表'!N17</f>
        <v>0</v>
      </c>
      <c r="K11" s="543">
        <f>'一-2、其他业务现金收入预算表'!O17</f>
        <v>0</v>
      </c>
      <c r="L11" s="543">
        <f>'一-2、其他业务现金收入预算表'!P17</f>
        <v>0</v>
      </c>
      <c r="M11" s="543">
        <f>'一-2、其他业务现金收入预算表'!Q17</f>
        <v>0</v>
      </c>
      <c r="N11" s="543">
        <f>'一-2、其他业务现金收入预算表'!R17</f>
        <v>0</v>
      </c>
      <c r="O11" s="543">
        <f>'一-2、其他业务现金收入预算表'!S17</f>
        <v>0</v>
      </c>
      <c r="P11" s="543">
        <f>'一-2、其他业务现金收入预算表'!T17</f>
        <v>0</v>
      </c>
      <c r="Q11" s="543">
        <f>'一-2、其他业务现金收入预算表'!U17</f>
        <v>0</v>
      </c>
      <c r="R11" s="543">
        <f>'一-2、其他业务现金收入预算表'!V17</f>
        <v>0</v>
      </c>
      <c r="S11" s="546">
        <f t="shared" si="0"/>
        <v>1217100</v>
      </c>
      <c r="T11" s="547"/>
      <c r="U11" s="548">
        <f t="shared" si="1"/>
        <v>1217100</v>
      </c>
      <c r="V11" s="548" t="str">
        <f t="shared" si="2"/>
        <v/>
      </c>
      <c r="W11" s="25"/>
    </row>
    <row r="12" spans="1:23" ht="18.75" customHeight="1">
      <c r="A12" s="25" t="s">
        <v>1117</v>
      </c>
      <c r="B12" s="25"/>
      <c r="C12" s="543"/>
      <c r="D12" s="543"/>
      <c r="E12" s="543"/>
      <c r="F12" s="543"/>
      <c r="G12" s="543"/>
      <c r="H12" s="543"/>
      <c r="I12" s="543"/>
      <c r="J12" s="543"/>
      <c r="K12" s="543"/>
      <c r="L12" s="543"/>
      <c r="M12" s="543"/>
      <c r="N12" s="543"/>
      <c r="O12" s="543"/>
      <c r="P12" s="543"/>
      <c r="Q12" s="543"/>
      <c r="R12" s="543"/>
      <c r="S12" s="546">
        <f t="shared" si="0"/>
        <v>0</v>
      </c>
      <c r="T12" s="547"/>
      <c r="U12" s="548">
        <f t="shared" si="1"/>
        <v>0</v>
      </c>
      <c r="V12" s="548" t="str">
        <f t="shared" si="2"/>
        <v/>
      </c>
      <c r="W12" s="25"/>
    </row>
    <row r="13" spans="1:23" s="89" customFormat="1" ht="18.75" customHeight="1">
      <c r="A13" s="1558" t="s">
        <v>266</v>
      </c>
      <c r="B13" s="1559"/>
      <c r="C13" s="544">
        <f>SUM(D13:F13)</f>
        <v>69496.409999999989</v>
      </c>
      <c r="D13" s="549">
        <f>D11*0.0571</f>
        <v>23165.469999999998</v>
      </c>
      <c r="E13" s="549">
        <f t="shared" ref="E13:N13" si="3">E11*0.0571</f>
        <v>23165.469999999998</v>
      </c>
      <c r="F13" s="549">
        <f t="shared" si="3"/>
        <v>23165.469999999998</v>
      </c>
      <c r="G13" s="544">
        <f>SUM(H13:J13)</f>
        <v>0</v>
      </c>
      <c r="H13" s="549">
        <f t="shared" si="3"/>
        <v>0</v>
      </c>
      <c r="I13" s="549">
        <f t="shared" si="3"/>
        <v>0</v>
      </c>
      <c r="J13" s="549">
        <f t="shared" si="3"/>
        <v>0</v>
      </c>
      <c r="K13" s="544">
        <f>SUM(L13:N13)</f>
        <v>0</v>
      </c>
      <c r="L13" s="549">
        <f t="shared" si="3"/>
        <v>0</v>
      </c>
      <c r="M13" s="549">
        <f t="shared" si="3"/>
        <v>0</v>
      </c>
      <c r="N13" s="549">
        <f t="shared" si="3"/>
        <v>0</v>
      </c>
      <c r="O13" s="544">
        <f>SUM(P13:R13)</f>
        <v>0</v>
      </c>
      <c r="P13" s="549">
        <f>P11*0.0571</f>
        <v>0</v>
      </c>
      <c r="Q13" s="549">
        <f>Q11*0.0571</f>
        <v>0</v>
      </c>
      <c r="R13" s="549">
        <f>R11*0.0571</f>
        <v>0</v>
      </c>
      <c r="S13" s="546">
        <f t="shared" si="0"/>
        <v>69496.409999999989</v>
      </c>
      <c r="T13" s="547"/>
      <c r="U13" s="548">
        <f t="shared" si="1"/>
        <v>69496.409999999989</v>
      </c>
      <c r="V13" s="548" t="str">
        <f t="shared" si="2"/>
        <v/>
      </c>
      <c r="W13" s="70"/>
    </row>
    <row r="14" spans="1:23" s="89" customFormat="1" ht="18.75" customHeight="1">
      <c r="A14" s="1564" t="s">
        <v>267</v>
      </c>
      <c r="B14" s="1565"/>
      <c r="C14" s="544">
        <f>SUM(D14:F14)</f>
        <v>0</v>
      </c>
      <c r="D14" s="549">
        <f>'一-5其他成本'!D9</f>
        <v>0</v>
      </c>
      <c r="E14" s="549">
        <f>'一-5其他成本'!E9</f>
        <v>0</v>
      </c>
      <c r="F14" s="549">
        <f>'一-5其他成本'!F9</f>
        <v>0</v>
      </c>
      <c r="G14" s="544">
        <f>SUM(H14:J14)</f>
        <v>0</v>
      </c>
      <c r="H14" s="549">
        <f>'一-5其他成本'!H9</f>
        <v>0</v>
      </c>
      <c r="I14" s="549">
        <f>'一-5其他成本'!I9</f>
        <v>0</v>
      </c>
      <c r="J14" s="549">
        <f>'一-5其他成本'!J9</f>
        <v>0</v>
      </c>
      <c r="K14" s="544">
        <f>SUM(L14:N14)</f>
        <v>0</v>
      </c>
      <c r="L14" s="549">
        <f>'一-5其他成本'!L9</f>
        <v>0</v>
      </c>
      <c r="M14" s="549">
        <f>'一-5其他成本'!M9</f>
        <v>0</v>
      </c>
      <c r="N14" s="549">
        <f>'一-5其他成本'!N9</f>
        <v>0</v>
      </c>
      <c r="O14" s="544">
        <f>SUM(P14:R14)</f>
        <v>0</v>
      </c>
      <c r="P14" s="549">
        <f>'一-5其他成本'!P9</f>
        <v>0</v>
      </c>
      <c r="Q14" s="549">
        <f>'一-5其他成本'!Q9</f>
        <v>0</v>
      </c>
      <c r="R14" s="549">
        <f>'一-5其他成本'!R9</f>
        <v>0</v>
      </c>
      <c r="S14" s="546">
        <f t="shared" si="0"/>
        <v>0</v>
      </c>
      <c r="T14" s="547"/>
      <c r="U14" s="548">
        <f t="shared" si="1"/>
        <v>0</v>
      </c>
      <c r="V14" s="548" t="str">
        <f t="shared" si="2"/>
        <v/>
      </c>
      <c r="W14" s="70"/>
    </row>
    <row r="15" spans="1:23" s="89" customFormat="1" ht="18.75" customHeight="1">
      <c r="A15" s="1564" t="s">
        <v>268</v>
      </c>
      <c r="B15" s="1565"/>
      <c r="C15" s="544">
        <f>SUM(D15:F15)</f>
        <v>0</v>
      </c>
      <c r="D15" s="549">
        <f>'一-5其他成本'!D10</f>
        <v>0</v>
      </c>
      <c r="E15" s="549">
        <f>'一-5其他成本'!E10</f>
        <v>0</v>
      </c>
      <c r="F15" s="549">
        <f>'一-5其他成本'!F10</f>
        <v>0</v>
      </c>
      <c r="G15" s="544">
        <f>SUM(H15:J15)</f>
        <v>0</v>
      </c>
      <c r="H15" s="549">
        <f>'一-5其他成本'!H10</f>
        <v>0</v>
      </c>
      <c r="I15" s="549">
        <f>'一-5其他成本'!I10</f>
        <v>0</v>
      </c>
      <c r="J15" s="549">
        <f>'一-5其他成本'!J10</f>
        <v>0</v>
      </c>
      <c r="K15" s="544">
        <f>SUM(L15:N15)</f>
        <v>0</v>
      </c>
      <c r="L15" s="549">
        <f>'一-5其他成本'!L10</f>
        <v>0</v>
      </c>
      <c r="M15" s="549">
        <f>'一-5其他成本'!M10</f>
        <v>0</v>
      </c>
      <c r="N15" s="549">
        <f>'一-5其他成本'!N10</f>
        <v>0</v>
      </c>
      <c r="O15" s="544">
        <f>SUM(P15:R15)</f>
        <v>0</v>
      </c>
      <c r="P15" s="549">
        <f>'一-5其他成本'!P10</f>
        <v>0</v>
      </c>
      <c r="Q15" s="549">
        <f>'一-5其他成本'!Q10</f>
        <v>0</v>
      </c>
      <c r="R15" s="549">
        <f>'一-5其他成本'!R10</f>
        <v>0</v>
      </c>
      <c r="S15" s="546">
        <f t="shared" si="0"/>
        <v>0</v>
      </c>
      <c r="T15" s="547"/>
      <c r="U15" s="548">
        <f t="shared" si="1"/>
        <v>0</v>
      </c>
      <c r="V15" s="548" t="str">
        <f t="shared" si="2"/>
        <v/>
      </c>
      <c r="W15" s="70"/>
    </row>
    <row r="16" spans="1:23" ht="18.75" customHeight="1">
      <c r="A16" s="1566" t="s">
        <v>1119</v>
      </c>
      <c r="B16" s="1567"/>
      <c r="C16" s="543">
        <f t="shared" ref="C16:R16" si="4">SUM(C13:C15)</f>
        <v>69496.409999999989</v>
      </c>
      <c r="D16" s="543">
        <f t="shared" si="4"/>
        <v>23165.469999999998</v>
      </c>
      <c r="E16" s="543">
        <f t="shared" si="4"/>
        <v>23165.469999999998</v>
      </c>
      <c r="F16" s="543">
        <f t="shared" si="4"/>
        <v>23165.469999999998</v>
      </c>
      <c r="G16" s="543">
        <f t="shared" si="4"/>
        <v>0</v>
      </c>
      <c r="H16" s="543">
        <f t="shared" si="4"/>
        <v>0</v>
      </c>
      <c r="I16" s="543">
        <f t="shared" si="4"/>
        <v>0</v>
      </c>
      <c r="J16" s="543">
        <f t="shared" si="4"/>
        <v>0</v>
      </c>
      <c r="K16" s="543">
        <f t="shared" si="4"/>
        <v>0</v>
      </c>
      <c r="L16" s="543">
        <f t="shared" si="4"/>
        <v>0</v>
      </c>
      <c r="M16" s="543">
        <f t="shared" si="4"/>
        <v>0</v>
      </c>
      <c r="N16" s="543">
        <f t="shared" si="4"/>
        <v>0</v>
      </c>
      <c r="O16" s="543">
        <f t="shared" si="4"/>
        <v>0</v>
      </c>
      <c r="P16" s="543">
        <f t="shared" si="4"/>
        <v>0</v>
      </c>
      <c r="Q16" s="543">
        <f t="shared" si="4"/>
        <v>0</v>
      </c>
      <c r="R16" s="543">
        <f t="shared" si="4"/>
        <v>0</v>
      </c>
      <c r="S16" s="546">
        <f t="shared" si="0"/>
        <v>69496.409999999989</v>
      </c>
      <c r="T16" s="547"/>
      <c r="U16" s="548">
        <f t="shared" si="1"/>
        <v>69496.409999999989</v>
      </c>
      <c r="V16" s="548" t="str">
        <f t="shared" si="2"/>
        <v/>
      </c>
      <c r="W16" s="25"/>
    </row>
    <row r="17" spans="1:23" ht="18.75" customHeight="1">
      <c r="A17" s="26" t="s">
        <v>1118</v>
      </c>
      <c r="B17" s="71"/>
      <c r="C17" s="543">
        <f t="shared" ref="C17:R17" si="5">C11-C16</f>
        <v>1147603.5900000001</v>
      </c>
      <c r="D17" s="543">
        <f t="shared" si="5"/>
        <v>382534.53</v>
      </c>
      <c r="E17" s="543">
        <f t="shared" si="5"/>
        <v>382534.53</v>
      </c>
      <c r="F17" s="543">
        <f>F11-F16</f>
        <v>382534.53</v>
      </c>
      <c r="G17" s="543">
        <f t="shared" si="5"/>
        <v>0</v>
      </c>
      <c r="H17" s="543">
        <f t="shared" si="5"/>
        <v>0</v>
      </c>
      <c r="I17" s="543">
        <f t="shared" si="5"/>
        <v>0</v>
      </c>
      <c r="J17" s="543">
        <f t="shared" si="5"/>
        <v>0</v>
      </c>
      <c r="K17" s="543">
        <f t="shared" si="5"/>
        <v>0</v>
      </c>
      <c r="L17" s="543">
        <f t="shared" si="5"/>
        <v>0</v>
      </c>
      <c r="M17" s="543">
        <f t="shared" si="5"/>
        <v>0</v>
      </c>
      <c r="N17" s="543">
        <f t="shared" si="5"/>
        <v>0</v>
      </c>
      <c r="O17" s="543">
        <f t="shared" si="5"/>
        <v>0</v>
      </c>
      <c r="P17" s="543">
        <f t="shared" si="5"/>
        <v>0</v>
      </c>
      <c r="Q17" s="543">
        <f t="shared" si="5"/>
        <v>0</v>
      </c>
      <c r="R17" s="543">
        <f t="shared" si="5"/>
        <v>0</v>
      </c>
      <c r="S17" s="544">
        <f t="shared" si="0"/>
        <v>1147603.5900000001</v>
      </c>
      <c r="T17" s="547"/>
      <c r="U17" s="548">
        <f t="shared" si="1"/>
        <v>1147603.5900000001</v>
      </c>
      <c r="V17" s="548" t="str">
        <f t="shared" si="2"/>
        <v/>
      </c>
      <c r="W17" s="25"/>
    </row>
    <row r="18" spans="1:23">
      <c r="C18" s="550"/>
      <c r="D18" s="550"/>
      <c r="E18" s="550"/>
      <c r="F18" s="550"/>
      <c r="G18" s="550"/>
      <c r="H18" s="550"/>
      <c r="I18" s="550"/>
      <c r="J18" s="550"/>
      <c r="K18" s="550"/>
      <c r="L18" s="550"/>
      <c r="M18" s="550"/>
      <c r="N18" s="550"/>
      <c r="O18" s="550"/>
      <c r="P18" s="550"/>
      <c r="Q18" s="550"/>
      <c r="R18" s="550"/>
      <c r="S18" s="550"/>
      <c r="T18" s="550"/>
      <c r="U18" s="550"/>
      <c r="V18" s="551" t="s">
        <v>975</v>
      </c>
    </row>
    <row r="20" spans="1:23">
      <c r="D20" s="552">
        <v>10000</v>
      </c>
      <c r="E20" s="553">
        <v>0.05</v>
      </c>
      <c r="F20" s="554">
        <f>D20*E20</f>
        <v>500</v>
      </c>
    </row>
    <row r="21" spans="1:23">
      <c r="D21" s="552">
        <f>F20</f>
        <v>500</v>
      </c>
      <c r="E21" s="553">
        <v>0.05</v>
      </c>
      <c r="F21" s="554">
        <f>D21*E21</f>
        <v>25</v>
      </c>
    </row>
    <row r="22" spans="1:23">
      <c r="D22" s="552">
        <f>F20</f>
        <v>500</v>
      </c>
      <c r="E22" s="553">
        <v>7.0000000000000007E-2</v>
      </c>
      <c r="F22" s="554">
        <f>D22*E22</f>
        <v>35</v>
      </c>
    </row>
    <row r="23" spans="1:23">
      <c r="D23" s="552">
        <f>D20</f>
        <v>10000</v>
      </c>
      <c r="E23" s="553">
        <v>1E-3</v>
      </c>
      <c r="F23" s="554">
        <f>D23*E23</f>
        <v>10</v>
      </c>
    </row>
    <row r="24" spans="1:23">
      <c r="D24" s="552">
        <f>D20*0.85</f>
        <v>8500</v>
      </c>
      <c r="E24" s="553">
        <v>1E-3</v>
      </c>
      <c r="F24" s="554">
        <f>D24*E24</f>
        <v>8.5</v>
      </c>
    </row>
    <row r="25" spans="1:23">
      <c r="E25" s="553"/>
      <c r="F25" s="554"/>
    </row>
    <row r="26" spans="1:23">
      <c r="F26" s="554">
        <f>SUM(F20:F25)</f>
        <v>578.5</v>
      </c>
    </row>
    <row r="27" spans="1:23">
      <c r="F27" s="554"/>
    </row>
    <row r="28" spans="1:23">
      <c r="F28" s="553">
        <f>F26/D20</f>
        <v>5.7849999999999999E-2</v>
      </c>
    </row>
  </sheetData>
  <mergeCells count="13">
    <mergeCell ref="V4:W4"/>
    <mergeCell ref="A3:W3"/>
    <mergeCell ref="A8:B8"/>
    <mergeCell ref="A9:B9"/>
    <mergeCell ref="A7:B7"/>
    <mergeCell ref="A5:B6"/>
    <mergeCell ref="W5:W6"/>
    <mergeCell ref="A10:B10"/>
    <mergeCell ref="A15:B15"/>
    <mergeCell ref="A11:B11"/>
    <mergeCell ref="A16:B16"/>
    <mergeCell ref="A13:B13"/>
    <mergeCell ref="A14:B14"/>
  </mergeCells>
  <phoneticPr fontId="2" type="noConversion"/>
  <hyperlinks>
    <hyperlink ref="A2" location="二、损益表!A1" display="返回"/>
  </hyperlinks>
  <pageMargins left="0.75" right="0.75" top="0.56000000000000005" bottom="1" header="0.5" footer="0.5"/>
  <pageSetup paperSize="9" orientation="landscape" verticalDpi="1200" r:id="rId1"/>
  <headerFooter alignWithMargins="0"/>
</worksheet>
</file>

<file path=xl/worksheets/sheet38.xml><?xml version="1.0" encoding="utf-8"?>
<worksheet xmlns="http://schemas.openxmlformats.org/spreadsheetml/2006/main" xmlns:r="http://schemas.openxmlformats.org/officeDocument/2006/relationships">
  <sheetPr codeName="Sheet42">
    <outlinePr summaryBelow="0" summaryRight="0"/>
  </sheetPr>
  <dimension ref="A1:X59"/>
  <sheetViews>
    <sheetView showZeros="0" workbookViewId="0">
      <pane xSplit="3" ySplit="4" topLeftCell="D11" activePane="bottomRight" state="frozen"/>
      <selection pane="topRight" activeCell="D1" sqref="D1"/>
      <selection pane="bottomLeft" activeCell="A5" sqref="A5"/>
      <selection pane="bottomRight" activeCell="F9" sqref="F9"/>
    </sheetView>
  </sheetViews>
  <sheetFormatPr defaultRowHeight="14.25" outlineLevelRow="2" outlineLevelCol="1"/>
  <cols>
    <col min="1" max="1" width="15" style="1076" bestFit="1" customWidth="1"/>
    <col min="2" max="2" width="21.75" style="1076" customWidth="1"/>
    <col min="3" max="3" width="2.125" style="1076" hidden="1" customWidth="1"/>
    <col min="4" max="4" width="10.25" style="1076" customWidth="1"/>
    <col min="5" max="7" width="8.625" style="1076" customWidth="1" outlineLevel="1"/>
    <col min="8" max="8" width="8.625" style="1076" customWidth="1"/>
    <col min="9" max="11" width="8.5" style="1076" bestFit="1" customWidth="1" outlineLevel="1"/>
    <col min="12" max="12" width="8.625" style="1076" customWidth="1"/>
    <col min="13" max="15" width="8.625" style="1076" customWidth="1" outlineLevel="1"/>
    <col min="16" max="16" width="8.625" style="1076" customWidth="1"/>
    <col min="17" max="19" width="8.625" style="1076" customWidth="1" outlineLevel="1"/>
    <col min="20" max="20" width="14.625" style="1076" customWidth="1"/>
    <col min="21" max="21" width="10.375" style="1076" customWidth="1"/>
    <col min="22" max="22" width="12.375" style="1076" customWidth="1"/>
    <col min="23" max="23" width="10.375" style="1076" customWidth="1"/>
    <col min="24" max="24" width="7.875" style="1076" customWidth="1"/>
    <col min="25" max="16384" width="9" style="1076"/>
  </cols>
  <sheetData>
    <row r="1" spans="1:24">
      <c r="A1" s="1754" t="s">
        <v>79</v>
      </c>
      <c r="B1" s="1754"/>
      <c r="D1" s="1077" t="s">
        <v>1015</v>
      </c>
      <c r="E1" s="1077"/>
      <c r="F1" s="1077"/>
      <c r="G1" s="1077"/>
    </row>
    <row r="2" spans="1:24" ht="22.5">
      <c r="B2" s="1755" t="s">
        <v>626</v>
      </c>
      <c r="C2" s="1755"/>
      <c r="D2" s="1755"/>
      <c r="E2" s="1755"/>
      <c r="F2" s="1755"/>
      <c r="G2" s="1755"/>
      <c r="H2" s="1755"/>
      <c r="I2" s="1755"/>
      <c r="J2" s="1755"/>
      <c r="K2" s="1755"/>
      <c r="L2" s="1755"/>
      <c r="M2" s="1755"/>
      <c r="N2" s="1755"/>
      <c r="O2" s="1755"/>
      <c r="P2" s="1755"/>
      <c r="Q2" s="1755"/>
      <c r="R2" s="1755"/>
      <c r="S2" s="1755"/>
      <c r="T2" s="1755"/>
      <c r="U2" s="1755"/>
      <c r="V2" s="1755"/>
      <c r="W2" s="1755"/>
      <c r="X2" s="1755"/>
    </row>
    <row r="3" spans="1:24" ht="25.5" customHeight="1">
      <c r="A3" s="1105" t="str">
        <f>表格索引!B4</f>
        <v>编制单位：广东******有限公司</v>
      </c>
      <c r="B3" s="1105"/>
      <c r="C3" s="1078"/>
      <c r="D3" s="1078"/>
      <c r="E3" s="1078"/>
      <c r="F3" s="1078"/>
      <c r="G3" s="1078"/>
      <c r="H3" s="1078"/>
      <c r="I3" s="1078"/>
      <c r="J3" s="1078"/>
      <c r="K3" s="1078"/>
      <c r="L3" s="1078"/>
      <c r="M3" s="1078"/>
      <c r="N3" s="1079" t="str">
        <f>表格索引!C4</f>
        <v>预算年度：2013年</v>
      </c>
      <c r="O3" s="1078"/>
      <c r="Q3" s="1079"/>
      <c r="R3" s="1079"/>
      <c r="S3" s="1079"/>
      <c r="T3" s="1078"/>
      <c r="U3" s="1756" t="s">
        <v>1692</v>
      </c>
      <c r="V3" s="1756"/>
      <c r="W3" s="1756"/>
      <c r="X3" s="1756"/>
    </row>
    <row r="4" spans="1:24" ht="36" customHeight="1">
      <c r="A4" s="1100" t="s">
        <v>56</v>
      </c>
      <c r="B4" s="1101" t="s">
        <v>1145</v>
      </c>
      <c r="C4" s="1102"/>
      <c r="D4" s="1103" t="s">
        <v>1207</v>
      </c>
      <c r="E4" s="1103" t="s">
        <v>368</v>
      </c>
      <c r="F4" s="1103" t="s">
        <v>369</v>
      </c>
      <c r="G4" s="1103" t="s">
        <v>370</v>
      </c>
      <c r="H4" s="1103" t="s">
        <v>1208</v>
      </c>
      <c r="I4" s="1103" t="s">
        <v>371</v>
      </c>
      <c r="J4" s="1103" t="s">
        <v>372</v>
      </c>
      <c r="K4" s="1103" t="s">
        <v>373</v>
      </c>
      <c r="L4" s="1103" t="s">
        <v>1191</v>
      </c>
      <c r="M4" s="1103" t="s">
        <v>374</v>
      </c>
      <c r="N4" s="1103" t="s">
        <v>375</v>
      </c>
      <c r="O4" s="1103" t="s">
        <v>376</v>
      </c>
      <c r="P4" s="1103" t="s">
        <v>1192</v>
      </c>
      <c r="Q4" s="1103" t="s">
        <v>377</v>
      </c>
      <c r="R4" s="1103" t="s">
        <v>378</v>
      </c>
      <c r="S4" s="1103" t="s">
        <v>379</v>
      </c>
      <c r="T4" s="1101" t="s">
        <v>1143</v>
      </c>
      <c r="U4" s="1101" t="s">
        <v>1150</v>
      </c>
      <c r="V4" s="1101" t="s">
        <v>91</v>
      </c>
      <c r="W4" s="1101" t="s">
        <v>38</v>
      </c>
      <c r="X4" s="1104" t="s">
        <v>1185</v>
      </c>
    </row>
    <row r="5" spans="1:24" s="89" customFormat="1" ht="15">
      <c r="A5" s="1091" t="str">
        <f>'[12]5、销售费用'!A5</f>
        <v>6601</v>
      </c>
      <c r="B5" s="1091" t="str">
        <f>'[12]5、销售费用'!B5</f>
        <v>销售费用</v>
      </c>
      <c r="C5" s="1092"/>
      <c r="D5" s="1094">
        <f>D6+D43+D47+D52+D53</f>
        <v>0</v>
      </c>
      <c r="E5" s="1094">
        <f>SUM(E6,E43,E47,E52,E53)</f>
        <v>0</v>
      </c>
      <c r="F5" s="1094">
        <f t="shared" ref="F5:G5" si="0">SUM(F6,F43,F47,F52,F53)</f>
        <v>0</v>
      </c>
      <c r="G5" s="1094">
        <f t="shared" si="0"/>
        <v>0</v>
      </c>
      <c r="H5" s="1094">
        <f>H6+H43+H47+H52+H53</f>
        <v>0</v>
      </c>
      <c r="I5" s="1094">
        <f>SUM(I6,I43,I47,I52,I53)</f>
        <v>0</v>
      </c>
      <c r="J5" s="1094">
        <f t="shared" ref="J5" si="1">SUM(J6,J43,J47,J52,J53)</f>
        <v>0</v>
      </c>
      <c r="K5" s="1094">
        <f t="shared" ref="K5" si="2">SUM(K6,K43,K47,K52,K53)</f>
        <v>0</v>
      </c>
      <c r="L5" s="1094">
        <f>L6+L43+L47+L52+L53</f>
        <v>0</v>
      </c>
      <c r="M5" s="1094">
        <f>SUM(M6,M43,M47,M52,M53)</f>
        <v>0</v>
      </c>
      <c r="N5" s="1094">
        <f t="shared" ref="N5" si="3">SUM(N6,N43,N47,N52,N53)</f>
        <v>0</v>
      </c>
      <c r="O5" s="1094">
        <f t="shared" ref="O5" si="4">SUM(O6,O43,O47,O52,O53)</f>
        <v>0</v>
      </c>
      <c r="P5" s="1094">
        <f>P6+P43+P47+P52+P53</f>
        <v>0</v>
      </c>
      <c r="Q5" s="1094">
        <f>SUM(Q6,Q43,Q47,Q52,Q53)</f>
        <v>0</v>
      </c>
      <c r="R5" s="1094">
        <f t="shared" ref="R5" si="5">SUM(R6,R43,R47,R52,R53)</f>
        <v>0</v>
      </c>
      <c r="S5" s="1094">
        <f t="shared" ref="S5" si="6">SUM(S6,S43,S47,S52,S53)</f>
        <v>0</v>
      </c>
      <c r="T5" s="1094">
        <f>P5+L5+H5+D5</f>
        <v>0</v>
      </c>
      <c r="U5" s="1095"/>
      <c r="V5" s="1095">
        <f t="shared" ref="V5:V57" si="7">T5-U5</f>
        <v>0</v>
      </c>
      <c r="W5" s="1096" t="str">
        <f>IF(ISNUMBER(V5/U5),V5/U5,"")</f>
        <v/>
      </c>
      <c r="X5" s="1097"/>
    </row>
    <row r="6" spans="1:24" s="89" customFormat="1" ht="15">
      <c r="A6" s="1091" t="str">
        <f>'[12]5、销售费用'!A6</f>
        <v>6601.01</v>
      </c>
      <c r="B6" s="1091" t="str">
        <f>'[12]5、销售费用'!B6</f>
        <v>营销费用</v>
      </c>
      <c r="C6" s="1092"/>
      <c r="D6" s="1093">
        <f>D7+D14+D20+D26+D35+D38+D42</f>
        <v>0</v>
      </c>
      <c r="E6" s="1093">
        <f>SUM(E7,E14,E20,E26,E35,E38,E42)</f>
        <v>0</v>
      </c>
      <c r="F6" s="1093">
        <f t="shared" ref="F6:G6" si="8">SUM(F7,F14,F20,F26,F35,F38,F42)</f>
        <v>0</v>
      </c>
      <c r="G6" s="1093">
        <f t="shared" si="8"/>
        <v>0</v>
      </c>
      <c r="H6" s="1093">
        <f>H7+H14+H20+H26+H35+H38+H42</f>
        <v>0</v>
      </c>
      <c r="I6" s="1093">
        <f>SUM(I7,I14,I20,I26,I35,I38,I42)</f>
        <v>0</v>
      </c>
      <c r="J6" s="1093">
        <f t="shared" ref="J6" si="9">SUM(J7,J14,J20,J26,J35,J38,J42)</f>
        <v>0</v>
      </c>
      <c r="K6" s="1093">
        <f t="shared" ref="K6" si="10">SUM(K7,K14,K20,K26,K35,K38,K42)</f>
        <v>0</v>
      </c>
      <c r="L6" s="1093">
        <f>L7+L14+L20+L26+L35+L38+L42</f>
        <v>0</v>
      </c>
      <c r="M6" s="1093">
        <f>SUM(M7,M14,M20,M26,M35,M38,M42)</f>
        <v>0</v>
      </c>
      <c r="N6" s="1093">
        <f t="shared" ref="N6" si="11">SUM(N7,N14,N20,N26,N35,N38,N42)</f>
        <v>0</v>
      </c>
      <c r="O6" s="1093">
        <f t="shared" ref="O6" si="12">SUM(O7,O14,O20,O26,O35,O38,O42)</f>
        <v>0</v>
      </c>
      <c r="P6" s="1093">
        <f>P7+P14+P20+P26+P35+P38+P42</f>
        <v>0</v>
      </c>
      <c r="Q6" s="1093">
        <f>SUM(Q7,Q14,Q20,Q26,Q35,Q38,Q42)</f>
        <v>0</v>
      </c>
      <c r="R6" s="1093">
        <f t="shared" ref="R6" si="13">SUM(R7,R14,R20,R26,R35,R38,R42)</f>
        <v>0</v>
      </c>
      <c r="S6" s="1093">
        <f t="shared" ref="S6" si="14">SUM(S7,S14,S20,S26,S35,S38,S42)</f>
        <v>0</v>
      </c>
      <c r="T6" s="1094">
        <f>P6+L6+H6+D6</f>
        <v>0</v>
      </c>
      <c r="U6" s="1095"/>
      <c r="V6" s="1095">
        <f t="shared" si="7"/>
        <v>0</v>
      </c>
      <c r="W6" s="1096" t="str">
        <f t="shared" ref="W6:W57" si="15">IF(ISNUMBER(V6/U6),V6/U6,"")</f>
        <v/>
      </c>
      <c r="X6" s="1097"/>
    </row>
    <row r="7" spans="1:24" s="89" customFormat="1" ht="15" outlineLevel="1">
      <c r="A7" s="1091" t="str">
        <f>'[12]5、销售费用'!A7</f>
        <v>6601.01.01</v>
      </c>
      <c r="B7" s="1091" t="str">
        <f>'[12]5、销售费用'!B7</f>
        <v>广告费</v>
      </c>
      <c r="C7" s="1092"/>
      <c r="D7" s="1093">
        <f>SUM(D8:D13)</f>
        <v>0</v>
      </c>
      <c r="E7" s="1093">
        <f>SUM(E8:E13)</f>
        <v>0</v>
      </c>
      <c r="F7" s="1093">
        <f t="shared" ref="F7:G7" si="16">SUM(F8:F13)</f>
        <v>0</v>
      </c>
      <c r="G7" s="1093">
        <f t="shared" si="16"/>
        <v>0</v>
      </c>
      <c r="H7" s="1093">
        <f>SUM(H8:H13)</f>
        <v>0</v>
      </c>
      <c r="I7" s="1093">
        <f>SUM(I8:I13)</f>
        <v>0</v>
      </c>
      <c r="J7" s="1093">
        <f t="shared" ref="J7" si="17">SUM(J8:J13)</f>
        <v>0</v>
      </c>
      <c r="K7" s="1093">
        <f t="shared" ref="K7" si="18">SUM(K8:K13)</f>
        <v>0</v>
      </c>
      <c r="L7" s="1093">
        <f>SUM(L8:L13)</f>
        <v>0</v>
      </c>
      <c r="M7" s="1093">
        <f>SUM(M8:M13)</f>
        <v>0</v>
      </c>
      <c r="N7" s="1093">
        <f t="shared" ref="N7" si="19">SUM(N8:N13)</f>
        <v>0</v>
      </c>
      <c r="O7" s="1093">
        <f t="shared" ref="O7" si="20">SUM(O8:O13)</f>
        <v>0</v>
      </c>
      <c r="P7" s="1093">
        <f>SUM(P8:P13)</f>
        <v>0</v>
      </c>
      <c r="Q7" s="1093">
        <f>SUM(Q8:Q13)</f>
        <v>0</v>
      </c>
      <c r="R7" s="1093">
        <f t="shared" ref="R7" si="21">SUM(R8:R13)</f>
        <v>0</v>
      </c>
      <c r="S7" s="1093">
        <f t="shared" ref="S7" si="22">SUM(S8:S13)</f>
        <v>0</v>
      </c>
      <c r="T7" s="1094">
        <f t="shared" ref="T7:T56" si="23">P7+L7+H7+D7</f>
        <v>0</v>
      </c>
      <c r="U7" s="1095"/>
      <c r="V7" s="1095">
        <f t="shared" si="7"/>
        <v>0</v>
      </c>
      <c r="W7" s="1096" t="str">
        <f t="shared" si="15"/>
        <v/>
      </c>
      <c r="X7" s="1097"/>
    </row>
    <row r="8" spans="1:24" s="89" customFormat="1" ht="15" outlineLevel="2">
      <c r="A8" s="1089" t="str">
        <f>'[12]5、销售费用'!A8</f>
        <v>6601.01.01.01</v>
      </c>
      <c r="B8" s="1089" t="str">
        <f>'[12]5、销售费用'!B8</f>
        <v>报纸广告</v>
      </c>
      <c r="C8" s="104"/>
      <c r="D8" s="1081">
        <f>'[12]5、销售费用'!$E$8</f>
        <v>0</v>
      </c>
      <c r="E8" s="194">
        <f>'[12]5、销售费用'!E8</f>
        <v>0</v>
      </c>
      <c r="F8" s="194">
        <f>'[12]5、销售费用'!F8</f>
        <v>0</v>
      </c>
      <c r="G8" s="194">
        <f>'[12]5、销售费用'!G8</f>
        <v>0</v>
      </c>
      <c r="H8" s="1081">
        <f>'[12]5、销售费用'!$E$8</f>
        <v>0</v>
      </c>
      <c r="I8" s="194">
        <f>'[12]5、销售费用'!I8</f>
        <v>0</v>
      </c>
      <c r="J8" s="194">
        <f>'[12]5、销售费用'!J8</f>
        <v>0</v>
      </c>
      <c r="K8" s="194">
        <f>'[12]5、销售费用'!K8</f>
        <v>0</v>
      </c>
      <c r="L8" s="1081">
        <f>'[12]5、销售费用'!$E$8</f>
        <v>0</v>
      </c>
      <c r="M8" s="194">
        <f>'[12]5、销售费用'!M8</f>
        <v>0</v>
      </c>
      <c r="N8" s="194">
        <f>'[12]5、销售费用'!N8</f>
        <v>0</v>
      </c>
      <c r="O8" s="194">
        <f>'[12]5、销售费用'!O8</f>
        <v>0</v>
      </c>
      <c r="P8" s="1081">
        <f>'[12]5、销售费用'!$E$8</f>
        <v>0</v>
      </c>
      <c r="Q8" s="194">
        <f>'[12]5、销售费用'!Q8</f>
        <v>0</v>
      </c>
      <c r="R8" s="194">
        <f>'[12]5、销售费用'!R8</f>
        <v>0</v>
      </c>
      <c r="S8" s="194">
        <f>'[12]5、销售费用'!S8</f>
        <v>0</v>
      </c>
      <c r="T8" s="1080">
        <f t="shared" si="23"/>
        <v>0</v>
      </c>
      <c r="U8" s="194"/>
      <c r="V8" s="194">
        <f t="shared" si="7"/>
        <v>0</v>
      </c>
      <c r="W8" s="196" t="str">
        <f t="shared" si="15"/>
        <v/>
      </c>
      <c r="X8" s="70"/>
    </row>
    <row r="9" spans="1:24" s="89" customFormat="1" ht="15" outlineLevel="2">
      <c r="A9" s="1089" t="str">
        <f>'[12]5、销售费用'!A9</f>
        <v>6601.01.01.02</v>
      </c>
      <c r="B9" s="1089" t="str">
        <f>'[12]5、销售费用'!B9</f>
        <v>电视广告</v>
      </c>
      <c r="C9" s="104"/>
      <c r="D9" s="1081">
        <f t="shared" ref="D9:D52" si="24">SUM(E9:G9)</f>
        <v>0</v>
      </c>
      <c r="E9" s="194">
        <f>'[12]5、销售费用'!E9</f>
        <v>0</v>
      </c>
      <c r="F9" s="194">
        <f>'[12]5、销售费用'!F9</f>
        <v>0</v>
      </c>
      <c r="G9" s="194">
        <f>'[12]5、销售费用'!G9</f>
        <v>0</v>
      </c>
      <c r="H9" s="1081">
        <f t="shared" ref="H9:H13" si="25">SUM(I9:K9)</f>
        <v>0</v>
      </c>
      <c r="I9" s="194">
        <f>'[12]5、销售费用'!I9</f>
        <v>0</v>
      </c>
      <c r="J9" s="194">
        <f>'[12]5、销售费用'!J9</f>
        <v>0</v>
      </c>
      <c r="K9" s="194">
        <f>'[12]5、销售费用'!K9</f>
        <v>0</v>
      </c>
      <c r="L9" s="1081">
        <f t="shared" ref="L9:L13" si="26">SUM(M9:O9)</f>
        <v>0</v>
      </c>
      <c r="M9" s="194">
        <f>'[12]5、销售费用'!M9</f>
        <v>0</v>
      </c>
      <c r="N9" s="194">
        <f>'[12]5、销售费用'!N9</f>
        <v>0</v>
      </c>
      <c r="O9" s="194">
        <f>'[12]5、销售费用'!O9</f>
        <v>0</v>
      </c>
      <c r="P9" s="1081">
        <f t="shared" ref="P9:P13" si="27">SUM(Q9:S9)</f>
        <v>0</v>
      </c>
      <c r="Q9" s="194">
        <f>'[12]5、销售费用'!Q9</f>
        <v>0</v>
      </c>
      <c r="R9" s="194">
        <f>'[12]5、销售费用'!R9</f>
        <v>0</v>
      </c>
      <c r="S9" s="194">
        <f>'[12]5、销售费用'!S9</f>
        <v>0</v>
      </c>
      <c r="T9" s="1080">
        <f t="shared" si="23"/>
        <v>0</v>
      </c>
      <c r="U9" s="194"/>
      <c r="V9" s="194">
        <f t="shared" si="7"/>
        <v>0</v>
      </c>
      <c r="W9" s="196" t="str">
        <f t="shared" si="15"/>
        <v/>
      </c>
      <c r="X9" s="70"/>
    </row>
    <row r="10" spans="1:24" s="89" customFormat="1" ht="15" outlineLevel="2">
      <c r="A10" s="1089" t="str">
        <f>'[12]5、销售费用'!A10</f>
        <v>6601.01.01.03</v>
      </c>
      <c r="B10" s="1089" t="str">
        <f>'[12]5、销售费用'!B10</f>
        <v>户外广告</v>
      </c>
      <c r="C10" s="104"/>
      <c r="D10" s="1081">
        <f t="shared" si="24"/>
        <v>0</v>
      </c>
      <c r="E10" s="194">
        <f>'[12]5、销售费用'!E10</f>
        <v>0</v>
      </c>
      <c r="F10" s="194">
        <f>'[12]5、销售费用'!F10</f>
        <v>0</v>
      </c>
      <c r="G10" s="194">
        <f>'[12]5、销售费用'!G10</f>
        <v>0</v>
      </c>
      <c r="H10" s="1081">
        <f t="shared" si="25"/>
        <v>0</v>
      </c>
      <c r="I10" s="194">
        <f>'[12]5、销售费用'!I10</f>
        <v>0</v>
      </c>
      <c r="J10" s="194">
        <f>'[12]5、销售费用'!J10</f>
        <v>0</v>
      </c>
      <c r="K10" s="194">
        <f>'[12]5、销售费用'!K10</f>
        <v>0</v>
      </c>
      <c r="L10" s="1081">
        <f t="shared" si="26"/>
        <v>0</v>
      </c>
      <c r="M10" s="194">
        <f>'[12]5、销售费用'!M10</f>
        <v>0</v>
      </c>
      <c r="N10" s="194">
        <f>'[12]5、销售费用'!N10</f>
        <v>0</v>
      </c>
      <c r="O10" s="194">
        <f>'[12]5、销售费用'!O10</f>
        <v>0</v>
      </c>
      <c r="P10" s="1081">
        <f t="shared" si="27"/>
        <v>0</v>
      </c>
      <c r="Q10" s="194">
        <f>'[12]5、销售费用'!Q10</f>
        <v>0</v>
      </c>
      <c r="R10" s="194">
        <f>'[12]5、销售费用'!R10</f>
        <v>0</v>
      </c>
      <c r="S10" s="194">
        <f>'[12]5、销售费用'!S10</f>
        <v>0</v>
      </c>
      <c r="T10" s="1080">
        <f t="shared" si="23"/>
        <v>0</v>
      </c>
      <c r="U10" s="194"/>
      <c r="V10" s="194">
        <f t="shared" si="7"/>
        <v>0</v>
      </c>
      <c r="W10" s="196" t="str">
        <f t="shared" si="15"/>
        <v/>
      </c>
      <c r="X10" s="70"/>
    </row>
    <row r="11" spans="1:24" s="89" customFormat="1" ht="15" outlineLevel="2">
      <c r="A11" s="1089" t="str">
        <f>'[12]5、销售费用'!A11</f>
        <v>6601.01.01.04</v>
      </c>
      <c r="B11" s="1089" t="str">
        <f>'[12]5、销售费用'!B11</f>
        <v>网络广告</v>
      </c>
      <c r="C11" s="107"/>
      <c r="D11" s="1081">
        <f t="shared" si="24"/>
        <v>0</v>
      </c>
      <c r="E11" s="194">
        <f>'[12]5、销售费用'!E11</f>
        <v>0</v>
      </c>
      <c r="F11" s="194">
        <f>'[12]5、销售费用'!F11</f>
        <v>0</v>
      </c>
      <c r="G11" s="194">
        <f>'[12]5、销售费用'!G11</f>
        <v>0</v>
      </c>
      <c r="H11" s="1081">
        <f t="shared" si="25"/>
        <v>0</v>
      </c>
      <c r="I11" s="194">
        <f>'[12]5、销售费用'!I11</f>
        <v>0</v>
      </c>
      <c r="J11" s="194">
        <f>'[12]5、销售费用'!J11</f>
        <v>0</v>
      </c>
      <c r="K11" s="194">
        <f>'[12]5、销售费用'!K11</f>
        <v>0</v>
      </c>
      <c r="L11" s="1081">
        <f t="shared" si="26"/>
        <v>0</v>
      </c>
      <c r="M11" s="194">
        <f>'[12]5、销售费用'!M11</f>
        <v>0</v>
      </c>
      <c r="N11" s="194">
        <f>'[12]5、销售费用'!N11</f>
        <v>0</v>
      </c>
      <c r="O11" s="194">
        <f>'[12]5、销售费用'!O11</f>
        <v>0</v>
      </c>
      <c r="P11" s="1081">
        <f t="shared" si="27"/>
        <v>0</v>
      </c>
      <c r="Q11" s="194">
        <f>'[12]5、销售费用'!Q11</f>
        <v>0</v>
      </c>
      <c r="R11" s="194">
        <f>'[12]5、销售费用'!R11</f>
        <v>0</v>
      </c>
      <c r="S11" s="194">
        <f>'[12]5、销售费用'!S11</f>
        <v>0</v>
      </c>
      <c r="T11" s="1080">
        <f t="shared" si="23"/>
        <v>0</v>
      </c>
      <c r="U11" s="289"/>
      <c r="V11" s="194">
        <f t="shared" si="7"/>
        <v>0</v>
      </c>
      <c r="W11" s="196" t="str">
        <f t="shared" si="15"/>
        <v/>
      </c>
      <c r="X11" s="70"/>
    </row>
    <row r="12" spans="1:24" s="89" customFormat="1" ht="15" outlineLevel="2">
      <c r="A12" s="1089" t="str">
        <f>'[12]5、销售费用'!A12</f>
        <v>6601.01.01.05</v>
      </c>
      <c r="B12" s="1089" t="str">
        <f>'[12]5、销售费用'!B12</f>
        <v>短信广告</v>
      </c>
      <c r="C12" s="107"/>
      <c r="D12" s="1081">
        <f t="shared" si="24"/>
        <v>0</v>
      </c>
      <c r="E12" s="194">
        <f>'[12]5、销售费用'!E12</f>
        <v>0</v>
      </c>
      <c r="F12" s="194">
        <f>'[12]5、销售费用'!F12</f>
        <v>0</v>
      </c>
      <c r="G12" s="194">
        <f>'[12]5、销售费用'!G12</f>
        <v>0</v>
      </c>
      <c r="H12" s="1081">
        <f t="shared" si="25"/>
        <v>0</v>
      </c>
      <c r="I12" s="194">
        <f>'[12]5、销售费用'!I12</f>
        <v>0</v>
      </c>
      <c r="J12" s="194">
        <f>'[12]5、销售费用'!J12</f>
        <v>0</v>
      </c>
      <c r="K12" s="194">
        <f>'[12]5、销售费用'!K12</f>
        <v>0</v>
      </c>
      <c r="L12" s="1081">
        <f t="shared" si="26"/>
        <v>0</v>
      </c>
      <c r="M12" s="194">
        <f>'[12]5、销售费用'!M12</f>
        <v>0</v>
      </c>
      <c r="N12" s="194">
        <f>'[12]5、销售费用'!N12</f>
        <v>0</v>
      </c>
      <c r="O12" s="194">
        <f>'[12]5、销售费用'!O12</f>
        <v>0</v>
      </c>
      <c r="P12" s="1081">
        <f t="shared" si="27"/>
        <v>0</v>
      </c>
      <c r="Q12" s="194">
        <f>'[12]5、销售费用'!Q12</f>
        <v>0</v>
      </c>
      <c r="R12" s="194">
        <f>'[12]5、销售费用'!R12</f>
        <v>0</v>
      </c>
      <c r="S12" s="194">
        <f>'[12]5、销售费用'!S12</f>
        <v>0</v>
      </c>
      <c r="T12" s="1080">
        <f t="shared" si="23"/>
        <v>0</v>
      </c>
      <c r="U12" s="289"/>
      <c r="V12" s="194">
        <f t="shared" si="7"/>
        <v>0</v>
      </c>
      <c r="W12" s="196" t="str">
        <f t="shared" si="15"/>
        <v/>
      </c>
      <c r="X12" s="70"/>
    </row>
    <row r="13" spans="1:24" s="89" customFormat="1" ht="15" outlineLevel="2">
      <c r="A13" s="1089" t="str">
        <f>'[12]5、销售费用'!A13</f>
        <v>6601.01.01.99</v>
      </c>
      <c r="B13" s="1089" t="str">
        <f>'[12]5、销售费用'!B13</f>
        <v>其他广告</v>
      </c>
      <c r="C13" s="108"/>
      <c r="D13" s="1081">
        <f t="shared" si="24"/>
        <v>0</v>
      </c>
      <c r="E13" s="194">
        <f>'[12]5、销售费用'!E13</f>
        <v>0</v>
      </c>
      <c r="F13" s="194">
        <f>'[12]5、销售费用'!F13</f>
        <v>0</v>
      </c>
      <c r="G13" s="194">
        <f>'[12]5、销售费用'!G13</f>
        <v>0</v>
      </c>
      <c r="H13" s="1081">
        <f t="shared" si="25"/>
        <v>0</v>
      </c>
      <c r="I13" s="194">
        <f>'[12]5、销售费用'!I13</f>
        <v>0</v>
      </c>
      <c r="J13" s="194">
        <f>'[12]5、销售费用'!J13</f>
        <v>0</v>
      </c>
      <c r="K13" s="194">
        <f>'[12]5、销售费用'!K13</f>
        <v>0</v>
      </c>
      <c r="L13" s="1081">
        <f t="shared" si="26"/>
        <v>0</v>
      </c>
      <c r="M13" s="194">
        <f>'[12]5、销售费用'!M13</f>
        <v>0</v>
      </c>
      <c r="N13" s="194">
        <f>'[12]5、销售费用'!N13</f>
        <v>0</v>
      </c>
      <c r="O13" s="194">
        <f>'[12]5、销售费用'!O13</f>
        <v>0</v>
      </c>
      <c r="P13" s="1081">
        <f t="shared" si="27"/>
        <v>0</v>
      </c>
      <c r="Q13" s="194">
        <f>'[12]5、销售费用'!Q13</f>
        <v>0</v>
      </c>
      <c r="R13" s="194">
        <f>'[12]5、销售费用'!R13</f>
        <v>0</v>
      </c>
      <c r="S13" s="194">
        <f>'[12]5、销售费用'!S13</f>
        <v>0</v>
      </c>
      <c r="T13" s="1080">
        <f t="shared" si="23"/>
        <v>0</v>
      </c>
      <c r="U13" s="194"/>
      <c r="V13" s="194">
        <f t="shared" si="7"/>
        <v>0</v>
      </c>
      <c r="W13" s="196" t="str">
        <f t="shared" si="15"/>
        <v/>
      </c>
      <c r="X13" s="70"/>
    </row>
    <row r="14" spans="1:24" s="89" customFormat="1" ht="15" outlineLevel="1">
      <c r="A14" s="1091" t="str">
        <f>'[12]5、销售费用'!A14</f>
        <v>6601.01.02</v>
      </c>
      <c r="B14" s="1091" t="str">
        <f>'[12]5、销售费用'!B14</f>
        <v>活动推广费</v>
      </c>
      <c r="C14" s="1098"/>
      <c r="D14" s="1093">
        <f t="shared" ref="D14:G14" si="28">SUM(D15:D19)</f>
        <v>0</v>
      </c>
      <c r="E14" s="1093">
        <f>SUM(E15:E19)</f>
        <v>0</v>
      </c>
      <c r="F14" s="1093">
        <f t="shared" si="28"/>
        <v>0</v>
      </c>
      <c r="G14" s="1093">
        <f t="shared" si="28"/>
        <v>0</v>
      </c>
      <c r="H14" s="1093">
        <f t="shared" ref="H14" si="29">SUM(H15:H19)</f>
        <v>0</v>
      </c>
      <c r="I14" s="1093">
        <f>SUM(I15:I19)</f>
        <v>0</v>
      </c>
      <c r="J14" s="1093">
        <f t="shared" ref="J14:L14" si="30">SUM(J15:J19)</f>
        <v>0</v>
      </c>
      <c r="K14" s="1093">
        <f t="shared" si="30"/>
        <v>0</v>
      </c>
      <c r="L14" s="1093">
        <f t="shared" si="30"/>
        <v>0</v>
      </c>
      <c r="M14" s="1093">
        <f>SUM(M15:M19)</f>
        <v>0</v>
      </c>
      <c r="N14" s="1093">
        <f t="shared" ref="N14:P14" si="31">SUM(N15:N19)</f>
        <v>0</v>
      </c>
      <c r="O14" s="1093">
        <f t="shared" si="31"/>
        <v>0</v>
      </c>
      <c r="P14" s="1093">
        <f t="shared" si="31"/>
        <v>0</v>
      </c>
      <c r="Q14" s="1093">
        <f>SUM(Q15:Q19)</f>
        <v>0</v>
      </c>
      <c r="R14" s="1093">
        <f t="shared" ref="R14:S14" si="32">SUM(R15:R19)</f>
        <v>0</v>
      </c>
      <c r="S14" s="1093">
        <f t="shared" si="32"/>
        <v>0</v>
      </c>
      <c r="T14" s="1094">
        <f t="shared" si="23"/>
        <v>0</v>
      </c>
      <c r="U14" s="1095"/>
      <c r="V14" s="1095">
        <f t="shared" si="7"/>
        <v>0</v>
      </c>
      <c r="W14" s="1096" t="str">
        <f t="shared" si="15"/>
        <v/>
      </c>
      <c r="X14" s="1097"/>
    </row>
    <row r="15" spans="1:24" s="89" customFormat="1" ht="15" outlineLevel="2">
      <c r="A15" s="1089" t="str">
        <f>'[12]5、销售费用'!A15</f>
        <v>6601.01.02.01</v>
      </c>
      <c r="B15" s="1089" t="str">
        <f>'[12]5、销售费用'!B15</f>
        <v>开盘活动费</v>
      </c>
      <c r="C15" s="106"/>
      <c r="D15" s="1081">
        <f t="shared" si="24"/>
        <v>0</v>
      </c>
      <c r="E15" s="194">
        <f>'[12]5、销售费用'!E15</f>
        <v>0</v>
      </c>
      <c r="F15" s="194">
        <f>'[12]5、销售费用'!F15</f>
        <v>0</v>
      </c>
      <c r="G15" s="194">
        <f>'[12]5、销售费用'!G15</f>
        <v>0</v>
      </c>
      <c r="H15" s="1081">
        <f t="shared" ref="H15:H19" si="33">SUM(I15:K15)</f>
        <v>0</v>
      </c>
      <c r="I15" s="194">
        <f>'[12]5、销售费用'!I15</f>
        <v>0</v>
      </c>
      <c r="J15" s="194">
        <f>'[12]5、销售费用'!J15</f>
        <v>0</v>
      </c>
      <c r="K15" s="194">
        <f>'[12]5、销售费用'!K15</f>
        <v>0</v>
      </c>
      <c r="L15" s="1081">
        <f t="shared" ref="L15:L19" si="34">SUM(M15:O15)</f>
        <v>0</v>
      </c>
      <c r="M15" s="194">
        <f>'[12]5、销售费用'!M15</f>
        <v>0</v>
      </c>
      <c r="N15" s="194">
        <f>'[12]5、销售费用'!N15</f>
        <v>0</v>
      </c>
      <c r="O15" s="194">
        <f>'[12]5、销售费用'!O15</f>
        <v>0</v>
      </c>
      <c r="P15" s="1081">
        <f t="shared" ref="P15:P19" si="35">SUM(Q15:S15)</f>
        <v>0</v>
      </c>
      <c r="Q15" s="194">
        <f>'[12]5、销售费用'!Q15</f>
        <v>0</v>
      </c>
      <c r="R15" s="194">
        <f>'[12]5、销售费用'!R15</f>
        <v>0</v>
      </c>
      <c r="S15" s="194">
        <f>'[12]5、销售费用'!S15</f>
        <v>0</v>
      </c>
      <c r="T15" s="1080">
        <f t="shared" si="23"/>
        <v>0</v>
      </c>
      <c r="U15" s="289"/>
      <c r="V15" s="194">
        <f t="shared" si="7"/>
        <v>0</v>
      </c>
      <c r="W15" s="196" t="str">
        <f t="shared" si="15"/>
        <v/>
      </c>
      <c r="X15" s="70"/>
    </row>
    <row r="16" spans="1:24" s="89" customFormat="1" ht="15" outlineLevel="2">
      <c r="A16" s="1089" t="str">
        <f>'[12]5、销售费用'!A16</f>
        <v>6601.01.02.02</v>
      </c>
      <c r="B16" s="1089" t="str">
        <f>'[12]5、销售费用'!B16</f>
        <v>促销活动费</v>
      </c>
      <c r="C16" s="106"/>
      <c r="D16" s="1081">
        <f t="shared" si="24"/>
        <v>0</v>
      </c>
      <c r="E16" s="194">
        <f>'[12]5、销售费用'!E16</f>
        <v>0</v>
      </c>
      <c r="F16" s="194">
        <f>'[12]5、销售费用'!F16</f>
        <v>0</v>
      </c>
      <c r="G16" s="194">
        <f>'[12]5、销售费用'!G16</f>
        <v>0</v>
      </c>
      <c r="H16" s="1081">
        <f t="shared" si="33"/>
        <v>0</v>
      </c>
      <c r="I16" s="194">
        <f>'[12]5、销售费用'!I16</f>
        <v>0</v>
      </c>
      <c r="J16" s="194">
        <f>'[12]5、销售费用'!J16</f>
        <v>0</v>
      </c>
      <c r="K16" s="194">
        <f>'[12]5、销售费用'!K16</f>
        <v>0</v>
      </c>
      <c r="L16" s="1081">
        <f t="shared" si="34"/>
        <v>0</v>
      </c>
      <c r="M16" s="194">
        <f>'[12]5、销售费用'!M16</f>
        <v>0</v>
      </c>
      <c r="N16" s="194">
        <f>'[12]5、销售费用'!N16</f>
        <v>0</v>
      </c>
      <c r="O16" s="194">
        <f>'[12]5、销售费用'!O16</f>
        <v>0</v>
      </c>
      <c r="P16" s="1081">
        <f t="shared" si="35"/>
        <v>0</v>
      </c>
      <c r="Q16" s="194">
        <f>'[12]5、销售费用'!Q16</f>
        <v>0</v>
      </c>
      <c r="R16" s="194">
        <f>'[12]5、销售费用'!R16</f>
        <v>0</v>
      </c>
      <c r="S16" s="194">
        <f>'[12]5、销售费用'!S16</f>
        <v>0</v>
      </c>
      <c r="T16" s="1080">
        <f t="shared" si="23"/>
        <v>0</v>
      </c>
      <c r="U16" s="289"/>
      <c r="V16" s="194">
        <f t="shared" si="7"/>
        <v>0</v>
      </c>
      <c r="W16" s="196" t="str">
        <f t="shared" si="15"/>
        <v/>
      </c>
      <c r="X16" s="70"/>
    </row>
    <row r="17" spans="1:24" s="89" customFormat="1" ht="15" outlineLevel="2">
      <c r="A17" s="1089" t="str">
        <f>'[12]5、销售费用'!A17</f>
        <v>6601.01.02.03</v>
      </c>
      <c r="B17" s="1089" t="str">
        <f>'[12]5、销售费用'!B17</f>
        <v>展销会费</v>
      </c>
      <c r="C17" s="106"/>
      <c r="D17" s="1081">
        <f t="shared" si="24"/>
        <v>0</v>
      </c>
      <c r="E17" s="194">
        <f>'[12]5、销售费用'!E17</f>
        <v>0</v>
      </c>
      <c r="F17" s="194">
        <f>'[12]5、销售费用'!F17</f>
        <v>0</v>
      </c>
      <c r="G17" s="194">
        <f>'[12]5、销售费用'!G17</f>
        <v>0</v>
      </c>
      <c r="H17" s="1081">
        <f t="shared" si="33"/>
        <v>0</v>
      </c>
      <c r="I17" s="194">
        <f>'[12]5、销售费用'!I17</f>
        <v>0</v>
      </c>
      <c r="J17" s="194">
        <f>'[12]5、销售费用'!J17</f>
        <v>0</v>
      </c>
      <c r="K17" s="194">
        <f>'[12]5、销售费用'!K17</f>
        <v>0</v>
      </c>
      <c r="L17" s="1081">
        <f t="shared" si="34"/>
        <v>0</v>
      </c>
      <c r="M17" s="194">
        <f>'[12]5、销售费用'!M17</f>
        <v>0</v>
      </c>
      <c r="N17" s="194">
        <f>'[12]5、销售费用'!N17</f>
        <v>0</v>
      </c>
      <c r="O17" s="194">
        <f>'[12]5、销售费用'!O17</f>
        <v>0</v>
      </c>
      <c r="P17" s="1081">
        <f t="shared" si="35"/>
        <v>0</v>
      </c>
      <c r="Q17" s="194">
        <f>'[12]5、销售费用'!Q17</f>
        <v>0</v>
      </c>
      <c r="R17" s="194">
        <f>'[12]5、销售费用'!R17</f>
        <v>0</v>
      </c>
      <c r="S17" s="194">
        <f>'[12]5、销售费用'!S17</f>
        <v>0</v>
      </c>
      <c r="T17" s="1080">
        <f t="shared" si="23"/>
        <v>0</v>
      </c>
      <c r="U17" s="289"/>
      <c r="V17" s="194">
        <f t="shared" si="7"/>
        <v>0</v>
      </c>
      <c r="W17" s="196" t="str">
        <f t="shared" si="15"/>
        <v/>
      </c>
      <c r="X17" s="70"/>
    </row>
    <row r="18" spans="1:24" s="89" customFormat="1" ht="15" outlineLevel="2">
      <c r="A18" s="1089" t="str">
        <f>'[12]5、销售费用'!A18</f>
        <v>6601.01.02.04</v>
      </c>
      <c r="B18" s="1089" t="str">
        <f>'[12]5、销售费用'!B18</f>
        <v>入伙活动费</v>
      </c>
      <c r="C18" s="106"/>
      <c r="D18" s="1081">
        <f t="shared" si="24"/>
        <v>0</v>
      </c>
      <c r="E18" s="194">
        <f>'[12]5、销售费用'!E18</f>
        <v>0</v>
      </c>
      <c r="F18" s="194">
        <f>'[12]5、销售费用'!F18</f>
        <v>0</v>
      </c>
      <c r="G18" s="194">
        <f>'[12]5、销售费用'!G18</f>
        <v>0</v>
      </c>
      <c r="H18" s="1081">
        <f t="shared" si="33"/>
        <v>0</v>
      </c>
      <c r="I18" s="194">
        <f>'[12]5、销售费用'!I18</f>
        <v>0</v>
      </c>
      <c r="J18" s="194">
        <f>'[12]5、销售费用'!J18</f>
        <v>0</v>
      </c>
      <c r="K18" s="194">
        <f>'[12]5、销售费用'!K18</f>
        <v>0</v>
      </c>
      <c r="L18" s="1081">
        <f t="shared" si="34"/>
        <v>0</v>
      </c>
      <c r="M18" s="194">
        <f>'[12]5、销售费用'!M18</f>
        <v>0</v>
      </c>
      <c r="N18" s="194">
        <f>'[12]5、销售费用'!N18</f>
        <v>0</v>
      </c>
      <c r="O18" s="194">
        <f>'[12]5、销售费用'!O18</f>
        <v>0</v>
      </c>
      <c r="P18" s="1081">
        <f t="shared" si="35"/>
        <v>0</v>
      </c>
      <c r="Q18" s="194">
        <f>'[12]5、销售费用'!Q18</f>
        <v>0</v>
      </c>
      <c r="R18" s="194">
        <f>'[12]5、销售费用'!R18</f>
        <v>0</v>
      </c>
      <c r="S18" s="194">
        <f>'[12]5、销售费用'!S18</f>
        <v>0</v>
      </c>
      <c r="T18" s="1080">
        <f t="shared" si="23"/>
        <v>0</v>
      </c>
      <c r="U18" s="289"/>
      <c r="V18" s="194">
        <f t="shared" si="7"/>
        <v>0</v>
      </c>
      <c r="W18" s="196" t="str">
        <f t="shared" si="15"/>
        <v/>
      </c>
      <c r="X18" s="70"/>
    </row>
    <row r="19" spans="1:24" s="89" customFormat="1" ht="15" outlineLevel="2">
      <c r="A19" s="1089" t="str">
        <f>'[12]5、销售费用'!A19</f>
        <v>6601.01.02.99</v>
      </c>
      <c r="B19" s="1089" t="str">
        <f>'[12]5、销售费用'!B19</f>
        <v>其它活动推广费</v>
      </c>
      <c r="C19" s="106"/>
      <c r="D19" s="1081">
        <f t="shared" si="24"/>
        <v>0</v>
      </c>
      <c r="E19" s="194">
        <f>'[12]5、销售费用'!E19</f>
        <v>0</v>
      </c>
      <c r="F19" s="194">
        <f>'[12]5、销售费用'!F19</f>
        <v>0</v>
      </c>
      <c r="G19" s="194">
        <f>'[12]5、销售费用'!G19</f>
        <v>0</v>
      </c>
      <c r="H19" s="1081">
        <f t="shared" si="33"/>
        <v>0</v>
      </c>
      <c r="I19" s="194">
        <f>'[12]5、销售费用'!I19</f>
        <v>0</v>
      </c>
      <c r="J19" s="194">
        <f>'[12]5、销售费用'!J19</f>
        <v>0</v>
      </c>
      <c r="K19" s="194">
        <f>'[12]5、销售费用'!K19</f>
        <v>0</v>
      </c>
      <c r="L19" s="1081">
        <f t="shared" si="34"/>
        <v>0</v>
      </c>
      <c r="M19" s="194">
        <f>'[12]5、销售费用'!M19</f>
        <v>0</v>
      </c>
      <c r="N19" s="194">
        <f>'[12]5、销售费用'!N19</f>
        <v>0</v>
      </c>
      <c r="O19" s="194">
        <f>'[12]5、销售费用'!O19</f>
        <v>0</v>
      </c>
      <c r="P19" s="1081">
        <f t="shared" si="35"/>
        <v>0</v>
      </c>
      <c r="Q19" s="194">
        <f>'[12]5、销售费用'!Q19</f>
        <v>0</v>
      </c>
      <c r="R19" s="194">
        <f>'[12]5、销售费用'!R19</f>
        <v>0</v>
      </c>
      <c r="S19" s="194">
        <f>'[12]5、销售费用'!S19</f>
        <v>0</v>
      </c>
      <c r="T19" s="1080">
        <f t="shared" si="23"/>
        <v>0</v>
      </c>
      <c r="U19" s="289"/>
      <c r="V19" s="194">
        <f t="shared" si="7"/>
        <v>0</v>
      </c>
      <c r="W19" s="196" t="str">
        <f t="shared" si="15"/>
        <v/>
      </c>
      <c r="X19" s="70"/>
    </row>
    <row r="20" spans="1:24" s="89" customFormat="1" ht="15" outlineLevel="1">
      <c r="A20" s="1091" t="str">
        <f>'[12]5、销售费用'!A20</f>
        <v>6601.01.03</v>
      </c>
      <c r="B20" s="1091" t="str">
        <f>'[12]5、销售费用'!B20</f>
        <v>卖场包装费</v>
      </c>
      <c r="C20" s="1098"/>
      <c r="D20" s="1093">
        <f t="shared" ref="D20:G20" si="36">SUM(D21:D25)</f>
        <v>0</v>
      </c>
      <c r="E20" s="1093">
        <f>SUM(E21:E25)</f>
        <v>0</v>
      </c>
      <c r="F20" s="1093">
        <f t="shared" si="36"/>
        <v>0</v>
      </c>
      <c r="G20" s="1093">
        <f t="shared" si="36"/>
        <v>0</v>
      </c>
      <c r="H20" s="1093">
        <f t="shared" ref="H20" si="37">SUM(H21:H25)</f>
        <v>0</v>
      </c>
      <c r="I20" s="1093">
        <f>SUM(I21:I25)</f>
        <v>0</v>
      </c>
      <c r="J20" s="1093">
        <f t="shared" ref="J20:L20" si="38">SUM(J21:J25)</f>
        <v>0</v>
      </c>
      <c r="K20" s="1093">
        <f t="shared" si="38"/>
        <v>0</v>
      </c>
      <c r="L20" s="1093">
        <f t="shared" si="38"/>
        <v>0</v>
      </c>
      <c r="M20" s="1093">
        <f>SUM(M21:M25)</f>
        <v>0</v>
      </c>
      <c r="N20" s="1093">
        <f t="shared" ref="N20:P20" si="39">SUM(N21:N25)</f>
        <v>0</v>
      </c>
      <c r="O20" s="1093">
        <f t="shared" si="39"/>
        <v>0</v>
      </c>
      <c r="P20" s="1093">
        <f t="shared" si="39"/>
        <v>0</v>
      </c>
      <c r="Q20" s="1093">
        <f>SUM(Q21:Q25)</f>
        <v>0</v>
      </c>
      <c r="R20" s="1093">
        <f t="shared" ref="R20:S20" si="40">SUM(R21:R25)</f>
        <v>0</v>
      </c>
      <c r="S20" s="1093">
        <f t="shared" si="40"/>
        <v>0</v>
      </c>
      <c r="T20" s="1094">
        <f t="shared" si="23"/>
        <v>0</v>
      </c>
      <c r="U20" s="1099"/>
      <c r="V20" s="1095">
        <f t="shared" si="7"/>
        <v>0</v>
      </c>
      <c r="W20" s="1096" t="str">
        <f t="shared" si="15"/>
        <v/>
      </c>
      <c r="X20" s="1097"/>
    </row>
    <row r="21" spans="1:24" s="89" customFormat="1" ht="15" outlineLevel="2">
      <c r="A21" s="1089" t="str">
        <f>'[12]5、销售费用'!A21</f>
        <v>6601.01.03.01</v>
      </c>
      <c r="B21" s="1089" t="str">
        <f>'[12]5、销售费用'!B21</f>
        <v>售楼处包装费　　　　　　</v>
      </c>
      <c r="C21" s="106"/>
      <c r="D21" s="1081">
        <f t="shared" si="24"/>
        <v>0</v>
      </c>
      <c r="E21" s="194">
        <f>'[12]5、销售费用'!E21</f>
        <v>0</v>
      </c>
      <c r="F21" s="194">
        <f>'[12]5、销售费用'!F21</f>
        <v>0</v>
      </c>
      <c r="G21" s="194">
        <f>'[12]5、销售费用'!G21</f>
        <v>0</v>
      </c>
      <c r="H21" s="1081">
        <f t="shared" ref="H21:H25" si="41">SUM(I21:K21)</f>
        <v>0</v>
      </c>
      <c r="I21" s="194">
        <f>'[12]5、销售费用'!I21</f>
        <v>0</v>
      </c>
      <c r="J21" s="194">
        <f>'[12]5、销售费用'!J21</f>
        <v>0</v>
      </c>
      <c r="K21" s="194">
        <f>'[12]5、销售费用'!K21</f>
        <v>0</v>
      </c>
      <c r="L21" s="1081">
        <f t="shared" ref="L21:L25" si="42">SUM(M21:O21)</f>
        <v>0</v>
      </c>
      <c r="M21" s="194">
        <f>'[12]5、销售费用'!M21</f>
        <v>0</v>
      </c>
      <c r="N21" s="194">
        <f>'[12]5、销售费用'!N21</f>
        <v>0</v>
      </c>
      <c r="O21" s="194">
        <f>'[12]5、销售费用'!O21</f>
        <v>0</v>
      </c>
      <c r="P21" s="1081">
        <f t="shared" ref="P21:P25" si="43">SUM(Q21:S21)</f>
        <v>0</v>
      </c>
      <c r="Q21" s="194">
        <f>'[12]5、销售费用'!Q21</f>
        <v>0</v>
      </c>
      <c r="R21" s="194">
        <f>'[12]5、销售费用'!R21</f>
        <v>0</v>
      </c>
      <c r="S21" s="194">
        <f>'[12]5、销售费用'!S21</f>
        <v>0</v>
      </c>
      <c r="T21" s="1080">
        <f t="shared" si="23"/>
        <v>0</v>
      </c>
      <c r="U21" s="289"/>
      <c r="V21" s="194">
        <f t="shared" si="7"/>
        <v>0</v>
      </c>
      <c r="W21" s="196" t="str">
        <f t="shared" si="15"/>
        <v/>
      </c>
      <c r="X21" s="70"/>
    </row>
    <row r="22" spans="1:24" s="89" customFormat="1" ht="15" outlineLevel="2">
      <c r="A22" s="1089" t="str">
        <f>'[12]5、销售费用'!A22</f>
        <v>6601.01.03.02</v>
      </c>
      <c r="B22" s="1089" t="str">
        <f>'[12]5、销售费用'!B22</f>
        <v>样板房包装费</v>
      </c>
      <c r="C22" s="106"/>
      <c r="D22" s="1081">
        <f t="shared" si="24"/>
        <v>0</v>
      </c>
      <c r="E22" s="194">
        <f>'[12]5、销售费用'!E22</f>
        <v>0</v>
      </c>
      <c r="F22" s="194">
        <f>'[12]5、销售费用'!F22</f>
        <v>0</v>
      </c>
      <c r="G22" s="194">
        <f>'[12]5、销售费用'!G22</f>
        <v>0</v>
      </c>
      <c r="H22" s="1081">
        <f t="shared" si="41"/>
        <v>0</v>
      </c>
      <c r="I22" s="194">
        <f>'[12]5、销售费用'!I22</f>
        <v>0</v>
      </c>
      <c r="J22" s="194">
        <f>'[12]5、销售费用'!J22</f>
        <v>0</v>
      </c>
      <c r="K22" s="194">
        <f>'[12]5、销售费用'!K22</f>
        <v>0</v>
      </c>
      <c r="L22" s="1081">
        <f t="shared" si="42"/>
        <v>0</v>
      </c>
      <c r="M22" s="194">
        <f>'[12]5、销售费用'!M22</f>
        <v>0</v>
      </c>
      <c r="N22" s="194">
        <f>'[12]5、销售费用'!N22</f>
        <v>0</v>
      </c>
      <c r="O22" s="194">
        <f>'[12]5、销售费用'!O22</f>
        <v>0</v>
      </c>
      <c r="P22" s="1081">
        <f t="shared" si="43"/>
        <v>0</v>
      </c>
      <c r="Q22" s="194">
        <f>'[12]5、销售费用'!Q22</f>
        <v>0</v>
      </c>
      <c r="R22" s="194">
        <f>'[12]5、销售费用'!R22</f>
        <v>0</v>
      </c>
      <c r="S22" s="194">
        <f>'[12]5、销售费用'!S22</f>
        <v>0</v>
      </c>
      <c r="T22" s="1080">
        <f t="shared" si="23"/>
        <v>0</v>
      </c>
      <c r="U22" s="289"/>
      <c r="V22" s="194">
        <f t="shared" si="7"/>
        <v>0</v>
      </c>
      <c r="W22" s="196" t="str">
        <f t="shared" si="15"/>
        <v/>
      </c>
      <c r="X22" s="70"/>
    </row>
    <row r="23" spans="1:24" s="89" customFormat="1" ht="15" outlineLevel="2">
      <c r="A23" s="1089" t="str">
        <f>'[12]5、销售费用'!A23</f>
        <v>6601.01.03.03</v>
      </c>
      <c r="B23" s="1089" t="str">
        <f>'[12]5、销售费用'!B23</f>
        <v>场景包装费</v>
      </c>
      <c r="C23" s="106"/>
      <c r="D23" s="1081">
        <f t="shared" si="24"/>
        <v>0</v>
      </c>
      <c r="E23" s="194">
        <f>'[12]5、销售费用'!E23</f>
        <v>0</v>
      </c>
      <c r="F23" s="194">
        <f>'[12]5、销售费用'!F23</f>
        <v>0</v>
      </c>
      <c r="G23" s="194">
        <f>'[12]5、销售费用'!G23</f>
        <v>0</v>
      </c>
      <c r="H23" s="1081">
        <f t="shared" si="41"/>
        <v>0</v>
      </c>
      <c r="I23" s="194">
        <f>'[12]5、销售费用'!I23</f>
        <v>0</v>
      </c>
      <c r="J23" s="194">
        <f>'[12]5、销售费用'!J23</f>
        <v>0</v>
      </c>
      <c r="K23" s="194">
        <f>'[12]5、销售费用'!K23</f>
        <v>0</v>
      </c>
      <c r="L23" s="1081">
        <f t="shared" si="42"/>
        <v>0</v>
      </c>
      <c r="M23" s="194">
        <f>'[12]5、销售费用'!M23</f>
        <v>0</v>
      </c>
      <c r="N23" s="194">
        <f>'[12]5、销售费用'!N23</f>
        <v>0</v>
      </c>
      <c r="O23" s="194">
        <f>'[12]5、销售费用'!O23</f>
        <v>0</v>
      </c>
      <c r="P23" s="1081">
        <f t="shared" si="43"/>
        <v>0</v>
      </c>
      <c r="Q23" s="194">
        <f>'[12]5、销售费用'!Q23</f>
        <v>0</v>
      </c>
      <c r="R23" s="194">
        <f>'[12]5、销售费用'!R23</f>
        <v>0</v>
      </c>
      <c r="S23" s="194">
        <f>'[12]5、销售费用'!S23</f>
        <v>0</v>
      </c>
      <c r="T23" s="1080">
        <f t="shared" si="23"/>
        <v>0</v>
      </c>
      <c r="U23" s="289"/>
      <c r="V23" s="194">
        <f t="shared" si="7"/>
        <v>0</v>
      </c>
      <c r="W23" s="196" t="str">
        <f t="shared" si="15"/>
        <v/>
      </c>
      <c r="X23" s="70"/>
    </row>
    <row r="24" spans="1:24" s="89" customFormat="1" ht="15" outlineLevel="2">
      <c r="A24" s="1089" t="str">
        <f>'[12]5、销售费用'!A24</f>
        <v>6601.01.03.04</v>
      </c>
      <c r="B24" s="1089" t="str">
        <f>'[12]5、销售费用'!B24</f>
        <v>道具购置费</v>
      </c>
      <c r="C24" s="106"/>
      <c r="D24" s="1081">
        <f t="shared" si="24"/>
        <v>0</v>
      </c>
      <c r="E24" s="194">
        <f>'[12]5、销售费用'!E24</f>
        <v>0</v>
      </c>
      <c r="F24" s="194">
        <f>'[12]5、销售费用'!F24</f>
        <v>0</v>
      </c>
      <c r="G24" s="194">
        <f>'[12]5、销售费用'!G24</f>
        <v>0</v>
      </c>
      <c r="H24" s="1081">
        <f t="shared" si="41"/>
        <v>0</v>
      </c>
      <c r="I24" s="194">
        <f>'[12]5、销售费用'!I24</f>
        <v>0</v>
      </c>
      <c r="J24" s="194">
        <f>'[12]5、销售费用'!J24</f>
        <v>0</v>
      </c>
      <c r="K24" s="194">
        <f>'[12]5、销售费用'!K24</f>
        <v>0</v>
      </c>
      <c r="L24" s="1081">
        <f t="shared" si="42"/>
        <v>0</v>
      </c>
      <c r="M24" s="194">
        <f>'[12]5、销售费用'!M24</f>
        <v>0</v>
      </c>
      <c r="N24" s="194">
        <f>'[12]5、销售费用'!N24</f>
        <v>0</v>
      </c>
      <c r="O24" s="194">
        <f>'[12]5、销售费用'!O24</f>
        <v>0</v>
      </c>
      <c r="P24" s="1081">
        <f t="shared" si="43"/>
        <v>0</v>
      </c>
      <c r="Q24" s="194">
        <f>'[12]5、销售费用'!Q24</f>
        <v>0</v>
      </c>
      <c r="R24" s="194">
        <f>'[12]5、销售费用'!R24</f>
        <v>0</v>
      </c>
      <c r="S24" s="194">
        <f>'[12]5、销售费用'!S24</f>
        <v>0</v>
      </c>
      <c r="T24" s="1080">
        <f t="shared" si="23"/>
        <v>0</v>
      </c>
      <c r="U24" s="289"/>
      <c r="V24" s="194">
        <f t="shared" si="7"/>
        <v>0</v>
      </c>
      <c r="W24" s="196" t="str">
        <f t="shared" si="15"/>
        <v/>
      </c>
      <c r="X24" s="70"/>
    </row>
    <row r="25" spans="1:24" s="89" customFormat="1" ht="15" outlineLevel="2">
      <c r="A25" s="1089" t="str">
        <f>'[12]5、销售费用'!A25</f>
        <v>6601.01.03.99</v>
      </c>
      <c r="B25" s="1089" t="str">
        <f>'[12]5、销售费用'!B25</f>
        <v>其它卖场包装费</v>
      </c>
      <c r="C25" s="106"/>
      <c r="D25" s="1081">
        <f t="shared" si="24"/>
        <v>0</v>
      </c>
      <c r="E25" s="194">
        <f>'[12]5、销售费用'!E25</f>
        <v>0</v>
      </c>
      <c r="F25" s="194">
        <f>'[12]5、销售费用'!F25</f>
        <v>0</v>
      </c>
      <c r="G25" s="194">
        <f>'[12]5、销售费用'!G25</f>
        <v>0</v>
      </c>
      <c r="H25" s="1081">
        <f t="shared" si="41"/>
        <v>0</v>
      </c>
      <c r="I25" s="194">
        <f>'[12]5、销售费用'!I25</f>
        <v>0</v>
      </c>
      <c r="J25" s="194">
        <f>'[12]5、销售费用'!J25</f>
        <v>0</v>
      </c>
      <c r="K25" s="194">
        <f>'[12]5、销售费用'!K25</f>
        <v>0</v>
      </c>
      <c r="L25" s="1081">
        <f t="shared" si="42"/>
        <v>0</v>
      </c>
      <c r="M25" s="194">
        <f>'[12]5、销售费用'!M25</f>
        <v>0</v>
      </c>
      <c r="N25" s="194">
        <f>'[12]5、销售费用'!N25</f>
        <v>0</v>
      </c>
      <c r="O25" s="194">
        <f>'[12]5、销售费用'!O25</f>
        <v>0</v>
      </c>
      <c r="P25" s="1081">
        <f t="shared" si="43"/>
        <v>0</v>
      </c>
      <c r="Q25" s="194">
        <f>'[12]5、销售费用'!Q25</f>
        <v>0</v>
      </c>
      <c r="R25" s="194">
        <f>'[12]5、销售费用'!R25</f>
        <v>0</v>
      </c>
      <c r="S25" s="194">
        <f>'[12]5、销售费用'!S25</f>
        <v>0</v>
      </c>
      <c r="T25" s="1080">
        <f t="shared" si="23"/>
        <v>0</v>
      </c>
      <c r="U25" s="289"/>
      <c r="V25" s="194">
        <f t="shared" si="7"/>
        <v>0</v>
      </c>
      <c r="W25" s="196" t="str">
        <f t="shared" si="15"/>
        <v/>
      </c>
      <c r="X25" s="70"/>
    </row>
    <row r="26" spans="1:24" s="89" customFormat="1" ht="15" outlineLevel="1">
      <c r="A26" s="1091" t="str">
        <f>'[12]5、销售费用'!A26</f>
        <v>6601.01.04</v>
      </c>
      <c r="B26" s="1091" t="str">
        <f>'[12]5、销售费用'!B26</f>
        <v>销售管理费</v>
      </c>
      <c r="C26" s="1098"/>
      <c r="D26" s="1093">
        <f t="shared" ref="D26:G26" si="44">SUM(D27:D34)</f>
        <v>0</v>
      </c>
      <c r="E26" s="1093">
        <f>SUM(E27:E34)</f>
        <v>0</v>
      </c>
      <c r="F26" s="1093">
        <f t="shared" si="44"/>
        <v>0</v>
      </c>
      <c r="G26" s="1093">
        <f t="shared" si="44"/>
        <v>0</v>
      </c>
      <c r="H26" s="1093">
        <f t="shared" ref="H26" si="45">SUM(H27:H34)</f>
        <v>0</v>
      </c>
      <c r="I26" s="1093">
        <f>SUM(I27:I34)</f>
        <v>0</v>
      </c>
      <c r="J26" s="1093">
        <f t="shared" ref="J26:L26" si="46">SUM(J27:J34)</f>
        <v>0</v>
      </c>
      <c r="K26" s="1093">
        <f t="shared" si="46"/>
        <v>0</v>
      </c>
      <c r="L26" s="1093">
        <f t="shared" si="46"/>
        <v>0</v>
      </c>
      <c r="M26" s="1093">
        <f>SUM(M27:M34)</f>
        <v>0</v>
      </c>
      <c r="N26" s="1093">
        <f t="shared" ref="N26:P26" si="47">SUM(N27:N34)</f>
        <v>0</v>
      </c>
      <c r="O26" s="1093">
        <f t="shared" si="47"/>
        <v>0</v>
      </c>
      <c r="P26" s="1093">
        <f t="shared" si="47"/>
        <v>0</v>
      </c>
      <c r="Q26" s="1093">
        <f>SUM(Q27:Q34)</f>
        <v>0</v>
      </c>
      <c r="R26" s="1093">
        <f t="shared" ref="R26:S26" si="48">SUM(R27:R34)</f>
        <v>0</v>
      </c>
      <c r="S26" s="1093">
        <f t="shared" si="48"/>
        <v>0</v>
      </c>
      <c r="T26" s="1094">
        <f t="shared" si="23"/>
        <v>0</v>
      </c>
      <c r="U26" s="1099"/>
      <c r="V26" s="1095">
        <f t="shared" si="7"/>
        <v>0</v>
      </c>
      <c r="W26" s="1096" t="str">
        <f t="shared" si="15"/>
        <v/>
      </c>
      <c r="X26" s="1097"/>
    </row>
    <row r="27" spans="1:24" s="89" customFormat="1" ht="15" outlineLevel="2">
      <c r="A27" s="1089" t="str">
        <f>'[12]5、销售费用'!A27</f>
        <v>6601.01.04.01</v>
      </c>
      <c r="B27" s="1089" t="str">
        <f>'[12]5、销售费用'!B27</f>
        <v>营销人员薪酬</v>
      </c>
      <c r="C27" s="106"/>
      <c r="D27" s="1081">
        <f t="shared" si="24"/>
        <v>0</v>
      </c>
      <c r="E27" s="194">
        <f>'[12]5、销售费用'!E27</f>
        <v>0</v>
      </c>
      <c r="F27" s="194">
        <f>'[12]5、销售费用'!F27</f>
        <v>0</v>
      </c>
      <c r="G27" s="194">
        <f>'[12]5、销售费用'!G27</f>
        <v>0</v>
      </c>
      <c r="H27" s="1081">
        <f t="shared" ref="H27:H34" si="49">SUM(I27:K27)</f>
        <v>0</v>
      </c>
      <c r="I27" s="194">
        <f>'[12]5、销售费用'!I27</f>
        <v>0</v>
      </c>
      <c r="J27" s="194">
        <f>'[12]5、销售费用'!J27</f>
        <v>0</v>
      </c>
      <c r="K27" s="194">
        <f>'[12]5、销售费用'!K27</f>
        <v>0</v>
      </c>
      <c r="L27" s="1081">
        <f t="shared" ref="L27:L34" si="50">SUM(M27:O27)</f>
        <v>0</v>
      </c>
      <c r="M27" s="194">
        <f>'[12]5、销售费用'!M27</f>
        <v>0</v>
      </c>
      <c r="N27" s="194">
        <f>'[12]5、销售费用'!N27</f>
        <v>0</v>
      </c>
      <c r="O27" s="194">
        <f>'[12]5、销售费用'!O27</f>
        <v>0</v>
      </c>
      <c r="P27" s="1081">
        <f t="shared" ref="P27:P34" si="51">SUM(Q27:S27)</f>
        <v>0</v>
      </c>
      <c r="Q27" s="194">
        <f>'[12]5、销售费用'!Q27</f>
        <v>0</v>
      </c>
      <c r="R27" s="194">
        <f>'[12]5、销售费用'!R27</f>
        <v>0</v>
      </c>
      <c r="S27" s="194">
        <f>'[12]5、销售费用'!S27</f>
        <v>0</v>
      </c>
      <c r="T27" s="1080">
        <f t="shared" si="23"/>
        <v>0</v>
      </c>
      <c r="U27" s="289"/>
      <c r="V27" s="194">
        <f t="shared" si="7"/>
        <v>0</v>
      </c>
      <c r="W27" s="196" t="str">
        <f t="shared" si="15"/>
        <v/>
      </c>
      <c r="X27" s="70"/>
    </row>
    <row r="28" spans="1:24" s="89" customFormat="1" ht="15" outlineLevel="2">
      <c r="A28" s="1089" t="str">
        <f>'[12]5、销售费用'!A28</f>
        <v>6601.01.04.02</v>
      </c>
      <c r="B28" s="1089" t="str">
        <f>'[12]5、销售费用'!B28</f>
        <v>卖场物管费</v>
      </c>
      <c r="C28" s="106"/>
      <c r="D28" s="1081">
        <f t="shared" si="24"/>
        <v>0</v>
      </c>
      <c r="E28" s="194">
        <f>'[12]5、销售费用'!E28</f>
        <v>0</v>
      </c>
      <c r="F28" s="194">
        <f>'[12]5、销售费用'!F28</f>
        <v>0</v>
      </c>
      <c r="G28" s="194">
        <f>'[12]5、销售费用'!G28</f>
        <v>0</v>
      </c>
      <c r="H28" s="1081">
        <f t="shared" si="49"/>
        <v>0</v>
      </c>
      <c r="I28" s="194">
        <f>'[12]5、销售费用'!I28</f>
        <v>0</v>
      </c>
      <c r="J28" s="194">
        <f>'[12]5、销售费用'!J28</f>
        <v>0</v>
      </c>
      <c r="K28" s="194">
        <f>'[12]5、销售费用'!K28</f>
        <v>0</v>
      </c>
      <c r="L28" s="1081">
        <f t="shared" si="50"/>
        <v>0</v>
      </c>
      <c r="M28" s="194">
        <f>'[12]5、销售费用'!M28</f>
        <v>0</v>
      </c>
      <c r="N28" s="194">
        <f>'[12]5、销售费用'!N28</f>
        <v>0</v>
      </c>
      <c r="O28" s="194">
        <f>'[12]5、销售费用'!O28</f>
        <v>0</v>
      </c>
      <c r="P28" s="1081">
        <f t="shared" si="51"/>
        <v>0</v>
      </c>
      <c r="Q28" s="194">
        <f>'[12]5、销售费用'!Q28</f>
        <v>0</v>
      </c>
      <c r="R28" s="194">
        <f>'[12]5、销售费用'!R28</f>
        <v>0</v>
      </c>
      <c r="S28" s="194">
        <f>'[12]5、销售费用'!S28</f>
        <v>0</v>
      </c>
      <c r="T28" s="1080">
        <f t="shared" si="23"/>
        <v>0</v>
      </c>
      <c r="U28" s="289"/>
      <c r="V28" s="194">
        <f t="shared" si="7"/>
        <v>0</v>
      </c>
      <c r="W28" s="196" t="str">
        <f t="shared" si="15"/>
        <v/>
      </c>
      <c r="X28" s="70"/>
    </row>
    <row r="29" spans="1:24" s="89" customFormat="1" ht="15" outlineLevel="2">
      <c r="A29" s="1089" t="str">
        <f>'[12]5、销售费用'!A29</f>
        <v>6601.01.04.03</v>
      </c>
      <c r="B29" s="1089" t="str">
        <f>'[12]5、销售费用'!B29</f>
        <v>差旅费</v>
      </c>
      <c r="C29" s="106"/>
      <c r="D29" s="1081">
        <f t="shared" si="24"/>
        <v>0</v>
      </c>
      <c r="E29" s="194">
        <f>'[12]5、销售费用'!E29</f>
        <v>0</v>
      </c>
      <c r="F29" s="194">
        <f>'[12]5、销售费用'!F29</f>
        <v>0</v>
      </c>
      <c r="G29" s="194">
        <f>'[12]5、销售费用'!G29</f>
        <v>0</v>
      </c>
      <c r="H29" s="1081">
        <f t="shared" si="49"/>
        <v>0</v>
      </c>
      <c r="I29" s="194">
        <f>'[12]5、销售费用'!I29</f>
        <v>0</v>
      </c>
      <c r="J29" s="194">
        <f>'[12]5、销售费用'!J29</f>
        <v>0</v>
      </c>
      <c r="K29" s="194">
        <f>'[12]5、销售费用'!K29</f>
        <v>0</v>
      </c>
      <c r="L29" s="1081">
        <f t="shared" si="50"/>
        <v>0</v>
      </c>
      <c r="M29" s="194">
        <f>'[12]5、销售费用'!M29</f>
        <v>0</v>
      </c>
      <c r="N29" s="194">
        <f>'[12]5、销售费用'!N29</f>
        <v>0</v>
      </c>
      <c r="O29" s="194">
        <f>'[12]5、销售费用'!O29</f>
        <v>0</v>
      </c>
      <c r="P29" s="1081">
        <f t="shared" si="51"/>
        <v>0</v>
      </c>
      <c r="Q29" s="194">
        <f>'[12]5、销售费用'!Q29</f>
        <v>0</v>
      </c>
      <c r="R29" s="194">
        <f>'[12]5、销售费用'!R29</f>
        <v>0</v>
      </c>
      <c r="S29" s="194">
        <f>'[12]5、销售费用'!S29</f>
        <v>0</v>
      </c>
      <c r="T29" s="1080">
        <f t="shared" si="23"/>
        <v>0</v>
      </c>
      <c r="U29" s="289"/>
      <c r="V29" s="194">
        <f t="shared" si="7"/>
        <v>0</v>
      </c>
      <c r="W29" s="196" t="str">
        <f t="shared" si="15"/>
        <v/>
      </c>
      <c r="X29" s="70"/>
    </row>
    <row r="30" spans="1:24" s="89" customFormat="1" ht="15" outlineLevel="2">
      <c r="A30" s="1089" t="str">
        <f>'[12]5、销售费用'!A30</f>
        <v>6601.01.04.04</v>
      </c>
      <c r="B30" s="1089" t="str">
        <f>'[12]5、销售费用'!B30</f>
        <v>销售办公费</v>
      </c>
      <c r="C30" s="106"/>
      <c r="D30" s="1081">
        <f t="shared" si="24"/>
        <v>0</v>
      </c>
      <c r="E30" s="194">
        <f>'[12]5、销售费用'!E30</f>
        <v>0</v>
      </c>
      <c r="F30" s="194">
        <f>'[12]5、销售费用'!F30</f>
        <v>0</v>
      </c>
      <c r="G30" s="194">
        <f>'[12]5、销售费用'!G30</f>
        <v>0</v>
      </c>
      <c r="H30" s="1081">
        <f t="shared" si="49"/>
        <v>0</v>
      </c>
      <c r="I30" s="194">
        <f>'[12]5、销售费用'!I30</f>
        <v>0</v>
      </c>
      <c r="J30" s="194">
        <f>'[12]5、销售费用'!J30</f>
        <v>0</v>
      </c>
      <c r="K30" s="194">
        <f>'[12]5、销售费用'!K30</f>
        <v>0</v>
      </c>
      <c r="L30" s="1081">
        <f t="shared" si="50"/>
        <v>0</v>
      </c>
      <c r="M30" s="194">
        <f>'[12]5、销售费用'!M30</f>
        <v>0</v>
      </c>
      <c r="N30" s="194">
        <f>'[12]5、销售费用'!N30</f>
        <v>0</v>
      </c>
      <c r="O30" s="194">
        <f>'[12]5、销售费用'!O30</f>
        <v>0</v>
      </c>
      <c r="P30" s="1081">
        <f t="shared" si="51"/>
        <v>0</v>
      </c>
      <c r="Q30" s="194">
        <f>'[12]5、销售费用'!Q30</f>
        <v>0</v>
      </c>
      <c r="R30" s="194">
        <f>'[12]5、销售费用'!R30</f>
        <v>0</v>
      </c>
      <c r="S30" s="194">
        <f>'[12]5、销售费用'!S30</f>
        <v>0</v>
      </c>
      <c r="T30" s="1080">
        <f t="shared" si="23"/>
        <v>0</v>
      </c>
      <c r="U30" s="289"/>
      <c r="V30" s="194">
        <f t="shared" si="7"/>
        <v>0</v>
      </c>
      <c r="W30" s="196" t="str">
        <f t="shared" si="15"/>
        <v/>
      </c>
      <c r="X30" s="70"/>
    </row>
    <row r="31" spans="1:24" s="89" customFormat="1" ht="15" outlineLevel="2">
      <c r="A31" s="1089" t="str">
        <f>'[12]5、销售费用'!A31</f>
        <v>6601.01.04.05</v>
      </c>
      <c r="B31" s="1089" t="str">
        <f>'[12]5、销售费用'!B31</f>
        <v>销售电话费</v>
      </c>
      <c r="C31" s="106"/>
      <c r="D31" s="1081">
        <f t="shared" si="24"/>
        <v>0</v>
      </c>
      <c r="E31" s="194">
        <f>'[12]5、销售费用'!E31</f>
        <v>0</v>
      </c>
      <c r="F31" s="194">
        <f>'[12]5、销售费用'!F31</f>
        <v>0</v>
      </c>
      <c r="G31" s="194">
        <f>'[12]5、销售费用'!G31</f>
        <v>0</v>
      </c>
      <c r="H31" s="1081">
        <f t="shared" si="49"/>
        <v>0</v>
      </c>
      <c r="I31" s="194">
        <f>'[12]5、销售费用'!I31</f>
        <v>0</v>
      </c>
      <c r="J31" s="194">
        <f>'[12]5、销售费用'!J31</f>
        <v>0</v>
      </c>
      <c r="K31" s="194">
        <f>'[12]5、销售费用'!K31</f>
        <v>0</v>
      </c>
      <c r="L31" s="1081">
        <f t="shared" si="50"/>
        <v>0</v>
      </c>
      <c r="M31" s="194">
        <f>'[12]5、销售费用'!M31</f>
        <v>0</v>
      </c>
      <c r="N31" s="194">
        <f>'[12]5、销售费用'!N31</f>
        <v>0</v>
      </c>
      <c r="O31" s="194">
        <f>'[12]5、销售费用'!O31</f>
        <v>0</v>
      </c>
      <c r="P31" s="1081">
        <f t="shared" si="51"/>
        <v>0</v>
      </c>
      <c r="Q31" s="194">
        <f>'[12]5、销售费用'!Q31</f>
        <v>0</v>
      </c>
      <c r="R31" s="194">
        <f>'[12]5、销售费用'!R31</f>
        <v>0</v>
      </c>
      <c r="S31" s="194">
        <f>'[12]5、销售费用'!S31</f>
        <v>0</v>
      </c>
      <c r="T31" s="1080">
        <f t="shared" si="23"/>
        <v>0</v>
      </c>
      <c r="U31" s="289"/>
      <c r="V31" s="194">
        <f t="shared" si="7"/>
        <v>0</v>
      </c>
      <c r="W31" s="196" t="str">
        <f t="shared" si="15"/>
        <v/>
      </c>
      <c r="X31" s="70"/>
    </row>
    <row r="32" spans="1:24" s="89" customFormat="1" ht="15" outlineLevel="2">
      <c r="A32" s="1089" t="str">
        <f>'[12]5、销售费用'!A32</f>
        <v>6601.01.04.06</v>
      </c>
      <c r="B32" s="1089" t="str">
        <f>'[12]5、销售费用'!B32</f>
        <v>销售水电费</v>
      </c>
      <c r="C32" s="106"/>
      <c r="D32" s="1081">
        <f t="shared" si="24"/>
        <v>0</v>
      </c>
      <c r="E32" s="194">
        <f>'[12]5、销售费用'!E32</f>
        <v>0</v>
      </c>
      <c r="F32" s="194">
        <f>'[12]5、销售费用'!F32</f>
        <v>0</v>
      </c>
      <c r="G32" s="194">
        <f>'[12]5、销售费用'!G32</f>
        <v>0</v>
      </c>
      <c r="H32" s="1081">
        <f t="shared" si="49"/>
        <v>0</v>
      </c>
      <c r="I32" s="194">
        <f>'[12]5、销售费用'!I32</f>
        <v>0</v>
      </c>
      <c r="J32" s="194">
        <f>'[12]5、销售费用'!J32</f>
        <v>0</v>
      </c>
      <c r="K32" s="194">
        <f>'[12]5、销售费用'!K32</f>
        <v>0</v>
      </c>
      <c r="L32" s="1081">
        <f t="shared" si="50"/>
        <v>0</v>
      </c>
      <c r="M32" s="194">
        <f>'[12]5、销售费用'!M32</f>
        <v>0</v>
      </c>
      <c r="N32" s="194">
        <f>'[12]5、销售费用'!N32</f>
        <v>0</v>
      </c>
      <c r="O32" s="194">
        <f>'[12]5、销售费用'!O32</f>
        <v>0</v>
      </c>
      <c r="P32" s="1081">
        <f t="shared" si="51"/>
        <v>0</v>
      </c>
      <c r="Q32" s="194">
        <f>'[12]5、销售费用'!Q32</f>
        <v>0</v>
      </c>
      <c r="R32" s="194">
        <f>'[12]5、销售费用'!R32</f>
        <v>0</v>
      </c>
      <c r="S32" s="194">
        <f>'[12]5、销售费用'!S32</f>
        <v>0</v>
      </c>
      <c r="T32" s="1080">
        <f t="shared" si="23"/>
        <v>0</v>
      </c>
      <c r="U32" s="289"/>
      <c r="V32" s="194">
        <f t="shared" si="7"/>
        <v>0</v>
      </c>
      <c r="W32" s="196" t="str">
        <f t="shared" si="15"/>
        <v/>
      </c>
      <c r="X32" s="70"/>
    </row>
    <row r="33" spans="1:24" s="89" customFormat="1" ht="15" outlineLevel="2">
      <c r="A33" s="1089" t="str">
        <f>'[12]5、销售费用'!A33</f>
        <v>6601.01.04.07</v>
      </c>
      <c r="B33" s="1089" t="str">
        <f>'[12]5、销售费用'!B33</f>
        <v>销售业务费</v>
      </c>
      <c r="C33" s="106"/>
      <c r="D33" s="1081">
        <f t="shared" si="24"/>
        <v>0</v>
      </c>
      <c r="E33" s="194">
        <f>'[12]5、销售费用'!E33</f>
        <v>0</v>
      </c>
      <c r="F33" s="194">
        <f>'[12]5、销售费用'!F33</f>
        <v>0</v>
      </c>
      <c r="G33" s="194">
        <f>'[12]5、销售费用'!G33</f>
        <v>0</v>
      </c>
      <c r="H33" s="1081">
        <f t="shared" si="49"/>
        <v>0</v>
      </c>
      <c r="I33" s="194">
        <f>'[12]5、销售费用'!I33</f>
        <v>0</v>
      </c>
      <c r="J33" s="194">
        <f>'[12]5、销售费用'!J33</f>
        <v>0</v>
      </c>
      <c r="K33" s="194">
        <f>'[12]5、销售费用'!K33</f>
        <v>0</v>
      </c>
      <c r="L33" s="1081">
        <f t="shared" si="50"/>
        <v>0</v>
      </c>
      <c r="M33" s="194">
        <f>'[12]5、销售费用'!M33</f>
        <v>0</v>
      </c>
      <c r="N33" s="194">
        <f>'[12]5、销售费用'!N33</f>
        <v>0</v>
      </c>
      <c r="O33" s="194">
        <f>'[12]5、销售费用'!O33</f>
        <v>0</v>
      </c>
      <c r="P33" s="1081">
        <f t="shared" si="51"/>
        <v>0</v>
      </c>
      <c r="Q33" s="194">
        <f>'[12]5、销售费用'!Q33</f>
        <v>0</v>
      </c>
      <c r="R33" s="194">
        <f>'[12]5、销售费用'!R33</f>
        <v>0</v>
      </c>
      <c r="S33" s="194">
        <f>'[12]5、销售费用'!S33</f>
        <v>0</v>
      </c>
      <c r="T33" s="1080">
        <f t="shared" si="23"/>
        <v>0</v>
      </c>
      <c r="U33" s="289"/>
      <c r="V33" s="194">
        <f t="shared" si="7"/>
        <v>0</v>
      </c>
      <c r="W33" s="196" t="str">
        <f t="shared" si="15"/>
        <v/>
      </c>
      <c r="X33" s="70"/>
    </row>
    <row r="34" spans="1:24" s="89" customFormat="1" ht="15" outlineLevel="2">
      <c r="A34" s="1089" t="str">
        <f>'[12]5、销售费用'!A34</f>
        <v>6601.01.04.08</v>
      </c>
      <c r="B34" s="1089" t="str">
        <f>'[12]5、销售费用'!B34</f>
        <v>样板房费用（管理费）</v>
      </c>
      <c r="C34" s="106"/>
      <c r="D34" s="1081">
        <f t="shared" si="24"/>
        <v>0</v>
      </c>
      <c r="E34" s="194">
        <f>'[12]5、销售费用'!E34</f>
        <v>0</v>
      </c>
      <c r="F34" s="194">
        <f>'[12]5、销售费用'!F34</f>
        <v>0</v>
      </c>
      <c r="G34" s="194">
        <f>'[12]5、销售费用'!G34</f>
        <v>0</v>
      </c>
      <c r="H34" s="1081">
        <f t="shared" si="49"/>
        <v>0</v>
      </c>
      <c r="I34" s="194">
        <f>'[12]5、销售费用'!I34</f>
        <v>0</v>
      </c>
      <c r="J34" s="194">
        <f>'[12]5、销售费用'!J34</f>
        <v>0</v>
      </c>
      <c r="K34" s="194">
        <f>'[12]5、销售费用'!K34</f>
        <v>0</v>
      </c>
      <c r="L34" s="1081">
        <f t="shared" si="50"/>
        <v>0</v>
      </c>
      <c r="M34" s="194">
        <f>'[12]5、销售费用'!M34</f>
        <v>0</v>
      </c>
      <c r="N34" s="194">
        <f>'[12]5、销售费用'!N34</f>
        <v>0</v>
      </c>
      <c r="O34" s="194">
        <f>'[12]5、销售费用'!O34</f>
        <v>0</v>
      </c>
      <c r="P34" s="1081">
        <f t="shared" si="51"/>
        <v>0</v>
      </c>
      <c r="Q34" s="194">
        <f>'[12]5、销售费用'!Q34</f>
        <v>0</v>
      </c>
      <c r="R34" s="194">
        <f>'[12]5、销售费用'!R34</f>
        <v>0</v>
      </c>
      <c r="S34" s="194">
        <f>'[12]5、销售费用'!S34</f>
        <v>0</v>
      </c>
      <c r="T34" s="1080">
        <f t="shared" si="23"/>
        <v>0</v>
      </c>
      <c r="U34" s="289"/>
      <c r="V34" s="194">
        <f t="shared" si="7"/>
        <v>0</v>
      </c>
      <c r="W34" s="196" t="str">
        <f t="shared" si="15"/>
        <v/>
      </c>
      <c r="X34" s="70"/>
    </row>
    <row r="35" spans="1:24" s="89" customFormat="1" ht="15" outlineLevel="1">
      <c r="A35" s="1091" t="str">
        <f>'[12]5、销售费用'!A35</f>
        <v>6601.01.04.99</v>
      </c>
      <c r="B35" s="1091" t="str">
        <f>'[12]5、销售费用'!B35</f>
        <v>其它销售管理费</v>
      </c>
      <c r="C35" s="1098"/>
      <c r="D35" s="1093">
        <f t="shared" ref="D35:G35" si="52">SUM(D36:D37)</f>
        <v>0</v>
      </c>
      <c r="E35" s="1093">
        <f t="shared" si="52"/>
        <v>0</v>
      </c>
      <c r="F35" s="1093">
        <f t="shared" si="52"/>
        <v>0</v>
      </c>
      <c r="G35" s="1093">
        <f t="shared" si="52"/>
        <v>0</v>
      </c>
      <c r="H35" s="1093">
        <f t="shared" ref="H35:S35" si="53">SUM(H36:H37)</f>
        <v>0</v>
      </c>
      <c r="I35" s="1093">
        <f t="shared" si="53"/>
        <v>0</v>
      </c>
      <c r="J35" s="1093">
        <f t="shared" si="53"/>
        <v>0</v>
      </c>
      <c r="K35" s="1093">
        <f t="shared" si="53"/>
        <v>0</v>
      </c>
      <c r="L35" s="1093">
        <f t="shared" si="53"/>
        <v>0</v>
      </c>
      <c r="M35" s="1093">
        <f t="shared" si="53"/>
        <v>0</v>
      </c>
      <c r="N35" s="1093">
        <f t="shared" si="53"/>
        <v>0</v>
      </c>
      <c r="O35" s="1093">
        <f t="shared" si="53"/>
        <v>0</v>
      </c>
      <c r="P35" s="1093">
        <f t="shared" si="53"/>
        <v>0</v>
      </c>
      <c r="Q35" s="1093">
        <f t="shared" si="53"/>
        <v>0</v>
      </c>
      <c r="R35" s="1093">
        <f t="shared" si="53"/>
        <v>0</v>
      </c>
      <c r="S35" s="1093">
        <f t="shared" si="53"/>
        <v>0</v>
      </c>
      <c r="T35" s="1094">
        <f t="shared" si="23"/>
        <v>0</v>
      </c>
      <c r="U35" s="1099"/>
      <c r="V35" s="1095">
        <f t="shared" si="7"/>
        <v>0</v>
      </c>
      <c r="W35" s="1096" t="str">
        <f t="shared" si="15"/>
        <v/>
      </c>
      <c r="X35" s="1097"/>
    </row>
    <row r="36" spans="1:24" s="89" customFormat="1" ht="15" outlineLevel="2">
      <c r="A36" s="1089" t="str">
        <f>'[12]5、销售费用'!A36</f>
        <v>6601.01.05</v>
      </c>
      <c r="B36" s="1089" t="str">
        <f>'[12]5、销售费用'!B36</f>
        <v>配套设施费</v>
      </c>
      <c r="C36" s="106"/>
      <c r="D36" s="1081">
        <f t="shared" si="24"/>
        <v>0</v>
      </c>
      <c r="E36" s="194">
        <f>'[12]5、销售费用'!E36</f>
        <v>0</v>
      </c>
      <c r="F36" s="194">
        <f>'[12]5、销售费用'!F36</f>
        <v>0</v>
      </c>
      <c r="G36" s="194">
        <f>'[12]5、销售费用'!G36</f>
        <v>0</v>
      </c>
      <c r="H36" s="1081">
        <f t="shared" ref="H36:H37" si="54">SUM(I36:K36)</f>
        <v>0</v>
      </c>
      <c r="I36" s="194">
        <f>'[12]5、销售费用'!I36</f>
        <v>0</v>
      </c>
      <c r="J36" s="194">
        <f>'[12]5、销售费用'!J36</f>
        <v>0</v>
      </c>
      <c r="K36" s="194">
        <f>'[12]5、销售费用'!K36</f>
        <v>0</v>
      </c>
      <c r="L36" s="1081">
        <f t="shared" ref="L36:L37" si="55">SUM(M36:O36)</f>
        <v>0</v>
      </c>
      <c r="M36" s="194">
        <f>'[12]5、销售费用'!M36</f>
        <v>0</v>
      </c>
      <c r="N36" s="194">
        <f>'[12]5、销售费用'!N36</f>
        <v>0</v>
      </c>
      <c r="O36" s="194">
        <f>'[12]5、销售费用'!O36</f>
        <v>0</v>
      </c>
      <c r="P36" s="1081">
        <f t="shared" ref="P36:P37" si="56">SUM(Q36:S36)</f>
        <v>0</v>
      </c>
      <c r="Q36" s="194">
        <f>'[12]5、销售费用'!Q36</f>
        <v>0</v>
      </c>
      <c r="R36" s="194">
        <f>'[12]5、销售费用'!R36</f>
        <v>0</v>
      </c>
      <c r="S36" s="194">
        <f>'[12]5、销售费用'!S36</f>
        <v>0</v>
      </c>
      <c r="T36" s="1080">
        <f t="shared" si="23"/>
        <v>0</v>
      </c>
      <c r="U36" s="289"/>
      <c r="V36" s="194">
        <f t="shared" si="7"/>
        <v>0</v>
      </c>
      <c r="W36" s="196" t="str">
        <f t="shared" si="15"/>
        <v/>
      </c>
      <c r="X36" s="70"/>
    </row>
    <row r="37" spans="1:24" s="89" customFormat="1" ht="15" outlineLevel="2">
      <c r="A37" s="1089" t="str">
        <f>'[12]5、销售费用'!A37</f>
        <v>6601.01.05.01</v>
      </c>
      <c r="B37" s="1089" t="str">
        <f>'[12]5、销售费用'!B37</f>
        <v>车辆费</v>
      </c>
      <c r="C37" s="106"/>
      <c r="D37" s="1081">
        <f t="shared" si="24"/>
        <v>0</v>
      </c>
      <c r="E37" s="194">
        <f>'[12]5、销售费用'!E37</f>
        <v>0</v>
      </c>
      <c r="F37" s="194">
        <f>'[12]5、销售费用'!F37</f>
        <v>0</v>
      </c>
      <c r="G37" s="194">
        <f>'[12]5、销售费用'!G37</f>
        <v>0</v>
      </c>
      <c r="H37" s="1081">
        <f t="shared" si="54"/>
        <v>0</v>
      </c>
      <c r="I37" s="194">
        <f>'[12]5、销售费用'!I37</f>
        <v>0</v>
      </c>
      <c r="J37" s="194">
        <f>'[12]5、销售费用'!J37</f>
        <v>0</v>
      </c>
      <c r="K37" s="194">
        <f>'[12]5、销售费用'!K37</f>
        <v>0</v>
      </c>
      <c r="L37" s="1081">
        <f t="shared" si="55"/>
        <v>0</v>
      </c>
      <c r="M37" s="194">
        <f>'[12]5、销售费用'!M37</f>
        <v>0</v>
      </c>
      <c r="N37" s="194">
        <f>'[12]5、销售费用'!N37</f>
        <v>0</v>
      </c>
      <c r="O37" s="194">
        <f>'[12]5、销售费用'!O37</f>
        <v>0</v>
      </c>
      <c r="P37" s="1081">
        <f t="shared" si="56"/>
        <v>0</v>
      </c>
      <c r="Q37" s="194">
        <f>'[12]5、销售费用'!Q37</f>
        <v>0</v>
      </c>
      <c r="R37" s="194">
        <f>'[12]5、销售费用'!R37</f>
        <v>0</v>
      </c>
      <c r="S37" s="194">
        <f>'[12]5、销售费用'!S37</f>
        <v>0</v>
      </c>
      <c r="T37" s="1080">
        <f t="shared" si="23"/>
        <v>0</v>
      </c>
      <c r="U37" s="289"/>
      <c r="V37" s="194">
        <f t="shared" si="7"/>
        <v>0</v>
      </c>
      <c r="W37" s="196" t="str">
        <f t="shared" si="15"/>
        <v/>
      </c>
      <c r="X37" s="70"/>
    </row>
    <row r="38" spans="1:24" s="89" customFormat="1" ht="15" outlineLevel="1">
      <c r="A38" s="1091" t="str">
        <f>'[12]5、销售费用'!A38</f>
        <v>6601.01.05.02</v>
      </c>
      <c r="B38" s="1091" t="str">
        <f>'[12]5、销售费用'!B38</f>
        <v>其它配套设施费</v>
      </c>
      <c r="C38" s="1098"/>
      <c r="D38" s="1093">
        <f t="shared" ref="D38:G38" si="57">SUM(D39:D41)</f>
        <v>0</v>
      </c>
      <c r="E38" s="1093">
        <f t="shared" si="57"/>
        <v>0</v>
      </c>
      <c r="F38" s="1093">
        <f t="shared" si="57"/>
        <v>0</v>
      </c>
      <c r="G38" s="1093">
        <f t="shared" si="57"/>
        <v>0</v>
      </c>
      <c r="H38" s="1093">
        <f t="shared" ref="H38:S38" si="58">SUM(H39:H41)</f>
        <v>0</v>
      </c>
      <c r="I38" s="1093">
        <f t="shared" si="58"/>
        <v>0</v>
      </c>
      <c r="J38" s="1093">
        <f t="shared" si="58"/>
        <v>0</v>
      </c>
      <c r="K38" s="1093">
        <f t="shared" si="58"/>
        <v>0</v>
      </c>
      <c r="L38" s="1093">
        <f t="shared" si="58"/>
        <v>0</v>
      </c>
      <c r="M38" s="1093">
        <f t="shared" si="58"/>
        <v>0</v>
      </c>
      <c r="N38" s="1093">
        <f t="shared" si="58"/>
        <v>0</v>
      </c>
      <c r="O38" s="1093">
        <f t="shared" si="58"/>
        <v>0</v>
      </c>
      <c r="P38" s="1093">
        <f t="shared" si="58"/>
        <v>0</v>
      </c>
      <c r="Q38" s="1093">
        <f t="shared" si="58"/>
        <v>0</v>
      </c>
      <c r="R38" s="1093">
        <f t="shared" si="58"/>
        <v>0</v>
      </c>
      <c r="S38" s="1093">
        <f t="shared" si="58"/>
        <v>0</v>
      </c>
      <c r="T38" s="1094">
        <f t="shared" si="23"/>
        <v>0</v>
      </c>
      <c r="U38" s="1099"/>
      <c r="V38" s="1095">
        <f t="shared" si="7"/>
        <v>0</v>
      </c>
      <c r="W38" s="1096" t="str">
        <f t="shared" si="15"/>
        <v/>
      </c>
      <c r="X38" s="1097"/>
    </row>
    <row r="39" spans="1:24" s="89" customFormat="1" ht="15" outlineLevel="2">
      <c r="A39" s="1089" t="str">
        <f>'[12]5、销售费用'!A39</f>
        <v>6601.01.06</v>
      </c>
      <c r="B39" s="1089" t="str">
        <f>'[12]5、销售费用'!B39</f>
        <v>咨询代理费</v>
      </c>
      <c r="C39" s="106"/>
      <c r="D39" s="1081">
        <f t="shared" si="24"/>
        <v>0</v>
      </c>
      <c r="E39" s="194">
        <f>'[12]5、销售费用'!E39</f>
        <v>0</v>
      </c>
      <c r="F39" s="194">
        <f>'[12]5、销售费用'!F39</f>
        <v>0</v>
      </c>
      <c r="G39" s="194">
        <f>'[12]5、销售费用'!G39</f>
        <v>0</v>
      </c>
      <c r="H39" s="1081">
        <f t="shared" ref="H39:H42" si="59">SUM(I39:K39)</f>
        <v>0</v>
      </c>
      <c r="I39" s="194">
        <f>'[12]5、销售费用'!I39</f>
        <v>0</v>
      </c>
      <c r="J39" s="194">
        <f>'[12]5、销售费用'!J39</f>
        <v>0</v>
      </c>
      <c r="K39" s="194">
        <f>'[12]5、销售费用'!K39</f>
        <v>0</v>
      </c>
      <c r="L39" s="1081">
        <f t="shared" ref="L39:L42" si="60">SUM(M39:O39)</f>
        <v>0</v>
      </c>
      <c r="M39" s="194">
        <f>'[12]5、销售费用'!M39</f>
        <v>0</v>
      </c>
      <c r="N39" s="194">
        <f>'[12]5、销售费用'!N39</f>
        <v>0</v>
      </c>
      <c r="O39" s="194">
        <f>'[12]5、销售费用'!O39</f>
        <v>0</v>
      </c>
      <c r="P39" s="1081">
        <f t="shared" ref="P39:P42" si="61">SUM(Q39:S39)</f>
        <v>0</v>
      </c>
      <c r="Q39" s="194">
        <f>'[12]5、销售费用'!Q39</f>
        <v>0</v>
      </c>
      <c r="R39" s="194">
        <f>'[12]5、销售费用'!R39</f>
        <v>0</v>
      </c>
      <c r="S39" s="194">
        <f>'[12]5、销售费用'!S39</f>
        <v>0</v>
      </c>
      <c r="T39" s="1080">
        <f t="shared" si="23"/>
        <v>0</v>
      </c>
      <c r="U39" s="289"/>
      <c r="V39" s="194">
        <f t="shared" si="7"/>
        <v>0</v>
      </c>
      <c r="W39" s="196" t="str">
        <f t="shared" si="15"/>
        <v/>
      </c>
      <c r="X39" s="70"/>
    </row>
    <row r="40" spans="1:24" s="89" customFormat="1" ht="15" outlineLevel="2">
      <c r="A40" s="1089" t="str">
        <f>'[12]5、销售费用'!A40</f>
        <v>6601.01.06.01</v>
      </c>
      <c r="B40" s="1089" t="str">
        <f>'[12]5、销售费用'!B40</f>
        <v>策划咨询费</v>
      </c>
      <c r="C40" s="106"/>
      <c r="D40" s="1081">
        <f t="shared" si="24"/>
        <v>0</v>
      </c>
      <c r="E40" s="194">
        <f>'[12]5、销售费用'!E40</f>
        <v>0</v>
      </c>
      <c r="F40" s="194">
        <f>'[12]5、销售费用'!F40</f>
        <v>0</v>
      </c>
      <c r="G40" s="194">
        <f>'[12]5、销售费用'!G40</f>
        <v>0</v>
      </c>
      <c r="H40" s="1081">
        <f t="shared" si="59"/>
        <v>0</v>
      </c>
      <c r="I40" s="194">
        <f>'[12]5、销售费用'!I40</f>
        <v>0</v>
      </c>
      <c r="J40" s="194">
        <f>'[12]5、销售费用'!J40</f>
        <v>0</v>
      </c>
      <c r="K40" s="194">
        <f>'[12]5、销售费用'!K40</f>
        <v>0</v>
      </c>
      <c r="L40" s="1081">
        <f t="shared" si="60"/>
        <v>0</v>
      </c>
      <c r="M40" s="194">
        <f>'[12]5、销售费用'!M40</f>
        <v>0</v>
      </c>
      <c r="N40" s="194">
        <f>'[12]5、销售费用'!N40</f>
        <v>0</v>
      </c>
      <c r="O40" s="194">
        <f>'[12]5、销售费用'!O40</f>
        <v>0</v>
      </c>
      <c r="P40" s="1081">
        <f t="shared" si="61"/>
        <v>0</v>
      </c>
      <c r="Q40" s="194">
        <f>'[12]5、销售费用'!Q40</f>
        <v>0</v>
      </c>
      <c r="R40" s="194">
        <f>'[12]5、销售费用'!R40</f>
        <v>0</v>
      </c>
      <c r="S40" s="194">
        <f>'[12]5、销售费用'!S40</f>
        <v>0</v>
      </c>
      <c r="T40" s="1080">
        <f t="shared" si="23"/>
        <v>0</v>
      </c>
      <c r="U40" s="289"/>
      <c r="V40" s="194">
        <f t="shared" si="7"/>
        <v>0</v>
      </c>
      <c r="W40" s="196" t="str">
        <f t="shared" si="15"/>
        <v/>
      </c>
      <c r="X40" s="70"/>
    </row>
    <row r="41" spans="1:24" s="89" customFormat="1" ht="15" outlineLevel="2">
      <c r="A41" s="1089" t="str">
        <f>'[12]5、销售费用'!A41</f>
        <v>6601.01.06.02</v>
      </c>
      <c r="B41" s="1089" t="str">
        <f>'[12]5、销售费用'!B41</f>
        <v>代理佣金</v>
      </c>
      <c r="C41" s="106"/>
      <c r="D41" s="1081">
        <f t="shared" si="24"/>
        <v>0</v>
      </c>
      <c r="E41" s="194">
        <f>'[12]5、销售费用'!E41</f>
        <v>0</v>
      </c>
      <c r="F41" s="194">
        <f>'[12]5、销售费用'!F41</f>
        <v>0</v>
      </c>
      <c r="G41" s="194">
        <f>'[12]5、销售费用'!G41</f>
        <v>0</v>
      </c>
      <c r="H41" s="1081">
        <f t="shared" si="59"/>
        <v>0</v>
      </c>
      <c r="I41" s="194">
        <f>'[12]5、销售费用'!I41</f>
        <v>0</v>
      </c>
      <c r="J41" s="194">
        <f>'[12]5、销售费用'!J41</f>
        <v>0</v>
      </c>
      <c r="K41" s="194">
        <f>'[12]5、销售费用'!K41</f>
        <v>0</v>
      </c>
      <c r="L41" s="1081">
        <f t="shared" si="60"/>
        <v>0</v>
      </c>
      <c r="M41" s="194">
        <f>'[12]5、销售费用'!M41</f>
        <v>0</v>
      </c>
      <c r="N41" s="194">
        <f>'[12]5、销售费用'!N41</f>
        <v>0</v>
      </c>
      <c r="O41" s="194">
        <f>'[12]5、销售费用'!O41</f>
        <v>0</v>
      </c>
      <c r="P41" s="1081">
        <f t="shared" si="61"/>
        <v>0</v>
      </c>
      <c r="Q41" s="194">
        <f>'[12]5、销售费用'!Q41</f>
        <v>0</v>
      </c>
      <c r="R41" s="194">
        <f>'[12]5、销售费用'!R41</f>
        <v>0</v>
      </c>
      <c r="S41" s="194">
        <f>'[12]5、销售费用'!S41</f>
        <v>0</v>
      </c>
      <c r="T41" s="1080">
        <f t="shared" si="23"/>
        <v>0</v>
      </c>
      <c r="U41" s="289"/>
      <c r="V41" s="194">
        <f t="shared" si="7"/>
        <v>0</v>
      </c>
      <c r="W41" s="196" t="str">
        <f t="shared" si="15"/>
        <v/>
      </c>
      <c r="X41" s="70"/>
    </row>
    <row r="42" spans="1:24" s="89" customFormat="1" ht="15" outlineLevel="1">
      <c r="A42" s="1089" t="str">
        <f>'[12]5、销售费用'!A42</f>
        <v>6601.01.06.03</v>
      </c>
      <c r="B42" s="1089" t="str">
        <f>'[12]5、销售费用'!B42</f>
        <v>其它咨询代理费</v>
      </c>
      <c r="C42" s="106"/>
      <c r="D42" s="1081">
        <f t="shared" si="24"/>
        <v>0</v>
      </c>
      <c r="E42" s="194">
        <f>'[12]5、销售费用'!E42</f>
        <v>0</v>
      </c>
      <c r="F42" s="194">
        <f>'[12]5、销售费用'!F42</f>
        <v>0</v>
      </c>
      <c r="G42" s="194">
        <f>'[12]5、销售费用'!G42</f>
        <v>0</v>
      </c>
      <c r="H42" s="1081">
        <f t="shared" si="59"/>
        <v>0</v>
      </c>
      <c r="I42" s="194">
        <f>'[12]5、销售费用'!I42</f>
        <v>0</v>
      </c>
      <c r="J42" s="194">
        <f>'[12]5、销售费用'!J42</f>
        <v>0</v>
      </c>
      <c r="K42" s="194">
        <f>'[12]5、销售费用'!K42</f>
        <v>0</v>
      </c>
      <c r="L42" s="1081">
        <f t="shared" si="60"/>
        <v>0</v>
      </c>
      <c r="M42" s="194">
        <f>'[12]5、销售费用'!M42</f>
        <v>0</v>
      </c>
      <c r="N42" s="194">
        <f>'[12]5、销售费用'!N42</f>
        <v>0</v>
      </c>
      <c r="O42" s="194">
        <f>'[12]5、销售费用'!O42</f>
        <v>0</v>
      </c>
      <c r="P42" s="1081">
        <f t="shared" si="61"/>
        <v>0</v>
      </c>
      <c r="Q42" s="194">
        <f>'[12]5、销售费用'!Q42</f>
        <v>0</v>
      </c>
      <c r="R42" s="194">
        <f>'[12]5、销售费用'!R42</f>
        <v>0</v>
      </c>
      <c r="S42" s="194">
        <f>'[12]5、销售费用'!S42</f>
        <v>0</v>
      </c>
      <c r="T42" s="1080">
        <f t="shared" si="23"/>
        <v>0</v>
      </c>
      <c r="U42" s="289"/>
      <c r="V42" s="194">
        <f t="shared" si="7"/>
        <v>0</v>
      </c>
      <c r="W42" s="196" t="str">
        <f t="shared" si="15"/>
        <v/>
      </c>
      <c r="X42" s="70"/>
    </row>
    <row r="43" spans="1:24" s="89" customFormat="1" ht="15">
      <c r="A43" s="1091" t="str">
        <f>'[12]5、销售费用'!A43</f>
        <v>6601.01.06.04</v>
      </c>
      <c r="B43" s="1091" t="str">
        <f>'[12]5、销售费用'!B43</f>
        <v>签约律师代理费</v>
      </c>
      <c r="C43" s="1098"/>
      <c r="D43" s="1093">
        <f t="shared" ref="D43:G43" si="62">SUM(D44:D46)</f>
        <v>0</v>
      </c>
      <c r="E43" s="1093">
        <f t="shared" si="62"/>
        <v>0</v>
      </c>
      <c r="F43" s="1093">
        <f t="shared" si="62"/>
        <v>0</v>
      </c>
      <c r="G43" s="1093">
        <f t="shared" si="62"/>
        <v>0</v>
      </c>
      <c r="H43" s="1093">
        <f t="shared" ref="H43:S43" si="63">SUM(H44:H46)</f>
        <v>0</v>
      </c>
      <c r="I43" s="1093">
        <f t="shared" si="63"/>
        <v>0</v>
      </c>
      <c r="J43" s="1093">
        <f t="shared" si="63"/>
        <v>0</v>
      </c>
      <c r="K43" s="1093">
        <f t="shared" si="63"/>
        <v>0</v>
      </c>
      <c r="L43" s="1093">
        <f t="shared" si="63"/>
        <v>0</v>
      </c>
      <c r="M43" s="1093">
        <f t="shared" si="63"/>
        <v>0</v>
      </c>
      <c r="N43" s="1093">
        <f t="shared" si="63"/>
        <v>0</v>
      </c>
      <c r="O43" s="1093">
        <f t="shared" si="63"/>
        <v>0</v>
      </c>
      <c r="P43" s="1093">
        <f t="shared" si="63"/>
        <v>0</v>
      </c>
      <c r="Q43" s="1093">
        <f t="shared" si="63"/>
        <v>0</v>
      </c>
      <c r="R43" s="1093">
        <f t="shared" si="63"/>
        <v>0</v>
      </c>
      <c r="S43" s="1093">
        <f t="shared" si="63"/>
        <v>0</v>
      </c>
      <c r="T43" s="1094">
        <f t="shared" si="23"/>
        <v>0</v>
      </c>
      <c r="U43" s="1099"/>
      <c r="V43" s="1095">
        <f t="shared" si="7"/>
        <v>0</v>
      </c>
      <c r="W43" s="1096" t="str">
        <f t="shared" si="15"/>
        <v/>
      </c>
      <c r="X43" s="1097"/>
    </row>
    <row r="44" spans="1:24" s="89" customFormat="1" ht="15" outlineLevel="1">
      <c r="A44" s="1089" t="str">
        <f>'[12]5、销售费用'!A44</f>
        <v>6601.01.07</v>
      </c>
      <c r="B44" s="1089" t="str">
        <f>'[12]5、销售费用'!B44</f>
        <v>其它营销费</v>
      </c>
      <c r="C44" s="106"/>
      <c r="D44" s="1081">
        <f t="shared" si="24"/>
        <v>0</v>
      </c>
      <c r="E44" s="194">
        <f>'[12]5、销售费用'!E44</f>
        <v>0</v>
      </c>
      <c r="F44" s="194">
        <f>'[12]5、销售费用'!F44</f>
        <v>0</v>
      </c>
      <c r="G44" s="194">
        <f>'[12]5、销售费用'!G44</f>
        <v>0</v>
      </c>
      <c r="H44" s="1081">
        <f t="shared" ref="H44:H46" si="64">SUM(I44:K44)</f>
        <v>0</v>
      </c>
      <c r="I44" s="194">
        <f>'[12]5、销售费用'!I44</f>
        <v>0</v>
      </c>
      <c r="J44" s="194">
        <f>'[12]5、销售费用'!J44</f>
        <v>0</v>
      </c>
      <c r="K44" s="194">
        <f>'[12]5、销售费用'!K44</f>
        <v>0</v>
      </c>
      <c r="L44" s="1081">
        <f t="shared" ref="L44:L46" si="65">SUM(M44:O44)</f>
        <v>0</v>
      </c>
      <c r="M44" s="194">
        <f>'[12]5、销售费用'!M44</f>
        <v>0</v>
      </c>
      <c r="N44" s="194">
        <f>'[12]5、销售费用'!N44</f>
        <v>0</v>
      </c>
      <c r="O44" s="194">
        <f>'[12]5、销售费用'!O44</f>
        <v>0</v>
      </c>
      <c r="P44" s="1081">
        <f t="shared" ref="P44:P46" si="66">SUM(Q44:S44)</f>
        <v>0</v>
      </c>
      <c r="Q44" s="194">
        <f>'[12]5、销售费用'!Q44</f>
        <v>0</v>
      </c>
      <c r="R44" s="194">
        <f>'[12]5、销售费用'!R44</f>
        <v>0</v>
      </c>
      <c r="S44" s="194">
        <f>'[12]5、销售费用'!S44</f>
        <v>0</v>
      </c>
      <c r="T44" s="1080">
        <f t="shared" si="23"/>
        <v>0</v>
      </c>
      <c r="U44" s="289"/>
      <c r="V44" s="194">
        <f t="shared" si="7"/>
        <v>0</v>
      </c>
      <c r="W44" s="196" t="str">
        <f t="shared" si="15"/>
        <v/>
      </c>
      <c r="X44" s="70"/>
    </row>
    <row r="45" spans="1:24" s="89" customFormat="1" ht="15" outlineLevel="1">
      <c r="A45" s="1089" t="str">
        <f>'[12]5、销售费用'!A45</f>
        <v>6601.02</v>
      </c>
      <c r="B45" s="1089" t="str">
        <f>'[12]5、销售费用'!B45</f>
        <v>售后服务费用</v>
      </c>
      <c r="C45" s="106"/>
      <c r="D45" s="1081">
        <f t="shared" si="24"/>
        <v>0</v>
      </c>
      <c r="E45" s="194">
        <f>'[12]5、销售费用'!E45</f>
        <v>0</v>
      </c>
      <c r="F45" s="194">
        <f>'[12]5、销售费用'!F45</f>
        <v>0</v>
      </c>
      <c r="G45" s="194">
        <f>'[12]5、销售费用'!G45</f>
        <v>0</v>
      </c>
      <c r="H45" s="1081">
        <f t="shared" si="64"/>
        <v>0</v>
      </c>
      <c r="I45" s="194">
        <f>'[12]5、销售费用'!I45</f>
        <v>0</v>
      </c>
      <c r="J45" s="194">
        <f>'[12]5、销售费用'!J45</f>
        <v>0</v>
      </c>
      <c r="K45" s="194">
        <f>'[12]5、销售费用'!K45</f>
        <v>0</v>
      </c>
      <c r="L45" s="1081">
        <f t="shared" si="65"/>
        <v>0</v>
      </c>
      <c r="M45" s="194">
        <f>'[12]5、销售费用'!M45</f>
        <v>0</v>
      </c>
      <c r="N45" s="194">
        <f>'[12]5、销售费用'!N45</f>
        <v>0</v>
      </c>
      <c r="O45" s="194">
        <f>'[12]5、销售费用'!O45</f>
        <v>0</v>
      </c>
      <c r="P45" s="1081">
        <f t="shared" si="66"/>
        <v>0</v>
      </c>
      <c r="Q45" s="194">
        <f>'[12]5、销售费用'!Q45</f>
        <v>0</v>
      </c>
      <c r="R45" s="194">
        <f>'[12]5、销售费用'!R45</f>
        <v>0</v>
      </c>
      <c r="S45" s="194">
        <f>'[12]5、销售费用'!S45</f>
        <v>0</v>
      </c>
      <c r="T45" s="1080">
        <f t="shared" si="23"/>
        <v>0</v>
      </c>
      <c r="U45" s="289"/>
      <c r="V45" s="194">
        <f t="shared" si="7"/>
        <v>0</v>
      </c>
      <c r="W45" s="196" t="str">
        <f t="shared" si="15"/>
        <v/>
      </c>
      <c r="X45" s="70"/>
    </row>
    <row r="46" spans="1:24" s="89" customFormat="1" ht="15" outlineLevel="1">
      <c r="A46" s="1089" t="str">
        <f>'[12]5、销售费用'!A46</f>
        <v>6601.02.01</v>
      </c>
      <c r="B46" s="1089" t="str">
        <f>'[12]5、销售费用'!B46</f>
        <v>售后维修费</v>
      </c>
      <c r="C46" s="106"/>
      <c r="D46" s="1081">
        <f t="shared" si="24"/>
        <v>0</v>
      </c>
      <c r="E46" s="194">
        <f>'[12]5、销售费用'!E46</f>
        <v>0</v>
      </c>
      <c r="F46" s="194">
        <f>'[12]5、销售费用'!F46</f>
        <v>0</v>
      </c>
      <c r="G46" s="194">
        <f>'[12]5、销售费用'!G46</f>
        <v>0</v>
      </c>
      <c r="H46" s="1081">
        <f t="shared" si="64"/>
        <v>0</v>
      </c>
      <c r="I46" s="194">
        <f>'[12]5、销售费用'!I46</f>
        <v>0</v>
      </c>
      <c r="J46" s="194">
        <f>'[12]5、销售费用'!J46</f>
        <v>0</v>
      </c>
      <c r="K46" s="194">
        <f>'[12]5、销售费用'!K46</f>
        <v>0</v>
      </c>
      <c r="L46" s="1081">
        <f t="shared" si="65"/>
        <v>0</v>
      </c>
      <c r="M46" s="194">
        <f>'[12]5、销售费用'!M46</f>
        <v>0</v>
      </c>
      <c r="N46" s="194">
        <f>'[12]5、销售费用'!N46</f>
        <v>0</v>
      </c>
      <c r="O46" s="194">
        <f>'[12]5、销售费用'!O46</f>
        <v>0</v>
      </c>
      <c r="P46" s="1081">
        <f t="shared" si="66"/>
        <v>0</v>
      </c>
      <c r="Q46" s="194">
        <f>'[12]5、销售费用'!Q46</f>
        <v>0</v>
      </c>
      <c r="R46" s="194">
        <f>'[12]5、销售费用'!R46</f>
        <v>0</v>
      </c>
      <c r="S46" s="194">
        <f>'[12]5、销售费用'!S46</f>
        <v>0</v>
      </c>
      <c r="T46" s="1080">
        <f t="shared" si="23"/>
        <v>0</v>
      </c>
      <c r="U46" s="289"/>
      <c r="V46" s="194">
        <f t="shared" si="7"/>
        <v>0</v>
      </c>
      <c r="W46" s="196" t="str">
        <f t="shared" si="15"/>
        <v/>
      </c>
      <c r="X46" s="70"/>
    </row>
    <row r="47" spans="1:24" s="89" customFormat="1" ht="15">
      <c r="A47" s="1091" t="str">
        <f>'[12]5、销售费用'!A47</f>
        <v>6601.02.02</v>
      </c>
      <c r="B47" s="1091" t="str">
        <f>'[12]5、销售费用'!B47</f>
        <v>业主索赔损失</v>
      </c>
      <c r="C47" s="1098"/>
      <c r="D47" s="1093">
        <f t="shared" ref="D47:G47" si="67">SUM(D48:D51)</f>
        <v>0</v>
      </c>
      <c r="E47" s="1093">
        <f t="shared" si="67"/>
        <v>0</v>
      </c>
      <c r="F47" s="1093">
        <f t="shared" si="67"/>
        <v>0</v>
      </c>
      <c r="G47" s="1093">
        <f t="shared" si="67"/>
        <v>0</v>
      </c>
      <c r="H47" s="1093">
        <f t="shared" ref="H47:S47" si="68">SUM(H48:H51)</f>
        <v>0</v>
      </c>
      <c r="I47" s="1093">
        <f t="shared" si="68"/>
        <v>0</v>
      </c>
      <c r="J47" s="1093">
        <f t="shared" si="68"/>
        <v>0</v>
      </c>
      <c r="K47" s="1093">
        <f t="shared" si="68"/>
        <v>0</v>
      </c>
      <c r="L47" s="1093">
        <f t="shared" si="68"/>
        <v>0</v>
      </c>
      <c r="M47" s="1093">
        <f t="shared" si="68"/>
        <v>0</v>
      </c>
      <c r="N47" s="1093">
        <f t="shared" si="68"/>
        <v>0</v>
      </c>
      <c r="O47" s="1093">
        <f t="shared" si="68"/>
        <v>0</v>
      </c>
      <c r="P47" s="1093">
        <f t="shared" si="68"/>
        <v>0</v>
      </c>
      <c r="Q47" s="1093">
        <f t="shared" si="68"/>
        <v>0</v>
      </c>
      <c r="R47" s="1093">
        <f t="shared" si="68"/>
        <v>0</v>
      </c>
      <c r="S47" s="1093">
        <f t="shared" si="68"/>
        <v>0</v>
      </c>
      <c r="T47" s="1094">
        <f t="shared" si="23"/>
        <v>0</v>
      </c>
      <c r="U47" s="1099"/>
      <c r="V47" s="1095">
        <f t="shared" si="7"/>
        <v>0</v>
      </c>
      <c r="W47" s="1096" t="str">
        <f t="shared" si="15"/>
        <v/>
      </c>
      <c r="X47" s="1097"/>
    </row>
    <row r="48" spans="1:24" s="89" customFormat="1" ht="15" outlineLevel="1">
      <c r="A48" s="1089" t="str">
        <f>'[12]5、销售费用'!A48</f>
        <v>6601.02.99</v>
      </c>
      <c r="B48" s="1089" t="str">
        <f>'[12]5、销售费用'!B48</f>
        <v>其它售后服务费</v>
      </c>
      <c r="C48" s="106"/>
      <c r="D48" s="1081">
        <f t="shared" si="24"/>
        <v>0</v>
      </c>
      <c r="E48" s="194">
        <f>'[12]5、销售费用'!E48</f>
        <v>0</v>
      </c>
      <c r="F48" s="194">
        <f>'[12]5、销售费用'!F48</f>
        <v>0</v>
      </c>
      <c r="G48" s="194">
        <f>'[12]5、销售费用'!G48</f>
        <v>0</v>
      </c>
      <c r="H48" s="1081">
        <f t="shared" ref="H48:H52" si="69">SUM(I48:K48)</f>
        <v>0</v>
      </c>
      <c r="I48" s="194">
        <f>'[12]5、销售费用'!I48</f>
        <v>0</v>
      </c>
      <c r="J48" s="194">
        <f>'[12]5、销售费用'!J48</f>
        <v>0</v>
      </c>
      <c r="K48" s="194">
        <f>'[12]5、销售费用'!K48</f>
        <v>0</v>
      </c>
      <c r="L48" s="1081">
        <f t="shared" ref="L48:L52" si="70">SUM(M48:O48)</f>
        <v>0</v>
      </c>
      <c r="M48" s="194">
        <f>'[12]5、销售费用'!M48</f>
        <v>0</v>
      </c>
      <c r="N48" s="194">
        <f>'[12]5、销售费用'!N48</f>
        <v>0</v>
      </c>
      <c r="O48" s="194">
        <f>'[12]5、销售费用'!O48</f>
        <v>0</v>
      </c>
      <c r="P48" s="1081">
        <f t="shared" ref="P48:P52" si="71">SUM(Q48:S48)</f>
        <v>0</v>
      </c>
      <c r="Q48" s="194">
        <f>'[12]5、销售费用'!Q48</f>
        <v>0</v>
      </c>
      <c r="R48" s="194">
        <f>'[12]5、销售费用'!R48</f>
        <v>0</v>
      </c>
      <c r="S48" s="194">
        <f>'[12]5、销售费用'!S48</f>
        <v>0</v>
      </c>
      <c r="T48" s="1080">
        <f t="shared" si="23"/>
        <v>0</v>
      </c>
      <c r="U48" s="289"/>
      <c r="V48" s="194">
        <f t="shared" si="7"/>
        <v>0</v>
      </c>
      <c r="W48" s="196" t="str">
        <f t="shared" si="15"/>
        <v/>
      </c>
      <c r="X48" s="70"/>
    </row>
    <row r="49" spans="1:24" s="89" customFormat="1" ht="15" outlineLevel="1">
      <c r="A49" s="1089" t="str">
        <f>'[12]5、销售费用'!A49</f>
        <v>6601.03</v>
      </c>
      <c r="B49" s="1089" t="str">
        <f>'[12]5、销售费用'!B49</f>
        <v>物业补偿费用</v>
      </c>
      <c r="C49" s="106"/>
      <c r="D49" s="1081">
        <f t="shared" si="24"/>
        <v>0</v>
      </c>
      <c r="E49" s="194">
        <f>'[12]5、销售费用'!E49</f>
        <v>0</v>
      </c>
      <c r="F49" s="194">
        <f>'[12]5、销售费用'!F49</f>
        <v>0</v>
      </c>
      <c r="G49" s="194">
        <f>'[12]5、销售费用'!G49</f>
        <v>0</v>
      </c>
      <c r="H49" s="1081">
        <f t="shared" si="69"/>
        <v>0</v>
      </c>
      <c r="I49" s="194">
        <f>'[12]5、销售费用'!I49</f>
        <v>0</v>
      </c>
      <c r="J49" s="194">
        <f>'[12]5、销售费用'!J49</f>
        <v>0</v>
      </c>
      <c r="K49" s="194">
        <f>'[12]5、销售费用'!K49</f>
        <v>0</v>
      </c>
      <c r="L49" s="1081">
        <f t="shared" si="70"/>
        <v>0</v>
      </c>
      <c r="M49" s="194">
        <f>'[12]5、销售费用'!M49</f>
        <v>0</v>
      </c>
      <c r="N49" s="194">
        <f>'[12]5、销售费用'!N49</f>
        <v>0</v>
      </c>
      <c r="O49" s="194">
        <f>'[12]5、销售费用'!O49</f>
        <v>0</v>
      </c>
      <c r="P49" s="1081">
        <f t="shared" si="71"/>
        <v>0</v>
      </c>
      <c r="Q49" s="194">
        <f>'[12]5、销售费用'!Q49</f>
        <v>0</v>
      </c>
      <c r="R49" s="194">
        <f>'[12]5、销售费用'!R49</f>
        <v>0</v>
      </c>
      <c r="S49" s="194">
        <f>'[12]5、销售费用'!S49</f>
        <v>0</v>
      </c>
      <c r="T49" s="1080">
        <f t="shared" si="23"/>
        <v>0</v>
      </c>
      <c r="U49" s="289"/>
      <c r="V49" s="194">
        <f t="shared" si="7"/>
        <v>0</v>
      </c>
      <c r="W49" s="196" t="str">
        <f t="shared" si="15"/>
        <v/>
      </c>
      <c r="X49" s="70"/>
    </row>
    <row r="50" spans="1:24" s="89" customFormat="1" ht="15" outlineLevel="1">
      <c r="A50" s="1089" t="str">
        <f>'[12]5、销售费用'!A50</f>
        <v>6601.03.01</v>
      </c>
      <c r="B50" s="1089" t="str">
        <f>'[12]5、销售费用'!B50</f>
        <v>空置物业管理费</v>
      </c>
      <c r="C50" s="106"/>
      <c r="D50" s="1081">
        <f t="shared" si="24"/>
        <v>0</v>
      </c>
      <c r="E50" s="194">
        <f>'[12]5、销售费用'!E50</f>
        <v>0</v>
      </c>
      <c r="F50" s="194">
        <f>'[12]5、销售费用'!F50</f>
        <v>0</v>
      </c>
      <c r="G50" s="194">
        <f>'[12]5、销售费用'!G50</f>
        <v>0</v>
      </c>
      <c r="H50" s="1081">
        <f t="shared" si="69"/>
        <v>0</v>
      </c>
      <c r="I50" s="194">
        <f>'[12]5、销售费用'!I50</f>
        <v>0</v>
      </c>
      <c r="J50" s="194">
        <f>'[12]5、销售费用'!J50</f>
        <v>0</v>
      </c>
      <c r="K50" s="194">
        <f>'[12]5、销售费用'!K50</f>
        <v>0</v>
      </c>
      <c r="L50" s="1081">
        <f t="shared" si="70"/>
        <v>0</v>
      </c>
      <c r="M50" s="194">
        <f>'[12]5、销售费用'!M50</f>
        <v>0</v>
      </c>
      <c r="N50" s="194">
        <f>'[12]5、销售费用'!N50</f>
        <v>0</v>
      </c>
      <c r="O50" s="194">
        <f>'[12]5、销售费用'!O50</f>
        <v>0</v>
      </c>
      <c r="P50" s="1081">
        <f t="shared" si="71"/>
        <v>0</v>
      </c>
      <c r="Q50" s="194">
        <f>'[12]5、销售费用'!Q50</f>
        <v>0</v>
      </c>
      <c r="R50" s="194">
        <f>'[12]5、销售费用'!R50</f>
        <v>0</v>
      </c>
      <c r="S50" s="194">
        <f>'[12]5、销售费用'!S50</f>
        <v>0</v>
      </c>
      <c r="T50" s="1080">
        <f t="shared" si="23"/>
        <v>0</v>
      </c>
      <c r="U50" s="289"/>
      <c r="V50" s="194">
        <f t="shared" si="7"/>
        <v>0</v>
      </c>
      <c r="W50" s="196" t="str">
        <f t="shared" si="15"/>
        <v/>
      </c>
      <c r="X50" s="70"/>
    </row>
    <row r="51" spans="1:24" s="89" customFormat="1" ht="15" outlineLevel="1">
      <c r="A51" s="1089" t="str">
        <f>'[12]5、销售费用'!A51</f>
        <v>6601.03.02</v>
      </c>
      <c r="B51" s="1089" t="str">
        <f>'[12]5、销售费用'!B51</f>
        <v>物业管理开支补贴</v>
      </c>
      <c r="C51" s="106"/>
      <c r="D51" s="1081">
        <f t="shared" si="24"/>
        <v>0</v>
      </c>
      <c r="E51" s="194">
        <f>'[12]5、销售费用'!E51</f>
        <v>0</v>
      </c>
      <c r="F51" s="194">
        <f>'[12]5、销售费用'!F51</f>
        <v>0</v>
      </c>
      <c r="G51" s="194">
        <f>'[12]5、销售费用'!G51</f>
        <v>0</v>
      </c>
      <c r="H51" s="1081">
        <f t="shared" si="69"/>
        <v>0</v>
      </c>
      <c r="I51" s="194">
        <f>'[12]5、销售费用'!I51</f>
        <v>0</v>
      </c>
      <c r="J51" s="194">
        <f>'[12]5、销售费用'!J51</f>
        <v>0</v>
      </c>
      <c r="K51" s="194">
        <f>'[12]5、销售费用'!K51</f>
        <v>0</v>
      </c>
      <c r="L51" s="1081">
        <f t="shared" si="70"/>
        <v>0</v>
      </c>
      <c r="M51" s="194">
        <f>'[12]5、销售费用'!M51</f>
        <v>0</v>
      </c>
      <c r="N51" s="194">
        <f>'[12]5、销售费用'!N51</f>
        <v>0</v>
      </c>
      <c r="O51" s="194">
        <f>'[12]5、销售费用'!O51</f>
        <v>0</v>
      </c>
      <c r="P51" s="1081">
        <f t="shared" si="71"/>
        <v>0</v>
      </c>
      <c r="Q51" s="194">
        <f>'[12]5、销售费用'!Q51</f>
        <v>0</v>
      </c>
      <c r="R51" s="194">
        <f>'[12]5、销售费用'!R51</f>
        <v>0</v>
      </c>
      <c r="S51" s="194">
        <f>'[12]5、销售费用'!S51</f>
        <v>0</v>
      </c>
      <c r="T51" s="1080">
        <f t="shared" si="23"/>
        <v>0</v>
      </c>
      <c r="U51" s="289"/>
      <c r="V51" s="194">
        <f t="shared" si="7"/>
        <v>0</v>
      </c>
      <c r="W51" s="196" t="str">
        <f t="shared" si="15"/>
        <v/>
      </c>
      <c r="X51" s="70"/>
    </row>
    <row r="52" spans="1:24" s="89" customFormat="1" ht="15">
      <c r="A52" s="1089" t="str">
        <f>'[12]5、销售费用'!A52</f>
        <v>6601.03.03</v>
      </c>
      <c r="B52" s="1089" t="str">
        <f>'[12]5、销售费用'!B52</f>
        <v>物业专项补贴</v>
      </c>
      <c r="C52" s="106"/>
      <c r="D52" s="1081">
        <f t="shared" si="24"/>
        <v>0</v>
      </c>
      <c r="E52" s="194">
        <f>'[12]5、销售费用'!E52</f>
        <v>0</v>
      </c>
      <c r="F52" s="194">
        <f>'[12]5、销售费用'!F52</f>
        <v>0</v>
      </c>
      <c r="G52" s="194">
        <f>'[12]5、销售费用'!G52</f>
        <v>0</v>
      </c>
      <c r="H52" s="1081">
        <f t="shared" si="69"/>
        <v>0</v>
      </c>
      <c r="I52" s="194">
        <f>'[12]5、销售费用'!I52</f>
        <v>0</v>
      </c>
      <c r="J52" s="194">
        <f>'[12]5、销售费用'!J52</f>
        <v>0</v>
      </c>
      <c r="K52" s="194">
        <f>'[12]5、销售费用'!K52</f>
        <v>0</v>
      </c>
      <c r="L52" s="1081">
        <f t="shared" si="70"/>
        <v>0</v>
      </c>
      <c r="M52" s="194">
        <f>'[12]5、销售费用'!M52</f>
        <v>0</v>
      </c>
      <c r="N52" s="194">
        <f>'[12]5、销售费用'!N52</f>
        <v>0</v>
      </c>
      <c r="O52" s="194">
        <f>'[12]5、销售费用'!O52</f>
        <v>0</v>
      </c>
      <c r="P52" s="1081">
        <f t="shared" si="71"/>
        <v>0</v>
      </c>
      <c r="Q52" s="194">
        <f>'[12]5、销售费用'!Q52</f>
        <v>0</v>
      </c>
      <c r="R52" s="194">
        <f>'[12]5、销售费用'!R52</f>
        <v>0</v>
      </c>
      <c r="S52" s="194">
        <f>'[12]5、销售费用'!S52</f>
        <v>0</v>
      </c>
      <c r="T52" s="1080">
        <f t="shared" si="23"/>
        <v>0</v>
      </c>
      <c r="U52" s="289"/>
      <c r="V52" s="194">
        <f t="shared" si="7"/>
        <v>0</v>
      </c>
      <c r="W52" s="196" t="str">
        <f t="shared" si="15"/>
        <v/>
      </c>
      <c r="X52" s="70"/>
    </row>
    <row r="53" spans="1:24" s="1084" customFormat="1" ht="15">
      <c r="A53" s="1089" t="str">
        <f>'[12]5、销售费用'!A53</f>
        <v>6601.03.99</v>
      </c>
      <c r="B53" s="1089" t="str">
        <f>'[12]5、销售费用'!B53</f>
        <v>其它物业补偿费</v>
      </c>
      <c r="C53" s="1082"/>
      <c r="D53" s="1081">
        <f>SUM(E53:G53)</f>
        <v>0</v>
      </c>
      <c r="E53" s="194">
        <f>'[12]5、销售费用'!E53</f>
        <v>0</v>
      </c>
      <c r="F53" s="194">
        <f>'[12]5、销售费用'!F53</f>
        <v>0</v>
      </c>
      <c r="G53" s="194">
        <f>'[12]5、销售费用'!G53</f>
        <v>0</v>
      </c>
      <c r="H53" s="1081">
        <f>SUM(I53:K53)</f>
        <v>0</v>
      </c>
      <c r="I53" s="194">
        <f>'[12]5、销售费用'!I53</f>
        <v>0</v>
      </c>
      <c r="J53" s="194">
        <f>'[12]5、销售费用'!J53</f>
        <v>0</v>
      </c>
      <c r="K53" s="194">
        <f>'[12]5、销售费用'!K53</f>
        <v>0</v>
      </c>
      <c r="L53" s="1081">
        <f>SUM(M53:O53)</f>
        <v>0</v>
      </c>
      <c r="M53" s="194">
        <f>'[12]5、销售费用'!M53</f>
        <v>0</v>
      </c>
      <c r="N53" s="194">
        <f>'[12]5、销售费用'!N53</f>
        <v>0</v>
      </c>
      <c r="O53" s="194">
        <f>'[12]5、销售费用'!O53</f>
        <v>0</v>
      </c>
      <c r="P53" s="1081">
        <f>SUM(Q53:S53)</f>
        <v>0</v>
      </c>
      <c r="Q53" s="194">
        <f>'[12]5、销售费用'!Q53</f>
        <v>0</v>
      </c>
      <c r="R53" s="194">
        <f>'[12]5、销售费用'!R53</f>
        <v>0</v>
      </c>
      <c r="S53" s="194">
        <f>'[12]5、销售费用'!S53</f>
        <v>0</v>
      </c>
      <c r="T53" s="1080">
        <f t="shared" si="23"/>
        <v>0</v>
      </c>
      <c r="U53" s="12"/>
      <c r="V53" s="8">
        <f t="shared" si="7"/>
        <v>0</v>
      </c>
      <c r="W53" s="202" t="str">
        <f t="shared" si="15"/>
        <v/>
      </c>
      <c r="X53" s="1083"/>
    </row>
    <row r="54" spans="1:24" s="1084" customFormat="1" ht="15">
      <c r="A54" s="1089" t="str">
        <f>'[12]5、销售费用'!A54</f>
        <v>6601.04</v>
      </c>
      <c r="B54" s="1089" t="str">
        <f>'[12]5、销售费用'!B54</f>
        <v>其他销售费用</v>
      </c>
      <c r="C54" s="1082"/>
      <c r="D54" s="1080">
        <f>SUM(E54:G54)</f>
        <v>0</v>
      </c>
      <c r="E54" s="194">
        <f>'[12]5、销售费用'!E54</f>
        <v>0</v>
      </c>
      <c r="F54" s="194">
        <f>'[12]5、销售费用'!F54</f>
        <v>0</v>
      </c>
      <c r="G54" s="194">
        <f>'[12]5、销售费用'!G54</f>
        <v>0</v>
      </c>
      <c r="H54" s="1080">
        <f>SUM(I54:K54)</f>
        <v>0</v>
      </c>
      <c r="I54" s="194">
        <f>'[12]5、销售费用'!I54</f>
        <v>0</v>
      </c>
      <c r="J54" s="194">
        <f>'[12]5、销售费用'!J54</f>
        <v>0</v>
      </c>
      <c r="K54" s="194">
        <f>'[12]5、销售费用'!K54</f>
        <v>0</v>
      </c>
      <c r="L54" s="1080">
        <f>SUM(M54:O54)</f>
        <v>0</v>
      </c>
      <c r="M54" s="194">
        <f>'[12]5、销售费用'!M54</f>
        <v>0</v>
      </c>
      <c r="N54" s="194">
        <f>'[12]5、销售费用'!N54</f>
        <v>0</v>
      </c>
      <c r="O54" s="194">
        <f>'[12]5、销售费用'!O54</f>
        <v>0</v>
      </c>
      <c r="P54" s="1080">
        <f>SUM(Q54:S54)</f>
        <v>0</v>
      </c>
      <c r="Q54" s="194">
        <f>'[12]5、销售费用'!Q54</f>
        <v>0</v>
      </c>
      <c r="R54" s="194">
        <f>'[12]5、销售费用'!R54</f>
        <v>0</v>
      </c>
      <c r="S54" s="194">
        <f>'[12]5、销售费用'!S54</f>
        <v>0</v>
      </c>
      <c r="T54" s="1080">
        <f t="shared" si="23"/>
        <v>0</v>
      </c>
      <c r="U54" s="12"/>
      <c r="V54" s="8">
        <f t="shared" si="7"/>
        <v>0</v>
      </c>
      <c r="W54" s="202" t="str">
        <f t="shared" si="15"/>
        <v/>
      </c>
      <c r="X54" s="1083"/>
    </row>
    <row r="55" spans="1:24" s="1084" customFormat="1" ht="15">
      <c r="A55" s="1089" t="str">
        <f>'[12]5、销售费用'!A55</f>
        <v>6601.05</v>
      </c>
      <c r="B55" s="1089" t="str">
        <f>'[12]5、销售费用'!B55</f>
        <v>固定资产折旧</v>
      </c>
      <c r="C55" s="1082"/>
      <c r="D55" s="1080">
        <f>SUM(E55:G55)</f>
        <v>0</v>
      </c>
      <c r="E55" s="194">
        <f>'[12]5、销售费用'!E55</f>
        <v>0</v>
      </c>
      <c r="F55" s="194">
        <f>'[12]5、销售费用'!F55</f>
        <v>0</v>
      </c>
      <c r="G55" s="194">
        <f>'[12]5、销售费用'!G55</f>
        <v>0</v>
      </c>
      <c r="H55" s="1080">
        <f>SUM(I55:K55)</f>
        <v>0</v>
      </c>
      <c r="I55" s="194">
        <f>'[12]5、销售费用'!I55</f>
        <v>0</v>
      </c>
      <c r="J55" s="194">
        <f>'[12]5、销售费用'!J55</f>
        <v>0</v>
      </c>
      <c r="K55" s="194">
        <f>'[12]5、销售费用'!K55</f>
        <v>0</v>
      </c>
      <c r="L55" s="1080">
        <f>SUM(M55:O55)</f>
        <v>0</v>
      </c>
      <c r="M55" s="194">
        <f>'[12]5、销售费用'!M55</f>
        <v>0</v>
      </c>
      <c r="N55" s="194">
        <f>'[12]5、销售费用'!N55</f>
        <v>0</v>
      </c>
      <c r="O55" s="194">
        <f>'[12]5、销售费用'!O55</f>
        <v>0</v>
      </c>
      <c r="P55" s="1080">
        <f>SUM(Q55:S55)</f>
        <v>0</v>
      </c>
      <c r="Q55" s="194">
        <f>'[12]5、销售费用'!Q55</f>
        <v>0</v>
      </c>
      <c r="R55" s="194">
        <f>'[12]5、销售费用'!R55</f>
        <v>0</v>
      </c>
      <c r="S55" s="194">
        <f>'[12]5、销售费用'!S55</f>
        <v>0</v>
      </c>
      <c r="T55" s="1080">
        <f t="shared" si="23"/>
        <v>0</v>
      </c>
      <c r="U55" s="12"/>
      <c r="V55" s="8">
        <f t="shared" si="7"/>
        <v>0</v>
      </c>
      <c r="W55" s="202" t="str">
        <f t="shared" si="15"/>
        <v/>
      </c>
      <c r="X55" s="1083"/>
    </row>
    <row r="56" spans="1:24" s="1084" customFormat="1" ht="15">
      <c r="A56" s="1089">
        <f>'[12]5、销售费用'!A56</f>
        <v>0</v>
      </c>
      <c r="B56" s="1089">
        <f>'[12]5、销售费用'!B56</f>
        <v>0</v>
      </c>
      <c r="C56" s="1082"/>
      <c r="D56" s="1080">
        <f>SUM(E56:G56)</f>
        <v>0</v>
      </c>
      <c r="E56" s="194">
        <f>'[12]5、销售费用'!E56</f>
        <v>0</v>
      </c>
      <c r="F56" s="194">
        <f>'[12]5、销售费用'!F56</f>
        <v>0</v>
      </c>
      <c r="G56" s="194">
        <f>'[12]5、销售费用'!G56</f>
        <v>0</v>
      </c>
      <c r="H56" s="1080">
        <f>SUM(I56:K56)</f>
        <v>0</v>
      </c>
      <c r="I56" s="194">
        <f>'[12]5、销售费用'!I56</f>
        <v>0</v>
      </c>
      <c r="J56" s="194">
        <f>'[12]5、销售费用'!J56</f>
        <v>0</v>
      </c>
      <c r="K56" s="194">
        <f>'[12]5、销售费用'!K56</f>
        <v>0</v>
      </c>
      <c r="L56" s="1080">
        <f>SUM(M56:O56)</f>
        <v>0</v>
      </c>
      <c r="M56" s="194">
        <f>'[12]5、销售费用'!M56</f>
        <v>0</v>
      </c>
      <c r="N56" s="194">
        <f>'[12]5、销售费用'!N56</f>
        <v>0</v>
      </c>
      <c r="O56" s="194">
        <f>'[12]5、销售费用'!O56</f>
        <v>0</v>
      </c>
      <c r="P56" s="1080">
        <f>SUM(Q56:S56)</f>
        <v>0</v>
      </c>
      <c r="Q56" s="194">
        <f>'[12]5、销售费用'!Q56</f>
        <v>0</v>
      </c>
      <c r="R56" s="194">
        <f>'[12]5、销售费用'!R56</f>
        <v>0</v>
      </c>
      <c r="S56" s="194">
        <f>'[12]5、销售费用'!S56</f>
        <v>0</v>
      </c>
      <c r="T56" s="1080">
        <f t="shared" si="23"/>
        <v>0</v>
      </c>
      <c r="U56" s="12"/>
      <c r="V56" s="8">
        <f t="shared" si="7"/>
        <v>0</v>
      </c>
      <c r="W56" s="202" t="str">
        <f t="shared" si="15"/>
        <v/>
      </c>
      <c r="X56" s="1083"/>
    </row>
    <row r="57" spans="1:24" s="1086" customFormat="1">
      <c r="A57" s="1089">
        <f>'[12]5、销售费用'!A57</f>
        <v>0</v>
      </c>
      <c r="B57" s="1089">
        <f>'[12]5、销售费用'!B57</f>
        <v>0</v>
      </c>
      <c r="C57" s="1090"/>
      <c r="D57" s="493">
        <f>D5</f>
        <v>0</v>
      </c>
      <c r="E57" s="493">
        <f t="shared" ref="E57:G57" si="72">E5</f>
        <v>0</v>
      </c>
      <c r="F57" s="493">
        <f t="shared" si="72"/>
        <v>0</v>
      </c>
      <c r="G57" s="493">
        <f t="shared" si="72"/>
        <v>0</v>
      </c>
      <c r="H57" s="493">
        <f>H5</f>
        <v>0</v>
      </c>
      <c r="I57" s="493">
        <f t="shared" ref="I57:K57" si="73">I5</f>
        <v>0</v>
      </c>
      <c r="J57" s="493">
        <f t="shared" si="73"/>
        <v>0</v>
      </c>
      <c r="K57" s="493">
        <f t="shared" si="73"/>
        <v>0</v>
      </c>
      <c r="L57" s="493">
        <f>L5</f>
        <v>0</v>
      </c>
      <c r="M57" s="493">
        <f t="shared" ref="M57:O57" si="74">M5</f>
        <v>0</v>
      </c>
      <c r="N57" s="493">
        <f t="shared" si="74"/>
        <v>0</v>
      </c>
      <c r="O57" s="493">
        <f t="shared" si="74"/>
        <v>0</v>
      </c>
      <c r="P57" s="493">
        <f>P5</f>
        <v>0</v>
      </c>
      <c r="Q57" s="493">
        <f t="shared" ref="Q57:S57" si="75">Q5</f>
        <v>0</v>
      </c>
      <c r="R57" s="493">
        <f t="shared" si="75"/>
        <v>0</v>
      </c>
      <c r="S57" s="493">
        <f t="shared" si="75"/>
        <v>0</v>
      </c>
      <c r="T57" s="493">
        <f>D57+H57+L57+P57</f>
        <v>0</v>
      </c>
      <c r="U57" s="493"/>
      <c r="V57" s="494">
        <f t="shared" si="7"/>
        <v>0</v>
      </c>
      <c r="W57" s="495" t="str">
        <f t="shared" si="15"/>
        <v/>
      </c>
      <c r="X57" s="1085"/>
    </row>
    <row r="58" spans="1:24">
      <c r="B58" s="1758" t="s">
        <v>39</v>
      </c>
      <c r="C58" s="1758"/>
      <c r="D58" s="1758"/>
      <c r="E58" s="1758"/>
      <c r="F58" s="1758"/>
      <c r="G58" s="1758"/>
      <c r="H58" s="1758"/>
      <c r="I58" s="1758"/>
      <c r="J58" s="1758"/>
      <c r="K58" s="1758"/>
      <c r="L58" s="1758"/>
      <c r="M58" s="1758"/>
      <c r="N58" s="1758"/>
      <c r="O58" s="1758"/>
      <c r="P58" s="1758"/>
      <c r="Q58" s="1758"/>
      <c r="R58" s="1758"/>
      <c r="S58" s="1758"/>
      <c r="T58" s="1758"/>
      <c r="U58" s="1758"/>
      <c r="V58" s="1087"/>
      <c r="W58" s="1087" t="s">
        <v>1188</v>
      </c>
    </row>
    <row r="59" spans="1:24">
      <c r="B59" s="1757"/>
      <c r="C59" s="1757"/>
      <c r="D59" s="1757"/>
      <c r="E59" s="1757"/>
      <c r="F59" s="1757"/>
      <c r="G59" s="1757"/>
      <c r="H59" s="1757"/>
      <c r="I59" s="1757"/>
      <c r="J59" s="1757"/>
      <c r="K59" s="1757"/>
      <c r="L59" s="1757"/>
      <c r="M59" s="1757"/>
      <c r="N59" s="1757"/>
      <c r="O59" s="1757"/>
      <c r="P59" s="1757"/>
      <c r="Q59" s="1757"/>
      <c r="R59" s="1757"/>
      <c r="S59" s="1757"/>
      <c r="T59" s="1757"/>
      <c r="U59" s="1757"/>
      <c r="V59" s="1088"/>
      <c r="W59" s="1088"/>
    </row>
  </sheetData>
  <mergeCells count="5">
    <mergeCell ref="A1:B1"/>
    <mergeCell ref="B2:X2"/>
    <mergeCell ref="U3:X3"/>
    <mergeCell ref="B59:U59"/>
    <mergeCell ref="B58:U58"/>
  </mergeCells>
  <phoneticPr fontId="2" type="noConversion"/>
  <hyperlinks>
    <hyperlink ref="D1" location="二、损益表!A1" display="返回"/>
  </hyperlinks>
  <pageMargins left="0.75" right="0.75" top="0.71" bottom="1" header="0.5" footer="0.5"/>
  <pageSetup paperSize="9" orientation="landscape" verticalDpi="1200" r:id="rId1"/>
  <headerFooter alignWithMargins="0"/>
  <legacyDrawing r:id="rId2"/>
</worksheet>
</file>

<file path=xl/worksheets/sheet39.xml><?xml version="1.0" encoding="utf-8"?>
<worksheet xmlns="http://schemas.openxmlformats.org/spreadsheetml/2006/main" xmlns:r="http://schemas.openxmlformats.org/officeDocument/2006/relationships">
  <sheetPr codeName="Sheet43">
    <tabColor theme="9" tint="0.39997558519241921"/>
    <outlinePr summaryBelow="0" summaryRight="0"/>
  </sheetPr>
  <dimension ref="A1:X108"/>
  <sheetViews>
    <sheetView showZeros="0" workbookViewId="0">
      <pane xSplit="2" ySplit="7" topLeftCell="D32" activePane="bottomRight" state="frozen"/>
      <selection activeCell="D18" sqref="D18"/>
      <selection pane="topRight" activeCell="D18" sqref="D18"/>
      <selection pane="bottomLeft" activeCell="D18" sqref="D18"/>
      <selection pane="bottomRight" activeCell="A5" sqref="A5:A6"/>
    </sheetView>
  </sheetViews>
  <sheetFormatPr defaultRowHeight="14.25" outlineLevelRow="4" outlineLevelCol="1"/>
  <cols>
    <col min="1" max="1" width="7.75" style="837" customWidth="1"/>
    <col min="2" max="2" width="14.125" style="837" customWidth="1"/>
    <col min="3" max="3" width="9.375" style="839" hidden="1" customWidth="1"/>
    <col min="4" max="4" width="10.25" style="837" bestFit="1" customWidth="1"/>
    <col min="5" max="7" width="11.625" style="837" customWidth="1" outlineLevel="1"/>
    <col min="8" max="8" width="10.25" style="837" bestFit="1" customWidth="1"/>
    <col min="9" max="11" width="11.625" style="837" customWidth="1" outlineLevel="1"/>
    <col min="12" max="12" width="10.25" style="837" bestFit="1" customWidth="1"/>
    <col min="13" max="15" width="11.625" style="837" customWidth="1" outlineLevel="1"/>
    <col min="16" max="16" width="10.5" style="837" customWidth="1"/>
    <col min="17" max="19" width="11.625" style="837" customWidth="1" outlineLevel="1"/>
    <col min="20" max="20" width="13.375" style="838" customWidth="1"/>
    <col min="21" max="21" width="13.625" style="838" customWidth="1"/>
    <col min="22" max="22" width="12.25" style="838" customWidth="1"/>
    <col min="23" max="23" width="10.125" style="837" customWidth="1"/>
    <col min="24" max="24" width="8.875" style="837" customWidth="1"/>
    <col min="25" max="16384" width="9" style="837"/>
  </cols>
  <sheetData>
    <row r="1" spans="1:24">
      <c r="A1" s="1761" t="s">
        <v>1764</v>
      </c>
      <c r="B1" s="1761"/>
      <c r="C1" s="836"/>
    </row>
    <row r="2" spans="1:24">
      <c r="A2" s="162" t="s">
        <v>1015</v>
      </c>
      <c r="D2" s="840"/>
      <c r="E2" s="840"/>
      <c r="F2" s="840"/>
      <c r="G2" s="840"/>
      <c r="H2" s="840"/>
      <c r="I2" s="840"/>
      <c r="J2" s="840"/>
      <c r="K2" s="840"/>
      <c r="L2" s="840"/>
      <c r="M2" s="840"/>
      <c r="N2" s="840"/>
      <c r="O2" s="840"/>
      <c r="P2" s="840"/>
      <c r="Q2" s="840"/>
      <c r="R2" s="840"/>
      <c r="S2" s="840"/>
      <c r="T2" s="841"/>
      <c r="U2" s="841"/>
      <c r="V2" s="841"/>
      <c r="W2" s="840"/>
    </row>
    <row r="3" spans="1:24" ht="22.5">
      <c r="B3" s="1762" t="s">
        <v>1534</v>
      </c>
      <c r="C3" s="1762"/>
      <c r="D3" s="1762"/>
      <c r="E3" s="1762"/>
      <c r="F3" s="1762"/>
      <c r="G3" s="1762"/>
      <c r="H3" s="1762"/>
      <c r="I3" s="1762"/>
      <c r="J3" s="1762"/>
      <c r="K3" s="1762"/>
      <c r="L3" s="1762"/>
      <c r="M3" s="1762"/>
      <c r="N3" s="1762"/>
      <c r="O3" s="1762"/>
      <c r="P3" s="1762"/>
      <c r="Q3" s="1762"/>
      <c r="R3" s="1762"/>
      <c r="S3" s="1762"/>
      <c r="T3" s="1762"/>
      <c r="U3" s="1762"/>
      <c r="V3" s="1762"/>
      <c r="W3" s="1762"/>
      <c r="X3" s="1762"/>
    </row>
    <row r="4" spans="1:24" ht="21" customHeight="1">
      <c r="A4" s="1763" t="str">
        <f>表格索引!B4</f>
        <v>编制单位：广东******有限公司</v>
      </c>
      <c r="B4" s="1763"/>
      <c r="C4" s="1763"/>
      <c r="D4" s="1763"/>
      <c r="E4" s="1763"/>
      <c r="F4" s="1763"/>
      <c r="G4" s="1763"/>
      <c r="H4" s="1763"/>
      <c r="I4" s="1373"/>
      <c r="J4" s="1373"/>
      <c r="K4" s="1373"/>
      <c r="P4" s="842" t="s">
        <v>1729</v>
      </c>
      <c r="Q4" s="842"/>
      <c r="R4" s="842"/>
      <c r="S4" s="842"/>
      <c r="T4" s="843"/>
      <c r="U4" s="1764" t="s">
        <v>1535</v>
      </c>
      <c r="V4" s="1764"/>
      <c r="W4" s="1764"/>
      <c r="X4" s="1764"/>
    </row>
    <row r="5" spans="1:24" ht="18.75" customHeight="1">
      <c r="A5" s="1765" t="s">
        <v>1237</v>
      </c>
      <c r="B5" s="1766" t="s">
        <v>1145</v>
      </c>
      <c r="C5" s="844"/>
      <c r="D5" s="1767"/>
      <c r="E5" s="1767"/>
      <c r="F5" s="1767"/>
      <c r="G5" s="1767"/>
      <c r="H5" s="1767"/>
      <c r="I5" s="1767"/>
      <c r="J5" s="1767"/>
      <c r="K5" s="1767"/>
      <c r="L5" s="1767"/>
      <c r="M5" s="1767"/>
      <c r="N5" s="1767"/>
      <c r="O5" s="1767"/>
      <c r="P5" s="1767"/>
      <c r="Q5" s="1767"/>
      <c r="R5" s="1767"/>
      <c r="S5" s="1767"/>
      <c r="T5" s="1767"/>
      <c r="U5" s="1768" t="s">
        <v>59</v>
      </c>
      <c r="V5" s="1768" t="s">
        <v>86</v>
      </c>
      <c r="W5" s="1766" t="s">
        <v>1539</v>
      </c>
      <c r="X5" s="1644" t="s">
        <v>1198</v>
      </c>
    </row>
    <row r="6" spans="1:24" ht="21.75" customHeight="1">
      <c r="A6" s="1765"/>
      <c r="B6" s="1766"/>
      <c r="C6" s="844" t="s">
        <v>1541</v>
      </c>
      <c r="D6" s="845" t="s">
        <v>1542</v>
      </c>
      <c r="E6" s="846">
        <v>41275</v>
      </c>
      <c r="F6" s="846">
        <v>41306</v>
      </c>
      <c r="G6" s="846">
        <v>41334</v>
      </c>
      <c r="H6" s="845" t="s">
        <v>1543</v>
      </c>
      <c r="I6" s="846">
        <v>41365</v>
      </c>
      <c r="J6" s="846">
        <v>41395</v>
      </c>
      <c r="K6" s="846">
        <v>41426</v>
      </c>
      <c r="L6" s="845" t="s">
        <v>1191</v>
      </c>
      <c r="M6" s="846">
        <v>41456</v>
      </c>
      <c r="N6" s="846">
        <v>41487</v>
      </c>
      <c r="O6" s="846">
        <v>41518</v>
      </c>
      <c r="P6" s="845" t="s">
        <v>1192</v>
      </c>
      <c r="Q6" s="846">
        <v>41548</v>
      </c>
      <c r="R6" s="846">
        <v>41579</v>
      </c>
      <c r="S6" s="846">
        <v>41609</v>
      </c>
      <c r="T6" s="1376" t="s">
        <v>1143</v>
      </c>
      <c r="U6" s="1768"/>
      <c r="V6" s="1768"/>
      <c r="W6" s="1766"/>
      <c r="X6" s="1644"/>
    </row>
    <row r="7" spans="1:24" s="852" customFormat="1" ht="12">
      <c r="A7" s="884" t="s">
        <v>1726</v>
      </c>
      <c r="B7" s="884" t="s">
        <v>1727</v>
      </c>
      <c r="C7" s="848"/>
      <c r="D7" s="849"/>
      <c r="E7" s="849"/>
      <c r="F7" s="849"/>
      <c r="G7" s="849"/>
      <c r="H7" s="849"/>
      <c r="I7" s="849"/>
      <c r="J7" s="849"/>
      <c r="K7" s="849"/>
      <c r="L7" s="849"/>
      <c r="M7" s="849"/>
      <c r="N7" s="849"/>
      <c r="O7" s="849"/>
      <c r="P7" s="849"/>
      <c r="Q7" s="849"/>
      <c r="R7" s="849"/>
      <c r="S7" s="849"/>
      <c r="T7" s="850"/>
      <c r="U7" s="850"/>
      <c r="V7" s="850"/>
      <c r="W7" s="851"/>
      <c r="X7" s="847"/>
    </row>
    <row r="8" spans="1:24" s="852" customFormat="1" ht="12" outlineLevel="1">
      <c r="A8" s="853">
        <f>'[13]12管理费用'!A8</f>
        <v>1</v>
      </c>
      <c r="B8" s="853" t="str">
        <f>'[13]12管理费用'!B8</f>
        <v>薪酬费用</v>
      </c>
      <c r="C8" s="854"/>
      <c r="D8" s="855">
        <f t="shared" ref="D8:D76" si="0">SUM(E8:G8)</f>
        <v>0</v>
      </c>
      <c r="E8" s="882">
        <f>SUM(E9:E11,E23:E33)</f>
        <v>0</v>
      </c>
      <c r="F8" s="882">
        <f t="shared" ref="F8:G8" si="1">SUM(F9:F11,F23:F33)</f>
        <v>0</v>
      </c>
      <c r="G8" s="882">
        <f t="shared" si="1"/>
        <v>0</v>
      </c>
      <c r="H8" s="855">
        <f t="shared" ref="H8:H44" si="2">SUM(I8:K8)</f>
        <v>0</v>
      </c>
      <c r="I8" s="882">
        <f>SUM(I9:I11,I23:I33)</f>
        <v>0</v>
      </c>
      <c r="J8" s="882">
        <f t="shared" ref="J8:K8" si="3">SUM(J9:J11,J23:J33)</f>
        <v>0</v>
      </c>
      <c r="K8" s="882">
        <f t="shared" si="3"/>
        <v>0</v>
      </c>
      <c r="L8" s="855">
        <f t="shared" ref="L8:L44" si="4">SUM(M8:O8)</f>
        <v>0</v>
      </c>
      <c r="M8" s="882">
        <f>SUM(M9:M11,M23:M33)</f>
        <v>0</v>
      </c>
      <c r="N8" s="882">
        <f t="shared" ref="N8:O8" si="5">SUM(N9:N11,N23:N33)</f>
        <v>0</v>
      </c>
      <c r="O8" s="882">
        <f t="shared" si="5"/>
        <v>0</v>
      </c>
      <c r="P8" s="855">
        <f t="shared" ref="P8:P44" si="6">SUM(Q8:S8)</f>
        <v>0</v>
      </c>
      <c r="Q8" s="882">
        <f>SUM(Q9:Q11,Q23:Q33)</f>
        <v>0</v>
      </c>
      <c r="R8" s="882">
        <f t="shared" ref="R8:S8" si="7">SUM(R9:R11,R23:R33)</f>
        <v>0</v>
      </c>
      <c r="S8" s="882">
        <f t="shared" si="7"/>
        <v>0</v>
      </c>
      <c r="T8" s="855">
        <f>SUM(D8,H8,L8,P8)</f>
        <v>0</v>
      </c>
      <c r="U8" s="882">
        <f>SUM(U9:U11,U23:U33)</f>
        <v>0</v>
      </c>
      <c r="V8" s="882">
        <f>SUM(V9:V11,V23:V33)</f>
        <v>0</v>
      </c>
      <c r="W8" s="856" t="str">
        <f t="shared" ref="W8:W12" si="8">IF(ISNUMBER((T8-U8)/U8),(T8-U8)/U8,"")</f>
        <v/>
      </c>
      <c r="X8" s="847">
        <v>0</v>
      </c>
    </row>
    <row r="9" spans="1:24" s="852" customFormat="1" ht="14.25" customHeight="1" outlineLevel="2">
      <c r="A9" s="853" t="str">
        <f>'[13]12管理费用'!A9</f>
        <v>1.1</v>
      </c>
      <c r="B9" s="853" t="str">
        <f>'[13]12管理费用'!B9</f>
        <v>工资</v>
      </c>
      <c r="C9" s="768" t="e">
        <v>#N/A</v>
      </c>
      <c r="D9" s="855">
        <f t="shared" si="0"/>
        <v>0</v>
      </c>
      <c r="E9" s="883">
        <f>'[13]12管理费用'!F9</f>
        <v>0</v>
      </c>
      <c r="F9" s="883">
        <f>'[13]12管理费用'!G9</f>
        <v>0</v>
      </c>
      <c r="G9" s="883">
        <f>'[13]12管理费用'!H9</f>
        <v>0</v>
      </c>
      <c r="H9" s="855">
        <f t="shared" si="2"/>
        <v>0</v>
      </c>
      <c r="I9" s="883">
        <f>'[13]12管理费用'!J9</f>
        <v>0</v>
      </c>
      <c r="J9" s="883">
        <f>'[13]12管理费用'!K9</f>
        <v>0</v>
      </c>
      <c r="K9" s="883">
        <f>'[13]12管理费用'!L9</f>
        <v>0</v>
      </c>
      <c r="L9" s="855">
        <f t="shared" si="4"/>
        <v>0</v>
      </c>
      <c r="M9" s="883">
        <f>'[13]12管理费用'!N9</f>
        <v>0</v>
      </c>
      <c r="N9" s="883">
        <f>'[13]12管理费用'!O9</f>
        <v>0</v>
      </c>
      <c r="O9" s="883">
        <f>'[13]12管理费用'!P9</f>
        <v>0</v>
      </c>
      <c r="P9" s="855">
        <f t="shared" si="6"/>
        <v>0</v>
      </c>
      <c r="Q9" s="883">
        <f>'[13]12管理费用'!R9</f>
        <v>0</v>
      </c>
      <c r="R9" s="883">
        <f>'[13]12管理费用'!S9</f>
        <v>0</v>
      </c>
      <c r="S9" s="883">
        <f>'[13]12管理费用'!T9</f>
        <v>0</v>
      </c>
      <c r="T9" s="855">
        <f t="shared" ref="T9:T72" si="9">SUM(D9,H9,L9,P9)</f>
        <v>0</v>
      </c>
      <c r="U9" s="857">
        <v>0</v>
      </c>
      <c r="V9" s="857">
        <f>T9-U9</f>
        <v>0</v>
      </c>
      <c r="W9" s="856" t="str">
        <f t="shared" si="8"/>
        <v/>
      </c>
      <c r="X9" s="847">
        <v>0</v>
      </c>
    </row>
    <row r="10" spans="1:24" s="858" customFormat="1" ht="14.25" customHeight="1" outlineLevel="2">
      <c r="A10" s="853" t="str">
        <f>'[13]12管理费用'!A10</f>
        <v>1.2</v>
      </c>
      <c r="B10" s="853" t="str">
        <f>'[13]12管理费用'!B10</f>
        <v>奖金</v>
      </c>
      <c r="C10" s="768" t="e">
        <v>#N/A</v>
      </c>
      <c r="D10" s="855">
        <f t="shared" si="0"/>
        <v>0</v>
      </c>
      <c r="E10" s="883" t="str">
        <f>'[13]12管理费用'!F10</f>
        <v>-</v>
      </c>
      <c r="F10" s="883" t="str">
        <f>'[13]12管理费用'!G10</f>
        <v>-</v>
      </c>
      <c r="G10" s="883" t="str">
        <f>'[13]12管理费用'!H10</f>
        <v>-</v>
      </c>
      <c r="H10" s="855">
        <f t="shared" si="2"/>
        <v>0</v>
      </c>
      <c r="I10" s="883" t="str">
        <f>'[13]12管理费用'!J10</f>
        <v>-</v>
      </c>
      <c r="J10" s="883" t="str">
        <f>'[13]12管理费用'!K10</f>
        <v>-</v>
      </c>
      <c r="K10" s="883" t="str">
        <f>'[13]12管理费用'!L10</f>
        <v>-</v>
      </c>
      <c r="L10" s="855">
        <f t="shared" si="4"/>
        <v>0</v>
      </c>
      <c r="M10" s="883" t="str">
        <f>'[13]12管理费用'!N10</f>
        <v>-</v>
      </c>
      <c r="N10" s="883" t="str">
        <f>'[13]12管理费用'!O10</f>
        <v>-</v>
      </c>
      <c r="O10" s="883" t="str">
        <f>'[13]12管理费用'!P10</f>
        <v>-</v>
      </c>
      <c r="P10" s="855">
        <f t="shared" si="6"/>
        <v>0</v>
      </c>
      <c r="Q10" s="883" t="str">
        <f>'[13]12管理费用'!R10</f>
        <v>-</v>
      </c>
      <c r="R10" s="883" t="str">
        <f>'[13]12管理费用'!S10</f>
        <v>-</v>
      </c>
      <c r="S10" s="883">
        <f>'[13]12管理费用'!T10</f>
        <v>0</v>
      </c>
      <c r="T10" s="855">
        <f t="shared" si="9"/>
        <v>0</v>
      </c>
      <c r="U10" s="857">
        <v>0</v>
      </c>
      <c r="V10" s="857">
        <f>T10-U10</f>
        <v>0</v>
      </c>
      <c r="W10" s="856" t="str">
        <f t="shared" si="8"/>
        <v/>
      </c>
      <c r="X10" s="847">
        <v>0</v>
      </c>
    </row>
    <row r="11" spans="1:24" s="852" customFormat="1" ht="14.25" customHeight="1" outlineLevel="2">
      <c r="A11" s="859">
        <f>'[13]12管理费用'!A11</f>
        <v>1.3</v>
      </c>
      <c r="B11" s="853" t="str">
        <f>'[13]12管理费用'!B11</f>
        <v>福利费</v>
      </c>
      <c r="C11" s="768" t="e">
        <v>#N/A</v>
      </c>
      <c r="D11" s="855">
        <f t="shared" si="0"/>
        <v>0</v>
      </c>
      <c r="E11" s="882">
        <f>SUM(E12:E17,E21:E22)</f>
        <v>0</v>
      </c>
      <c r="F11" s="882">
        <f t="shared" ref="F11:G11" si="10">SUM(F12:F17,F21:F22)</f>
        <v>0</v>
      </c>
      <c r="G11" s="882">
        <f t="shared" si="10"/>
        <v>0</v>
      </c>
      <c r="H11" s="855">
        <f t="shared" si="2"/>
        <v>0</v>
      </c>
      <c r="I11" s="882">
        <f>SUM(I12:I17,I21:I22)</f>
        <v>0</v>
      </c>
      <c r="J11" s="882">
        <f t="shared" ref="J11:K11" si="11">SUM(J12:J17,J21:J22)</f>
        <v>0</v>
      </c>
      <c r="K11" s="882">
        <f t="shared" si="11"/>
        <v>0</v>
      </c>
      <c r="L11" s="855">
        <f t="shared" si="4"/>
        <v>0</v>
      </c>
      <c r="M11" s="882">
        <f>SUM(M12:M17,M21:M22)</f>
        <v>0</v>
      </c>
      <c r="N11" s="882">
        <f t="shared" ref="N11:O11" si="12">SUM(N12:N17,N21:N22)</f>
        <v>0</v>
      </c>
      <c r="O11" s="882">
        <f t="shared" si="12"/>
        <v>0</v>
      </c>
      <c r="P11" s="855">
        <f t="shared" si="6"/>
        <v>0</v>
      </c>
      <c r="Q11" s="882">
        <f>SUM(Q12:Q17,Q21:Q22)</f>
        <v>0</v>
      </c>
      <c r="R11" s="882">
        <f t="shared" ref="R11:S11" si="13">SUM(R12:R17,R21:R22)</f>
        <v>0</v>
      </c>
      <c r="S11" s="882">
        <f t="shared" si="13"/>
        <v>0</v>
      </c>
      <c r="T11" s="855">
        <f t="shared" si="9"/>
        <v>0</v>
      </c>
      <c r="U11" s="857">
        <f>SUM(U12:U22)</f>
        <v>0</v>
      </c>
      <c r="V11" s="857">
        <f>T11-U11</f>
        <v>0</v>
      </c>
      <c r="W11" s="856" t="str">
        <f t="shared" si="8"/>
        <v/>
      </c>
      <c r="X11" s="847">
        <v>0</v>
      </c>
    </row>
    <row r="12" spans="1:24" s="852" customFormat="1" ht="12" outlineLevel="3">
      <c r="A12" s="853" t="str">
        <f>'[13]12管理费用'!A12</f>
        <v>1.3.1</v>
      </c>
      <c r="B12" s="853" t="str">
        <f>'[13]12管理费用'!B12</f>
        <v>伙食费</v>
      </c>
      <c r="C12" s="768" t="e">
        <v>#N/A</v>
      </c>
      <c r="D12" s="855">
        <f t="shared" si="0"/>
        <v>0</v>
      </c>
      <c r="E12" s="883">
        <f>'[13]12管理费用'!F12</f>
        <v>0</v>
      </c>
      <c r="F12" s="883">
        <f>'[13]12管理费用'!G12</f>
        <v>0</v>
      </c>
      <c r="G12" s="883">
        <f>'[13]12管理费用'!H12</f>
        <v>0</v>
      </c>
      <c r="H12" s="855">
        <f t="shared" si="2"/>
        <v>0</v>
      </c>
      <c r="I12" s="883">
        <f>'[13]12管理费用'!J12</f>
        <v>0</v>
      </c>
      <c r="J12" s="883">
        <f>'[13]12管理费用'!K12</f>
        <v>0</v>
      </c>
      <c r="K12" s="883">
        <f>'[13]12管理费用'!L12</f>
        <v>0</v>
      </c>
      <c r="L12" s="855">
        <f t="shared" si="4"/>
        <v>0</v>
      </c>
      <c r="M12" s="883">
        <f>'[13]12管理费用'!N12</f>
        <v>0</v>
      </c>
      <c r="N12" s="883">
        <f>'[13]12管理费用'!O12</f>
        <v>0</v>
      </c>
      <c r="O12" s="883">
        <f>'[13]12管理费用'!P12</f>
        <v>0</v>
      </c>
      <c r="P12" s="855">
        <f t="shared" si="6"/>
        <v>0</v>
      </c>
      <c r="Q12" s="883">
        <f>'[13]12管理费用'!R12</f>
        <v>0</v>
      </c>
      <c r="R12" s="883">
        <f>'[13]12管理费用'!S12</f>
        <v>0</v>
      </c>
      <c r="S12" s="883">
        <f>'[13]12管理费用'!T12</f>
        <v>0</v>
      </c>
      <c r="T12" s="855">
        <f t="shared" si="9"/>
        <v>0</v>
      </c>
      <c r="U12" s="857">
        <v>0</v>
      </c>
      <c r="V12" s="857">
        <f t="shared" ref="V12:V44" si="14">T12-U12</f>
        <v>0</v>
      </c>
      <c r="W12" s="856" t="str">
        <f t="shared" si="8"/>
        <v/>
      </c>
      <c r="X12" s="847">
        <v>0</v>
      </c>
    </row>
    <row r="13" spans="1:24" s="852" customFormat="1" ht="12" outlineLevel="3">
      <c r="A13" s="853" t="str">
        <f>'[13]12管理费用'!A13</f>
        <v>1.3.2</v>
      </c>
      <c r="B13" s="853" t="str">
        <f>'[13]12管理费用'!B13</f>
        <v>降温费</v>
      </c>
      <c r="C13" s="768" t="e">
        <v>#N/A</v>
      </c>
      <c r="D13" s="855">
        <f t="shared" si="0"/>
        <v>0</v>
      </c>
      <c r="E13" s="883">
        <f>'[13]12管理费用'!F13</f>
        <v>0</v>
      </c>
      <c r="F13" s="883">
        <f>'[13]12管理费用'!G13</f>
        <v>0</v>
      </c>
      <c r="G13" s="883">
        <f>'[13]12管理费用'!H13</f>
        <v>0</v>
      </c>
      <c r="H13" s="855">
        <f t="shared" si="2"/>
        <v>0</v>
      </c>
      <c r="I13" s="883">
        <f>'[13]12管理费用'!J13</f>
        <v>0</v>
      </c>
      <c r="J13" s="883">
        <f>'[13]12管理费用'!K13</f>
        <v>0</v>
      </c>
      <c r="K13" s="883">
        <f>'[13]12管理费用'!L13</f>
        <v>0</v>
      </c>
      <c r="L13" s="855">
        <f t="shared" si="4"/>
        <v>0</v>
      </c>
      <c r="M13" s="883">
        <f>'[13]12管理费用'!N13</f>
        <v>0</v>
      </c>
      <c r="N13" s="883">
        <f>'[13]12管理费用'!O13</f>
        <v>0</v>
      </c>
      <c r="O13" s="883">
        <f>'[13]12管理费用'!P13</f>
        <v>0</v>
      </c>
      <c r="P13" s="855">
        <f t="shared" si="6"/>
        <v>0</v>
      </c>
      <c r="Q13" s="883">
        <f>'[13]12管理费用'!R13</f>
        <v>0</v>
      </c>
      <c r="R13" s="883">
        <f>'[13]12管理费用'!S13</f>
        <v>0</v>
      </c>
      <c r="S13" s="883">
        <f>'[13]12管理费用'!T13</f>
        <v>0</v>
      </c>
      <c r="T13" s="855">
        <f t="shared" si="9"/>
        <v>0</v>
      </c>
      <c r="U13" s="857">
        <v>0</v>
      </c>
      <c r="V13" s="857">
        <f t="shared" si="14"/>
        <v>0</v>
      </c>
      <c r="W13" s="856" t="str">
        <f>IF(ISNUMBER((T13-U13)/U13),(T13-U13)/U13,"")</f>
        <v/>
      </c>
      <c r="X13" s="847">
        <v>0</v>
      </c>
    </row>
    <row r="14" spans="1:24" s="852" customFormat="1" ht="12" outlineLevel="3">
      <c r="A14" s="853" t="str">
        <f>'[13]12管理费用'!A14</f>
        <v>1.3.3</v>
      </c>
      <c r="B14" s="853" t="str">
        <f>'[13]12管理费用'!B14</f>
        <v>房租水电费</v>
      </c>
      <c r="C14" s="768" t="e">
        <v>#N/A</v>
      </c>
      <c r="D14" s="855">
        <f t="shared" si="0"/>
        <v>0</v>
      </c>
      <c r="E14" s="883">
        <f>'[13]12管理费用'!F14</f>
        <v>0</v>
      </c>
      <c r="F14" s="883">
        <f>'[13]12管理费用'!G14</f>
        <v>0</v>
      </c>
      <c r="G14" s="883">
        <f>'[13]12管理费用'!H14</f>
        <v>0</v>
      </c>
      <c r="H14" s="855">
        <f t="shared" si="2"/>
        <v>0</v>
      </c>
      <c r="I14" s="883">
        <f>'[13]12管理费用'!J14</f>
        <v>0</v>
      </c>
      <c r="J14" s="883">
        <f>'[13]12管理费用'!K14</f>
        <v>0</v>
      </c>
      <c r="K14" s="883">
        <f>'[13]12管理费用'!L14</f>
        <v>0</v>
      </c>
      <c r="L14" s="855">
        <f t="shared" si="4"/>
        <v>0</v>
      </c>
      <c r="M14" s="883">
        <f>'[13]12管理费用'!N14</f>
        <v>0</v>
      </c>
      <c r="N14" s="883">
        <f>'[13]12管理费用'!O14</f>
        <v>0</v>
      </c>
      <c r="O14" s="883">
        <f>'[13]12管理费用'!P14</f>
        <v>0</v>
      </c>
      <c r="P14" s="855">
        <f t="shared" si="6"/>
        <v>0</v>
      </c>
      <c r="Q14" s="883">
        <f>'[13]12管理费用'!R14</f>
        <v>0</v>
      </c>
      <c r="R14" s="883">
        <f>'[13]12管理费用'!S14</f>
        <v>0</v>
      </c>
      <c r="S14" s="883">
        <f>'[13]12管理费用'!T14</f>
        <v>0</v>
      </c>
      <c r="T14" s="855">
        <f t="shared" si="9"/>
        <v>0</v>
      </c>
      <c r="U14" s="857">
        <v>0</v>
      </c>
      <c r="V14" s="857">
        <f t="shared" si="14"/>
        <v>0</v>
      </c>
      <c r="W14" s="856" t="str">
        <f t="shared" ref="W14:W44" si="15">IF(ISNUMBER((T14-U14)/U14),(T14-U14)/U14,"")</f>
        <v/>
      </c>
      <c r="X14" s="847">
        <v>0</v>
      </c>
    </row>
    <row r="15" spans="1:24" s="852" customFormat="1" ht="12" outlineLevel="3">
      <c r="A15" s="853" t="str">
        <f>'[13]12管理费用'!A15</f>
        <v>1.3.4</v>
      </c>
      <c r="B15" s="853" t="str">
        <f>'[13]12管理费用'!B15</f>
        <v>体检费</v>
      </c>
      <c r="C15" s="768">
        <v>41487</v>
      </c>
      <c r="D15" s="855">
        <f t="shared" si="0"/>
        <v>0</v>
      </c>
      <c r="E15" s="883">
        <f>'[13]12管理费用'!F15</f>
        <v>0</v>
      </c>
      <c r="F15" s="883">
        <f>'[13]12管理费用'!G15</f>
        <v>0</v>
      </c>
      <c r="G15" s="883">
        <f>'[13]12管理费用'!H15</f>
        <v>0</v>
      </c>
      <c r="H15" s="855">
        <f t="shared" si="2"/>
        <v>0</v>
      </c>
      <c r="I15" s="883">
        <f>'[13]12管理费用'!J15</f>
        <v>0</v>
      </c>
      <c r="J15" s="883">
        <f>'[13]12管理费用'!K15</f>
        <v>0</v>
      </c>
      <c r="K15" s="883">
        <f>'[13]12管理费用'!L15</f>
        <v>0</v>
      </c>
      <c r="L15" s="855">
        <f t="shared" si="4"/>
        <v>0</v>
      </c>
      <c r="M15" s="883">
        <f>'[13]12管理费用'!N15</f>
        <v>0</v>
      </c>
      <c r="N15" s="883">
        <f>'[13]12管理费用'!O15</f>
        <v>0</v>
      </c>
      <c r="O15" s="883">
        <f>'[13]12管理费用'!P15</f>
        <v>0</v>
      </c>
      <c r="P15" s="855">
        <f t="shared" si="6"/>
        <v>0</v>
      </c>
      <c r="Q15" s="883">
        <f>'[13]12管理费用'!R15</f>
        <v>0</v>
      </c>
      <c r="R15" s="883">
        <f>'[13]12管理费用'!S15</f>
        <v>0</v>
      </c>
      <c r="S15" s="883">
        <f>'[13]12管理费用'!T15</f>
        <v>0</v>
      </c>
      <c r="T15" s="855">
        <f t="shared" si="9"/>
        <v>0</v>
      </c>
      <c r="U15" s="857">
        <v>0</v>
      </c>
      <c r="V15" s="857">
        <f t="shared" si="14"/>
        <v>0</v>
      </c>
      <c r="W15" s="856" t="str">
        <f t="shared" si="15"/>
        <v/>
      </c>
      <c r="X15" s="847">
        <v>0</v>
      </c>
    </row>
    <row r="16" spans="1:24" s="852" customFormat="1" ht="12" outlineLevel="3">
      <c r="A16" s="853" t="str">
        <f>'[13]12管理费用'!A16</f>
        <v>1.3.5</v>
      </c>
      <c r="B16" s="853" t="str">
        <f>'[13]12管理费用'!B16</f>
        <v>节日补贴</v>
      </c>
      <c r="C16" s="768" t="e">
        <v>#N/A</v>
      </c>
      <c r="D16" s="855">
        <f t="shared" si="0"/>
        <v>0</v>
      </c>
      <c r="E16" s="883">
        <f>'[13]12管理费用'!F16</f>
        <v>0</v>
      </c>
      <c r="F16" s="883">
        <f>'[13]12管理费用'!G16</f>
        <v>0</v>
      </c>
      <c r="G16" s="883">
        <f>'[13]12管理费用'!H16</f>
        <v>0</v>
      </c>
      <c r="H16" s="855">
        <f t="shared" si="2"/>
        <v>0</v>
      </c>
      <c r="I16" s="883">
        <f>'[13]12管理费用'!J16</f>
        <v>0</v>
      </c>
      <c r="J16" s="883">
        <f>'[13]12管理费用'!K16</f>
        <v>0</v>
      </c>
      <c r="K16" s="883">
        <f>'[13]12管理费用'!L16</f>
        <v>0</v>
      </c>
      <c r="L16" s="855">
        <f t="shared" si="4"/>
        <v>0</v>
      </c>
      <c r="M16" s="883">
        <f>'[13]12管理费用'!N16</f>
        <v>0</v>
      </c>
      <c r="N16" s="883">
        <f>'[13]12管理费用'!O16</f>
        <v>0</v>
      </c>
      <c r="O16" s="883">
        <f>'[13]12管理费用'!P16</f>
        <v>0</v>
      </c>
      <c r="P16" s="855">
        <f t="shared" si="6"/>
        <v>0</v>
      </c>
      <c r="Q16" s="883">
        <f>'[13]12管理费用'!R16</f>
        <v>0</v>
      </c>
      <c r="R16" s="883">
        <f>'[13]12管理费用'!S16</f>
        <v>0</v>
      </c>
      <c r="S16" s="883">
        <f>'[13]12管理费用'!T16</f>
        <v>0</v>
      </c>
      <c r="T16" s="855">
        <f t="shared" si="9"/>
        <v>0</v>
      </c>
      <c r="U16" s="857">
        <v>0</v>
      </c>
      <c r="V16" s="857">
        <f t="shared" si="14"/>
        <v>0</v>
      </c>
      <c r="W16" s="856" t="str">
        <f t="shared" si="15"/>
        <v/>
      </c>
      <c r="X16" s="847">
        <v>0</v>
      </c>
    </row>
    <row r="17" spans="1:24" s="852" customFormat="1" ht="12" outlineLevel="3">
      <c r="A17" s="853" t="str">
        <f>'[13]12管理费用'!A17</f>
        <v>1.3.6</v>
      </c>
      <c r="B17" s="853" t="str">
        <f>'[13]12管理费用'!B17</f>
        <v>个人补贴</v>
      </c>
      <c r="C17" s="768" t="e">
        <v>#N/A</v>
      </c>
      <c r="D17" s="855">
        <f t="shared" si="0"/>
        <v>0</v>
      </c>
      <c r="E17" s="883">
        <f>SUM(E18:E20)</f>
        <v>0</v>
      </c>
      <c r="F17" s="883">
        <f t="shared" ref="F17:G17" si="16">SUM(F18:F20)</f>
        <v>0</v>
      </c>
      <c r="G17" s="883">
        <f t="shared" si="16"/>
        <v>0</v>
      </c>
      <c r="H17" s="855">
        <f t="shared" si="2"/>
        <v>0</v>
      </c>
      <c r="I17" s="883">
        <f>SUM(I18:I20)</f>
        <v>0</v>
      </c>
      <c r="J17" s="883">
        <f t="shared" ref="J17:K17" si="17">SUM(J18:J20)</f>
        <v>0</v>
      </c>
      <c r="K17" s="883">
        <f t="shared" si="17"/>
        <v>0</v>
      </c>
      <c r="L17" s="855">
        <f t="shared" si="4"/>
        <v>0</v>
      </c>
      <c r="M17" s="883">
        <f>SUM(M18:M20)</f>
        <v>0</v>
      </c>
      <c r="N17" s="883">
        <f t="shared" ref="N17:O17" si="18">SUM(N18:N20)</f>
        <v>0</v>
      </c>
      <c r="O17" s="883">
        <f t="shared" si="18"/>
        <v>0</v>
      </c>
      <c r="P17" s="855">
        <f t="shared" si="6"/>
        <v>0</v>
      </c>
      <c r="Q17" s="883">
        <f>SUM(Q18:Q20)</f>
        <v>0</v>
      </c>
      <c r="R17" s="883">
        <f t="shared" ref="R17:S17" si="19">SUM(R18:R20)</f>
        <v>0</v>
      </c>
      <c r="S17" s="883">
        <f t="shared" si="19"/>
        <v>0</v>
      </c>
      <c r="T17" s="855">
        <f t="shared" si="9"/>
        <v>0</v>
      </c>
      <c r="U17" s="857"/>
      <c r="V17" s="857">
        <f t="shared" si="14"/>
        <v>0</v>
      </c>
      <c r="W17" s="856" t="str">
        <f t="shared" si="15"/>
        <v/>
      </c>
      <c r="X17" s="847">
        <v>0</v>
      </c>
    </row>
    <row r="18" spans="1:24" s="852" customFormat="1" ht="12" outlineLevel="4">
      <c r="A18" s="853" t="str">
        <f>'[13]12管理费用'!A18</f>
        <v>1.3.6.1</v>
      </c>
      <c r="B18" s="853" t="str">
        <f>'[13]12管理费用'!B18</f>
        <v>住房补贴</v>
      </c>
      <c r="C18" s="768" t="e">
        <v>#N/A</v>
      </c>
      <c r="D18" s="855">
        <f t="shared" si="0"/>
        <v>0</v>
      </c>
      <c r="E18" s="883">
        <f>'[13]12管理费用'!F18</f>
        <v>0</v>
      </c>
      <c r="F18" s="883">
        <f>'[13]12管理费用'!G18</f>
        <v>0</v>
      </c>
      <c r="G18" s="883">
        <f>'[13]12管理费用'!H18</f>
        <v>0</v>
      </c>
      <c r="H18" s="855">
        <f t="shared" si="2"/>
        <v>0</v>
      </c>
      <c r="I18" s="883">
        <f>'[13]12管理费用'!J18</f>
        <v>0</v>
      </c>
      <c r="J18" s="883">
        <f>'[13]12管理费用'!K18</f>
        <v>0</v>
      </c>
      <c r="K18" s="883">
        <f>'[13]12管理费用'!L18</f>
        <v>0</v>
      </c>
      <c r="L18" s="855">
        <f t="shared" si="4"/>
        <v>0</v>
      </c>
      <c r="M18" s="883">
        <f>'[13]12管理费用'!N18</f>
        <v>0</v>
      </c>
      <c r="N18" s="883">
        <f>'[13]12管理费用'!O18</f>
        <v>0</v>
      </c>
      <c r="O18" s="883">
        <f>'[13]12管理费用'!P18</f>
        <v>0</v>
      </c>
      <c r="P18" s="855">
        <f t="shared" si="6"/>
        <v>0</v>
      </c>
      <c r="Q18" s="883">
        <f>'[13]12管理费用'!R18</f>
        <v>0</v>
      </c>
      <c r="R18" s="883">
        <f>'[13]12管理费用'!S18</f>
        <v>0</v>
      </c>
      <c r="S18" s="883">
        <f>'[13]12管理费用'!T18</f>
        <v>0</v>
      </c>
      <c r="T18" s="855">
        <f t="shared" si="9"/>
        <v>0</v>
      </c>
      <c r="U18" s="857">
        <v>0</v>
      </c>
      <c r="V18" s="857">
        <f t="shared" si="14"/>
        <v>0</v>
      </c>
      <c r="W18" s="856" t="str">
        <f t="shared" si="15"/>
        <v/>
      </c>
      <c r="X18" s="847">
        <v>0</v>
      </c>
    </row>
    <row r="19" spans="1:24" s="852" customFormat="1" ht="12" outlineLevel="4">
      <c r="A19" s="853" t="str">
        <f>'[13]12管理费用'!A19</f>
        <v>1.3.6.2</v>
      </c>
      <c r="B19" s="853" t="str">
        <f>'[13]12管理费用'!B19</f>
        <v>交通补贴</v>
      </c>
      <c r="C19" s="768" t="e">
        <v>#N/A</v>
      </c>
      <c r="D19" s="855">
        <f t="shared" si="0"/>
        <v>0</v>
      </c>
      <c r="E19" s="883">
        <f>'[13]12管理费用'!F19</f>
        <v>0</v>
      </c>
      <c r="F19" s="883">
        <f>'[13]12管理费用'!G19</f>
        <v>0</v>
      </c>
      <c r="G19" s="883">
        <f>'[13]12管理费用'!H19</f>
        <v>0</v>
      </c>
      <c r="H19" s="855">
        <f t="shared" si="2"/>
        <v>0</v>
      </c>
      <c r="I19" s="883">
        <f>'[13]12管理费用'!J19</f>
        <v>0</v>
      </c>
      <c r="J19" s="883">
        <f>'[13]12管理费用'!K19</f>
        <v>0</v>
      </c>
      <c r="K19" s="883">
        <f>'[13]12管理费用'!L19</f>
        <v>0</v>
      </c>
      <c r="L19" s="855">
        <f t="shared" si="4"/>
        <v>0</v>
      </c>
      <c r="M19" s="883">
        <f>'[13]12管理费用'!N19</f>
        <v>0</v>
      </c>
      <c r="N19" s="883">
        <f>'[13]12管理费用'!O19</f>
        <v>0</v>
      </c>
      <c r="O19" s="883">
        <f>'[13]12管理费用'!P19</f>
        <v>0</v>
      </c>
      <c r="P19" s="855">
        <f t="shared" si="6"/>
        <v>0</v>
      </c>
      <c r="Q19" s="883">
        <f>'[13]12管理费用'!R19</f>
        <v>0</v>
      </c>
      <c r="R19" s="883">
        <f>'[13]12管理费用'!S19</f>
        <v>0</v>
      </c>
      <c r="S19" s="883">
        <f>'[13]12管理费用'!T19</f>
        <v>0</v>
      </c>
      <c r="T19" s="855">
        <f t="shared" si="9"/>
        <v>0</v>
      </c>
      <c r="U19" s="857">
        <v>0</v>
      </c>
      <c r="V19" s="857">
        <f t="shared" si="14"/>
        <v>0</v>
      </c>
      <c r="W19" s="856" t="str">
        <f t="shared" si="15"/>
        <v/>
      </c>
      <c r="X19" s="847">
        <v>0</v>
      </c>
    </row>
    <row r="20" spans="1:24" s="852" customFormat="1" ht="12" outlineLevel="4">
      <c r="A20" s="853" t="str">
        <f>'[13]12管理费用'!A20</f>
        <v>1.3.6.3</v>
      </c>
      <c r="B20" s="853" t="str">
        <f>'[13]12管理费用'!B20</f>
        <v>通迅补贴</v>
      </c>
      <c r="C20" s="768" t="e">
        <v>#N/A</v>
      </c>
      <c r="D20" s="855">
        <f t="shared" si="0"/>
        <v>0</v>
      </c>
      <c r="E20" s="883">
        <f>'[13]12管理费用'!F20</f>
        <v>0</v>
      </c>
      <c r="F20" s="883">
        <f>'[13]12管理费用'!G20</f>
        <v>0</v>
      </c>
      <c r="G20" s="883">
        <f>'[13]12管理费用'!H20</f>
        <v>0</v>
      </c>
      <c r="H20" s="855">
        <f t="shared" si="2"/>
        <v>0</v>
      </c>
      <c r="I20" s="883">
        <f>'[13]12管理费用'!J20</f>
        <v>0</v>
      </c>
      <c r="J20" s="883">
        <f>'[13]12管理费用'!K20</f>
        <v>0</v>
      </c>
      <c r="K20" s="883">
        <f>'[13]12管理费用'!L20</f>
        <v>0</v>
      </c>
      <c r="L20" s="855">
        <f t="shared" si="4"/>
        <v>0</v>
      </c>
      <c r="M20" s="883">
        <f>'[13]12管理费用'!N20</f>
        <v>0</v>
      </c>
      <c r="N20" s="883">
        <f>'[13]12管理费用'!O20</f>
        <v>0</v>
      </c>
      <c r="O20" s="883">
        <f>'[13]12管理费用'!P20</f>
        <v>0</v>
      </c>
      <c r="P20" s="855">
        <f t="shared" si="6"/>
        <v>0</v>
      </c>
      <c r="Q20" s="883">
        <f>'[13]12管理费用'!R20</f>
        <v>0</v>
      </c>
      <c r="R20" s="883">
        <f>'[13]12管理费用'!S20</f>
        <v>0</v>
      </c>
      <c r="S20" s="883">
        <f>'[13]12管理费用'!T20</f>
        <v>0</v>
      </c>
      <c r="T20" s="855">
        <f t="shared" si="9"/>
        <v>0</v>
      </c>
      <c r="U20" s="857">
        <v>0</v>
      </c>
      <c r="V20" s="857">
        <f t="shared" si="14"/>
        <v>0</v>
      </c>
      <c r="W20" s="856" t="str">
        <f t="shared" si="15"/>
        <v/>
      </c>
      <c r="X20" s="847">
        <v>0</v>
      </c>
    </row>
    <row r="21" spans="1:24" s="852" customFormat="1" ht="12" outlineLevel="3">
      <c r="A21" s="853" t="str">
        <f>'[13]12管理费用'!A21</f>
        <v>1.3.7</v>
      </c>
      <c r="B21" s="853" t="str">
        <f>'[13]12管理费用'!B21</f>
        <v>活动经费</v>
      </c>
      <c r="C21" s="768" t="e">
        <v>#N/A</v>
      </c>
      <c r="D21" s="855">
        <f t="shared" si="0"/>
        <v>0</v>
      </c>
      <c r="E21" s="883">
        <f>'[13]12管理费用'!F21</f>
        <v>0</v>
      </c>
      <c r="F21" s="883">
        <f>'[13]12管理费用'!G21</f>
        <v>0</v>
      </c>
      <c r="G21" s="883">
        <f>'[13]12管理费用'!H21</f>
        <v>0</v>
      </c>
      <c r="H21" s="855">
        <f t="shared" si="2"/>
        <v>0</v>
      </c>
      <c r="I21" s="883">
        <f>'[13]12管理费用'!J21</f>
        <v>0</v>
      </c>
      <c r="J21" s="883">
        <f>'[13]12管理费用'!K21</f>
        <v>0</v>
      </c>
      <c r="K21" s="883">
        <f>'[13]12管理费用'!L21</f>
        <v>0</v>
      </c>
      <c r="L21" s="855">
        <f t="shared" si="4"/>
        <v>0</v>
      </c>
      <c r="M21" s="883">
        <f>'[13]12管理费用'!N21</f>
        <v>0</v>
      </c>
      <c r="N21" s="883">
        <f>'[13]12管理费用'!O21</f>
        <v>0</v>
      </c>
      <c r="O21" s="883">
        <f>'[13]12管理费用'!P21</f>
        <v>0</v>
      </c>
      <c r="P21" s="855">
        <f t="shared" si="6"/>
        <v>0</v>
      </c>
      <c r="Q21" s="883">
        <f>'[13]12管理费用'!R21</f>
        <v>0</v>
      </c>
      <c r="R21" s="883">
        <f>'[13]12管理费用'!S21</f>
        <v>0</v>
      </c>
      <c r="S21" s="883">
        <f>'[13]12管理费用'!T21</f>
        <v>0</v>
      </c>
      <c r="T21" s="855">
        <f t="shared" si="9"/>
        <v>0</v>
      </c>
      <c r="U21" s="857">
        <v>0</v>
      </c>
      <c r="V21" s="857">
        <f t="shared" si="14"/>
        <v>0</v>
      </c>
      <c r="W21" s="856" t="str">
        <f t="shared" si="15"/>
        <v/>
      </c>
      <c r="X21" s="847">
        <v>0</v>
      </c>
    </row>
    <row r="22" spans="1:24" s="852" customFormat="1" ht="12" outlineLevel="3">
      <c r="A22" s="853" t="str">
        <f>'[13]12管理费用'!A22</f>
        <v>1.3.8</v>
      </c>
      <c r="B22" s="853" t="str">
        <f>'[13]12管理费用'!B22</f>
        <v>其他</v>
      </c>
      <c r="C22" s="768" t="e">
        <v>#N/A</v>
      </c>
      <c r="D22" s="855">
        <f t="shared" si="0"/>
        <v>0</v>
      </c>
      <c r="E22" s="883">
        <f>'[13]12管理费用'!F22</f>
        <v>0</v>
      </c>
      <c r="F22" s="883">
        <f>'[13]12管理费用'!G22</f>
        <v>0</v>
      </c>
      <c r="G22" s="883">
        <f>'[13]12管理费用'!H22</f>
        <v>0</v>
      </c>
      <c r="H22" s="855">
        <f t="shared" si="2"/>
        <v>0</v>
      </c>
      <c r="I22" s="883">
        <f>'[13]12管理费用'!J22</f>
        <v>0</v>
      </c>
      <c r="J22" s="883">
        <f>'[13]12管理费用'!K22</f>
        <v>0</v>
      </c>
      <c r="K22" s="883">
        <f>'[13]12管理费用'!L22</f>
        <v>0</v>
      </c>
      <c r="L22" s="855">
        <f t="shared" si="4"/>
        <v>0</v>
      </c>
      <c r="M22" s="883">
        <f>'[13]12管理费用'!N22</f>
        <v>0</v>
      </c>
      <c r="N22" s="883">
        <f>'[13]12管理费用'!O22</f>
        <v>0</v>
      </c>
      <c r="O22" s="883">
        <f>'[13]12管理费用'!P22</f>
        <v>0</v>
      </c>
      <c r="P22" s="855">
        <f t="shared" si="6"/>
        <v>0</v>
      </c>
      <c r="Q22" s="883">
        <f>'[13]12管理费用'!R22</f>
        <v>0</v>
      </c>
      <c r="R22" s="883">
        <f>'[13]12管理费用'!S22</f>
        <v>0</v>
      </c>
      <c r="S22" s="883">
        <f>'[13]12管理费用'!T22</f>
        <v>0</v>
      </c>
      <c r="T22" s="855">
        <f t="shared" si="9"/>
        <v>0</v>
      </c>
      <c r="U22" s="857">
        <v>0</v>
      </c>
      <c r="V22" s="857">
        <f t="shared" si="14"/>
        <v>0</v>
      </c>
      <c r="W22" s="856" t="str">
        <f t="shared" si="15"/>
        <v/>
      </c>
      <c r="X22" s="847">
        <v>0</v>
      </c>
    </row>
    <row r="23" spans="1:24" s="852" customFormat="1" ht="12" outlineLevel="2">
      <c r="A23" s="853" t="str">
        <f>'[13]12管理费用'!A23</f>
        <v>1.4</v>
      </c>
      <c r="B23" s="853" t="str">
        <f>'[13]12管理费用'!B23</f>
        <v>工会经费</v>
      </c>
      <c r="C23" s="768" t="e">
        <v>#N/A</v>
      </c>
      <c r="D23" s="855">
        <f t="shared" si="0"/>
        <v>0</v>
      </c>
      <c r="E23" s="883">
        <f>'[13]12管理费用'!F23</f>
        <v>0</v>
      </c>
      <c r="F23" s="883">
        <f>'[13]12管理费用'!G23</f>
        <v>0</v>
      </c>
      <c r="G23" s="883">
        <f>'[13]12管理费用'!H23</f>
        <v>0</v>
      </c>
      <c r="H23" s="855">
        <f t="shared" si="2"/>
        <v>0</v>
      </c>
      <c r="I23" s="883">
        <f>'[13]12管理费用'!J23</f>
        <v>0</v>
      </c>
      <c r="J23" s="883">
        <f>'[13]12管理费用'!K23</f>
        <v>0</v>
      </c>
      <c r="K23" s="883">
        <f>'[13]12管理费用'!L23</f>
        <v>0</v>
      </c>
      <c r="L23" s="855">
        <f t="shared" si="4"/>
        <v>0</v>
      </c>
      <c r="M23" s="883">
        <f>'[13]12管理费用'!N23</f>
        <v>0</v>
      </c>
      <c r="N23" s="883">
        <f>'[13]12管理费用'!O23</f>
        <v>0</v>
      </c>
      <c r="O23" s="883">
        <f>'[13]12管理费用'!P23</f>
        <v>0</v>
      </c>
      <c r="P23" s="855">
        <f t="shared" si="6"/>
        <v>0</v>
      </c>
      <c r="Q23" s="883">
        <f>'[13]12管理费用'!R23</f>
        <v>0</v>
      </c>
      <c r="R23" s="883">
        <f>'[13]12管理费用'!S23</f>
        <v>0</v>
      </c>
      <c r="S23" s="883">
        <f>'[13]12管理费用'!T23</f>
        <v>0</v>
      </c>
      <c r="T23" s="855">
        <f t="shared" si="9"/>
        <v>0</v>
      </c>
      <c r="U23" s="857">
        <v>0</v>
      </c>
      <c r="V23" s="857">
        <f t="shared" si="14"/>
        <v>0</v>
      </c>
      <c r="W23" s="856" t="str">
        <f t="shared" si="15"/>
        <v/>
      </c>
      <c r="X23" s="847">
        <v>0</v>
      </c>
    </row>
    <row r="24" spans="1:24" s="852" customFormat="1" ht="12" outlineLevel="2">
      <c r="A24" s="853" t="str">
        <f>'[13]12管理费用'!A24</f>
        <v>1.5</v>
      </c>
      <c r="B24" s="853" t="str">
        <f>'[13]12管理费用'!B24</f>
        <v>职工教育经费</v>
      </c>
      <c r="C24" s="768" t="e">
        <v>#N/A</v>
      </c>
      <c r="D24" s="855">
        <f t="shared" si="0"/>
        <v>0</v>
      </c>
      <c r="E24" s="883">
        <f>'[13]12管理费用'!F24</f>
        <v>0</v>
      </c>
      <c r="F24" s="883">
        <f>'[13]12管理费用'!G24</f>
        <v>0</v>
      </c>
      <c r="G24" s="883">
        <f>'[13]12管理费用'!H24</f>
        <v>0</v>
      </c>
      <c r="H24" s="855">
        <f t="shared" si="2"/>
        <v>0</v>
      </c>
      <c r="I24" s="883">
        <f>'[13]12管理费用'!J24</f>
        <v>0</v>
      </c>
      <c r="J24" s="883">
        <f>'[13]12管理费用'!K24</f>
        <v>0</v>
      </c>
      <c r="K24" s="883">
        <f>'[13]12管理费用'!L24</f>
        <v>0</v>
      </c>
      <c r="L24" s="855">
        <f t="shared" si="4"/>
        <v>0</v>
      </c>
      <c r="M24" s="883">
        <f>'[13]12管理费用'!N24</f>
        <v>0</v>
      </c>
      <c r="N24" s="883">
        <f>'[13]12管理费用'!O24</f>
        <v>0</v>
      </c>
      <c r="O24" s="883">
        <f>'[13]12管理费用'!P24</f>
        <v>0</v>
      </c>
      <c r="P24" s="855">
        <f t="shared" si="6"/>
        <v>0</v>
      </c>
      <c r="Q24" s="883">
        <f>'[13]12管理费用'!R24</f>
        <v>0</v>
      </c>
      <c r="R24" s="883">
        <f>'[13]12管理费用'!S24</f>
        <v>0</v>
      </c>
      <c r="S24" s="883">
        <f>'[13]12管理费用'!T24</f>
        <v>0</v>
      </c>
      <c r="T24" s="855">
        <f t="shared" si="9"/>
        <v>0</v>
      </c>
      <c r="U24" s="857">
        <v>0</v>
      </c>
      <c r="V24" s="857">
        <f t="shared" si="14"/>
        <v>0</v>
      </c>
      <c r="W24" s="856" t="str">
        <f t="shared" si="15"/>
        <v/>
      </c>
      <c r="X24" s="847">
        <v>0</v>
      </c>
    </row>
    <row r="25" spans="1:24" s="852" customFormat="1" ht="12" outlineLevel="2">
      <c r="A25" s="853" t="str">
        <f>'[13]12管理费用'!A25</f>
        <v>1.6</v>
      </c>
      <c r="B25" s="853" t="str">
        <f>'[13]12管理费用'!B25</f>
        <v>职工五险</v>
      </c>
      <c r="C25" s="768" t="e">
        <v>#N/A</v>
      </c>
      <c r="D25" s="855">
        <f t="shared" si="0"/>
        <v>0</v>
      </c>
      <c r="E25" s="883">
        <f>'[13]12管理费用'!F25</f>
        <v>0</v>
      </c>
      <c r="F25" s="883">
        <f>'[13]12管理费用'!G25</f>
        <v>0</v>
      </c>
      <c r="G25" s="883">
        <f>'[13]12管理费用'!H25</f>
        <v>0</v>
      </c>
      <c r="H25" s="855">
        <f t="shared" si="2"/>
        <v>0</v>
      </c>
      <c r="I25" s="883">
        <f>'[13]12管理费用'!J25</f>
        <v>0</v>
      </c>
      <c r="J25" s="883">
        <f>'[13]12管理费用'!K25</f>
        <v>0</v>
      </c>
      <c r="K25" s="883">
        <f>'[13]12管理费用'!L25</f>
        <v>0</v>
      </c>
      <c r="L25" s="855">
        <f t="shared" si="4"/>
        <v>0</v>
      </c>
      <c r="M25" s="883">
        <f>'[13]12管理费用'!N25</f>
        <v>0</v>
      </c>
      <c r="N25" s="883">
        <f>'[13]12管理费用'!O25</f>
        <v>0</v>
      </c>
      <c r="O25" s="883">
        <f>'[13]12管理费用'!P25</f>
        <v>0</v>
      </c>
      <c r="P25" s="855">
        <f t="shared" si="6"/>
        <v>0</v>
      </c>
      <c r="Q25" s="883">
        <f>'[13]12管理费用'!R25</f>
        <v>0</v>
      </c>
      <c r="R25" s="883">
        <f>'[13]12管理费用'!S25</f>
        <v>0</v>
      </c>
      <c r="S25" s="883">
        <f>'[13]12管理费用'!T25</f>
        <v>0</v>
      </c>
      <c r="T25" s="855">
        <f t="shared" si="9"/>
        <v>0</v>
      </c>
      <c r="U25" s="857">
        <v>0</v>
      </c>
      <c r="V25" s="857">
        <f t="shared" si="14"/>
        <v>0</v>
      </c>
      <c r="W25" s="856" t="str">
        <f t="shared" si="15"/>
        <v/>
      </c>
      <c r="X25" s="847">
        <v>0</v>
      </c>
    </row>
    <row r="26" spans="1:24" s="852" customFormat="1" ht="12" outlineLevel="2">
      <c r="A26" s="853" t="str">
        <f>'[13]12管理费用'!A26</f>
        <v>1.7</v>
      </c>
      <c r="B26" s="853" t="str">
        <f>'[13]12管理费用'!B26</f>
        <v>住房公积金</v>
      </c>
      <c r="C26" s="768" t="e">
        <v>#N/A</v>
      </c>
      <c r="D26" s="855">
        <f t="shared" si="0"/>
        <v>0</v>
      </c>
      <c r="E26" s="883">
        <f>'[13]12管理费用'!F26</f>
        <v>0</v>
      </c>
      <c r="F26" s="883">
        <f>'[13]12管理费用'!G26</f>
        <v>0</v>
      </c>
      <c r="G26" s="883">
        <f>'[13]12管理费用'!H26</f>
        <v>0</v>
      </c>
      <c r="H26" s="855">
        <f t="shared" si="2"/>
        <v>0</v>
      </c>
      <c r="I26" s="883">
        <f>'[13]12管理费用'!J26</f>
        <v>0</v>
      </c>
      <c r="J26" s="883">
        <f>'[13]12管理费用'!K26</f>
        <v>0</v>
      </c>
      <c r="K26" s="883">
        <f>'[13]12管理费用'!L26</f>
        <v>0</v>
      </c>
      <c r="L26" s="855">
        <f t="shared" si="4"/>
        <v>0</v>
      </c>
      <c r="M26" s="883">
        <f>'[13]12管理费用'!N26</f>
        <v>0</v>
      </c>
      <c r="N26" s="883">
        <f>'[13]12管理费用'!O26</f>
        <v>0</v>
      </c>
      <c r="O26" s="883">
        <f>'[13]12管理费用'!P26</f>
        <v>0</v>
      </c>
      <c r="P26" s="855">
        <f t="shared" si="6"/>
        <v>0</v>
      </c>
      <c r="Q26" s="883">
        <f>'[13]12管理费用'!R26</f>
        <v>0</v>
      </c>
      <c r="R26" s="883">
        <f>'[13]12管理费用'!S26</f>
        <v>0</v>
      </c>
      <c r="S26" s="883">
        <f>'[13]12管理费用'!T26</f>
        <v>0</v>
      </c>
      <c r="T26" s="855">
        <f t="shared" si="9"/>
        <v>0</v>
      </c>
      <c r="U26" s="857">
        <v>0</v>
      </c>
      <c r="V26" s="857">
        <f t="shared" si="14"/>
        <v>0</v>
      </c>
      <c r="W26" s="856" t="str">
        <f t="shared" si="15"/>
        <v/>
      </c>
      <c r="X26" s="847">
        <v>0</v>
      </c>
    </row>
    <row r="27" spans="1:24" s="852" customFormat="1" ht="12" outlineLevel="2">
      <c r="A27" s="853" t="str">
        <f>'[13]12管理费用'!A27</f>
        <v>1.8</v>
      </c>
      <c r="B27" s="853" t="str">
        <f>'[13]12管理费用'!B27</f>
        <v>企业年金</v>
      </c>
      <c r="C27" s="768" t="e">
        <v>#N/A</v>
      </c>
      <c r="D27" s="855">
        <f t="shared" si="0"/>
        <v>0</v>
      </c>
      <c r="E27" s="883" t="str">
        <f>'[13]12管理费用'!F27</f>
        <v>-</v>
      </c>
      <c r="F27" s="883" t="str">
        <f>'[13]12管理费用'!G27</f>
        <v>-</v>
      </c>
      <c r="G27" s="883" t="str">
        <f>'[13]12管理费用'!H27</f>
        <v>-</v>
      </c>
      <c r="H27" s="855">
        <f t="shared" si="2"/>
        <v>0</v>
      </c>
      <c r="I27" s="883" t="str">
        <f>'[13]12管理费用'!J27</f>
        <v>-</v>
      </c>
      <c r="J27" s="883" t="str">
        <f>'[13]12管理费用'!K27</f>
        <v>-</v>
      </c>
      <c r="K27" s="883" t="str">
        <f>'[13]12管理费用'!L27</f>
        <v>-</v>
      </c>
      <c r="L27" s="855">
        <f t="shared" si="4"/>
        <v>0</v>
      </c>
      <c r="M27" s="883" t="str">
        <f>'[13]12管理费用'!N27</f>
        <v>-</v>
      </c>
      <c r="N27" s="883" t="str">
        <f>'[13]12管理费用'!O27</f>
        <v>-</v>
      </c>
      <c r="O27" s="883" t="str">
        <f>'[13]12管理费用'!P27</f>
        <v>-</v>
      </c>
      <c r="P27" s="855">
        <f t="shared" si="6"/>
        <v>0</v>
      </c>
      <c r="Q27" s="883" t="str">
        <f>'[13]12管理费用'!R27</f>
        <v>-</v>
      </c>
      <c r="R27" s="883" t="str">
        <f>'[13]12管理费用'!S27</f>
        <v>-</v>
      </c>
      <c r="S27" s="883" t="str">
        <f>'[13]12管理费用'!T27</f>
        <v>-</v>
      </c>
      <c r="T27" s="855">
        <f t="shared" si="9"/>
        <v>0</v>
      </c>
      <c r="U27" s="857">
        <v>0</v>
      </c>
      <c r="V27" s="857">
        <f t="shared" si="14"/>
        <v>0</v>
      </c>
      <c r="W27" s="856" t="str">
        <f t="shared" si="15"/>
        <v/>
      </c>
      <c r="X27" s="847">
        <v>0</v>
      </c>
    </row>
    <row r="28" spans="1:24" s="852" customFormat="1" ht="12" outlineLevel="2">
      <c r="A28" s="853" t="str">
        <f>'[13]12管理费用'!A28</f>
        <v>1.9</v>
      </c>
      <c r="B28" s="853" t="str">
        <f>'[13]12管理费用'!B28</f>
        <v>商业保险</v>
      </c>
      <c r="C28" s="768">
        <v>41334</v>
      </c>
      <c r="D28" s="855">
        <f t="shared" si="0"/>
        <v>0</v>
      </c>
      <c r="E28" s="883">
        <f>'[13]12管理费用'!F28</f>
        <v>0</v>
      </c>
      <c r="F28" s="883">
        <f>'[13]12管理费用'!G28</f>
        <v>0</v>
      </c>
      <c r="G28" s="883">
        <f>'[13]12管理费用'!H28</f>
        <v>0</v>
      </c>
      <c r="H28" s="855">
        <f t="shared" si="2"/>
        <v>0</v>
      </c>
      <c r="I28" s="883">
        <f>'[13]12管理费用'!J28</f>
        <v>0</v>
      </c>
      <c r="J28" s="883">
        <f>'[13]12管理费用'!K28</f>
        <v>0</v>
      </c>
      <c r="K28" s="883">
        <f>'[13]12管理费用'!L28</f>
        <v>0</v>
      </c>
      <c r="L28" s="855">
        <f t="shared" si="4"/>
        <v>0</v>
      </c>
      <c r="M28" s="883">
        <f>'[13]12管理费用'!N28</f>
        <v>0</v>
      </c>
      <c r="N28" s="883">
        <f>'[13]12管理费用'!O28</f>
        <v>0</v>
      </c>
      <c r="O28" s="883">
        <f>'[13]12管理费用'!P28</f>
        <v>0</v>
      </c>
      <c r="P28" s="855">
        <f t="shared" si="6"/>
        <v>0</v>
      </c>
      <c r="Q28" s="883">
        <f>'[13]12管理费用'!R28</f>
        <v>0</v>
      </c>
      <c r="R28" s="883">
        <f>'[13]12管理费用'!S28</f>
        <v>0</v>
      </c>
      <c r="S28" s="883">
        <f>'[13]12管理费用'!T28</f>
        <v>0</v>
      </c>
      <c r="T28" s="855">
        <f t="shared" si="9"/>
        <v>0</v>
      </c>
      <c r="U28" s="857">
        <v>0</v>
      </c>
      <c r="V28" s="857">
        <f t="shared" si="14"/>
        <v>0</v>
      </c>
      <c r="W28" s="856" t="str">
        <f t="shared" si="15"/>
        <v/>
      </c>
      <c r="X28" s="847">
        <v>0</v>
      </c>
    </row>
    <row r="29" spans="1:24" s="852" customFormat="1" ht="12" outlineLevel="2">
      <c r="A29" s="853" t="str">
        <f>'[13]12管理费用'!A29</f>
        <v>1.10</v>
      </c>
      <c r="B29" s="853" t="str">
        <f>'[13]12管理费用'!B29</f>
        <v>辞退福利</v>
      </c>
      <c r="C29" s="768" t="e">
        <v>#N/A</v>
      </c>
      <c r="D29" s="855">
        <f t="shared" si="0"/>
        <v>0</v>
      </c>
      <c r="E29" s="883">
        <f>'[13]12管理费用'!F29</f>
        <v>0</v>
      </c>
      <c r="F29" s="883">
        <f>'[13]12管理费用'!G29</f>
        <v>0</v>
      </c>
      <c r="G29" s="883">
        <f>'[13]12管理费用'!H29</f>
        <v>0</v>
      </c>
      <c r="H29" s="855">
        <f t="shared" si="2"/>
        <v>0</v>
      </c>
      <c r="I29" s="883">
        <f>'[13]12管理费用'!J29</f>
        <v>0</v>
      </c>
      <c r="J29" s="883">
        <f>'[13]12管理费用'!K29</f>
        <v>0</v>
      </c>
      <c r="K29" s="883">
        <f>'[13]12管理费用'!L29</f>
        <v>0</v>
      </c>
      <c r="L29" s="855">
        <f t="shared" si="4"/>
        <v>0</v>
      </c>
      <c r="M29" s="883">
        <f>'[13]12管理费用'!N29</f>
        <v>0</v>
      </c>
      <c r="N29" s="883">
        <f>'[13]12管理费用'!O29</f>
        <v>0</v>
      </c>
      <c r="O29" s="883">
        <f>'[13]12管理费用'!P29</f>
        <v>0</v>
      </c>
      <c r="P29" s="855">
        <f t="shared" si="6"/>
        <v>0</v>
      </c>
      <c r="Q29" s="883">
        <f>'[13]12管理费用'!R29</f>
        <v>0</v>
      </c>
      <c r="R29" s="883">
        <f>'[13]12管理费用'!S29</f>
        <v>0</v>
      </c>
      <c r="S29" s="883">
        <f>'[13]12管理费用'!T29</f>
        <v>0</v>
      </c>
      <c r="T29" s="855">
        <f t="shared" si="9"/>
        <v>0</v>
      </c>
      <c r="U29" s="857">
        <v>0</v>
      </c>
      <c r="V29" s="857">
        <f t="shared" si="14"/>
        <v>0</v>
      </c>
      <c r="W29" s="856" t="str">
        <f t="shared" si="15"/>
        <v/>
      </c>
      <c r="X29" s="847">
        <v>0</v>
      </c>
    </row>
    <row r="30" spans="1:24" s="852" customFormat="1" ht="12" outlineLevel="2">
      <c r="A30" s="853" t="str">
        <f>'[13]12管理费用'!A30</f>
        <v>1.11</v>
      </c>
      <c r="B30" s="853" t="str">
        <f>'[13]12管理费用'!B30</f>
        <v>服装费</v>
      </c>
      <c r="C30" s="768" t="e">
        <v>#N/A</v>
      </c>
      <c r="D30" s="855">
        <f t="shared" si="0"/>
        <v>0</v>
      </c>
      <c r="E30" s="883">
        <f>'[13]12管理费用'!F30</f>
        <v>0</v>
      </c>
      <c r="F30" s="883">
        <f>'[13]12管理费用'!G30</f>
        <v>0</v>
      </c>
      <c r="G30" s="883">
        <f>'[13]12管理费用'!H30</f>
        <v>0</v>
      </c>
      <c r="H30" s="855">
        <f t="shared" si="2"/>
        <v>0</v>
      </c>
      <c r="I30" s="883">
        <f>'[13]12管理费用'!J30</f>
        <v>0</v>
      </c>
      <c r="J30" s="883">
        <f>'[13]12管理费用'!K30</f>
        <v>0</v>
      </c>
      <c r="K30" s="883">
        <f>'[13]12管理费用'!L30</f>
        <v>0</v>
      </c>
      <c r="L30" s="855">
        <f t="shared" si="4"/>
        <v>0</v>
      </c>
      <c r="M30" s="883">
        <f>'[13]12管理费用'!N30</f>
        <v>0</v>
      </c>
      <c r="N30" s="883">
        <f>'[13]12管理费用'!O30</f>
        <v>0</v>
      </c>
      <c r="O30" s="883">
        <f>'[13]12管理费用'!P30</f>
        <v>0</v>
      </c>
      <c r="P30" s="855">
        <f t="shared" si="6"/>
        <v>0</v>
      </c>
      <c r="Q30" s="883">
        <f>'[13]12管理费用'!R30</f>
        <v>0</v>
      </c>
      <c r="R30" s="883">
        <f>'[13]12管理费用'!S30</f>
        <v>0</v>
      </c>
      <c r="S30" s="883">
        <f>'[13]12管理费用'!T30</f>
        <v>0</v>
      </c>
      <c r="T30" s="855">
        <f t="shared" si="9"/>
        <v>0</v>
      </c>
      <c r="U30" s="857">
        <v>0</v>
      </c>
      <c r="V30" s="857">
        <f t="shared" si="14"/>
        <v>0</v>
      </c>
      <c r="W30" s="856" t="str">
        <f t="shared" si="15"/>
        <v/>
      </c>
      <c r="X30" s="847">
        <v>0</v>
      </c>
    </row>
    <row r="31" spans="1:24" s="852" customFormat="1" ht="12" outlineLevel="2">
      <c r="A31" s="853" t="str">
        <f>'[13]12管理费用'!A31</f>
        <v>1.12</v>
      </c>
      <c r="B31" s="853" t="str">
        <f>'[13]12管理费用'!B31</f>
        <v>误餐费</v>
      </c>
      <c r="C31" s="768" t="e">
        <v>#N/A</v>
      </c>
      <c r="D31" s="855">
        <f t="shared" si="0"/>
        <v>0</v>
      </c>
      <c r="E31" s="883">
        <f>'[13]12管理费用'!F31</f>
        <v>0</v>
      </c>
      <c r="F31" s="883">
        <f>'[13]12管理费用'!G31</f>
        <v>0</v>
      </c>
      <c r="G31" s="883">
        <f>'[13]12管理费用'!H31</f>
        <v>0</v>
      </c>
      <c r="H31" s="855">
        <f t="shared" si="2"/>
        <v>0</v>
      </c>
      <c r="I31" s="883">
        <f>'[13]12管理费用'!J31</f>
        <v>0</v>
      </c>
      <c r="J31" s="883">
        <f>'[13]12管理费用'!K31</f>
        <v>0</v>
      </c>
      <c r="K31" s="883">
        <f>'[13]12管理费用'!L31</f>
        <v>0</v>
      </c>
      <c r="L31" s="855">
        <f t="shared" si="4"/>
        <v>0</v>
      </c>
      <c r="M31" s="883">
        <f>'[13]12管理费用'!N31</f>
        <v>0</v>
      </c>
      <c r="N31" s="883">
        <f>'[13]12管理费用'!O31</f>
        <v>0</v>
      </c>
      <c r="O31" s="883">
        <f>'[13]12管理费用'!P31</f>
        <v>0</v>
      </c>
      <c r="P31" s="855">
        <f t="shared" si="6"/>
        <v>0</v>
      </c>
      <c r="Q31" s="883">
        <f>'[13]12管理费用'!R31</f>
        <v>0</v>
      </c>
      <c r="R31" s="883">
        <f>'[13]12管理费用'!S31</f>
        <v>0</v>
      </c>
      <c r="S31" s="883">
        <f>'[13]12管理费用'!T31</f>
        <v>0</v>
      </c>
      <c r="T31" s="855">
        <f t="shared" si="9"/>
        <v>0</v>
      </c>
      <c r="U31" s="857">
        <v>0</v>
      </c>
      <c r="V31" s="857">
        <f t="shared" si="14"/>
        <v>0</v>
      </c>
      <c r="W31" s="856" t="str">
        <f t="shared" si="15"/>
        <v/>
      </c>
      <c r="X31" s="847">
        <v>0</v>
      </c>
    </row>
    <row r="32" spans="1:24" s="852" customFormat="1" ht="12" outlineLevel="2">
      <c r="A32" s="853" t="str">
        <f>'[13]12管理费用'!A32</f>
        <v>1.13</v>
      </c>
      <c r="B32" s="853" t="str">
        <f>'[13]12管理费用'!B32</f>
        <v>旅游费</v>
      </c>
      <c r="C32" s="768">
        <v>41487</v>
      </c>
      <c r="D32" s="855">
        <f t="shared" si="0"/>
        <v>0</v>
      </c>
      <c r="E32" s="883">
        <f>'[13]12管理费用'!F32</f>
        <v>0</v>
      </c>
      <c r="F32" s="883">
        <f>'[13]12管理费用'!G32</f>
        <v>0</v>
      </c>
      <c r="G32" s="883">
        <f>'[13]12管理费用'!H32</f>
        <v>0</v>
      </c>
      <c r="H32" s="855">
        <f t="shared" si="2"/>
        <v>0</v>
      </c>
      <c r="I32" s="883">
        <f>'[13]12管理费用'!J32</f>
        <v>0</v>
      </c>
      <c r="J32" s="883">
        <f>'[13]12管理费用'!K32</f>
        <v>0</v>
      </c>
      <c r="K32" s="883">
        <f>'[13]12管理费用'!L32</f>
        <v>0</v>
      </c>
      <c r="L32" s="855">
        <f t="shared" si="4"/>
        <v>0</v>
      </c>
      <c r="M32" s="883">
        <f>'[13]12管理费用'!N32</f>
        <v>0</v>
      </c>
      <c r="N32" s="883">
        <f>'[13]12管理费用'!O32</f>
        <v>0</v>
      </c>
      <c r="O32" s="883">
        <f>'[13]12管理费用'!P32</f>
        <v>0</v>
      </c>
      <c r="P32" s="855">
        <f t="shared" si="6"/>
        <v>0</v>
      </c>
      <c r="Q32" s="883">
        <f>'[13]12管理费用'!R32</f>
        <v>0</v>
      </c>
      <c r="R32" s="883">
        <f>'[13]12管理费用'!S32</f>
        <v>0</v>
      </c>
      <c r="S32" s="883">
        <f>'[13]12管理费用'!T32</f>
        <v>0</v>
      </c>
      <c r="T32" s="855">
        <f t="shared" si="9"/>
        <v>0</v>
      </c>
      <c r="U32" s="857">
        <v>0</v>
      </c>
      <c r="V32" s="857">
        <f t="shared" si="14"/>
        <v>0</v>
      </c>
      <c r="W32" s="856" t="str">
        <f t="shared" si="15"/>
        <v/>
      </c>
      <c r="X32" s="847">
        <v>0</v>
      </c>
    </row>
    <row r="33" spans="1:24" s="852" customFormat="1" ht="12" outlineLevel="2">
      <c r="A33" s="853" t="str">
        <f>'[13]12管理费用'!A33</f>
        <v>1.14</v>
      </c>
      <c r="B33" s="853" t="str">
        <f>'[13]12管理费用'!B33</f>
        <v>其他</v>
      </c>
      <c r="C33" s="768" t="e">
        <v>#N/A</v>
      </c>
      <c r="D33" s="855">
        <f t="shared" si="0"/>
        <v>0</v>
      </c>
      <c r="E33" s="883">
        <f>'[13]12管理费用'!F33</f>
        <v>0</v>
      </c>
      <c r="F33" s="883">
        <f>'[13]12管理费用'!G33</f>
        <v>0</v>
      </c>
      <c r="G33" s="883">
        <f>'[13]12管理费用'!H33</f>
        <v>0</v>
      </c>
      <c r="H33" s="855">
        <f t="shared" si="2"/>
        <v>0</v>
      </c>
      <c r="I33" s="883">
        <f>'[13]12管理费用'!J33</f>
        <v>0</v>
      </c>
      <c r="J33" s="883">
        <f>'[13]12管理费用'!K33</f>
        <v>0</v>
      </c>
      <c r="K33" s="883">
        <f>'[13]12管理费用'!L33</f>
        <v>0</v>
      </c>
      <c r="L33" s="855">
        <f t="shared" si="4"/>
        <v>0</v>
      </c>
      <c r="M33" s="883">
        <f>'[13]12管理费用'!N33</f>
        <v>0</v>
      </c>
      <c r="N33" s="883">
        <f>'[13]12管理费用'!O33</f>
        <v>0</v>
      </c>
      <c r="O33" s="883">
        <f>'[13]12管理费用'!P33</f>
        <v>0</v>
      </c>
      <c r="P33" s="855">
        <f t="shared" si="6"/>
        <v>0</v>
      </c>
      <c r="Q33" s="883">
        <f>'[13]12管理费用'!R33</f>
        <v>0</v>
      </c>
      <c r="R33" s="883">
        <f>'[13]12管理费用'!S33</f>
        <v>0</v>
      </c>
      <c r="S33" s="883">
        <f>'[13]12管理费用'!T33</f>
        <v>0</v>
      </c>
      <c r="T33" s="855">
        <f t="shared" si="9"/>
        <v>0</v>
      </c>
      <c r="U33" s="857">
        <v>0</v>
      </c>
      <c r="V33" s="857">
        <f t="shared" si="14"/>
        <v>0</v>
      </c>
      <c r="W33" s="856" t="str">
        <f t="shared" si="15"/>
        <v/>
      </c>
      <c r="X33" s="847">
        <v>0</v>
      </c>
    </row>
    <row r="34" spans="1:24" s="852" customFormat="1" ht="12" outlineLevel="1">
      <c r="A34" s="853" t="str">
        <f>'[13]12管理费用'!A34</f>
        <v>2</v>
      </c>
      <c r="B34" s="853" t="str">
        <f>'[13]12管理费用'!B34</f>
        <v>电话费用</v>
      </c>
      <c r="C34" s="768" t="e">
        <v>#N/A</v>
      </c>
      <c r="D34" s="855">
        <f t="shared" si="0"/>
        <v>0</v>
      </c>
      <c r="E34" s="883">
        <f>'[13]12管理费用'!F34</f>
        <v>0</v>
      </c>
      <c r="F34" s="883">
        <f>'[13]12管理费用'!G34</f>
        <v>0</v>
      </c>
      <c r="G34" s="883">
        <f>'[13]12管理费用'!H34</f>
        <v>0</v>
      </c>
      <c r="H34" s="855">
        <f t="shared" si="2"/>
        <v>0</v>
      </c>
      <c r="I34" s="883">
        <f>'[13]12管理费用'!J34</f>
        <v>0</v>
      </c>
      <c r="J34" s="883">
        <f>'[13]12管理费用'!K34</f>
        <v>0</v>
      </c>
      <c r="K34" s="883">
        <f>'[13]12管理费用'!L34</f>
        <v>0</v>
      </c>
      <c r="L34" s="855">
        <f t="shared" si="4"/>
        <v>0</v>
      </c>
      <c r="M34" s="883">
        <f>'[13]12管理费用'!N34</f>
        <v>0</v>
      </c>
      <c r="N34" s="883">
        <f>'[13]12管理费用'!O34</f>
        <v>0</v>
      </c>
      <c r="O34" s="883">
        <f>'[13]12管理费用'!P34</f>
        <v>0</v>
      </c>
      <c r="P34" s="855">
        <f t="shared" si="6"/>
        <v>0</v>
      </c>
      <c r="Q34" s="883">
        <f>'[13]12管理费用'!R34</f>
        <v>0</v>
      </c>
      <c r="R34" s="883">
        <f>'[13]12管理费用'!S34</f>
        <v>0</v>
      </c>
      <c r="S34" s="883">
        <f>'[13]12管理费用'!T34</f>
        <v>0</v>
      </c>
      <c r="T34" s="855">
        <f t="shared" si="9"/>
        <v>0</v>
      </c>
      <c r="U34" s="857">
        <v>0</v>
      </c>
      <c r="V34" s="857">
        <f t="shared" si="14"/>
        <v>0</v>
      </c>
      <c r="W34" s="856" t="str">
        <f t="shared" si="15"/>
        <v/>
      </c>
      <c r="X34" s="847">
        <v>0</v>
      </c>
    </row>
    <row r="35" spans="1:24" s="852" customFormat="1" ht="12" outlineLevel="1">
      <c r="A35" s="853" t="str">
        <f>'[13]12管理费用'!A35</f>
        <v>3</v>
      </c>
      <c r="B35" s="853" t="str">
        <f>'[13]12管理费用'!B35</f>
        <v>办公水费</v>
      </c>
      <c r="C35" s="768" t="e">
        <v>#N/A</v>
      </c>
      <c r="D35" s="855">
        <f t="shared" si="0"/>
        <v>0</v>
      </c>
      <c r="E35" s="883">
        <f>'[13]12管理费用'!F35</f>
        <v>0</v>
      </c>
      <c r="F35" s="883">
        <f>'[13]12管理费用'!G35</f>
        <v>0</v>
      </c>
      <c r="G35" s="883">
        <f>'[13]12管理费用'!H35</f>
        <v>0</v>
      </c>
      <c r="H35" s="855">
        <f t="shared" si="2"/>
        <v>0</v>
      </c>
      <c r="I35" s="883">
        <f>'[13]12管理费用'!J35</f>
        <v>0</v>
      </c>
      <c r="J35" s="883">
        <f>'[13]12管理费用'!K35</f>
        <v>0</v>
      </c>
      <c r="K35" s="883">
        <f>'[13]12管理费用'!L35</f>
        <v>0</v>
      </c>
      <c r="L35" s="855">
        <f t="shared" si="4"/>
        <v>0</v>
      </c>
      <c r="M35" s="883">
        <f>'[13]12管理费用'!N35</f>
        <v>0</v>
      </c>
      <c r="N35" s="883">
        <f>'[13]12管理费用'!O35</f>
        <v>0</v>
      </c>
      <c r="O35" s="883">
        <f>'[13]12管理费用'!P35</f>
        <v>0</v>
      </c>
      <c r="P35" s="855">
        <f t="shared" si="6"/>
        <v>0</v>
      </c>
      <c r="Q35" s="883">
        <f>'[13]12管理费用'!R35</f>
        <v>0</v>
      </c>
      <c r="R35" s="883">
        <f>'[13]12管理费用'!S35</f>
        <v>0</v>
      </c>
      <c r="S35" s="883">
        <f>'[13]12管理费用'!T35</f>
        <v>0</v>
      </c>
      <c r="T35" s="855">
        <f t="shared" si="9"/>
        <v>0</v>
      </c>
      <c r="U35" s="857">
        <v>0</v>
      </c>
      <c r="V35" s="857">
        <f t="shared" si="14"/>
        <v>0</v>
      </c>
      <c r="W35" s="856" t="str">
        <f t="shared" si="15"/>
        <v/>
      </c>
      <c r="X35" s="847">
        <v>0</v>
      </c>
    </row>
    <row r="36" spans="1:24" s="852" customFormat="1" ht="12" outlineLevel="1">
      <c r="A36" s="853" t="str">
        <f>'[13]12管理费用'!A36</f>
        <v>4</v>
      </c>
      <c r="B36" s="853" t="str">
        <f>'[13]12管理费用'!B36</f>
        <v>办公电费</v>
      </c>
      <c r="C36" s="768" t="e">
        <v>#N/A</v>
      </c>
      <c r="D36" s="855">
        <f t="shared" si="0"/>
        <v>0</v>
      </c>
      <c r="E36" s="883">
        <f>'[13]12管理费用'!F36</f>
        <v>0</v>
      </c>
      <c r="F36" s="883">
        <f>'[13]12管理费用'!G36</f>
        <v>0</v>
      </c>
      <c r="G36" s="883">
        <f>'[13]12管理费用'!H36</f>
        <v>0</v>
      </c>
      <c r="H36" s="855">
        <f t="shared" si="2"/>
        <v>0</v>
      </c>
      <c r="I36" s="883">
        <f>'[13]12管理费用'!J36</f>
        <v>0</v>
      </c>
      <c r="J36" s="883">
        <f>'[13]12管理费用'!K36</f>
        <v>0</v>
      </c>
      <c r="K36" s="883">
        <f>'[13]12管理费用'!L36</f>
        <v>0</v>
      </c>
      <c r="L36" s="855">
        <f t="shared" si="4"/>
        <v>0</v>
      </c>
      <c r="M36" s="883">
        <f>'[13]12管理费用'!N36</f>
        <v>0</v>
      </c>
      <c r="N36" s="883">
        <f>'[13]12管理费用'!O36</f>
        <v>0</v>
      </c>
      <c r="O36" s="883">
        <f>'[13]12管理费用'!P36</f>
        <v>0</v>
      </c>
      <c r="P36" s="855">
        <f t="shared" si="6"/>
        <v>0</v>
      </c>
      <c r="Q36" s="883">
        <f>'[13]12管理费用'!R36</f>
        <v>0</v>
      </c>
      <c r="R36" s="883">
        <f>'[13]12管理费用'!S36</f>
        <v>0</v>
      </c>
      <c r="S36" s="883">
        <f>'[13]12管理费用'!T36</f>
        <v>0</v>
      </c>
      <c r="T36" s="855">
        <f t="shared" si="9"/>
        <v>0</v>
      </c>
      <c r="U36" s="857">
        <v>0</v>
      </c>
      <c r="V36" s="857">
        <f t="shared" si="14"/>
        <v>0</v>
      </c>
      <c r="W36" s="856" t="str">
        <f t="shared" si="15"/>
        <v/>
      </c>
      <c r="X36" s="847">
        <v>0</v>
      </c>
    </row>
    <row r="37" spans="1:24" s="852" customFormat="1" ht="12" outlineLevel="1">
      <c r="A37" s="853" t="str">
        <f>'[13]12管理费用'!A37</f>
        <v>5</v>
      </c>
      <c r="B37" s="853" t="str">
        <f>'[13]12管理费用'!B37</f>
        <v>办公用品</v>
      </c>
      <c r="C37" s="768" t="e">
        <v>#N/A</v>
      </c>
      <c r="D37" s="855">
        <f t="shared" si="0"/>
        <v>0</v>
      </c>
      <c r="E37" s="883">
        <f>'[13]12管理费用'!F37</f>
        <v>0</v>
      </c>
      <c r="F37" s="883">
        <f>'[13]12管理费用'!G37</f>
        <v>0</v>
      </c>
      <c r="G37" s="883">
        <f>'[13]12管理费用'!H37</f>
        <v>0</v>
      </c>
      <c r="H37" s="855">
        <f t="shared" si="2"/>
        <v>0</v>
      </c>
      <c r="I37" s="883">
        <f>'[13]12管理费用'!J37</f>
        <v>0</v>
      </c>
      <c r="J37" s="883">
        <f>'[13]12管理费用'!K37</f>
        <v>0</v>
      </c>
      <c r="K37" s="883">
        <f>'[13]12管理费用'!L37</f>
        <v>0</v>
      </c>
      <c r="L37" s="855">
        <f t="shared" si="4"/>
        <v>0</v>
      </c>
      <c r="M37" s="883">
        <f>'[13]12管理费用'!N37</f>
        <v>0</v>
      </c>
      <c r="N37" s="883">
        <f>'[13]12管理费用'!O37</f>
        <v>0</v>
      </c>
      <c r="O37" s="883">
        <f>'[13]12管理费用'!P37</f>
        <v>0</v>
      </c>
      <c r="P37" s="855">
        <f t="shared" si="6"/>
        <v>0</v>
      </c>
      <c r="Q37" s="883">
        <f>'[13]12管理费用'!R37</f>
        <v>0</v>
      </c>
      <c r="R37" s="883">
        <f>'[13]12管理费用'!S37</f>
        <v>0</v>
      </c>
      <c r="S37" s="883">
        <f>'[13]12管理费用'!T37</f>
        <v>0</v>
      </c>
      <c r="T37" s="855">
        <f t="shared" si="9"/>
        <v>0</v>
      </c>
      <c r="U37" s="857">
        <v>0</v>
      </c>
      <c r="V37" s="857">
        <f t="shared" si="14"/>
        <v>0</v>
      </c>
      <c r="W37" s="856" t="str">
        <f t="shared" si="15"/>
        <v/>
      </c>
      <c r="X37" s="847">
        <v>0</v>
      </c>
    </row>
    <row r="38" spans="1:24" s="852" customFormat="1" ht="12" outlineLevel="1">
      <c r="A38" s="853" t="str">
        <f>'[13]12管理费用'!A38</f>
        <v>6</v>
      </c>
      <c r="B38" s="853" t="str">
        <f>'[13]12管理费用'!B38</f>
        <v>差旅费</v>
      </c>
      <c r="C38" s="768" t="e">
        <v>#N/A</v>
      </c>
      <c r="D38" s="855">
        <f t="shared" si="0"/>
        <v>0</v>
      </c>
      <c r="E38" s="883">
        <f>'[13]12管理费用'!F38</f>
        <v>0</v>
      </c>
      <c r="F38" s="883">
        <f>'[13]12管理费用'!G38</f>
        <v>0</v>
      </c>
      <c r="G38" s="883">
        <f>'[13]12管理费用'!H38</f>
        <v>0</v>
      </c>
      <c r="H38" s="855">
        <f t="shared" si="2"/>
        <v>0</v>
      </c>
      <c r="I38" s="883">
        <f>'[13]12管理费用'!J38</f>
        <v>0</v>
      </c>
      <c r="J38" s="883">
        <f>'[13]12管理费用'!K38</f>
        <v>0</v>
      </c>
      <c r="K38" s="883">
        <f>'[13]12管理费用'!L38</f>
        <v>0</v>
      </c>
      <c r="L38" s="855">
        <f t="shared" si="4"/>
        <v>0</v>
      </c>
      <c r="M38" s="883">
        <f>'[13]12管理费用'!N38</f>
        <v>0</v>
      </c>
      <c r="N38" s="883">
        <f>'[13]12管理费用'!O38</f>
        <v>0</v>
      </c>
      <c r="O38" s="883">
        <f>'[13]12管理费用'!P38</f>
        <v>0</v>
      </c>
      <c r="P38" s="855">
        <f t="shared" si="6"/>
        <v>0</v>
      </c>
      <c r="Q38" s="883">
        <f>'[13]12管理费用'!R38</f>
        <v>0</v>
      </c>
      <c r="R38" s="883">
        <f>'[13]12管理费用'!S38</f>
        <v>0</v>
      </c>
      <c r="S38" s="883">
        <f>'[13]12管理费用'!T38</f>
        <v>0</v>
      </c>
      <c r="T38" s="855">
        <f t="shared" si="9"/>
        <v>0</v>
      </c>
      <c r="U38" s="857">
        <v>0</v>
      </c>
      <c r="V38" s="857">
        <f t="shared" si="14"/>
        <v>0</v>
      </c>
      <c r="W38" s="856" t="str">
        <f t="shared" si="15"/>
        <v/>
      </c>
      <c r="X38" s="847">
        <v>0</v>
      </c>
    </row>
    <row r="39" spans="1:24" s="852" customFormat="1" ht="12" outlineLevel="1">
      <c r="A39" s="853" t="str">
        <f>'[13]12管理费用'!A39</f>
        <v>7</v>
      </c>
      <c r="B39" s="853" t="str">
        <f>'[13]12管理费用'!B39</f>
        <v>车辆交通费用</v>
      </c>
      <c r="C39" s="768" t="e">
        <v>#N/A</v>
      </c>
      <c r="D39" s="855">
        <f t="shared" si="0"/>
        <v>0</v>
      </c>
      <c r="E39" s="883">
        <f>'[13]12管理费用'!F39</f>
        <v>0</v>
      </c>
      <c r="F39" s="883">
        <f>'[13]12管理费用'!G39</f>
        <v>0</v>
      </c>
      <c r="G39" s="883">
        <f>'[13]12管理费用'!H39</f>
        <v>0</v>
      </c>
      <c r="H39" s="855">
        <f t="shared" si="2"/>
        <v>0</v>
      </c>
      <c r="I39" s="883">
        <f>'[13]12管理费用'!J39</f>
        <v>0</v>
      </c>
      <c r="J39" s="883">
        <f>'[13]12管理费用'!K39</f>
        <v>0</v>
      </c>
      <c r="K39" s="883">
        <f>'[13]12管理费用'!L39</f>
        <v>0</v>
      </c>
      <c r="L39" s="855">
        <f t="shared" si="4"/>
        <v>0</v>
      </c>
      <c r="M39" s="883">
        <f>'[13]12管理费用'!N39</f>
        <v>0</v>
      </c>
      <c r="N39" s="883">
        <f>'[13]12管理费用'!O39</f>
        <v>0</v>
      </c>
      <c r="O39" s="883">
        <f>'[13]12管理费用'!P39</f>
        <v>0</v>
      </c>
      <c r="P39" s="855">
        <f t="shared" si="6"/>
        <v>0</v>
      </c>
      <c r="Q39" s="883">
        <f>'[13]12管理费用'!R39</f>
        <v>0</v>
      </c>
      <c r="R39" s="883">
        <f>'[13]12管理费用'!S39</f>
        <v>0</v>
      </c>
      <c r="S39" s="883">
        <f>'[13]12管理费用'!T39</f>
        <v>0</v>
      </c>
      <c r="T39" s="855">
        <f t="shared" si="9"/>
        <v>0</v>
      </c>
      <c r="U39" s="857">
        <v>0</v>
      </c>
      <c r="V39" s="857">
        <f t="shared" si="14"/>
        <v>0</v>
      </c>
      <c r="W39" s="856" t="str">
        <f t="shared" si="15"/>
        <v/>
      </c>
      <c r="X39" s="847">
        <v>0</v>
      </c>
    </row>
    <row r="40" spans="1:24" s="852" customFormat="1" ht="12" outlineLevel="1">
      <c r="A40" s="853" t="str">
        <f>'[13]12管理费用'!A40</f>
        <v>8</v>
      </c>
      <c r="B40" s="853" t="str">
        <f>'[13]12管理费用'!B40</f>
        <v>业务招待费</v>
      </c>
      <c r="C40" s="768" t="e">
        <v>#N/A</v>
      </c>
      <c r="D40" s="855">
        <f t="shared" si="0"/>
        <v>0</v>
      </c>
      <c r="E40" s="883">
        <f>'[13]12管理费用'!F40</f>
        <v>0</v>
      </c>
      <c r="F40" s="883">
        <f>'[13]12管理费用'!G40</f>
        <v>0</v>
      </c>
      <c r="G40" s="883">
        <f>'[13]12管理费用'!H40</f>
        <v>0</v>
      </c>
      <c r="H40" s="855">
        <f t="shared" si="2"/>
        <v>0</v>
      </c>
      <c r="I40" s="883">
        <f>'[13]12管理费用'!J40</f>
        <v>0</v>
      </c>
      <c r="J40" s="883">
        <f>'[13]12管理费用'!K40</f>
        <v>0</v>
      </c>
      <c r="K40" s="883">
        <f>'[13]12管理费用'!L40</f>
        <v>0</v>
      </c>
      <c r="L40" s="855">
        <f t="shared" si="4"/>
        <v>0</v>
      </c>
      <c r="M40" s="883">
        <f>'[13]12管理费用'!N40</f>
        <v>0</v>
      </c>
      <c r="N40" s="883">
        <f>'[13]12管理费用'!O40</f>
        <v>0</v>
      </c>
      <c r="O40" s="883">
        <f>'[13]12管理费用'!P40</f>
        <v>0</v>
      </c>
      <c r="P40" s="855">
        <f t="shared" si="6"/>
        <v>0</v>
      </c>
      <c r="Q40" s="883">
        <f>'[13]12管理费用'!R40</f>
        <v>0</v>
      </c>
      <c r="R40" s="883">
        <f>'[13]12管理费用'!S40</f>
        <v>0</v>
      </c>
      <c r="S40" s="883">
        <f>'[13]12管理费用'!T40</f>
        <v>0</v>
      </c>
      <c r="T40" s="855">
        <f t="shared" si="9"/>
        <v>0</v>
      </c>
      <c r="U40" s="857">
        <v>0</v>
      </c>
      <c r="V40" s="857">
        <f t="shared" si="14"/>
        <v>0</v>
      </c>
      <c r="W40" s="856" t="str">
        <f t="shared" si="15"/>
        <v/>
      </c>
      <c r="X40" s="847">
        <v>0</v>
      </c>
    </row>
    <row r="41" spans="1:24" s="852" customFormat="1" ht="12" outlineLevel="1">
      <c r="A41" s="853" t="str">
        <f>'[13]12管理费用'!A41</f>
        <v>9</v>
      </c>
      <c r="B41" s="853" t="str">
        <f>'[13]12管理费用'!B41</f>
        <v>劳动保护费</v>
      </c>
      <c r="C41" s="768" t="e">
        <v>#N/A</v>
      </c>
      <c r="D41" s="855">
        <f t="shared" si="0"/>
        <v>0</v>
      </c>
      <c r="E41" s="883">
        <f>'[13]12管理费用'!F41</f>
        <v>0</v>
      </c>
      <c r="F41" s="883">
        <f>'[13]12管理费用'!G41</f>
        <v>0</v>
      </c>
      <c r="G41" s="883">
        <f>'[13]12管理费用'!H41</f>
        <v>0</v>
      </c>
      <c r="H41" s="855">
        <f t="shared" si="2"/>
        <v>0</v>
      </c>
      <c r="I41" s="883">
        <f>'[13]12管理费用'!J41</f>
        <v>0</v>
      </c>
      <c r="J41" s="883">
        <f>'[13]12管理费用'!K41</f>
        <v>0</v>
      </c>
      <c r="K41" s="883">
        <f>'[13]12管理费用'!L41</f>
        <v>0</v>
      </c>
      <c r="L41" s="855">
        <f t="shared" si="4"/>
        <v>0</v>
      </c>
      <c r="M41" s="883">
        <f>'[13]12管理费用'!N41</f>
        <v>0</v>
      </c>
      <c r="N41" s="883">
        <f>'[13]12管理费用'!O41</f>
        <v>0</v>
      </c>
      <c r="O41" s="883">
        <f>'[13]12管理费用'!P41</f>
        <v>0</v>
      </c>
      <c r="P41" s="855">
        <f t="shared" si="6"/>
        <v>0</v>
      </c>
      <c r="Q41" s="883">
        <f>'[13]12管理费用'!R41</f>
        <v>0</v>
      </c>
      <c r="R41" s="883">
        <f>'[13]12管理费用'!S41</f>
        <v>0</v>
      </c>
      <c r="S41" s="883">
        <f>'[13]12管理费用'!T41</f>
        <v>0</v>
      </c>
      <c r="T41" s="855">
        <f t="shared" si="9"/>
        <v>0</v>
      </c>
      <c r="U41" s="857">
        <v>0</v>
      </c>
      <c r="V41" s="857">
        <f t="shared" si="14"/>
        <v>0</v>
      </c>
      <c r="W41" s="856" t="str">
        <f t="shared" si="15"/>
        <v/>
      </c>
      <c r="X41" s="847">
        <v>0</v>
      </c>
    </row>
    <row r="42" spans="1:24" s="852" customFormat="1" ht="12" outlineLevel="1">
      <c r="A42" s="853" t="str">
        <f>'[13]12管理费用'!A42</f>
        <v>10</v>
      </c>
      <c r="B42" s="853" t="str">
        <f>'[13]12管理费用'!B42</f>
        <v>书刊费用</v>
      </c>
      <c r="C42" s="768" t="e">
        <v>#N/A</v>
      </c>
      <c r="D42" s="855">
        <f t="shared" si="0"/>
        <v>0</v>
      </c>
      <c r="E42" s="883">
        <f>'[13]12管理费用'!F42</f>
        <v>0</v>
      </c>
      <c r="F42" s="883">
        <f>'[13]12管理费用'!G42</f>
        <v>0</v>
      </c>
      <c r="G42" s="883">
        <f>'[13]12管理费用'!H42</f>
        <v>0</v>
      </c>
      <c r="H42" s="855">
        <f t="shared" si="2"/>
        <v>0</v>
      </c>
      <c r="I42" s="883">
        <f>'[13]12管理费用'!J42</f>
        <v>0</v>
      </c>
      <c r="J42" s="883">
        <f>'[13]12管理费用'!K42</f>
        <v>0</v>
      </c>
      <c r="K42" s="883">
        <f>'[13]12管理费用'!L42</f>
        <v>0</v>
      </c>
      <c r="L42" s="855">
        <f t="shared" si="4"/>
        <v>0</v>
      </c>
      <c r="M42" s="883">
        <f>'[13]12管理费用'!N42</f>
        <v>0</v>
      </c>
      <c r="N42" s="883">
        <f>'[13]12管理费用'!O42</f>
        <v>0</v>
      </c>
      <c r="O42" s="883">
        <f>'[13]12管理费用'!P42</f>
        <v>0</v>
      </c>
      <c r="P42" s="855">
        <f t="shared" si="6"/>
        <v>0</v>
      </c>
      <c r="Q42" s="883">
        <f>'[13]12管理费用'!R42</f>
        <v>0</v>
      </c>
      <c r="R42" s="883">
        <f>'[13]12管理费用'!S42</f>
        <v>0</v>
      </c>
      <c r="S42" s="883">
        <f>'[13]12管理费用'!T42</f>
        <v>0</v>
      </c>
      <c r="T42" s="855">
        <f t="shared" si="9"/>
        <v>0</v>
      </c>
      <c r="U42" s="857">
        <v>0</v>
      </c>
      <c r="V42" s="857">
        <f t="shared" si="14"/>
        <v>0</v>
      </c>
      <c r="W42" s="856" t="str">
        <f t="shared" si="15"/>
        <v/>
      </c>
      <c r="X42" s="847">
        <v>0</v>
      </c>
    </row>
    <row r="43" spans="1:24" s="852" customFormat="1" ht="12" outlineLevel="1">
      <c r="A43" s="853" t="str">
        <f>'[13]12管理费用'!A43</f>
        <v>11</v>
      </c>
      <c r="B43" s="853" t="str">
        <f>'[13]12管理费用'!B43</f>
        <v>修理费</v>
      </c>
      <c r="C43" s="768" t="e">
        <v>#N/A</v>
      </c>
      <c r="D43" s="855">
        <f t="shared" si="0"/>
        <v>0</v>
      </c>
      <c r="E43" s="883">
        <f>'[13]12管理费用'!F43</f>
        <v>0</v>
      </c>
      <c r="F43" s="883">
        <f>'[13]12管理费用'!G43</f>
        <v>0</v>
      </c>
      <c r="G43" s="883">
        <f>'[13]12管理费用'!H43</f>
        <v>0</v>
      </c>
      <c r="H43" s="855">
        <f t="shared" si="2"/>
        <v>0</v>
      </c>
      <c r="I43" s="883">
        <f>'[13]12管理费用'!J43</f>
        <v>0</v>
      </c>
      <c r="J43" s="883">
        <f>'[13]12管理费用'!K43</f>
        <v>0</v>
      </c>
      <c r="K43" s="883">
        <f>'[13]12管理费用'!L43</f>
        <v>0</v>
      </c>
      <c r="L43" s="855">
        <f t="shared" si="4"/>
        <v>0</v>
      </c>
      <c r="M43" s="883">
        <f>'[13]12管理费用'!N43</f>
        <v>0</v>
      </c>
      <c r="N43" s="883">
        <f>'[13]12管理费用'!O43</f>
        <v>0</v>
      </c>
      <c r="O43" s="883">
        <f>'[13]12管理费用'!P43</f>
        <v>0</v>
      </c>
      <c r="P43" s="855">
        <f t="shared" si="6"/>
        <v>0</v>
      </c>
      <c r="Q43" s="883">
        <f>'[13]12管理费用'!R43</f>
        <v>0</v>
      </c>
      <c r="R43" s="883">
        <f>'[13]12管理费用'!S43</f>
        <v>0</v>
      </c>
      <c r="S43" s="883">
        <f>'[13]12管理费用'!T43</f>
        <v>0</v>
      </c>
      <c r="T43" s="855">
        <f t="shared" si="9"/>
        <v>0</v>
      </c>
      <c r="U43" s="857">
        <v>0</v>
      </c>
      <c r="V43" s="857">
        <f t="shared" si="14"/>
        <v>0</v>
      </c>
      <c r="W43" s="856" t="str">
        <f t="shared" si="15"/>
        <v/>
      </c>
      <c r="X43" s="847">
        <v>0</v>
      </c>
    </row>
    <row r="44" spans="1:24" s="852" customFormat="1" ht="12" outlineLevel="1">
      <c r="A44" s="853" t="str">
        <f>'[13]12管理费用'!A45</f>
        <v>13</v>
      </c>
      <c r="B44" s="853" t="str">
        <f>'[13]12管理费用'!B45</f>
        <v>招聘费用</v>
      </c>
      <c r="C44" s="768" t="e">
        <v>#N/A</v>
      </c>
      <c r="D44" s="855">
        <f t="shared" si="0"/>
        <v>0</v>
      </c>
      <c r="E44" s="883">
        <f>'[13]12管理费用'!F45</f>
        <v>0</v>
      </c>
      <c r="F44" s="883">
        <f>'[13]12管理费用'!G45</f>
        <v>0</v>
      </c>
      <c r="G44" s="883">
        <f>'[13]12管理费用'!H45</f>
        <v>0</v>
      </c>
      <c r="H44" s="855">
        <f t="shared" si="2"/>
        <v>0</v>
      </c>
      <c r="I44" s="883">
        <f>'[13]12管理费用'!J45</f>
        <v>0</v>
      </c>
      <c r="J44" s="883">
        <f>'[13]12管理费用'!K45</f>
        <v>0</v>
      </c>
      <c r="K44" s="883">
        <f>'[13]12管理费用'!L45</f>
        <v>0</v>
      </c>
      <c r="L44" s="855">
        <f t="shared" si="4"/>
        <v>0</v>
      </c>
      <c r="M44" s="883">
        <f>'[13]12管理费用'!N45</f>
        <v>0</v>
      </c>
      <c r="N44" s="883">
        <f>'[13]12管理费用'!O45</f>
        <v>0</v>
      </c>
      <c r="O44" s="883">
        <f>'[13]12管理费用'!P45</f>
        <v>0</v>
      </c>
      <c r="P44" s="855">
        <f t="shared" si="6"/>
        <v>0</v>
      </c>
      <c r="Q44" s="883">
        <f>'[13]12管理费用'!R45</f>
        <v>0</v>
      </c>
      <c r="R44" s="883">
        <f>'[13]12管理费用'!S45</f>
        <v>0</v>
      </c>
      <c r="S44" s="883">
        <f>'[13]12管理费用'!T45</f>
        <v>0</v>
      </c>
      <c r="T44" s="855">
        <f t="shared" si="9"/>
        <v>0</v>
      </c>
      <c r="U44" s="857">
        <v>0</v>
      </c>
      <c r="V44" s="857">
        <f t="shared" si="14"/>
        <v>0</v>
      </c>
      <c r="W44" s="856" t="str">
        <f t="shared" si="15"/>
        <v/>
      </c>
      <c r="X44" s="847">
        <v>0</v>
      </c>
    </row>
    <row r="45" spans="1:24" s="852" customFormat="1" ht="12" outlineLevel="1">
      <c r="A45" s="853" t="str">
        <f>'[13]12管理费用'!A46</f>
        <v>14</v>
      </c>
      <c r="B45" s="853" t="str">
        <f>'[13]12管理费用'!B46</f>
        <v>管理税费</v>
      </c>
      <c r="C45" s="768" t="e">
        <v>#N/A</v>
      </c>
      <c r="D45" s="855">
        <f>SUM(E45:G45)</f>
        <v>0</v>
      </c>
      <c r="E45" s="882">
        <f>SUM(E46:E51)</f>
        <v>0</v>
      </c>
      <c r="F45" s="882">
        <f>SUM(F46:F51)</f>
        <v>0</v>
      </c>
      <c r="G45" s="882">
        <f t="shared" ref="G45" si="20">SUM(G46:G51)</f>
        <v>0</v>
      </c>
      <c r="H45" s="855">
        <f>SUM(I45:K45)</f>
        <v>0</v>
      </c>
      <c r="I45" s="882">
        <f>SUM(I46:I51)</f>
        <v>0</v>
      </c>
      <c r="J45" s="882">
        <f>SUM(J46:J51)</f>
        <v>0</v>
      </c>
      <c r="K45" s="882">
        <f t="shared" ref="K45" si="21">SUM(K46:K51)</f>
        <v>0</v>
      </c>
      <c r="L45" s="855">
        <f>SUM(M45:O45)</f>
        <v>0</v>
      </c>
      <c r="M45" s="882">
        <f>SUM(M46:M51)</f>
        <v>0</v>
      </c>
      <c r="N45" s="882">
        <f>SUM(N46:N51)</f>
        <v>0</v>
      </c>
      <c r="O45" s="882">
        <f t="shared" ref="O45" si="22">SUM(O46:O51)</f>
        <v>0</v>
      </c>
      <c r="P45" s="855">
        <f>SUM(Q45:S45)</f>
        <v>0</v>
      </c>
      <c r="Q45" s="882">
        <f>SUM(Q46:Q51)</f>
        <v>0</v>
      </c>
      <c r="R45" s="882">
        <f>SUM(R46:R51)</f>
        <v>0</v>
      </c>
      <c r="S45" s="882">
        <f t="shared" ref="S45" si="23">SUM(S46:S51)</f>
        <v>0</v>
      </c>
      <c r="T45" s="855">
        <f t="shared" si="9"/>
        <v>0</v>
      </c>
      <c r="U45" s="855">
        <f>SUM(U46:U51)</f>
        <v>0</v>
      </c>
      <c r="V45" s="855">
        <f>SUM(V46:V51)</f>
        <v>0</v>
      </c>
      <c r="W45" s="856" t="str">
        <f>IF(ISNUMBER((T45-U45)/U45),(T45-U45)/U45,"")</f>
        <v/>
      </c>
      <c r="X45" s="847">
        <v>0</v>
      </c>
    </row>
    <row r="46" spans="1:24" s="852" customFormat="1" ht="12" outlineLevel="2">
      <c r="A46" s="853" t="str">
        <f>'[13]12管理费用'!A47</f>
        <v>13.1</v>
      </c>
      <c r="B46" s="853" t="str">
        <f>'[13]12管理费用'!B47</f>
        <v>印花税</v>
      </c>
      <c r="C46" s="768" t="e">
        <v>#N/A</v>
      </c>
      <c r="D46" s="855">
        <f t="shared" ref="D46:D59" si="24">SUM(E46:G46)</f>
        <v>0</v>
      </c>
      <c r="E46" s="883">
        <f>'[13]12管理费用'!F47</f>
        <v>0</v>
      </c>
      <c r="F46" s="883">
        <f>'[13]12管理费用'!G47</f>
        <v>0</v>
      </c>
      <c r="G46" s="883">
        <f>'[13]12管理费用'!H47</f>
        <v>0</v>
      </c>
      <c r="H46" s="855">
        <f t="shared" ref="H46:H65" si="25">SUM(I46:K46)</f>
        <v>0</v>
      </c>
      <c r="I46" s="883">
        <f>'[13]12管理费用'!J47</f>
        <v>0</v>
      </c>
      <c r="J46" s="883">
        <f>'[13]12管理费用'!K47</f>
        <v>0</v>
      </c>
      <c r="K46" s="883">
        <f>'[13]12管理费用'!L47</f>
        <v>0</v>
      </c>
      <c r="L46" s="855">
        <f t="shared" ref="L46:L65" si="26">SUM(M46:O46)</f>
        <v>0</v>
      </c>
      <c r="M46" s="883">
        <f>'[13]12管理费用'!N47</f>
        <v>0</v>
      </c>
      <c r="N46" s="883">
        <f>'[13]12管理费用'!O47</f>
        <v>0</v>
      </c>
      <c r="O46" s="883">
        <f>'[13]12管理费用'!P47</f>
        <v>0</v>
      </c>
      <c r="P46" s="855">
        <f t="shared" ref="P46:P65" si="27">SUM(Q46:S46)</f>
        <v>0</v>
      </c>
      <c r="Q46" s="883">
        <f>'[13]12管理费用'!R47</f>
        <v>0</v>
      </c>
      <c r="R46" s="883">
        <f>'[13]12管理费用'!S47</f>
        <v>0</v>
      </c>
      <c r="S46" s="883">
        <f>'[13]12管理费用'!T47</f>
        <v>0</v>
      </c>
      <c r="T46" s="855">
        <f t="shared" si="9"/>
        <v>0</v>
      </c>
      <c r="U46" s="857">
        <v>0</v>
      </c>
      <c r="V46" s="857">
        <f t="shared" ref="V46:V51" si="28">T46-U46</f>
        <v>0</v>
      </c>
      <c r="W46" s="856" t="str">
        <f>IF(ISNUMBER((T46-U46)/U46),(T46-U46)/U46,"")</f>
        <v/>
      </c>
      <c r="X46" s="847">
        <v>0</v>
      </c>
    </row>
    <row r="47" spans="1:24" s="852" customFormat="1" ht="12" outlineLevel="2">
      <c r="A47" s="853" t="str">
        <f>'[13]12管理费用'!A48</f>
        <v>13.2</v>
      </c>
      <c r="B47" s="853" t="str">
        <f>'[13]12管理费用'!B48</f>
        <v>土地使用税</v>
      </c>
      <c r="C47" s="768" t="e">
        <v>#N/A</v>
      </c>
      <c r="D47" s="855">
        <f t="shared" si="24"/>
        <v>0</v>
      </c>
      <c r="E47" s="883">
        <f>'[13]12管理费用'!F48</f>
        <v>0</v>
      </c>
      <c r="F47" s="883">
        <f>'[13]12管理费用'!G48</f>
        <v>0</v>
      </c>
      <c r="G47" s="883">
        <f>'[13]12管理费用'!H48</f>
        <v>0</v>
      </c>
      <c r="H47" s="855">
        <f t="shared" si="25"/>
        <v>0</v>
      </c>
      <c r="I47" s="883">
        <f>'[13]12管理费用'!J48</f>
        <v>0</v>
      </c>
      <c r="J47" s="883">
        <f>'[13]12管理费用'!K48</f>
        <v>0</v>
      </c>
      <c r="K47" s="883">
        <f>'[13]12管理费用'!L48</f>
        <v>0</v>
      </c>
      <c r="L47" s="855">
        <f t="shared" si="26"/>
        <v>0</v>
      </c>
      <c r="M47" s="883">
        <f>'[13]12管理费用'!N48</f>
        <v>0</v>
      </c>
      <c r="N47" s="883">
        <f>'[13]12管理费用'!O48</f>
        <v>0</v>
      </c>
      <c r="O47" s="883">
        <f>'[13]12管理费用'!P48</f>
        <v>0</v>
      </c>
      <c r="P47" s="855">
        <f t="shared" si="27"/>
        <v>0</v>
      </c>
      <c r="Q47" s="883">
        <f>'[13]12管理费用'!R48</f>
        <v>0</v>
      </c>
      <c r="R47" s="883">
        <f>'[13]12管理费用'!S48</f>
        <v>0</v>
      </c>
      <c r="S47" s="883">
        <f>'[13]12管理费用'!T48</f>
        <v>0</v>
      </c>
      <c r="T47" s="855">
        <f t="shared" si="9"/>
        <v>0</v>
      </c>
      <c r="U47" s="857">
        <v>0</v>
      </c>
      <c r="V47" s="857">
        <f t="shared" si="28"/>
        <v>0</v>
      </c>
      <c r="W47" s="856" t="str">
        <f t="shared" ref="W47:W51" si="29">IF(ISNUMBER((T47-U47)/U47),(T47-U47)/U47,"")</f>
        <v/>
      </c>
      <c r="X47" s="847">
        <v>0</v>
      </c>
    </row>
    <row r="48" spans="1:24" s="852" customFormat="1" ht="12" outlineLevel="2">
      <c r="A48" s="853" t="str">
        <f>'[13]12管理费用'!A49</f>
        <v>13.3</v>
      </c>
      <c r="B48" s="853" t="str">
        <f>'[13]12管理费用'!B49</f>
        <v>房产税</v>
      </c>
      <c r="C48" s="768" t="e">
        <v>#N/A</v>
      </c>
      <c r="D48" s="855">
        <f t="shared" si="24"/>
        <v>0</v>
      </c>
      <c r="E48" s="883">
        <f>'[13]12管理费用'!F49</f>
        <v>0</v>
      </c>
      <c r="F48" s="883">
        <f>'[13]12管理费用'!G49</f>
        <v>0</v>
      </c>
      <c r="G48" s="883">
        <f>'[13]12管理费用'!H49</f>
        <v>0</v>
      </c>
      <c r="H48" s="855">
        <f t="shared" si="25"/>
        <v>0</v>
      </c>
      <c r="I48" s="883">
        <f>'[13]12管理费用'!J49</f>
        <v>0</v>
      </c>
      <c r="J48" s="883">
        <f>'[13]12管理费用'!K49</f>
        <v>0</v>
      </c>
      <c r="K48" s="883">
        <f>'[13]12管理费用'!L49</f>
        <v>0</v>
      </c>
      <c r="L48" s="855">
        <f t="shared" si="26"/>
        <v>0</v>
      </c>
      <c r="M48" s="883">
        <f>'[13]12管理费用'!N49</f>
        <v>0</v>
      </c>
      <c r="N48" s="883">
        <f>'[13]12管理费用'!O49</f>
        <v>0</v>
      </c>
      <c r="O48" s="883">
        <f>'[13]12管理费用'!P49</f>
        <v>0</v>
      </c>
      <c r="P48" s="855">
        <f t="shared" si="27"/>
        <v>0</v>
      </c>
      <c r="Q48" s="883">
        <f>'[13]12管理费用'!R49</f>
        <v>0</v>
      </c>
      <c r="R48" s="883">
        <f>'[13]12管理费用'!S49</f>
        <v>0</v>
      </c>
      <c r="S48" s="883">
        <f>'[13]12管理费用'!T49</f>
        <v>0</v>
      </c>
      <c r="T48" s="855">
        <f t="shared" si="9"/>
        <v>0</v>
      </c>
      <c r="U48" s="857">
        <v>0</v>
      </c>
      <c r="V48" s="857">
        <f t="shared" si="28"/>
        <v>0</v>
      </c>
      <c r="W48" s="856" t="str">
        <f t="shared" si="29"/>
        <v/>
      </c>
      <c r="X48" s="847">
        <v>0</v>
      </c>
    </row>
    <row r="49" spans="1:24" s="852" customFormat="1" ht="12" outlineLevel="2">
      <c r="A49" s="853" t="str">
        <f>'[13]12管理费用'!A50</f>
        <v>13.4</v>
      </c>
      <c r="B49" s="853" t="str">
        <f>'[13]12管理费用'!B50</f>
        <v>车船税</v>
      </c>
      <c r="C49" s="768" t="e">
        <v>#N/A</v>
      </c>
      <c r="D49" s="855">
        <f t="shared" si="24"/>
        <v>0</v>
      </c>
      <c r="E49" s="883">
        <f>'[13]12管理费用'!F50</f>
        <v>0</v>
      </c>
      <c r="F49" s="883">
        <f>'[13]12管理费用'!G50</f>
        <v>0</v>
      </c>
      <c r="G49" s="883">
        <f>'[13]12管理费用'!H50</f>
        <v>0</v>
      </c>
      <c r="H49" s="855">
        <f t="shared" si="25"/>
        <v>0</v>
      </c>
      <c r="I49" s="883">
        <f>'[13]12管理费用'!J50</f>
        <v>0</v>
      </c>
      <c r="J49" s="883">
        <f>'[13]12管理费用'!K50</f>
        <v>0</v>
      </c>
      <c r="K49" s="883">
        <f>'[13]12管理费用'!L50</f>
        <v>0</v>
      </c>
      <c r="L49" s="855">
        <f t="shared" si="26"/>
        <v>0</v>
      </c>
      <c r="M49" s="883">
        <f>'[13]12管理费用'!N50</f>
        <v>0</v>
      </c>
      <c r="N49" s="883">
        <f>'[13]12管理费用'!O50</f>
        <v>0</v>
      </c>
      <c r="O49" s="883">
        <f>'[13]12管理费用'!P50</f>
        <v>0</v>
      </c>
      <c r="P49" s="855">
        <f t="shared" si="27"/>
        <v>0</v>
      </c>
      <c r="Q49" s="883">
        <f>'[13]12管理费用'!R50</f>
        <v>0</v>
      </c>
      <c r="R49" s="883">
        <f>'[13]12管理费用'!S50</f>
        <v>0</v>
      </c>
      <c r="S49" s="883">
        <f>'[13]12管理费用'!T50</f>
        <v>0</v>
      </c>
      <c r="T49" s="855">
        <f t="shared" si="9"/>
        <v>0</v>
      </c>
      <c r="U49" s="857">
        <v>0</v>
      </c>
      <c r="V49" s="857">
        <f t="shared" si="28"/>
        <v>0</v>
      </c>
      <c r="W49" s="856" t="str">
        <f t="shared" si="29"/>
        <v/>
      </c>
      <c r="X49" s="847">
        <v>0</v>
      </c>
    </row>
    <row r="50" spans="1:24" s="852" customFormat="1" ht="12" outlineLevel="2">
      <c r="A50" s="853" t="str">
        <f>'[13]12管理费用'!A51</f>
        <v>13.5</v>
      </c>
      <c r="B50" s="853" t="str">
        <f>'[13]12管理费用'!B51</f>
        <v>契税</v>
      </c>
      <c r="C50" s="768" t="e">
        <v>#N/A</v>
      </c>
      <c r="D50" s="855">
        <f t="shared" si="24"/>
        <v>0</v>
      </c>
      <c r="E50" s="883">
        <f>'[13]12管理费用'!F51</f>
        <v>0</v>
      </c>
      <c r="F50" s="883">
        <f>'[13]12管理费用'!G51</f>
        <v>0</v>
      </c>
      <c r="G50" s="883">
        <f>'[13]12管理费用'!H51</f>
        <v>0</v>
      </c>
      <c r="H50" s="855">
        <f t="shared" si="25"/>
        <v>0</v>
      </c>
      <c r="I50" s="883">
        <f>'[13]12管理费用'!J51</f>
        <v>0</v>
      </c>
      <c r="J50" s="883">
        <f>'[13]12管理费用'!K51</f>
        <v>0</v>
      </c>
      <c r="K50" s="883">
        <f>'[13]12管理费用'!L51</f>
        <v>0</v>
      </c>
      <c r="L50" s="855">
        <f t="shared" si="26"/>
        <v>0</v>
      </c>
      <c r="M50" s="883">
        <f>'[13]12管理费用'!N51</f>
        <v>0</v>
      </c>
      <c r="N50" s="883">
        <f>'[13]12管理费用'!O51</f>
        <v>0</v>
      </c>
      <c r="O50" s="883">
        <f>'[13]12管理费用'!P51</f>
        <v>0</v>
      </c>
      <c r="P50" s="855">
        <f t="shared" si="27"/>
        <v>0</v>
      </c>
      <c r="Q50" s="883">
        <f>'[13]12管理费用'!R51</f>
        <v>0</v>
      </c>
      <c r="R50" s="883">
        <f>'[13]12管理费用'!S51</f>
        <v>0</v>
      </c>
      <c r="S50" s="883">
        <f>'[13]12管理费用'!T51</f>
        <v>0</v>
      </c>
      <c r="T50" s="855">
        <f t="shared" si="9"/>
        <v>0</v>
      </c>
      <c r="U50" s="857">
        <v>0</v>
      </c>
      <c r="V50" s="857">
        <f t="shared" si="28"/>
        <v>0</v>
      </c>
      <c r="W50" s="856" t="str">
        <f t="shared" si="29"/>
        <v/>
      </c>
      <c r="X50" s="847">
        <v>0</v>
      </c>
    </row>
    <row r="51" spans="1:24" s="852" customFormat="1" ht="12" outlineLevel="2">
      <c r="A51" s="853" t="str">
        <f>'[13]12管理费用'!A52</f>
        <v>13.6</v>
      </c>
      <c r="B51" s="853" t="str">
        <f>'[13]12管理费用'!B52</f>
        <v>其他</v>
      </c>
      <c r="C51" s="768" t="e">
        <v>#N/A</v>
      </c>
      <c r="D51" s="855">
        <f t="shared" si="24"/>
        <v>0</v>
      </c>
      <c r="E51" s="883">
        <f>'[13]12管理费用'!F52</f>
        <v>0</v>
      </c>
      <c r="F51" s="883">
        <f>'[13]12管理费用'!G52</f>
        <v>0</v>
      </c>
      <c r="G51" s="883">
        <f>'[13]12管理费用'!H52</f>
        <v>0</v>
      </c>
      <c r="H51" s="855">
        <f t="shared" si="25"/>
        <v>0</v>
      </c>
      <c r="I51" s="883">
        <f>'[13]12管理费用'!J52</f>
        <v>0</v>
      </c>
      <c r="J51" s="883">
        <f>'[13]12管理费用'!K52</f>
        <v>0</v>
      </c>
      <c r="K51" s="883">
        <f>'[13]12管理费用'!L52</f>
        <v>0</v>
      </c>
      <c r="L51" s="855">
        <f t="shared" si="26"/>
        <v>0</v>
      </c>
      <c r="M51" s="883">
        <f>'[13]12管理费用'!N52</f>
        <v>0</v>
      </c>
      <c r="N51" s="883">
        <f>'[13]12管理费用'!O52</f>
        <v>0</v>
      </c>
      <c r="O51" s="883">
        <f>'[13]12管理费用'!P52</f>
        <v>0</v>
      </c>
      <c r="P51" s="855">
        <f t="shared" si="27"/>
        <v>0</v>
      </c>
      <c r="Q51" s="883">
        <f>'[13]12管理费用'!R52</f>
        <v>0</v>
      </c>
      <c r="R51" s="883">
        <f>'[13]12管理费用'!S52</f>
        <v>0</v>
      </c>
      <c r="S51" s="883">
        <f>'[13]12管理费用'!T52</f>
        <v>0</v>
      </c>
      <c r="T51" s="855">
        <f t="shared" si="9"/>
        <v>0</v>
      </c>
      <c r="U51" s="857">
        <v>0</v>
      </c>
      <c r="V51" s="857">
        <f t="shared" si="28"/>
        <v>0</v>
      </c>
      <c r="W51" s="856" t="str">
        <f t="shared" si="29"/>
        <v/>
      </c>
      <c r="X51" s="847">
        <v>0</v>
      </c>
    </row>
    <row r="52" spans="1:24" s="852" customFormat="1" ht="12" outlineLevel="1">
      <c r="A52" s="853" t="str">
        <f>'[13]12管理费用'!A53</f>
        <v>15</v>
      </c>
      <c r="B52" s="853" t="str">
        <f>'[13]12管理费用'!B53</f>
        <v>中介费用</v>
      </c>
      <c r="C52" s="768" t="e">
        <v>#N/A</v>
      </c>
      <c r="D52" s="855">
        <f t="shared" si="24"/>
        <v>0</v>
      </c>
      <c r="E52" s="882">
        <f t="shared" ref="E52:G52" si="30">SUM(E53:E58)</f>
        <v>0</v>
      </c>
      <c r="F52" s="882">
        <f t="shared" si="30"/>
        <v>0</v>
      </c>
      <c r="G52" s="882">
        <f t="shared" si="30"/>
        <v>0</v>
      </c>
      <c r="H52" s="855">
        <f t="shared" si="25"/>
        <v>0</v>
      </c>
      <c r="I52" s="882">
        <f t="shared" ref="I52:K52" si="31">SUM(I53:I58)</f>
        <v>0</v>
      </c>
      <c r="J52" s="882">
        <f t="shared" si="31"/>
        <v>0</v>
      </c>
      <c r="K52" s="882">
        <f t="shared" si="31"/>
        <v>0</v>
      </c>
      <c r="L52" s="855">
        <f t="shared" si="26"/>
        <v>0</v>
      </c>
      <c r="M52" s="882">
        <f t="shared" ref="M52:O52" si="32">SUM(M53:M58)</f>
        <v>0</v>
      </c>
      <c r="N52" s="882">
        <f t="shared" si="32"/>
        <v>0</v>
      </c>
      <c r="O52" s="882">
        <f t="shared" si="32"/>
        <v>0</v>
      </c>
      <c r="P52" s="855">
        <f t="shared" si="27"/>
        <v>0</v>
      </c>
      <c r="Q52" s="882">
        <f t="shared" ref="Q52:S52" si="33">SUM(Q53:Q58)</f>
        <v>0</v>
      </c>
      <c r="R52" s="882">
        <f t="shared" si="33"/>
        <v>0</v>
      </c>
      <c r="S52" s="882">
        <f t="shared" si="33"/>
        <v>0</v>
      </c>
      <c r="T52" s="855">
        <f t="shared" si="9"/>
        <v>0</v>
      </c>
      <c r="U52" s="855">
        <f>SUM(U53:U58)</f>
        <v>0</v>
      </c>
      <c r="V52" s="855">
        <f>SUM(V53:V58)</f>
        <v>0</v>
      </c>
      <c r="W52" s="856" t="str">
        <f>IF(ISNUMBER((T52-U52)/U52),(T52-U52)/U52,"")</f>
        <v/>
      </c>
      <c r="X52" s="847">
        <v>0</v>
      </c>
    </row>
    <row r="53" spans="1:24" s="852" customFormat="1" ht="12" outlineLevel="2">
      <c r="A53" s="853" t="str">
        <f>'[13]12管理费用'!A54</f>
        <v>14.1</v>
      </c>
      <c r="B53" s="853" t="str">
        <f>'[13]12管理费用'!B54</f>
        <v>审计费</v>
      </c>
      <c r="C53" s="768" t="e">
        <v>#N/A</v>
      </c>
      <c r="D53" s="855">
        <f t="shared" si="24"/>
        <v>0</v>
      </c>
      <c r="E53" s="883">
        <f>'[13]12管理费用'!F54</f>
        <v>0</v>
      </c>
      <c r="F53" s="883">
        <f>'[13]12管理费用'!G54</f>
        <v>0</v>
      </c>
      <c r="G53" s="883">
        <f>'[13]12管理费用'!H54</f>
        <v>0</v>
      </c>
      <c r="H53" s="855">
        <f t="shared" si="25"/>
        <v>0</v>
      </c>
      <c r="I53" s="883">
        <f>'[13]12管理费用'!J54</f>
        <v>0</v>
      </c>
      <c r="J53" s="883">
        <f>'[13]12管理费用'!K54</f>
        <v>0</v>
      </c>
      <c r="K53" s="883">
        <f>'[13]12管理费用'!L54</f>
        <v>0</v>
      </c>
      <c r="L53" s="855">
        <f t="shared" si="26"/>
        <v>0</v>
      </c>
      <c r="M53" s="883">
        <f>'[13]12管理费用'!N54</f>
        <v>0</v>
      </c>
      <c r="N53" s="883">
        <f>'[13]12管理费用'!O54</f>
        <v>0</v>
      </c>
      <c r="O53" s="883">
        <f>'[13]12管理费用'!P54</f>
        <v>0</v>
      </c>
      <c r="P53" s="855">
        <f t="shared" si="27"/>
        <v>0</v>
      </c>
      <c r="Q53" s="883">
        <f>'[13]12管理费用'!R54</f>
        <v>0</v>
      </c>
      <c r="R53" s="883">
        <f>'[13]12管理费用'!S54</f>
        <v>0</v>
      </c>
      <c r="S53" s="883">
        <f>'[13]12管理费用'!T54</f>
        <v>0</v>
      </c>
      <c r="T53" s="855">
        <f t="shared" si="9"/>
        <v>0</v>
      </c>
      <c r="U53" s="857">
        <v>0</v>
      </c>
      <c r="V53" s="857">
        <f t="shared" ref="V53:V58" si="34">T53-U53</f>
        <v>0</v>
      </c>
      <c r="W53" s="856" t="str">
        <f>IF(ISNUMBER((T53-U53)/U53),(T53-U53)/U53,"")</f>
        <v/>
      </c>
      <c r="X53" s="847">
        <v>0</v>
      </c>
    </row>
    <row r="54" spans="1:24" s="852" customFormat="1" ht="12" outlineLevel="2">
      <c r="A54" s="853" t="str">
        <f>'[13]12管理费用'!A55</f>
        <v>14.2</v>
      </c>
      <c r="B54" s="853" t="str">
        <f>'[13]12管理费用'!B55</f>
        <v>律师费</v>
      </c>
      <c r="C54" s="768" t="e">
        <v>#N/A</v>
      </c>
      <c r="D54" s="855">
        <f t="shared" si="24"/>
        <v>0</v>
      </c>
      <c r="E54" s="883">
        <f>'[13]12管理费用'!F55</f>
        <v>0</v>
      </c>
      <c r="F54" s="883">
        <f>'[13]12管理费用'!G55</f>
        <v>0</v>
      </c>
      <c r="G54" s="883">
        <f>'[13]12管理费用'!H55</f>
        <v>0</v>
      </c>
      <c r="H54" s="855">
        <f t="shared" si="25"/>
        <v>0</v>
      </c>
      <c r="I54" s="883">
        <f>'[13]12管理费用'!J55</f>
        <v>0</v>
      </c>
      <c r="J54" s="883">
        <f>'[13]12管理费用'!K55</f>
        <v>0</v>
      </c>
      <c r="K54" s="883">
        <f>'[13]12管理费用'!L55</f>
        <v>0</v>
      </c>
      <c r="L54" s="855">
        <f t="shared" si="26"/>
        <v>0</v>
      </c>
      <c r="M54" s="883">
        <f>'[13]12管理费用'!N55</f>
        <v>0</v>
      </c>
      <c r="N54" s="883">
        <f>'[13]12管理费用'!O55</f>
        <v>0</v>
      </c>
      <c r="O54" s="883">
        <f>'[13]12管理费用'!P55</f>
        <v>0</v>
      </c>
      <c r="P54" s="855">
        <f t="shared" si="27"/>
        <v>0</v>
      </c>
      <c r="Q54" s="883">
        <f>'[13]12管理费用'!R55</f>
        <v>0</v>
      </c>
      <c r="R54" s="883">
        <f>'[13]12管理费用'!S55</f>
        <v>0</v>
      </c>
      <c r="S54" s="883">
        <f>'[13]12管理费用'!T55</f>
        <v>0</v>
      </c>
      <c r="T54" s="855">
        <f t="shared" si="9"/>
        <v>0</v>
      </c>
      <c r="U54" s="857">
        <v>0</v>
      </c>
      <c r="V54" s="857">
        <f t="shared" si="34"/>
        <v>0</v>
      </c>
      <c r="W54" s="856" t="str">
        <f t="shared" ref="W54:W58" si="35">IF(ISNUMBER((T54-U54)/U54),(T54-U54)/U54,"")</f>
        <v/>
      </c>
      <c r="X54" s="847">
        <v>0</v>
      </c>
    </row>
    <row r="55" spans="1:24" s="852" customFormat="1" ht="12" outlineLevel="2">
      <c r="A55" s="853" t="str">
        <f>'[13]12管理费用'!A56</f>
        <v>14.3</v>
      </c>
      <c r="B55" s="853" t="str">
        <f>'[13]12管理费用'!B56</f>
        <v>咨询费</v>
      </c>
      <c r="C55" s="768" t="e">
        <v>#N/A</v>
      </c>
      <c r="D55" s="855">
        <f t="shared" si="24"/>
        <v>0</v>
      </c>
      <c r="E55" s="883">
        <f>'[13]12管理费用'!F56</f>
        <v>0</v>
      </c>
      <c r="F55" s="883">
        <f>'[13]12管理费用'!G56</f>
        <v>0</v>
      </c>
      <c r="G55" s="883">
        <f>'[13]12管理费用'!H56</f>
        <v>0</v>
      </c>
      <c r="H55" s="855">
        <f t="shared" si="25"/>
        <v>0</v>
      </c>
      <c r="I55" s="883">
        <f>'[13]12管理费用'!J56</f>
        <v>0</v>
      </c>
      <c r="J55" s="883">
        <f>'[13]12管理费用'!K56</f>
        <v>0</v>
      </c>
      <c r="K55" s="883">
        <f>'[13]12管理费用'!L56</f>
        <v>0</v>
      </c>
      <c r="L55" s="855">
        <f t="shared" si="26"/>
        <v>0</v>
      </c>
      <c r="M55" s="883">
        <f>'[13]12管理费用'!N56</f>
        <v>0</v>
      </c>
      <c r="N55" s="883">
        <f>'[13]12管理费用'!O56</f>
        <v>0</v>
      </c>
      <c r="O55" s="883">
        <f>'[13]12管理费用'!P56</f>
        <v>0</v>
      </c>
      <c r="P55" s="855">
        <f t="shared" si="27"/>
        <v>0</v>
      </c>
      <c r="Q55" s="883">
        <f>'[13]12管理费用'!R56</f>
        <v>0</v>
      </c>
      <c r="R55" s="883">
        <f>'[13]12管理费用'!S56</f>
        <v>0</v>
      </c>
      <c r="S55" s="883">
        <f>'[13]12管理费用'!T56</f>
        <v>0</v>
      </c>
      <c r="T55" s="855">
        <f t="shared" si="9"/>
        <v>0</v>
      </c>
      <c r="U55" s="857">
        <v>0</v>
      </c>
      <c r="V55" s="857">
        <f t="shared" si="34"/>
        <v>0</v>
      </c>
      <c r="W55" s="856" t="str">
        <f t="shared" si="35"/>
        <v/>
      </c>
      <c r="X55" s="847">
        <v>0</v>
      </c>
    </row>
    <row r="56" spans="1:24" s="852" customFormat="1" ht="12" outlineLevel="2">
      <c r="A56" s="853" t="str">
        <f>'[13]12管理费用'!A57</f>
        <v>14.4</v>
      </c>
      <c r="B56" s="853" t="str">
        <f>'[13]12管理费用'!B57</f>
        <v>验资费</v>
      </c>
      <c r="C56" s="768" t="e">
        <v>#N/A</v>
      </c>
      <c r="D56" s="855">
        <f t="shared" si="24"/>
        <v>0</v>
      </c>
      <c r="E56" s="883">
        <f>'[13]12管理费用'!F57</f>
        <v>0</v>
      </c>
      <c r="F56" s="883">
        <f>'[13]12管理费用'!G57</f>
        <v>0</v>
      </c>
      <c r="G56" s="883">
        <f>'[13]12管理费用'!H57</f>
        <v>0</v>
      </c>
      <c r="H56" s="855">
        <f t="shared" si="25"/>
        <v>0</v>
      </c>
      <c r="I56" s="883">
        <f>'[13]12管理费用'!J57</f>
        <v>0</v>
      </c>
      <c r="J56" s="883">
        <f>'[13]12管理费用'!K57</f>
        <v>0</v>
      </c>
      <c r="K56" s="883">
        <f>'[13]12管理费用'!L57</f>
        <v>0</v>
      </c>
      <c r="L56" s="855">
        <f t="shared" si="26"/>
        <v>0</v>
      </c>
      <c r="M56" s="883">
        <f>'[13]12管理费用'!N57</f>
        <v>0</v>
      </c>
      <c r="N56" s="883">
        <f>'[13]12管理费用'!O57</f>
        <v>0</v>
      </c>
      <c r="O56" s="883">
        <f>'[13]12管理费用'!P57</f>
        <v>0</v>
      </c>
      <c r="P56" s="855">
        <f t="shared" si="27"/>
        <v>0</v>
      </c>
      <c r="Q56" s="883">
        <f>'[13]12管理费用'!R57</f>
        <v>0</v>
      </c>
      <c r="R56" s="883">
        <f>'[13]12管理费用'!S57</f>
        <v>0</v>
      </c>
      <c r="S56" s="883">
        <f>'[13]12管理费用'!T57</f>
        <v>0</v>
      </c>
      <c r="T56" s="855">
        <f t="shared" si="9"/>
        <v>0</v>
      </c>
      <c r="U56" s="857">
        <v>0</v>
      </c>
      <c r="V56" s="857">
        <f t="shared" si="34"/>
        <v>0</v>
      </c>
      <c r="W56" s="856" t="str">
        <f t="shared" si="35"/>
        <v/>
      </c>
      <c r="X56" s="847">
        <v>0</v>
      </c>
    </row>
    <row r="57" spans="1:24" s="852" customFormat="1" ht="12" outlineLevel="2">
      <c r="A57" s="853" t="str">
        <f>'[13]12管理费用'!A58</f>
        <v>14.5</v>
      </c>
      <c r="B57" s="853" t="str">
        <f>'[13]12管理费用'!B58</f>
        <v>评估费</v>
      </c>
      <c r="C57" s="768" t="e">
        <v>#N/A</v>
      </c>
      <c r="D57" s="855">
        <f t="shared" si="24"/>
        <v>0</v>
      </c>
      <c r="E57" s="883">
        <f>'[13]12管理费用'!F58</f>
        <v>0</v>
      </c>
      <c r="F57" s="883">
        <f>'[13]12管理费用'!G58</f>
        <v>0</v>
      </c>
      <c r="G57" s="883">
        <f>'[13]12管理费用'!H58</f>
        <v>0</v>
      </c>
      <c r="H57" s="855">
        <f t="shared" si="25"/>
        <v>0</v>
      </c>
      <c r="I57" s="883">
        <f>'[13]12管理费用'!J58</f>
        <v>0</v>
      </c>
      <c r="J57" s="883">
        <f>'[13]12管理费用'!K58</f>
        <v>0</v>
      </c>
      <c r="K57" s="883">
        <f>'[13]12管理费用'!L58</f>
        <v>0</v>
      </c>
      <c r="L57" s="855">
        <f t="shared" si="26"/>
        <v>0</v>
      </c>
      <c r="M57" s="883">
        <f>'[13]12管理费用'!N58</f>
        <v>0</v>
      </c>
      <c r="N57" s="883">
        <f>'[13]12管理费用'!O58</f>
        <v>0</v>
      </c>
      <c r="O57" s="883">
        <f>'[13]12管理费用'!P58</f>
        <v>0</v>
      </c>
      <c r="P57" s="855">
        <f t="shared" si="27"/>
        <v>0</v>
      </c>
      <c r="Q57" s="883">
        <f>'[13]12管理费用'!R58</f>
        <v>0</v>
      </c>
      <c r="R57" s="883">
        <f>'[13]12管理费用'!S58</f>
        <v>0</v>
      </c>
      <c r="S57" s="883">
        <f>'[13]12管理费用'!T58</f>
        <v>0</v>
      </c>
      <c r="T57" s="855">
        <f t="shared" si="9"/>
        <v>0</v>
      </c>
      <c r="U57" s="857">
        <v>0</v>
      </c>
      <c r="V57" s="857">
        <f t="shared" si="34"/>
        <v>0</v>
      </c>
      <c r="W57" s="856" t="str">
        <f t="shared" si="35"/>
        <v/>
      </c>
      <c r="X57" s="847">
        <v>0</v>
      </c>
    </row>
    <row r="58" spans="1:24" s="852" customFormat="1" ht="12" outlineLevel="2">
      <c r="A58" s="853" t="str">
        <f>'[13]12管理费用'!A59</f>
        <v>14.6</v>
      </c>
      <c r="B58" s="853" t="str">
        <f>'[13]12管理费用'!B59</f>
        <v>会员费</v>
      </c>
      <c r="C58" s="768" t="e">
        <v>#N/A</v>
      </c>
      <c r="D58" s="855">
        <f t="shared" si="24"/>
        <v>0</v>
      </c>
      <c r="E58" s="883">
        <f>'[13]12管理费用'!F59</f>
        <v>0</v>
      </c>
      <c r="F58" s="883">
        <f>'[13]12管理费用'!G59</f>
        <v>0</v>
      </c>
      <c r="G58" s="883">
        <f>'[13]12管理费用'!H59</f>
        <v>0</v>
      </c>
      <c r="H58" s="855">
        <f t="shared" si="25"/>
        <v>0</v>
      </c>
      <c r="I58" s="883">
        <f>'[13]12管理费用'!J59</f>
        <v>0</v>
      </c>
      <c r="J58" s="883">
        <f>'[13]12管理费用'!K59</f>
        <v>0</v>
      </c>
      <c r="K58" s="883">
        <f>'[13]12管理费用'!L59</f>
        <v>0</v>
      </c>
      <c r="L58" s="855">
        <f t="shared" si="26"/>
        <v>0</v>
      </c>
      <c r="M58" s="883">
        <f>'[13]12管理费用'!N59</f>
        <v>0</v>
      </c>
      <c r="N58" s="883">
        <f>'[13]12管理费用'!O59</f>
        <v>0</v>
      </c>
      <c r="O58" s="883">
        <f>'[13]12管理费用'!P59</f>
        <v>0</v>
      </c>
      <c r="P58" s="855">
        <f t="shared" si="27"/>
        <v>0</v>
      </c>
      <c r="Q58" s="883">
        <f>'[13]12管理费用'!R59</f>
        <v>0</v>
      </c>
      <c r="R58" s="883">
        <f>'[13]12管理费用'!S59</f>
        <v>0</v>
      </c>
      <c r="S58" s="883">
        <f>'[13]12管理费用'!T59</f>
        <v>0</v>
      </c>
      <c r="T58" s="855">
        <f t="shared" si="9"/>
        <v>0</v>
      </c>
      <c r="U58" s="857">
        <v>0</v>
      </c>
      <c r="V58" s="857">
        <f t="shared" si="34"/>
        <v>0</v>
      </c>
      <c r="W58" s="856" t="str">
        <f t="shared" si="35"/>
        <v/>
      </c>
      <c r="X58" s="847">
        <v>0</v>
      </c>
    </row>
    <row r="59" spans="1:24" s="852" customFormat="1" ht="12" outlineLevel="2">
      <c r="A59" s="853" t="str">
        <f>'[13]12管理费用'!A60</f>
        <v>14.7</v>
      </c>
      <c r="B59" s="853" t="str">
        <f>'[13]12管理费用'!B60</f>
        <v>其他</v>
      </c>
      <c r="C59" s="768" t="e">
        <v>#N/A</v>
      </c>
      <c r="D59" s="855">
        <f t="shared" si="24"/>
        <v>0</v>
      </c>
      <c r="E59" s="883">
        <f>'[13]12管理费用'!F60</f>
        <v>0</v>
      </c>
      <c r="F59" s="883">
        <f>'[13]12管理费用'!G60</f>
        <v>0</v>
      </c>
      <c r="G59" s="883">
        <f>'[13]12管理费用'!H60</f>
        <v>0</v>
      </c>
      <c r="H59" s="855">
        <f t="shared" si="25"/>
        <v>0</v>
      </c>
      <c r="I59" s="883">
        <f>'[13]12管理费用'!J60</f>
        <v>0</v>
      </c>
      <c r="J59" s="883">
        <f>'[13]12管理费用'!K60</f>
        <v>0</v>
      </c>
      <c r="K59" s="883">
        <f>'[13]12管理费用'!L60</f>
        <v>0</v>
      </c>
      <c r="L59" s="855">
        <f t="shared" si="26"/>
        <v>0</v>
      </c>
      <c r="M59" s="883">
        <f>'[13]12管理费用'!N60</f>
        <v>0</v>
      </c>
      <c r="N59" s="883">
        <f>'[13]12管理费用'!O60</f>
        <v>0</v>
      </c>
      <c r="O59" s="883">
        <f>'[13]12管理费用'!P60</f>
        <v>0</v>
      </c>
      <c r="P59" s="855">
        <f t="shared" si="27"/>
        <v>0</v>
      </c>
      <c r="Q59" s="883">
        <f>'[13]12管理费用'!R60</f>
        <v>0</v>
      </c>
      <c r="R59" s="883">
        <f>'[13]12管理费用'!S60</f>
        <v>0</v>
      </c>
      <c r="S59" s="883">
        <f>'[13]12管理费用'!T60</f>
        <v>0</v>
      </c>
      <c r="T59" s="855">
        <f t="shared" si="9"/>
        <v>0</v>
      </c>
      <c r="U59" s="855">
        <v>702491</v>
      </c>
      <c r="V59" s="855">
        <f>SUM(V60:V64)</f>
        <v>0</v>
      </c>
      <c r="W59" s="856">
        <f>IF(ISNUMBER((T59-U59)/U59),(T59-U59)/U59,"")</f>
        <v>-1</v>
      </c>
      <c r="X59" s="847">
        <v>0</v>
      </c>
    </row>
    <row r="60" spans="1:24" s="852" customFormat="1" ht="12" outlineLevel="1">
      <c r="A60" s="853" t="str">
        <f>'[13]12管理费用'!A61</f>
        <v>16</v>
      </c>
      <c r="B60" s="853" t="str">
        <f>'[13]12管理费用'!B61</f>
        <v>环境费</v>
      </c>
      <c r="C60" s="768" t="e">
        <v>#N/A</v>
      </c>
      <c r="D60" s="855">
        <f t="shared" si="0"/>
        <v>0</v>
      </c>
      <c r="E60" s="883">
        <f>SUM(E61:E66)</f>
        <v>0</v>
      </c>
      <c r="F60" s="883">
        <f t="shared" ref="F60:G60" si="36">SUM(F61:F66)</f>
        <v>0</v>
      </c>
      <c r="G60" s="883">
        <f t="shared" si="36"/>
        <v>0</v>
      </c>
      <c r="H60" s="855">
        <f t="shared" si="25"/>
        <v>0</v>
      </c>
      <c r="I60" s="883">
        <f>SUM(I61:I66)</f>
        <v>0</v>
      </c>
      <c r="J60" s="883">
        <f t="shared" ref="J60:K60" si="37">SUM(J61:J66)</f>
        <v>0</v>
      </c>
      <c r="K60" s="883">
        <f t="shared" si="37"/>
        <v>0</v>
      </c>
      <c r="L60" s="855">
        <f t="shared" si="26"/>
        <v>0</v>
      </c>
      <c r="M60" s="883">
        <f>SUM(M61:M66)</f>
        <v>0</v>
      </c>
      <c r="N60" s="883">
        <f t="shared" ref="N60:O60" si="38">SUM(N61:N66)</f>
        <v>0</v>
      </c>
      <c r="O60" s="883">
        <f t="shared" si="38"/>
        <v>0</v>
      </c>
      <c r="P60" s="855">
        <f t="shared" si="27"/>
        <v>0</v>
      </c>
      <c r="Q60" s="883">
        <f>SUM(Q61:Q66)</f>
        <v>0</v>
      </c>
      <c r="R60" s="883">
        <f t="shared" ref="R60:S60" si="39">SUM(R61:R66)</f>
        <v>0</v>
      </c>
      <c r="S60" s="883">
        <f t="shared" si="39"/>
        <v>0</v>
      </c>
      <c r="T60" s="855">
        <f t="shared" si="9"/>
        <v>0</v>
      </c>
      <c r="U60" s="857">
        <v>0</v>
      </c>
      <c r="V60" s="857">
        <f t="shared" ref="V60:V78" si="40">T60-U60</f>
        <v>0</v>
      </c>
      <c r="W60" s="856" t="str">
        <f>IF(ISNUMBER((T60-U60)/U60),(T60-U60)/U60,"")</f>
        <v/>
      </c>
      <c r="X60" s="847">
        <v>0</v>
      </c>
    </row>
    <row r="61" spans="1:24" s="852" customFormat="1" ht="12" outlineLevel="2">
      <c r="A61" s="853" t="str">
        <f>'[13]12管理费用'!A62</f>
        <v>16.1</v>
      </c>
      <c r="B61" s="853" t="str">
        <f>'[13]12管理费用'!B62</f>
        <v>清洁费用</v>
      </c>
      <c r="C61" s="768" t="e">
        <v>#N/A</v>
      </c>
      <c r="D61" s="855">
        <f t="shared" si="0"/>
        <v>0</v>
      </c>
      <c r="E61" s="883">
        <f>'[13]12管理费用'!F62</f>
        <v>0</v>
      </c>
      <c r="F61" s="883">
        <f>'[13]12管理费用'!G62</f>
        <v>0</v>
      </c>
      <c r="G61" s="883">
        <f>'[13]12管理费用'!H62</f>
        <v>0</v>
      </c>
      <c r="H61" s="855">
        <f t="shared" si="25"/>
        <v>0</v>
      </c>
      <c r="I61" s="883">
        <f>'[13]12管理费用'!J62</f>
        <v>0</v>
      </c>
      <c r="J61" s="883">
        <f>'[13]12管理费用'!K62</f>
        <v>0</v>
      </c>
      <c r="K61" s="883">
        <f>'[13]12管理费用'!L62</f>
        <v>0</v>
      </c>
      <c r="L61" s="855">
        <f t="shared" si="26"/>
        <v>0</v>
      </c>
      <c r="M61" s="883">
        <f>'[13]12管理费用'!N62</f>
        <v>0</v>
      </c>
      <c r="N61" s="883">
        <f>'[13]12管理费用'!O62</f>
        <v>0</v>
      </c>
      <c r="O61" s="883">
        <f>'[13]12管理费用'!P62</f>
        <v>0</v>
      </c>
      <c r="P61" s="855">
        <f t="shared" si="27"/>
        <v>0</v>
      </c>
      <c r="Q61" s="883">
        <f>'[13]12管理费用'!R62</f>
        <v>0</v>
      </c>
      <c r="R61" s="883">
        <f>'[13]12管理费用'!S62</f>
        <v>0</v>
      </c>
      <c r="S61" s="883">
        <f>'[13]12管理费用'!T62</f>
        <v>0</v>
      </c>
      <c r="T61" s="855">
        <f t="shared" si="9"/>
        <v>0</v>
      </c>
      <c r="U61" s="857">
        <v>0</v>
      </c>
      <c r="V61" s="857">
        <f t="shared" si="40"/>
        <v>0</v>
      </c>
      <c r="W61" s="856" t="str">
        <f t="shared" ref="W61:W62" si="41">IF(ISNUMBER((T61-U61)/U61),(T61-U61)/U61,"")</f>
        <v/>
      </c>
      <c r="X61" s="847">
        <v>0</v>
      </c>
    </row>
    <row r="62" spans="1:24" s="852" customFormat="1" ht="12" outlineLevel="2">
      <c r="A62" s="853" t="str">
        <f>'[13]12管理费用'!A63</f>
        <v>16.2</v>
      </c>
      <c r="B62" s="853" t="str">
        <f>'[13]12管理费用'!B63</f>
        <v>绿化费用</v>
      </c>
      <c r="C62" s="768" t="e">
        <v>#N/A</v>
      </c>
      <c r="D62" s="855">
        <f t="shared" si="0"/>
        <v>0</v>
      </c>
      <c r="E62" s="883">
        <f>'[13]12管理费用'!F63</f>
        <v>0</v>
      </c>
      <c r="F62" s="883">
        <f>'[13]12管理费用'!G63</f>
        <v>0</v>
      </c>
      <c r="G62" s="883">
        <f>'[13]12管理费用'!H63</f>
        <v>0</v>
      </c>
      <c r="H62" s="855">
        <f t="shared" si="25"/>
        <v>0</v>
      </c>
      <c r="I62" s="883">
        <f>'[13]12管理费用'!J63</f>
        <v>0</v>
      </c>
      <c r="J62" s="883">
        <f>'[13]12管理费用'!K63</f>
        <v>0</v>
      </c>
      <c r="K62" s="883">
        <f>'[13]12管理费用'!L63</f>
        <v>0</v>
      </c>
      <c r="L62" s="855">
        <f t="shared" si="26"/>
        <v>0</v>
      </c>
      <c r="M62" s="883">
        <f>'[13]12管理费用'!N63</f>
        <v>0</v>
      </c>
      <c r="N62" s="883">
        <f>'[13]12管理费用'!O63</f>
        <v>0</v>
      </c>
      <c r="O62" s="883">
        <f>'[13]12管理费用'!P63</f>
        <v>0</v>
      </c>
      <c r="P62" s="855">
        <f t="shared" si="27"/>
        <v>0</v>
      </c>
      <c r="Q62" s="883">
        <f>'[13]12管理费用'!R63</f>
        <v>0</v>
      </c>
      <c r="R62" s="883">
        <f>'[13]12管理费用'!S63</f>
        <v>0</v>
      </c>
      <c r="S62" s="883">
        <f>'[13]12管理费用'!T63</f>
        <v>0</v>
      </c>
      <c r="T62" s="855">
        <f t="shared" si="9"/>
        <v>0</v>
      </c>
      <c r="U62" s="857">
        <v>0</v>
      </c>
      <c r="V62" s="857">
        <f t="shared" si="40"/>
        <v>0</v>
      </c>
      <c r="W62" s="856" t="str">
        <f t="shared" si="41"/>
        <v/>
      </c>
      <c r="X62" s="847">
        <v>0</v>
      </c>
    </row>
    <row r="63" spans="1:24" s="852" customFormat="1" ht="12" outlineLevel="2">
      <c r="A63" s="853" t="str">
        <f>'[13]12管理费用'!A64</f>
        <v>16.3</v>
      </c>
      <c r="B63" s="853" t="str">
        <f>'[13]12管理费用'!B64</f>
        <v>消杀费用</v>
      </c>
      <c r="C63" s="768" t="e">
        <v>#N/A</v>
      </c>
      <c r="D63" s="855">
        <f t="shared" si="0"/>
        <v>0</v>
      </c>
      <c r="E63" s="883">
        <f>'[13]12管理费用'!F64</f>
        <v>0</v>
      </c>
      <c r="F63" s="883">
        <f>'[13]12管理费用'!G64</f>
        <v>0</v>
      </c>
      <c r="G63" s="883">
        <f>'[13]12管理费用'!H64</f>
        <v>0</v>
      </c>
      <c r="H63" s="855">
        <f t="shared" si="25"/>
        <v>0</v>
      </c>
      <c r="I63" s="883">
        <f>'[13]12管理费用'!J64</f>
        <v>0</v>
      </c>
      <c r="J63" s="883">
        <f>'[13]12管理费用'!K64</f>
        <v>0</v>
      </c>
      <c r="K63" s="883">
        <f>'[13]12管理费用'!L64</f>
        <v>0</v>
      </c>
      <c r="L63" s="855">
        <f t="shared" si="26"/>
        <v>0</v>
      </c>
      <c r="M63" s="883">
        <f>'[13]12管理费用'!N64</f>
        <v>0</v>
      </c>
      <c r="N63" s="883">
        <f>'[13]12管理费用'!O64</f>
        <v>0</v>
      </c>
      <c r="O63" s="883">
        <f>'[13]12管理费用'!P64</f>
        <v>0</v>
      </c>
      <c r="P63" s="855">
        <f t="shared" si="27"/>
        <v>0</v>
      </c>
      <c r="Q63" s="883">
        <f>'[13]12管理费用'!R64</f>
        <v>0</v>
      </c>
      <c r="R63" s="883">
        <f>'[13]12管理费用'!S64</f>
        <v>0</v>
      </c>
      <c r="S63" s="883">
        <f>'[13]12管理费用'!T64</f>
        <v>0</v>
      </c>
      <c r="T63" s="855">
        <f t="shared" si="9"/>
        <v>0</v>
      </c>
      <c r="U63" s="857">
        <v>0</v>
      </c>
      <c r="V63" s="857">
        <f t="shared" si="40"/>
        <v>0</v>
      </c>
      <c r="W63" s="856" t="str">
        <f>IF(ISNUMBER((T63-U63)/U63),(T63-U63)/U63,"")</f>
        <v/>
      </c>
      <c r="X63" s="847">
        <v>0</v>
      </c>
    </row>
    <row r="64" spans="1:24" s="852" customFormat="1" ht="15.75" customHeight="1" outlineLevel="2">
      <c r="A64" s="853" t="str">
        <f>'[13]12管理费用'!A65</f>
        <v>16.4</v>
      </c>
      <c r="B64" s="853" t="str">
        <f>'[13]12管理费用'!B65</f>
        <v>节日布置</v>
      </c>
      <c r="C64" s="768" t="e">
        <v>#N/A</v>
      </c>
      <c r="D64" s="855">
        <f t="shared" si="0"/>
        <v>0</v>
      </c>
      <c r="E64" s="883">
        <f>'[13]12管理费用'!F65</f>
        <v>0</v>
      </c>
      <c r="F64" s="883">
        <f>'[13]12管理费用'!G65</f>
        <v>0</v>
      </c>
      <c r="G64" s="883">
        <f>'[13]12管理费用'!H65</f>
        <v>0</v>
      </c>
      <c r="H64" s="855">
        <f t="shared" si="25"/>
        <v>0</v>
      </c>
      <c r="I64" s="883">
        <f>'[13]12管理费用'!J65</f>
        <v>0</v>
      </c>
      <c r="J64" s="883">
        <f>'[13]12管理费用'!K65</f>
        <v>0</v>
      </c>
      <c r="K64" s="883">
        <f>'[13]12管理费用'!L65</f>
        <v>0</v>
      </c>
      <c r="L64" s="855">
        <f t="shared" si="26"/>
        <v>0</v>
      </c>
      <c r="M64" s="883">
        <f>'[13]12管理费用'!N65</f>
        <v>0</v>
      </c>
      <c r="N64" s="883">
        <f>'[13]12管理费用'!O65</f>
        <v>0</v>
      </c>
      <c r="O64" s="883">
        <f>'[13]12管理费用'!P65</f>
        <v>0</v>
      </c>
      <c r="P64" s="855">
        <f t="shared" si="27"/>
        <v>0</v>
      </c>
      <c r="Q64" s="883">
        <f>'[13]12管理费用'!R65</f>
        <v>0</v>
      </c>
      <c r="R64" s="883">
        <f>'[13]12管理费用'!S65</f>
        <v>0</v>
      </c>
      <c r="S64" s="883">
        <f>'[13]12管理费用'!T65</f>
        <v>0</v>
      </c>
      <c r="T64" s="855">
        <f t="shared" si="9"/>
        <v>0</v>
      </c>
      <c r="U64" s="857">
        <v>0</v>
      </c>
      <c r="V64" s="857">
        <f t="shared" si="40"/>
        <v>0</v>
      </c>
      <c r="W64" s="856" t="str">
        <f t="shared" ref="W64:W102" si="42">IF(ISNUMBER((T64-U64)/U64),(T64-U64)/U64,"")</f>
        <v/>
      </c>
      <c r="X64" s="847">
        <v>0</v>
      </c>
    </row>
    <row r="65" spans="1:24" s="852" customFormat="1" ht="12" outlineLevel="2">
      <c r="A65" s="853" t="str">
        <f>'[13]12管理费用'!A66</f>
        <v>16.5</v>
      </c>
      <c r="B65" s="853" t="str">
        <f>'[13]12管理费用'!B66</f>
        <v>物业管理费</v>
      </c>
      <c r="C65" s="768" t="e">
        <v>#N/A</v>
      </c>
      <c r="D65" s="855">
        <f t="shared" si="0"/>
        <v>0</v>
      </c>
      <c r="E65" s="883">
        <f>'[13]12管理费用'!F66</f>
        <v>0</v>
      </c>
      <c r="F65" s="883">
        <f>'[13]12管理费用'!G66</f>
        <v>0</v>
      </c>
      <c r="G65" s="883">
        <f>'[13]12管理费用'!H66</f>
        <v>0</v>
      </c>
      <c r="H65" s="855">
        <f t="shared" si="25"/>
        <v>0</v>
      </c>
      <c r="I65" s="883">
        <f>'[13]12管理费用'!J66</f>
        <v>0</v>
      </c>
      <c r="J65" s="883">
        <f>'[13]12管理费用'!K66</f>
        <v>0</v>
      </c>
      <c r="K65" s="883">
        <f>'[13]12管理费用'!L66</f>
        <v>0</v>
      </c>
      <c r="L65" s="855">
        <f t="shared" si="26"/>
        <v>0</v>
      </c>
      <c r="M65" s="883">
        <f>'[13]12管理费用'!N66</f>
        <v>0</v>
      </c>
      <c r="N65" s="883">
        <f>'[13]12管理费用'!O66</f>
        <v>0</v>
      </c>
      <c r="O65" s="883">
        <f>'[13]12管理费用'!P66</f>
        <v>0</v>
      </c>
      <c r="P65" s="855">
        <f t="shared" si="27"/>
        <v>0</v>
      </c>
      <c r="Q65" s="883">
        <f>'[13]12管理费用'!R66</f>
        <v>0</v>
      </c>
      <c r="R65" s="883">
        <f>'[13]12管理费用'!S66</f>
        <v>0</v>
      </c>
      <c r="S65" s="883">
        <f>'[13]12管理费用'!T66</f>
        <v>0</v>
      </c>
      <c r="T65" s="855">
        <f t="shared" si="9"/>
        <v>0</v>
      </c>
      <c r="U65" s="857">
        <v>0</v>
      </c>
      <c r="V65" s="857">
        <f t="shared" si="40"/>
        <v>0</v>
      </c>
      <c r="W65" s="856" t="str">
        <f t="shared" si="42"/>
        <v/>
      </c>
      <c r="X65" s="847">
        <v>0</v>
      </c>
    </row>
    <row r="66" spans="1:24" s="852" customFormat="1" ht="12" outlineLevel="2">
      <c r="A66" s="853" t="str">
        <f>'[13]12管理费用'!A67</f>
        <v>16.6</v>
      </c>
      <c r="B66" s="853" t="str">
        <f>'[13]12管理费用'!B67</f>
        <v>其他</v>
      </c>
      <c r="C66" s="768" t="e">
        <v>#N/A</v>
      </c>
      <c r="D66" s="861">
        <f>SUM(E66:G66)</f>
        <v>0</v>
      </c>
      <c r="E66" s="883">
        <f>'[13]12管理费用'!F67</f>
        <v>0</v>
      </c>
      <c r="F66" s="883">
        <f>'[13]12管理费用'!G67</f>
        <v>0</v>
      </c>
      <c r="G66" s="883">
        <f>'[13]12管理费用'!H67</f>
        <v>0</v>
      </c>
      <c r="H66" s="861">
        <f>SUM(I66:K66)</f>
        <v>0</v>
      </c>
      <c r="I66" s="883">
        <f>'[13]12管理费用'!J67</f>
        <v>0</v>
      </c>
      <c r="J66" s="883">
        <f>'[13]12管理费用'!K67</f>
        <v>0</v>
      </c>
      <c r="K66" s="883">
        <f>'[13]12管理费用'!L67</f>
        <v>0</v>
      </c>
      <c r="L66" s="861">
        <f>SUM(M66:O66)</f>
        <v>0</v>
      </c>
      <c r="M66" s="883">
        <f>'[13]12管理费用'!N67</f>
        <v>0</v>
      </c>
      <c r="N66" s="883">
        <f>'[13]12管理费用'!O67</f>
        <v>0</v>
      </c>
      <c r="O66" s="883">
        <f>'[13]12管理费用'!P67</f>
        <v>0</v>
      </c>
      <c r="P66" s="861">
        <f>SUM(Q66:S66)</f>
        <v>0</v>
      </c>
      <c r="Q66" s="883">
        <f>'[13]12管理费用'!R67</f>
        <v>0</v>
      </c>
      <c r="R66" s="883">
        <f>'[13]12管理费用'!S67</f>
        <v>0</v>
      </c>
      <c r="S66" s="883">
        <f>'[13]12管理费用'!T67</f>
        <v>0</v>
      </c>
      <c r="T66" s="855">
        <f t="shared" si="9"/>
        <v>0</v>
      </c>
      <c r="U66" s="857">
        <v>0</v>
      </c>
      <c r="V66" s="857">
        <f t="shared" si="40"/>
        <v>0</v>
      </c>
      <c r="W66" s="856" t="str">
        <f t="shared" si="42"/>
        <v/>
      </c>
      <c r="X66" s="847">
        <v>0</v>
      </c>
    </row>
    <row r="67" spans="1:24" s="852" customFormat="1" ht="12" outlineLevel="1">
      <c r="A67" s="853" t="str">
        <f>'[13]12管理费用'!A68</f>
        <v>17</v>
      </c>
      <c r="B67" s="853" t="str">
        <f>'[13]12管理费用'!B68</f>
        <v>租金</v>
      </c>
      <c r="C67" s="768" t="e">
        <v>#N/A</v>
      </c>
      <c r="D67" s="855">
        <f t="shared" si="0"/>
        <v>0</v>
      </c>
      <c r="E67" s="883">
        <f>'[13]12管理费用'!F68</f>
        <v>0</v>
      </c>
      <c r="F67" s="883">
        <f>'[13]12管理费用'!G68</f>
        <v>0</v>
      </c>
      <c r="G67" s="883">
        <f>'[13]12管理费用'!H68</f>
        <v>0</v>
      </c>
      <c r="H67" s="855">
        <f t="shared" ref="H67" si="43">SUM(I67:K67)</f>
        <v>0</v>
      </c>
      <c r="I67" s="883">
        <f>'[13]12管理费用'!J68</f>
        <v>0</v>
      </c>
      <c r="J67" s="883">
        <f>'[13]12管理费用'!K68</f>
        <v>0</v>
      </c>
      <c r="K67" s="883">
        <f>'[13]12管理费用'!L68</f>
        <v>0</v>
      </c>
      <c r="L67" s="855">
        <f t="shared" ref="L67" si="44">SUM(M67:O67)</f>
        <v>0</v>
      </c>
      <c r="M67" s="883">
        <f>'[13]12管理费用'!N68</f>
        <v>0</v>
      </c>
      <c r="N67" s="883">
        <f>'[13]12管理费用'!O68</f>
        <v>0</v>
      </c>
      <c r="O67" s="883">
        <f>'[13]12管理费用'!P68</f>
        <v>0</v>
      </c>
      <c r="P67" s="855">
        <f t="shared" ref="P67" si="45">SUM(Q67:S67)</f>
        <v>0</v>
      </c>
      <c r="Q67" s="883">
        <f>'[13]12管理费用'!R68</f>
        <v>0</v>
      </c>
      <c r="R67" s="883">
        <f>'[13]12管理费用'!S68</f>
        <v>0</v>
      </c>
      <c r="S67" s="883">
        <f>'[13]12管理费用'!T68</f>
        <v>0</v>
      </c>
      <c r="T67" s="855">
        <f t="shared" si="9"/>
        <v>0</v>
      </c>
      <c r="U67" s="857">
        <v>0</v>
      </c>
      <c r="V67" s="857">
        <f t="shared" si="40"/>
        <v>0</v>
      </c>
      <c r="W67" s="856" t="str">
        <f t="shared" si="42"/>
        <v/>
      </c>
      <c r="X67" s="847">
        <v>0</v>
      </c>
    </row>
    <row r="68" spans="1:24" s="852" customFormat="1" ht="12" outlineLevel="1">
      <c r="A68" s="853" t="str">
        <f>'[13]12管理费用'!A70</f>
        <v>19</v>
      </c>
      <c r="B68" s="853" t="str">
        <f>'[13]12管理费用'!B70</f>
        <v>会议费用</v>
      </c>
      <c r="C68" s="768" t="e">
        <v>#N/A</v>
      </c>
      <c r="D68" s="861">
        <f>SUM(E68:G68)</f>
        <v>0</v>
      </c>
      <c r="E68" s="883">
        <f>'[13]12管理费用'!F70</f>
        <v>0</v>
      </c>
      <c r="F68" s="883">
        <f>'[13]12管理费用'!G70</f>
        <v>0</v>
      </c>
      <c r="G68" s="883">
        <f>'[13]12管理费用'!H70</f>
        <v>0</v>
      </c>
      <c r="H68" s="861">
        <f>SUM(I68:K68)</f>
        <v>0</v>
      </c>
      <c r="I68" s="883">
        <f>'[13]12管理费用'!J70</f>
        <v>0</v>
      </c>
      <c r="J68" s="883">
        <f>'[13]12管理费用'!K70</f>
        <v>0</v>
      </c>
      <c r="K68" s="883">
        <f>'[13]12管理费用'!L70</f>
        <v>0</v>
      </c>
      <c r="L68" s="861">
        <f>SUM(M68:O68)</f>
        <v>0</v>
      </c>
      <c r="M68" s="883">
        <f>'[13]12管理费用'!N70</f>
        <v>0</v>
      </c>
      <c r="N68" s="883">
        <f>'[13]12管理费用'!O70</f>
        <v>0</v>
      </c>
      <c r="O68" s="883">
        <f>'[13]12管理费用'!P70</f>
        <v>0</v>
      </c>
      <c r="P68" s="861">
        <f>SUM(Q68:S68)</f>
        <v>0</v>
      </c>
      <c r="Q68" s="883">
        <f>'[13]12管理费用'!R70</f>
        <v>0</v>
      </c>
      <c r="R68" s="883">
        <f>'[13]12管理费用'!S70</f>
        <v>0</v>
      </c>
      <c r="S68" s="883">
        <f>'[13]12管理费用'!T70</f>
        <v>0</v>
      </c>
      <c r="T68" s="855">
        <f t="shared" si="9"/>
        <v>0</v>
      </c>
      <c r="U68" s="857">
        <v>0</v>
      </c>
      <c r="V68" s="857">
        <f t="shared" si="40"/>
        <v>0</v>
      </c>
      <c r="W68" s="856" t="str">
        <f t="shared" si="42"/>
        <v/>
      </c>
      <c r="X68" s="847">
        <v>0</v>
      </c>
    </row>
    <row r="69" spans="1:24" s="852" customFormat="1" ht="12" outlineLevel="1">
      <c r="A69" s="853" t="str">
        <f>'[13]12管理费用'!A71</f>
        <v>20</v>
      </c>
      <c r="B69" s="853" t="str">
        <f>'[13]12管理费用'!B71</f>
        <v>董事会费</v>
      </c>
      <c r="C69" s="768" t="e">
        <v>#N/A</v>
      </c>
      <c r="D69" s="855">
        <f t="shared" si="0"/>
        <v>0</v>
      </c>
      <c r="E69" s="883">
        <f>'[13]12管理费用'!F71</f>
        <v>0</v>
      </c>
      <c r="F69" s="883">
        <f>'[13]12管理费用'!G71</f>
        <v>0</v>
      </c>
      <c r="G69" s="883">
        <f>'[13]12管理费用'!H71</f>
        <v>0</v>
      </c>
      <c r="H69" s="855">
        <f t="shared" ref="H69:H76" si="46">SUM(I69:K69)</f>
        <v>0</v>
      </c>
      <c r="I69" s="883">
        <f>'[13]12管理费用'!J71</f>
        <v>0</v>
      </c>
      <c r="J69" s="883">
        <f>'[13]12管理费用'!K71</f>
        <v>0</v>
      </c>
      <c r="K69" s="883">
        <f>'[13]12管理费用'!L71</f>
        <v>0</v>
      </c>
      <c r="L69" s="855">
        <f t="shared" ref="L69:L80" si="47">SUM(M69:O69)</f>
        <v>0</v>
      </c>
      <c r="M69" s="883">
        <f>'[13]12管理费用'!N71</f>
        <v>0</v>
      </c>
      <c r="N69" s="883">
        <f>'[13]12管理费用'!O71</f>
        <v>0</v>
      </c>
      <c r="O69" s="883">
        <f>'[13]12管理费用'!P71</f>
        <v>0</v>
      </c>
      <c r="P69" s="855">
        <f t="shared" ref="P69:P80" si="48">SUM(Q69:S69)</f>
        <v>0</v>
      </c>
      <c r="Q69" s="883">
        <f>'[13]12管理费用'!R71</f>
        <v>0</v>
      </c>
      <c r="R69" s="883">
        <f>'[13]12管理费用'!S71</f>
        <v>0</v>
      </c>
      <c r="S69" s="883">
        <f>'[13]12管理费用'!T71</f>
        <v>0</v>
      </c>
      <c r="T69" s="855">
        <f t="shared" si="9"/>
        <v>0</v>
      </c>
      <c r="U69" s="857">
        <v>0</v>
      </c>
      <c r="V69" s="857">
        <f t="shared" si="40"/>
        <v>0</v>
      </c>
      <c r="W69" s="856" t="str">
        <f t="shared" si="42"/>
        <v/>
      </c>
      <c r="X69" s="847">
        <v>0</v>
      </c>
    </row>
    <row r="70" spans="1:24" s="852" customFormat="1" ht="12" outlineLevel="1">
      <c r="A70" s="853" t="str">
        <f>'[13]12管理费用'!A72</f>
        <v>21</v>
      </c>
      <c r="B70" s="853" t="str">
        <f>'[13]12管理费用'!B72</f>
        <v>党团活动费用</v>
      </c>
      <c r="C70" s="768" t="e">
        <v>#N/A</v>
      </c>
      <c r="D70" s="855">
        <f t="shared" si="0"/>
        <v>0</v>
      </c>
      <c r="E70" s="883">
        <f>'[13]12管理费用'!F72</f>
        <v>0</v>
      </c>
      <c r="F70" s="883">
        <f>'[13]12管理费用'!G72</f>
        <v>0</v>
      </c>
      <c r="G70" s="883">
        <f>'[13]12管理费用'!H72</f>
        <v>0</v>
      </c>
      <c r="H70" s="855">
        <f t="shared" si="46"/>
        <v>0</v>
      </c>
      <c r="I70" s="883">
        <f>'[13]12管理费用'!J72</f>
        <v>0</v>
      </c>
      <c r="J70" s="883">
        <f>'[13]12管理费用'!K72</f>
        <v>0</v>
      </c>
      <c r="K70" s="883">
        <f>'[13]12管理费用'!L72</f>
        <v>0</v>
      </c>
      <c r="L70" s="855">
        <f t="shared" si="47"/>
        <v>0</v>
      </c>
      <c r="M70" s="883">
        <f>'[13]12管理费用'!N72</f>
        <v>0</v>
      </c>
      <c r="N70" s="883">
        <f>'[13]12管理费用'!O72</f>
        <v>0</v>
      </c>
      <c r="O70" s="883">
        <f>'[13]12管理费用'!P72</f>
        <v>0</v>
      </c>
      <c r="P70" s="855">
        <f t="shared" si="48"/>
        <v>0</v>
      </c>
      <c r="Q70" s="883">
        <f>'[13]12管理费用'!R72</f>
        <v>0</v>
      </c>
      <c r="R70" s="883">
        <f>'[13]12管理费用'!S72</f>
        <v>0</v>
      </c>
      <c r="S70" s="883">
        <f>'[13]12管理费用'!T72</f>
        <v>0</v>
      </c>
      <c r="T70" s="855">
        <f t="shared" si="9"/>
        <v>0</v>
      </c>
      <c r="U70" s="857">
        <v>0</v>
      </c>
      <c r="V70" s="857">
        <f t="shared" si="40"/>
        <v>0</v>
      </c>
      <c r="W70" s="856" t="str">
        <f t="shared" si="42"/>
        <v/>
      </c>
      <c r="X70" s="847">
        <v>0</v>
      </c>
    </row>
    <row r="71" spans="1:24" s="852" customFormat="1" ht="12" outlineLevel="1">
      <c r="A71" s="853" t="str">
        <f>'[13]12管理费用'!A73</f>
        <v>22</v>
      </c>
      <c r="B71" s="853" t="str">
        <f>'[13]12管理费用'!B73</f>
        <v>品牌管理费</v>
      </c>
      <c r="C71" s="768" t="e">
        <v>#N/A</v>
      </c>
      <c r="D71" s="855">
        <f t="shared" si="0"/>
        <v>0</v>
      </c>
      <c r="E71" s="883">
        <f>'[13]12管理费用'!F73</f>
        <v>0</v>
      </c>
      <c r="F71" s="883">
        <f>'[13]12管理费用'!G73</f>
        <v>0</v>
      </c>
      <c r="G71" s="883">
        <f>'[13]12管理费用'!H73</f>
        <v>0</v>
      </c>
      <c r="H71" s="855">
        <f t="shared" si="46"/>
        <v>0</v>
      </c>
      <c r="I71" s="883">
        <f>'[13]12管理费用'!J73</f>
        <v>0</v>
      </c>
      <c r="J71" s="883">
        <f>'[13]12管理费用'!K73</f>
        <v>0</v>
      </c>
      <c r="K71" s="883">
        <f>'[13]12管理费用'!L73</f>
        <v>0</v>
      </c>
      <c r="L71" s="855">
        <f t="shared" si="47"/>
        <v>0</v>
      </c>
      <c r="M71" s="883">
        <f>'[13]12管理费用'!N73</f>
        <v>0</v>
      </c>
      <c r="N71" s="883">
        <f>'[13]12管理费用'!O73</f>
        <v>0</v>
      </c>
      <c r="O71" s="883">
        <f>'[13]12管理费用'!P73</f>
        <v>0</v>
      </c>
      <c r="P71" s="855">
        <f t="shared" si="48"/>
        <v>0</v>
      </c>
      <c r="Q71" s="883">
        <f>'[13]12管理费用'!R73</f>
        <v>0</v>
      </c>
      <c r="R71" s="883">
        <f>'[13]12管理费用'!S73</f>
        <v>0</v>
      </c>
      <c r="S71" s="883">
        <f>'[13]12管理费用'!T73</f>
        <v>0</v>
      </c>
      <c r="T71" s="855">
        <f t="shared" si="9"/>
        <v>0</v>
      </c>
      <c r="U71" s="857">
        <v>0</v>
      </c>
      <c r="V71" s="857">
        <f t="shared" si="40"/>
        <v>0</v>
      </c>
      <c r="W71" s="856" t="str">
        <f t="shared" si="42"/>
        <v/>
      </c>
      <c r="X71" s="847">
        <v>0</v>
      </c>
    </row>
    <row r="72" spans="1:24" s="852" customFormat="1" ht="12" outlineLevel="1">
      <c r="A72" s="853" t="str">
        <f>'[13]12管理费用'!A44</f>
        <v>12</v>
      </c>
      <c r="B72" s="853" t="str">
        <f>'[13]12管理费用'!B44</f>
        <v>财产保险费</v>
      </c>
      <c r="C72" s="768" t="e">
        <v>#N/A</v>
      </c>
      <c r="D72" s="855">
        <f t="shared" si="0"/>
        <v>0</v>
      </c>
      <c r="E72" s="883">
        <f>'[13]12管理费用'!F44</f>
        <v>0</v>
      </c>
      <c r="F72" s="883">
        <f>'[13]12管理费用'!G44</f>
        <v>0</v>
      </c>
      <c r="G72" s="883">
        <f>'[13]12管理费用'!H44</f>
        <v>0</v>
      </c>
      <c r="H72" s="855">
        <f t="shared" si="46"/>
        <v>0</v>
      </c>
      <c r="I72" s="883">
        <f>'[13]12管理费用'!J44</f>
        <v>0</v>
      </c>
      <c r="J72" s="883">
        <f>'[13]12管理费用'!K44</f>
        <v>0</v>
      </c>
      <c r="K72" s="883">
        <f>'[13]12管理费用'!L44</f>
        <v>0</v>
      </c>
      <c r="L72" s="855">
        <f t="shared" si="47"/>
        <v>0</v>
      </c>
      <c r="M72" s="883">
        <f>'[13]12管理费用'!N44</f>
        <v>0</v>
      </c>
      <c r="N72" s="883">
        <f>'[13]12管理费用'!O44</f>
        <v>0</v>
      </c>
      <c r="O72" s="883">
        <f>'[13]12管理费用'!P44</f>
        <v>0</v>
      </c>
      <c r="P72" s="855">
        <f t="shared" si="48"/>
        <v>0</v>
      </c>
      <c r="Q72" s="883">
        <f>'[13]12管理费用'!R44</f>
        <v>0</v>
      </c>
      <c r="R72" s="883">
        <f>'[13]12管理费用'!S44</f>
        <v>0</v>
      </c>
      <c r="S72" s="883">
        <f>'[13]12管理费用'!T44</f>
        <v>0</v>
      </c>
      <c r="T72" s="855">
        <f t="shared" si="9"/>
        <v>0</v>
      </c>
      <c r="U72" s="857">
        <v>0</v>
      </c>
      <c r="V72" s="857">
        <f t="shared" si="40"/>
        <v>0</v>
      </c>
      <c r="W72" s="856" t="str">
        <f t="shared" si="42"/>
        <v/>
      </c>
      <c r="X72" s="847">
        <v>0</v>
      </c>
    </row>
    <row r="73" spans="1:24" s="852" customFormat="1" ht="12" outlineLevel="1">
      <c r="A73" s="853" t="str">
        <f>'[13]12管理费用'!A74</f>
        <v>23</v>
      </c>
      <c r="B73" s="853" t="str">
        <f>'[13]12管理费用'!B74</f>
        <v>捐赠费</v>
      </c>
      <c r="C73" s="768" t="e">
        <v>#N/A</v>
      </c>
      <c r="D73" s="855">
        <f t="shared" si="0"/>
        <v>0</v>
      </c>
      <c r="E73" s="883">
        <f>'[13]12管理费用'!F74</f>
        <v>0</v>
      </c>
      <c r="F73" s="883">
        <f>'[13]12管理费用'!G74</f>
        <v>0</v>
      </c>
      <c r="G73" s="883">
        <f>'[13]12管理费用'!H74</f>
        <v>0</v>
      </c>
      <c r="H73" s="855">
        <f t="shared" si="46"/>
        <v>0</v>
      </c>
      <c r="I73" s="883">
        <f>'[13]12管理费用'!J74</f>
        <v>0</v>
      </c>
      <c r="J73" s="883">
        <f>'[13]12管理费用'!K74</f>
        <v>0</v>
      </c>
      <c r="K73" s="883">
        <f>'[13]12管理费用'!L74</f>
        <v>0</v>
      </c>
      <c r="L73" s="855">
        <f t="shared" si="47"/>
        <v>0</v>
      </c>
      <c r="M73" s="883">
        <f>'[13]12管理费用'!N74</f>
        <v>0</v>
      </c>
      <c r="N73" s="883">
        <f>'[13]12管理费用'!O74</f>
        <v>0</v>
      </c>
      <c r="O73" s="883">
        <f>'[13]12管理费用'!P74</f>
        <v>0</v>
      </c>
      <c r="P73" s="855">
        <f t="shared" si="48"/>
        <v>0</v>
      </c>
      <c r="Q73" s="883">
        <f>'[13]12管理费用'!R74</f>
        <v>0</v>
      </c>
      <c r="R73" s="883">
        <f>'[13]12管理费用'!S74</f>
        <v>0</v>
      </c>
      <c r="S73" s="883">
        <f>'[13]12管理费用'!T74</f>
        <v>0</v>
      </c>
      <c r="T73" s="855">
        <f t="shared" ref="T73:T99" si="49">SUM(D73,H73,L73,P73)</f>
        <v>0</v>
      </c>
      <c r="U73" s="857">
        <v>0</v>
      </c>
      <c r="V73" s="857">
        <f t="shared" si="40"/>
        <v>0</v>
      </c>
      <c r="W73" s="856" t="str">
        <f t="shared" si="42"/>
        <v/>
      </c>
      <c r="X73" s="847">
        <v>0</v>
      </c>
    </row>
    <row r="74" spans="1:24" s="852" customFormat="1" ht="12" outlineLevel="1">
      <c r="A74" s="853" t="str">
        <f>'[13]12管理费用'!A75</f>
        <v>24</v>
      </c>
      <c r="B74" s="853" t="str">
        <f>'[13]12管理费用'!B75</f>
        <v>专项费用</v>
      </c>
      <c r="C74" s="768" t="e">
        <v>#N/A</v>
      </c>
      <c r="D74" s="855">
        <f t="shared" si="0"/>
        <v>0</v>
      </c>
      <c r="E74" s="883">
        <f>'[13]12管理费用'!F75</f>
        <v>0</v>
      </c>
      <c r="F74" s="883">
        <f>'[13]12管理费用'!G75</f>
        <v>0</v>
      </c>
      <c r="G74" s="883">
        <f>'[13]12管理费用'!H75</f>
        <v>0</v>
      </c>
      <c r="H74" s="855">
        <f t="shared" si="46"/>
        <v>0</v>
      </c>
      <c r="I74" s="883">
        <f>'[13]12管理费用'!J75</f>
        <v>0</v>
      </c>
      <c r="J74" s="883">
        <f>'[13]12管理费用'!K75</f>
        <v>0</v>
      </c>
      <c r="K74" s="883">
        <f>'[13]12管理费用'!L75</f>
        <v>0</v>
      </c>
      <c r="L74" s="855">
        <f t="shared" si="47"/>
        <v>0</v>
      </c>
      <c r="M74" s="883">
        <f>'[13]12管理费用'!N75</f>
        <v>0</v>
      </c>
      <c r="N74" s="883">
        <f>'[13]12管理费用'!O75</f>
        <v>0</v>
      </c>
      <c r="O74" s="883">
        <f>'[13]12管理费用'!P75</f>
        <v>0</v>
      </c>
      <c r="P74" s="855">
        <f t="shared" si="48"/>
        <v>0</v>
      </c>
      <c r="Q74" s="883">
        <f>'[13]12管理费用'!R75</f>
        <v>0</v>
      </c>
      <c r="R74" s="883">
        <f>'[13]12管理费用'!S75</f>
        <v>0</v>
      </c>
      <c r="S74" s="883">
        <f>'[13]12管理费用'!T75</f>
        <v>0</v>
      </c>
      <c r="T74" s="855">
        <f t="shared" si="49"/>
        <v>0</v>
      </c>
      <c r="U74" s="857">
        <v>0</v>
      </c>
      <c r="V74" s="857">
        <f t="shared" si="40"/>
        <v>0</v>
      </c>
      <c r="W74" s="856" t="str">
        <f t="shared" si="42"/>
        <v/>
      </c>
      <c r="X74" s="847">
        <v>0</v>
      </c>
    </row>
    <row r="75" spans="1:24" s="852" customFormat="1" ht="12" outlineLevel="1" collapsed="1">
      <c r="A75" s="853" t="str">
        <f>'[13]12管理费用'!A76</f>
        <v>25</v>
      </c>
      <c r="B75" s="853" t="str">
        <f>'[13]12管理费用'!B76</f>
        <v>其他</v>
      </c>
      <c r="C75" s="768" t="e">
        <v>#N/A</v>
      </c>
      <c r="D75" s="855">
        <f t="shared" si="0"/>
        <v>0</v>
      </c>
      <c r="E75" s="883">
        <f>'[13]12管理费用'!F76</f>
        <v>0</v>
      </c>
      <c r="F75" s="883">
        <f>'[13]12管理费用'!G76</f>
        <v>0</v>
      </c>
      <c r="G75" s="883">
        <f>'[13]12管理费用'!H76</f>
        <v>0</v>
      </c>
      <c r="H75" s="855">
        <f t="shared" si="46"/>
        <v>0</v>
      </c>
      <c r="I75" s="883">
        <f>'[13]12管理费用'!J76</f>
        <v>0</v>
      </c>
      <c r="J75" s="883">
        <f>'[13]12管理费用'!K76</f>
        <v>0</v>
      </c>
      <c r="K75" s="883">
        <f>'[13]12管理费用'!L76</f>
        <v>0</v>
      </c>
      <c r="L75" s="855">
        <f t="shared" si="47"/>
        <v>0</v>
      </c>
      <c r="M75" s="883">
        <f>'[13]12管理费用'!N76</f>
        <v>0</v>
      </c>
      <c r="N75" s="883">
        <f>'[13]12管理费用'!O76</f>
        <v>0</v>
      </c>
      <c r="O75" s="883">
        <f>'[13]12管理费用'!P76</f>
        <v>0</v>
      </c>
      <c r="P75" s="855">
        <f t="shared" si="48"/>
        <v>0</v>
      </c>
      <c r="Q75" s="883">
        <f>'[13]12管理费用'!R76</f>
        <v>0</v>
      </c>
      <c r="R75" s="883">
        <f>'[13]12管理费用'!S76</f>
        <v>0</v>
      </c>
      <c r="S75" s="883">
        <f>'[13]12管理费用'!T76</f>
        <v>0</v>
      </c>
      <c r="T75" s="855">
        <f t="shared" si="49"/>
        <v>0</v>
      </c>
      <c r="U75" s="857">
        <v>0</v>
      </c>
      <c r="V75" s="857">
        <f t="shared" si="40"/>
        <v>0</v>
      </c>
      <c r="W75" s="856" t="str">
        <f t="shared" si="42"/>
        <v/>
      </c>
      <c r="X75" s="847">
        <v>0</v>
      </c>
    </row>
    <row r="76" spans="1:24" s="852" customFormat="1" ht="12" outlineLevel="1">
      <c r="A76" s="853">
        <f>'[13]12管理费用'!A77</f>
        <v>0</v>
      </c>
      <c r="B76" s="853">
        <f>'[13]12管理费用'!B77</f>
        <v>0</v>
      </c>
      <c r="C76" s="768" t="e">
        <v>#N/A</v>
      </c>
      <c r="D76" s="855">
        <f t="shared" si="0"/>
        <v>0</v>
      </c>
      <c r="E76" s="883">
        <f>'[13]12管理费用'!F77</f>
        <v>0</v>
      </c>
      <c r="F76" s="883">
        <f>'[13]12管理费用'!G77</f>
        <v>0</v>
      </c>
      <c r="G76" s="883">
        <f>'[13]12管理费用'!H77</f>
        <v>0</v>
      </c>
      <c r="H76" s="855">
        <f t="shared" si="46"/>
        <v>0</v>
      </c>
      <c r="I76" s="883">
        <f>'[13]12管理费用'!J77</f>
        <v>0</v>
      </c>
      <c r="J76" s="883">
        <f>'[13]12管理费用'!K77</f>
        <v>0</v>
      </c>
      <c r="K76" s="883">
        <f>'[13]12管理费用'!L77</f>
        <v>0</v>
      </c>
      <c r="L76" s="855">
        <f t="shared" si="47"/>
        <v>0</v>
      </c>
      <c r="M76" s="883">
        <f>'[13]12管理费用'!N77</f>
        <v>0</v>
      </c>
      <c r="N76" s="883">
        <f>'[13]12管理费用'!O77</f>
        <v>0</v>
      </c>
      <c r="O76" s="883">
        <f>'[13]12管理费用'!P77</f>
        <v>0</v>
      </c>
      <c r="P76" s="855">
        <f t="shared" si="48"/>
        <v>0</v>
      </c>
      <c r="Q76" s="883">
        <f>'[13]12管理费用'!R77</f>
        <v>0</v>
      </c>
      <c r="R76" s="883">
        <f>'[13]12管理费用'!S77</f>
        <v>0</v>
      </c>
      <c r="S76" s="883">
        <f>'[13]12管理费用'!T77</f>
        <v>0</v>
      </c>
      <c r="T76" s="855">
        <f t="shared" si="49"/>
        <v>0</v>
      </c>
      <c r="U76" s="857">
        <v>0</v>
      </c>
      <c r="V76" s="857">
        <f t="shared" si="40"/>
        <v>0</v>
      </c>
      <c r="W76" s="856" t="str">
        <f t="shared" si="42"/>
        <v/>
      </c>
      <c r="X76" s="847">
        <v>0</v>
      </c>
    </row>
    <row r="77" spans="1:24" s="852" customFormat="1" ht="12" outlineLevel="1">
      <c r="A77" s="853">
        <f>'[13]12管理费用'!A78</f>
        <v>0</v>
      </c>
      <c r="B77" s="853">
        <f>'[13]12管理费用'!B78</f>
        <v>0</v>
      </c>
      <c r="C77" s="768" t="e">
        <v>#N/A</v>
      </c>
      <c r="D77" s="855">
        <f t="shared" ref="D77:D80" si="50">SUM(E77:G77)</f>
        <v>0</v>
      </c>
      <c r="E77" s="883">
        <f>'[13]12管理费用'!F78</f>
        <v>0</v>
      </c>
      <c r="F77" s="883">
        <f>'[13]12管理费用'!G78</f>
        <v>0</v>
      </c>
      <c r="G77" s="883">
        <f>'[13]12管理费用'!H78</f>
        <v>0</v>
      </c>
      <c r="H77" s="855">
        <f t="shared" ref="H77:H80" si="51">SUM(I77:K77)</f>
        <v>0</v>
      </c>
      <c r="I77" s="883">
        <f>'[13]12管理费用'!J78</f>
        <v>0</v>
      </c>
      <c r="J77" s="883">
        <f>'[13]12管理费用'!K78</f>
        <v>0</v>
      </c>
      <c r="K77" s="883">
        <f>'[13]12管理费用'!L78</f>
        <v>0</v>
      </c>
      <c r="L77" s="855">
        <f t="shared" si="47"/>
        <v>0</v>
      </c>
      <c r="M77" s="883">
        <f>'[13]12管理费用'!N78</f>
        <v>0</v>
      </c>
      <c r="N77" s="883">
        <f>'[13]12管理费用'!O78</f>
        <v>0</v>
      </c>
      <c r="O77" s="883">
        <f>'[13]12管理费用'!P78</f>
        <v>0</v>
      </c>
      <c r="P77" s="855">
        <f t="shared" si="48"/>
        <v>0</v>
      </c>
      <c r="Q77" s="883">
        <f>'[13]12管理费用'!R78</f>
        <v>0</v>
      </c>
      <c r="R77" s="883">
        <f>'[13]12管理费用'!S78</f>
        <v>0</v>
      </c>
      <c r="S77" s="883">
        <f>'[13]12管理费用'!T78</f>
        <v>0</v>
      </c>
      <c r="T77" s="855">
        <f t="shared" si="49"/>
        <v>0</v>
      </c>
      <c r="U77" s="857">
        <v>0</v>
      </c>
      <c r="V77" s="857">
        <f t="shared" si="40"/>
        <v>0</v>
      </c>
      <c r="W77" s="856" t="str">
        <f t="shared" si="42"/>
        <v/>
      </c>
      <c r="X77" s="847">
        <v>0</v>
      </c>
    </row>
    <row r="78" spans="1:24" s="852" customFormat="1" ht="12" outlineLevel="1">
      <c r="A78" s="853">
        <f>'[13]12管理费用'!A79</f>
        <v>0</v>
      </c>
      <c r="B78" s="853">
        <f>'[13]12管理费用'!B79</f>
        <v>0</v>
      </c>
      <c r="C78" s="768" t="e">
        <v>#N/A</v>
      </c>
      <c r="D78" s="855">
        <f t="shared" si="50"/>
        <v>0</v>
      </c>
      <c r="E78" s="883">
        <f>'[13]12管理费用'!F79</f>
        <v>0</v>
      </c>
      <c r="F78" s="883">
        <f>'[13]12管理费用'!G79</f>
        <v>0</v>
      </c>
      <c r="G78" s="883">
        <f>'[13]12管理费用'!H79</f>
        <v>0</v>
      </c>
      <c r="H78" s="855">
        <f t="shared" si="51"/>
        <v>0</v>
      </c>
      <c r="I78" s="883">
        <f>'[13]12管理费用'!J79</f>
        <v>0</v>
      </c>
      <c r="J78" s="883">
        <f>'[13]12管理费用'!K79</f>
        <v>0</v>
      </c>
      <c r="K78" s="883">
        <f>'[13]12管理费用'!L79</f>
        <v>0</v>
      </c>
      <c r="L78" s="855">
        <f t="shared" si="47"/>
        <v>0</v>
      </c>
      <c r="M78" s="883">
        <f>'[13]12管理费用'!N79</f>
        <v>0</v>
      </c>
      <c r="N78" s="883">
        <f>'[13]12管理费用'!O79</f>
        <v>0</v>
      </c>
      <c r="O78" s="883">
        <f>'[13]12管理费用'!P79</f>
        <v>0</v>
      </c>
      <c r="P78" s="855">
        <f t="shared" si="48"/>
        <v>0</v>
      </c>
      <c r="Q78" s="883">
        <f>'[13]12管理费用'!R79</f>
        <v>0</v>
      </c>
      <c r="R78" s="883">
        <f>'[13]12管理费用'!S79</f>
        <v>0</v>
      </c>
      <c r="S78" s="883">
        <f>'[13]12管理费用'!T79</f>
        <v>0</v>
      </c>
      <c r="T78" s="855">
        <f t="shared" si="49"/>
        <v>0</v>
      </c>
      <c r="U78" s="857">
        <v>0</v>
      </c>
      <c r="V78" s="857">
        <f t="shared" si="40"/>
        <v>0</v>
      </c>
      <c r="W78" s="856" t="str">
        <f t="shared" si="42"/>
        <v/>
      </c>
      <c r="X78" s="847">
        <v>0</v>
      </c>
    </row>
    <row r="79" spans="1:24" s="864" customFormat="1" ht="12">
      <c r="A79" s="853">
        <f>'[13]12管理费用'!A80</f>
        <v>0</v>
      </c>
      <c r="B79" s="853">
        <f>'[13]12管理费用'!B80</f>
        <v>0</v>
      </c>
      <c r="C79" s="862"/>
      <c r="D79" s="855">
        <f t="shared" si="50"/>
        <v>0</v>
      </c>
      <c r="E79" s="883">
        <f>'[13]12管理费用'!F80</f>
        <v>0</v>
      </c>
      <c r="F79" s="883">
        <f>'[13]12管理费用'!G80</f>
        <v>0</v>
      </c>
      <c r="G79" s="883">
        <f>'[13]12管理费用'!H80</f>
        <v>0</v>
      </c>
      <c r="H79" s="855">
        <f t="shared" si="51"/>
        <v>0</v>
      </c>
      <c r="I79" s="883">
        <f>'[13]12管理费用'!J80</f>
        <v>0</v>
      </c>
      <c r="J79" s="883">
        <f>'[13]12管理费用'!K80</f>
        <v>0</v>
      </c>
      <c r="K79" s="883">
        <f>'[13]12管理费用'!L80</f>
        <v>0</v>
      </c>
      <c r="L79" s="855">
        <f t="shared" si="47"/>
        <v>0</v>
      </c>
      <c r="M79" s="883">
        <f>'[13]12管理费用'!N80</f>
        <v>0</v>
      </c>
      <c r="N79" s="883">
        <f>'[13]12管理费用'!O80</f>
        <v>0</v>
      </c>
      <c r="O79" s="883">
        <f>'[13]12管理费用'!P80</f>
        <v>0</v>
      </c>
      <c r="P79" s="855">
        <f t="shared" si="48"/>
        <v>0</v>
      </c>
      <c r="Q79" s="883">
        <f>'[13]12管理费用'!R80</f>
        <v>0</v>
      </c>
      <c r="R79" s="883">
        <f>'[13]12管理费用'!S80</f>
        <v>0</v>
      </c>
      <c r="S79" s="883">
        <f>'[13]12管理费用'!T80</f>
        <v>0</v>
      </c>
      <c r="T79" s="887">
        <f t="shared" si="49"/>
        <v>0</v>
      </c>
      <c r="U79" s="863">
        <f>U8+U34+U35+U36+U37+U38+U39+U40+U41+U42+U43+U44+U45+U52+U59+U65+U66+U67+U68+U69+U70+U71</f>
        <v>702491</v>
      </c>
      <c r="V79" s="863">
        <f>V8+V34+V35+V36+V37+V38+V39+V40+V41+V42+V43+V44+V45+V52+V59+V65+V66+V67+V68+V69+V70+V71</f>
        <v>0</v>
      </c>
      <c r="W79" s="856">
        <f t="shared" si="42"/>
        <v>-1</v>
      </c>
      <c r="X79" s="847">
        <v>0</v>
      </c>
    </row>
    <row r="80" spans="1:24" s="852" customFormat="1" ht="12">
      <c r="A80" s="853">
        <f>'[13]12管理费用'!A81</f>
        <v>0</v>
      </c>
      <c r="B80" s="853">
        <f>'[13]12管理费用'!B81</f>
        <v>0</v>
      </c>
      <c r="C80" s="865"/>
      <c r="D80" s="855">
        <f t="shared" si="50"/>
        <v>0</v>
      </c>
      <c r="E80" s="883">
        <f>'[13]12管理费用'!F81</f>
        <v>0</v>
      </c>
      <c r="F80" s="883">
        <f>'[13]12管理费用'!G81</f>
        <v>0</v>
      </c>
      <c r="G80" s="883">
        <f>'[13]12管理费用'!H81</f>
        <v>0</v>
      </c>
      <c r="H80" s="855">
        <f t="shared" si="51"/>
        <v>0</v>
      </c>
      <c r="I80" s="883">
        <f>'[13]12管理费用'!J81</f>
        <v>0</v>
      </c>
      <c r="J80" s="883">
        <f>'[13]12管理费用'!K81</f>
        <v>0</v>
      </c>
      <c r="K80" s="883">
        <f>'[13]12管理费用'!L81</f>
        <v>0</v>
      </c>
      <c r="L80" s="855">
        <f t="shared" si="47"/>
        <v>0</v>
      </c>
      <c r="M80" s="883">
        <f>'[13]12管理费用'!N81</f>
        <v>0</v>
      </c>
      <c r="N80" s="883">
        <f>'[13]12管理费用'!O81</f>
        <v>0</v>
      </c>
      <c r="O80" s="883">
        <f>'[13]12管理费用'!P81</f>
        <v>0</v>
      </c>
      <c r="P80" s="855">
        <f t="shared" si="48"/>
        <v>0</v>
      </c>
      <c r="Q80" s="883">
        <f>'[13]12管理费用'!R81</f>
        <v>0</v>
      </c>
      <c r="R80" s="883">
        <f>'[13]12管理费用'!S81</f>
        <v>0</v>
      </c>
      <c r="S80" s="883">
        <f>'[13]12管理费用'!T81</f>
        <v>0</v>
      </c>
      <c r="T80" s="855">
        <f t="shared" si="49"/>
        <v>0</v>
      </c>
      <c r="U80" s="857">
        <v>0</v>
      </c>
      <c r="V80" s="860"/>
      <c r="W80" s="856" t="str">
        <f t="shared" si="42"/>
        <v/>
      </c>
      <c r="X80" s="847">
        <v>0</v>
      </c>
    </row>
    <row r="81" spans="1:24" s="852" customFormat="1" ht="12">
      <c r="A81" s="853">
        <f>'[13]12管理费用'!A82</f>
        <v>0</v>
      </c>
      <c r="B81" s="853" t="str">
        <f>'[13]12管理费用'!B82</f>
        <v>小    计</v>
      </c>
      <c r="C81" s="866"/>
      <c r="D81" s="855">
        <f>SUM(E81:G81)</f>
        <v>0</v>
      </c>
      <c r="E81" s="883">
        <f>SUM(E8,E34:E45,E52,E60,E67:E80)</f>
        <v>0</v>
      </c>
      <c r="F81" s="883">
        <f t="shared" ref="F81:G81" si="52">SUM(F8,F34:F45,F52,F60,F67:F80)</f>
        <v>0</v>
      </c>
      <c r="G81" s="883">
        <f t="shared" si="52"/>
        <v>0</v>
      </c>
      <c r="H81" s="855">
        <f>SUM(I81:K81)</f>
        <v>0</v>
      </c>
      <c r="I81" s="883">
        <f>SUM(I8,I34:I45,I52,I60,I67:I80)</f>
        <v>0</v>
      </c>
      <c r="J81" s="883">
        <f t="shared" ref="J81:K81" si="53">SUM(J8,J34:J45,J52,J60,J67:J80)</f>
        <v>0</v>
      </c>
      <c r="K81" s="883">
        <f t="shared" si="53"/>
        <v>0</v>
      </c>
      <c r="L81" s="855">
        <f>SUM(M81:O81)</f>
        <v>0</v>
      </c>
      <c r="M81" s="883">
        <f>SUM(M8,M34:M45,M52,M60,M67:M80)</f>
        <v>0</v>
      </c>
      <c r="N81" s="883">
        <f t="shared" ref="N81:O81" si="54">SUM(N8,N34:N45,N52,N60,N67:N80)</f>
        <v>0</v>
      </c>
      <c r="O81" s="883">
        <f t="shared" si="54"/>
        <v>0</v>
      </c>
      <c r="P81" s="855">
        <f>SUM(Q81:S81)</f>
        <v>0</v>
      </c>
      <c r="Q81" s="883">
        <f>SUM(Q8,Q34:Q45,Q52,Q60,Q67:Q80)</f>
        <v>0</v>
      </c>
      <c r="R81" s="883">
        <f t="shared" ref="R81:S81" si="55">SUM(R8,R34:R45,R52,R60,R67:R80)</f>
        <v>0</v>
      </c>
      <c r="S81" s="883">
        <f t="shared" si="55"/>
        <v>0</v>
      </c>
      <c r="T81" s="855">
        <f t="shared" si="49"/>
        <v>0</v>
      </c>
      <c r="U81" s="857">
        <v>0</v>
      </c>
      <c r="V81" s="857">
        <f t="shared" ref="V81:V97" si="56">T81-U81</f>
        <v>0</v>
      </c>
      <c r="W81" s="856" t="str">
        <f t="shared" si="42"/>
        <v/>
      </c>
      <c r="X81" s="847">
        <v>0</v>
      </c>
    </row>
    <row r="82" spans="1:24" s="852" customFormat="1" ht="12">
      <c r="A82" s="884" t="s">
        <v>1733</v>
      </c>
      <c r="B82" s="884" t="s">
        <v>1734</v>
      </c>
      <c r="C82" s="867"/>
      <c r="D82" s="855"/>
      <c r="E82" s="883"/>
      <c r="F82" s="883"/>
      <c r="G82" s="883"/>
      <c r="H82" s="855"/>
      <c r="I82" s="883"/>
      <c r="J82" s="883"/>
      <c r="K82" s="883"/>
      <c r="L82" s="855"/>
      <c r="M82" s="883"/>
      <c r="N82" s="883"/>
      <c r="O82" s="883"/>
      <c r="P82" s="855"/>
      <c r="Q82" s="883"/>
      <c r="R82" s="883"/>
      <c r="S82" s="883"/>
      <c r="T82" s="855">
        <f t="shared" si="49"/>
        <v>0</v>
      </c>
      <c r="U82" s="857">
        <v>0</v>
      </c>
      <c r="V82" s="857">
        <f t="shared" si="56"/>
        <v>0</v>
      </c>
      <c r="W82" s="856" t="str">
        <f t="shared" si="42"/>
        <v/>
      </c>
      <c r="X82" s="847">
        <v>0</v>
      </c>
    </row>
    <row r="83" spans="1:24" s="852" customFormat="1" ht="12" outlineLevel="1">
      <c r="A83" s="853">
        <v>1</v>
      </c>
      <c r="B83" s="853" t="s">
        <v>1735</v>
      </c>
      <c r="C83" s="866"/>
      <c r="D83" s="855">
        <f t="shared" ref="D83:D99" si="57">SUM(E83:G83)</f>
        <v>182500</v>
      </c>
      <c r="E83" s="883">
        <f>'[13]12管理费用'!F84</f>
        <v>60600</v>
      </c>
      <c r="F83" s="883">
        <f>'[13]12管理费用'!G84</f>
        <v>60900</v>
      </c>
      <c r="G83" s="883">
        <f>'[13]12管理费用'!H84</f>
        <v>61000</v>
      </c>
      <c r="H83" s="855">
        <f t="shared" ref="H83:H99" si="58">SUM(I83:K83)</f>
        <v>185800</v>
      </c>
      <c r="I83" s="883">
        <f>'[13]12管理费用'!J84</f>
        <v>61600</v>
      </c>
      <c r="J83" s="883">
        <f>'[13]12管理费用'!K84</f>
        <v>62100</v>
      </c>
      <c r="K83" s="883">
        <f>'[13]12管理费用'!L84</f>
        <v>62100</v>
      </c>
      <c r="L83" s="855">
        <f t="shared" ref="L83:L99" si="59">SUM(M83:O83)</f>
        <v>186300</v>
      </c>
      <c r="M83" s="883">
        <f>'[13]12管理费用'!N84</f>
        <v>62100</v>
      </c>
      <c r="N83" s="883">
        <f>'[13]12管理费用'!O84</f>
        <v>62100</v>
      </c>
      <c r="O83" s="883">
        <f>'[13]12管理费用'!P84</f>
        <v>62100</v>
      </c>
      <c r="P83" s="855">
        <f t="shared" ref="P83:P99" si="60">SUM(Q83:S83)</f>
        <v>167400</v>
      </c>
      <c r="Q83" s="883">
        <f>'[13]12管理费用'!R84</f>
        <v>55800</v>
      </c>
      <c r="R83" s="883">
        <f>'[13]12管理费用'!S84</f>
        <v>55800</v>
      </c>
      <c r="S83" s="883">
        <f>'[13]12管理费用'!T84</f>
        <v>55800</v>
      </c>
      <c r="T83" s="855">
        <f t="shared" si="49"/>
        <v>722000</v>
      </c>
      <c r="U83" s="857">
        <v>798580</v>
      </c>
      <c r="V83" s="857">
        <f t="shared" si="56"/>
        <v>-76580</v>
      </c>
      <c r="W83" s="856">
        <f t="shared" si="42"/>
        <v>-9.589521400485862E-2</v>
      </c>
      <c r="X83" s="847">
        <v>0</v>
      </c>
    </row>
    <row r="84" spans="1:24" s="852" customFormat="1" ht="12" outlineLevel="1">
      <c r="A84" s="853">
        <v>2</v>
      </c>
      <c r="B84" s="853" t="s">
        <v>355</v>
      </c>
      <c r="C84" s="867"/>
      <c r="D84" s="855">
        <f t="shared" si="57"/>
        <v>34800</v>
      </c>
      <c r="E84" s="883">
        <f>'[13]12管理费用'!F85</f>
        <v>11600</v>
      </c>
      <c r="F84" s="883">
        <f>'[13]12管理费用'!G85</f>
        <v>11600</v>
      </c>
      <c r="G84" s="883">
        <f>'[13]12管理费用'!H85</f>
        <v>11600</v>
      </c>
      <c r="H84" s="855">
        <f t="shared" si="58"/>
        <v>34800</v>
      </c>
      <c r="I84" s="883">
        <f>'[13]12管理费用'!J85</f>
        <v>11600</v>
      </c>
      <c r="J84" s="883">
        <f>'[13]12管理费用'!K85</f>
        <v>11600</v>
      </c>
      <c r="K84" s="883">
        <f>'[13]12管理费用'!L85</f>
        <v>11600</v>
      </c>
      <c r="L84" s="855">
        <f t="shared" si="59"/>
        <v>34800</v>
      </c>
      <c r="M84" s="883">
        <f>'[13]12管理费用'!N85</f>
        <v>11600</v>
      </c>
      <c r="N84" s="883">
        <f>'[13]12管理费用'!O85</f>
        <v>11600</v>
      </c>
      <c r="O84" s="883">
        <f>'[13]12管理费用'!P85</f>
        <v>11600</v>
      </c>
      <c r="P84" s="855">
        <f t="shared" si="60"/>
        <v>34800</v>
      </c>
      <c r="Q84" s="883">
        <f>'[13]12管理费用'!R85</f>
        <v>11600</v>
      </c>
      <c r="R84" s="883">
        <f>'[13]12管理费用'!S85</f>
        <v>11600</v>
      </c>
      <c r="S84" s="883">
        <f>'[13]12管理费用'!T85</f>
        <v>11600</v>
      </c>
      <c r="T84" s="855">
        <f t="shared" si="49"/>
        <v>139200</v>
      </c>
      <c r="U84" s="857">
        <v>134269</v>
      </c>
      <c r="V84" s="857">
        <f t="shared" si="56"/>
        <v>4931</v>
      </c>
      <c r="W84" s="856">
        <f t="shared" si="42"/>
        <v>3.6724783829476651E-2</v>
      </c>
      <c r="X84" s="847">
        <v>0</v>
      </c>
    </row>
    <row r="85" spans="1:24" s="852" customFormat="1" ht="12" outlineLevel="1">
      <c r="A85" s="853">
        <v>3</v>
      </c>
      <c r="B85" s="853" t="s">
        <v>1736</v>
      </c>
      <c r="C85" s="867"/>
      <c r="D85" s="855">
        <f t="shared" si="57"/>
        <v>0</v>
      </c>
      <c r="E85" s="883">
        <f>'[13]12管理费用'!F86</f>
        <v>0</v>
      </c>
      <c r="F85" s="883">
        <f>'[13]12管理费用'!G86</f>
        <v>0</v>
      </c>
      <c r="G85" s="883">
        <f>'[13]12管理费用'!H86</f>
        <v>0</v>
      </c>
      <c r="H85" s="855">
        <f t="shared" si="58"/>
        <v>0</v>
      </c>
      <c r="I85" s="883">
        <f>'[13]12管理费用'!J86</f>
        <v>0</v>
      </c>
      <c r="J85" s="883">
        <f>'[13]12管理费用'!K86</f>
        <v>0</v>
      </c>
      <c r="K85" s="883">
        <f>'[13]12管理费用'!L86</f>
        <v>0</v>
      </c>
      <c r="L85" s="855">
        <f t="shared" si="59"/>
        <v>0</v>
      </c>
      <c r="M85" s="883">
        <f>'[13]12管理费用'!N86</f>
        <v>0</v>
      </c>
      <c r="N85" s="883">
        <f>'[13]12管理费用'!O86</f>
        <v>0</v>
      </c>
      <c r="O85" s="883">
        <f>'[13]12管理费用'!P86</f>
        <v>0</v>
      </c>
      <c r="P85" s="855">
        <f t="shared" si="60"/>
        <v>0</v>
      </c>
      <c r="Q85" s="883">
        <f>'[13]12管理费用'!R86</f>
        <v>0</v>
      </c>
      <c r="R85" s="883">
        <f>'[13]12管理费用'!S86</f>
        <v>0</v>
      </c>
      <c r="S85" s="883">
        <f>'[13]12管理费用'!T86</f>
        <v>0</v>
      </c>
      <c r="T85" s="855">
        <f t="shared" si="49"/>
        <v>0</v>
      </c>
      <c r="U85" s="857">
        <v>0</v>
      </c>
      <c r="V85" s="857">
        <f t="shared" si="56"/>
        <v>0</v>
      </c>
      <c r="W85" s="856" t="str">
        <f t="shared" si="42"/>
        <v/>
      </c>
      <c r="X85" s="847">
        <v>0</v>
      </c>
    </row>
    <row r="86" spans="1:24" s="852" customFormat="1" ht="12" outlineLevel="1">
      <c r="A86" s="853">
        <v>4</v>
      </c>
      <c r="B86" s="853" t="s">
        <v>1737</v>
      </c>
      <c r="C86" s="867"/>
      <c r="D86" s="855">
        <f t="shared" si="57"/>
        <v>0</v>
      </c>
      <c r="E86" s="883">
        <f>'[13]12管理费用'!F87</f>
        <v>0</v>
      </c>
      <c r="F86" s="883">
        <f>'[13]12管理费用'!G87</f>
        <v>0</v>
      </c>
      <c r="G86" s="883">
        <f>'[13]12管理费用'!H87</f>
        <v>0</v>
      </c>
      <c r="H86" s="855">
        <f t="shared" si="58"/>
        <v>0</v>
      </c>
      <c r="I86" s="883">
        <f>'[13]12管理费用'!J87</f>
        <v>0</v>
      </c>
      <c r="J86" s="883">
        <f>'[13]12管理费用'!K87</f>
        <v>0</v>
      </c>
      <c r="K86" s="883">
        <f>'[13]12管理费用'!L87</f>
        <v>0</v>
      </c>
      <c r="L86" s="855">
        <f t="shared" si="59"/>
        <v>0</v>
      </c>
      <c r="M86" s="883">
        <f>'[13]12管理费用'!N87</f>
        <v>0</v>
      </c>
      <c r="N86" s="883">
        <f>'[13]12管理费用'!O87</f>
        <v>0</v>
      </c>
      <c r="O86" s="883">
        <f>'[13]12管理费用'!P87</f>
        <v>0</v>
      </c>
      <c r="P86" s="855">
        <f t="shared" si="60"/>
        <v>0</v>
      </c>
      <c r="Q86" s="883">
        <f>'[13]12管理费用'!R87</f>
        <v>0</v>
      </c>
      <c r="R86" s="883">
        <f>'[13]12管理费用'!S87</f>
        <v>0</v>
      </c>
      <c r="S86" s="883">
        <f>'[13]12管理费用'!T87</f>
        <v>0</v>
      </c>
      <c r="T86" s="855">
        <f t="shared" si="49"/>
        <v>0</v>
      </c>
      <c r="U86" s="857">
        <v>0</v>
      </c>
      <c r="V86" s="857">
        <f t="shared" si="56"/>
        <v>0</v>
      </c>
      <c r="W86" s="856" t="str">
        <f t="shared" si="42"/>
        <v/>
      </c>
      <c r="X86" s="847">
        <v>0</v>
      </c>
    </row>
    <row r="87" spans="1:24" s="852" customFormat="1" ht="12" outlineLevel="1">
      <c r="A87" s="853" t="s">
        <v>1738</v>
      </c>
      <c r="B87" s="853" t="s">
        <v>366</v>
      </c>
      <c r="C87" s="867"/>
      <c r="D87" s="855">
        <f t="shared" si="57"/>
        <v>0</v>
      </c>
      <c r="E87" s="883">
        <f>SUM(E88:E98)</f>
        <v>0</v>
      </c>
      <c r="F87" s="883">
        <f t="shared" ref="F87:G87" si="61">SUM(F88:F98)</f>
        <v>0</v>
      </c>
      <c r="G87" s="883">
        <f t="shared" si="61"/>
        <v>0</v>
      </c>
      <c r="H87" s="855">
        <f t="shared" si="58"/>
        <v>0</v>
      </c>
      <c r="I87" s="883">
        <f>SUM(I88:I98)</f>
        <v>0</v>
      </c>
      <c r="J87" s="883">
        <f t="shared" ref="J87:K87" si="62">SUM(J88:J98)</f>
        <v>0</v>
      </c>
      <c r="K87" s="883">
        <f t="shared" si="62"/>
        <v>0</v>
      </c>
      <c r="L87" s="855">
        <f t="shared" si="59"/>
        <v>0</v>
      </c>
      <c r="M87" s="883">
        <f>SUM(M88:M98)</f>
        <v>0</v>
      </c>
      <c r="N87" s="883">
        <f t="shared" ref="N87:O87" si="63">SUM(N88:N98)</f>
        <v>0</v>
      </c>
      <c r="O87" s="883">
        <f t="shared" si="63"/>
        <v>0</v>
      </c>
      <c r="P87" s="855">
        <f t="shared" si="60"/>
        <v>0</v>
      </c>
      <c r="Q87" s="883">
        <f>SUM(Q88:Q98)</f>
        <v>0</v>
      </c>
      <c r="R87" s="883">
        <f t="shared" ref="R87:S87" si="64">SUM(R88:R98)</f>
        <v>0</v>
      </c>
      <c r="S87" s="883">
        <f t="shared" si="64"/>
        <v>0</v>
      </c>
      <c r="T87" s="855">
        <f t="shared" si="49"/>
        <v>0</v>
      </c>
      <c r="U87" s="857">
        <v>0</v>
      </c>
      <c r="V87" s="857">
        <f t="shared" si="56"/>
        <v>0</v>
      </c>
      <c r="W87" s="856" t="str">
        <f t="shared" si="42"/>
        <v/>
      </c>
      <c r="X87" s="847">
        <v>0</v>
      </c>
    </row>
    <row r="88" spans="1:24" s="852" customFormat="1" ht="12" outlineLevel="2">
      <c r="A88" s="853" t="s">
        <v>1739</v>
      </c>
      <c r="B88" s="853" t="s">
        <v>1740</v>
      </c>
      <c r="C88" s="867"/>
      <c r="D88" s="855">
        <f t="shared" si="57"/>
        <v>0</v>
      </c>
      <c r="E88" s="883">
        <f>'[13]12管理费用'!F89</f>
        <v>0</v>
      </c>
      <c r="F88" s="883">
        <f>'[13]12管理费用'!G89</f>
        <v>0</v>
      </c>
      <c r="G88" s="883">
        <f>'[13]12管理费用'!H89</f>
        <v>0</v>
      </c>
      <c r="H88" s="855">
        <f t="shared" si="58"/>
        <v>0</v>
      </c>
      <c r="I88" s="883">
        <f>'[13]12管理费用'!J89</f>
        <v>0</v>
      </c>
      <c r="J88" s="883">
        <f>'[13]12管理费用'!K89</f>
        <v>0</v>
      </c>
      <c r="K88" s="883">
        <f>'[13]12管理费用'!L89</f>
        <v>0</v>
      </c>
      <c r="L88" s="855">
        <f t="shared" si="59"/>
        <v>0</v>
      </c>
      <c r="M88" s="883">
        <f>'[13]12管理费用'!N89</f>
        <v>0</v>
      </c>
      <c r="N88" s="883">
        <f>'[13]12管理费用'!O89</f>
        <v>0</v>
      </c>
      <c r="O88" s="883">
        <f>'[13]12管理费用'!P89</f>
        <v>0</v>
      </c>
      <c r="P88" s="855">
        <f t="shared" si="60"/>
        <v>0</v>
      </c>
      <c r="Q88" s="883">
        <f>'[13]12管理费用'!R89</f>
        <v>0</v>
      </c>
      <c r="R88" s="883">
        <f>'[13]12管理费用'!S89</f>
        <v>0</v>
      </c>
      <c r="S88" s="883">
        <f>'[13]12管理费用'!T89</f>
        <v>0</v>
      </c>
      <c r="T88" s="855">
        <f t="shared" si="49"/>
        <v>0</v>
      </c>
      <c r="U88" s="857">
        <v>0</v>
      </c>
      <c r="V88" s="857">
        <f t="shared" si="56"/>
        <v>0</v>
      </c>
      <c r="W88" s="856" t="str">
        <f t="shared" si="42"/>
        <v/>
      </c>
      <c r="X88" s="847">
        <v>0</v>
      </c>
    </row>
    <row r="89" spans="1:24" s="852" customFormat="1" ht="12" outlineLevel="2">
      <c r="A89" s="853" t="s">
        <v>1741</v>
      </c>
      <c r="B89" s="853" t="s">
        <v>1742</v>
      </c>
      <c r="C89" s="867"/>
      <c r="D89" s="855">
        <f t="shared" si="57"/>
        <v>0</v>
      </c>
      <c r="E89" s="883">
        <f>'[13]12管理费用'!F90</f>
        <v>0</v>
      </c>
      <c r="F89" s="883">
        <f>'[13]12管理费用'!G90</f>
        <v>0</v>
      </c>
      <c r="G89" s="883">
        <f>'[13]12管理费用'!H90</f>
        <v>0</v>
      </c>
      <c r="H89" s="855">
        <f t="shared" si="58"/>
        <v>0</v>
      </c>
      <c r="I89" s="883">
        <f>'[13]12管理费用'!J90</f>
        <v>0</v>
      </c>
      <c r="J89" s="883">
        <f>'[13]12管理费用'!K90</f>
        <v>0</v>
      </c>
      <c r="K89" s="883">
        <f>'[13]12管理费用'!L90</f>
        <v>0</v>
      </c>
      <c r="L89" s="855">
        <f t="shared" si="59"/>
        <v>0</v>
      </c>
      <c r="M89" s="883">
        <f>'[13]12管理费用'!N90</f>
        <v>0</v>
      </c>
      <c r="N89" s="883">
        <f>'[13]12管理费用'!O90</f>
        <v>0</v>
      </c>
      <c r="O89" s="883">
        <f>'[13]12管理费用'!P90</f>
        <v>0</v>
      </c>
      <c r="P89" s="855">
        <f t="shared" si="60"/>
        <v>0</v>
      </c>
      <c r="Q89" s="883">
        <f>'[13]12管理费用'!R90</f>
        <v>0</v>
      </c>
      <c r="R89" s="883">
        <f>'[13]12管理费用'!S90</f>
        <v>0</v>
      </c>
      <c r="S89" s="883">
        <f>'[13]12管理费用'!T90</f>
        <v>0</v>
      </c>
      <c r="T89" s="855">
        <f t="shared" si="49"/>
        <v>0</v>
      </c>
      <c r="U89" s="857">
        <v>0</v>
      </c>
      <c r="V89" s="857">
        <f t="shared" si="56"/>
        <v>0</v>
      </c>
      <c r="W89" s="856" t="str">
        <f t="shared" si="42"/>
        <v/>
      </c>
      <c r="X89" s="847">
        <v>0</v>
      </c>
    </row>
    <row r="90" spans="1:24" s="852" customFormat="1" ht="12" outlineLevel="2">
      <c r="A90" s="853" t="s">
        <v>1743</v>
      </c>
      <c r="B90" s="853" t="s">
        <v>1744</v>
      </c>
      <c r="C90" s="867"/>
      <c r="D90" s="855">
        <f t="shared" si="57"/>
        <v>0</v>
      </c>
      <c r="E90" s="883">
        <f>'[13]12管理费用'!F91</f>
        <v>0</v>
      </c>
      <c r="F90" s="883">
        <f>'[13]12管理费用'!G91</f>
        <v>0</v>
      </c>
      <c r="G90" s="883">
        <f>'[13]12管理费用'!H91</f>
        <v>0</v>
      </c>
      <c r="H90" s="855">
        <f t="shared" si="58"/>
        <v>0</v>
      </c>
      <c r="I90" s="883">
        <f>'[13]12管理费用'!J91</f>
        <v>0</v>
      </c>
      <c r="J90" s="883">
        <f>'[13]12管理费用'!K91</f>
        <v>0</v>
      </c>
      <c r="K90" s="883">
        <f>'[13]12管理费用'!L91</f>
        <v>0</v>
      </c>
      <c r="L90" s="855">
        <f t="shared" si="59"/>
        <v>0</v>
      </c>
      <c r="M90" s="883">
        <f>'[13]12管理费用'!N91</f>
        <v>0</v>
      </c>
      <c r="N90" s="883">
        <f>'[13]12管理费用'!O91</f>
        <v>0</v>
      </c>
      <c r="O90" s="883">
        <f>'[13]12管理费用'!P91</f>
        <v>0</v>
      </c>
      <c r="P90" s="855">
        <f t="shared" si="60"/>
        <v>0</v>
      </c>
      <c r="Q90" s="883">
        <f>'[13]12管理费用'!R91</f>
        <v>0</v>
      </c>
      <c r="R90" s="883">
        <f>'[13]12管理费用'!S91</f>
        <v>0</v>
      </c>
      <c r="S90" s="883">
        <f>'[13]12管理费用'!T91</f>
        <v>0</v>
      </c>
      <c r="T90" s="855">
        <f t="shared" si="49"/>
        <v>0</v>
      </c>
      <c r="U90" s="857">
        <v>0</v>
      </c>
      <c r="V90" s="857">
        <f t="shared" si="56"/>
        <v>0</v>
      </c>
      <c r="W90" s="856" t="str">
        <f t="shared" si="42"/>
        <v/>
      </c>
      <c r="X90" s="847">
        <v>0</v>
      </c>
    </row>
    <row r="91" spans="1:24" s="852" customFormat="1" ht="12" outlineLevel="2">
      <c r="A91" s="853" t="s">
        <v>1745</v>
      </c>
      <c r="B91" s="853" t="s">
        <v>1746</v>
      </c>
      <c r="C91" s="867"/>
      <c r="D91" s="855">
        <f t="shared" si="57"/>
        <v>0</v>
      </c>
      <c r="E91" s="883">
        <f>'[13]12管理费用'!F92</f>
        <v>0</v>
      </c>
      <c r="F91" s="883">
        <f>'[13]12管理费用'!G92</f>
        <v>0</v>
      </c>
      <c r="G91" s="883">
        <f>'[13]12管理费用'!H92</f>
        <v>0</v>
      </c>
      <c r="H91" s="855">
        <f t="shared" si="58"/>
        <v>0</v>
      </c>
      <c r="I91" s="883">
        <f>'[13]12管理费用'!J92</f>
        <v>0</v>
      </c>
      <c r="J91" s="883">
        <f>'[13]12管理费用'!K92</f>
        <v>0</v>
      </c>
      <c r="K91" s="883">
        <f>'[13]12管理费用'!L92</f>
        <v>0</v>
      </c>
      <c r="L91" s="855">
        <f t="shared" si="59"/>
        <v>0</v>
      </c>
      <c r="M91" s="883">
        <f>'[13]12管理费用'!N92</f>
        <v>0</v>
      </c>
      <c r="N91" s="883">
        <f>'[13]12管理费用'!O92</f>
        <v>0</v>
      </c>
      <c r="O91" s="883">
        <f>'[13]12管理费用'!P92</f>
        <v>0</v>
      </c>
      <c r="P91" s="855">
        <f t="shared" si="60"/>
        <v>0</v>
      </c>
      <c r="Q91" s="883">
        <f>'[13]12管理费用'!R92</f>
        <v>0</v>
      </c>
      <c r="R91" s="883">
        <f>'[13]12管理费用'!S92</f>
        <v>0</v>
      </c>
      <c r="S91" s="883">
        <f>'[13]12管理费用'!T92</f>
        <v>0</v>
      </c>
      <c r="T91" s="855">
        <f t="shared" si="49"/>
        <v>0</v>
      </c>
      <c r="U91" s="857">
        <v>0</v>
      </c>
      <c r="V91" s="857">
        <f t="shared" si="56"/>
        <v>0</v>
      </c>
      <c r="W91" s="856" t="str">
        <f t="shared" si="42"/>
        <v/>
      </c>
      <c r="X91" s="847">
        <v>0</v>
      </c>
    </row>
    <row r="92" spans="1:24" s="852" customFormat="1" ht="12" outlineLevel="2">
      <c r="A92" s="853" t="s">
        <v>1747</v>
      </c>
      <c r="B92" s="853" t="s">
        <v>1748</v>
      </c>
      <c r="C92" s="867"/>
      <c r="D92" s="855">
        <f t="shared" si="57"/>
        <v>0</v>
      </c>
      <c r="E92" s="883">
        <f>'[13]12管理费用'!F93</f>
        <v>0</v>
      </c>
      <c r="F92" s="883">
        <f>'[13]12管理费用'!G93</f>
        <v>0</v>
      </c>
      <c r="G92" s="883">
        <f>'[13]12管理费用'!H93</f>
        <v>0</v>
      </c>
      <c r="H92" s="855">
        <f t="shared" si="58"/>
        <v>0</v>
      </c>
      <c r="I92" s="883">
        <f>'[13]12管理费用'!J93</f>
        <v>0</v>
      </c>
      <c r="J92" s="883">
        <f>'[13]12管理费用'!K93</f>
        <v>0</v>
      </c>
      <c r="K92" s="883">
        <f>'[13]12管理费用'!L93</f>
        <v>0</v>
      </c>
      <c r="L92" s="855">
        <f t="shared" si="59"/>
        <v>0</v>
      </c>
      <c r="M92" s="883">
        <f>'[13]12管理费用'!N93</f>
        <v>0</v>
      </c>
      <c r="N92" s="883">
        <f>'[13]12管理费用'!O93</f>
        <v>0</v>
      </c>
      <c r="O92" s="883">
        <f>'[13]12管理费用'!P93</f>
        <v>0</v>
      </c>
      <c r="P92" s="855">
        <f t="shared" si="60"/>
        <v>0</v>
      </c>
      <c r="Q92" s="883">
        <f>'[13]12管理费用'!R93</f>
        <v>0</v>
      </c>
      <c r="R92" s="883">
        <f>'[13]12管理费用'!S93</f>
        <v>0</v>
      </c>
      <c r="S92" s="883">
        <f>'[13]12管理费用'!T93</f>
        <v>0</v>
      </c>
      <c r="T92" s="855">
        <f t="shared" si="49"/>
        <v>0</v>
      </c>
      <c r="U92" s="857">
        <v>0</v>
      </c>
      <c r="V92" s="857">
        <f t="shared" si="56"/>
        <v>0</v>
      </c>
      <c r="W92" s="856" t="str">
        <f t="shared" si="42"/>
        <v/>
      </c>
      <c r="X92" s="847">
        <v>0</v>
      </c>
    </row>
    <row r="93" spans="1:24" s="852" customFormat="1" ht="12" outlineLevel="2">
      <c r="A93" s="853" t="s">
        <v>1749</v>
      </c>
      <c r="B93" s="853" t="s">
        <v>1750</v>
      </c>
      <c r="C93" s="867"/>
      <c r="D93" s="855">
        <f t="shared" si="57"/>
        <v>0</v>
      </c>
      <c r="E93" s="883">
        <f>'[13]12管理费用'!F94</f>
        <v>0</v>
      </c>
      <c r="F93" s="883">
        <f>'[13]12管理费用'!G94</f>
        <v>0</v>
      </c>
      <c r="G93" s="883">
        <f>'[13]12管理费用'!H94</f>
        <v>0</v>
      </c>
      <c r="H93" s="855">
        <f t="shared" si="58"/>
        <v>0</v>
      </c>
      <c r="I93" s="883">
        <f>'[13]12管理费用'!J94</f>
        <v>0</v>
      </c>
      <c r="J93" s="883">
        <f>'[13]12管理费用'!K94</f>
        <v>0</v>
      </c>
      <c r="K93" s="883">
        <f>'[13]12管理费用'!L94</f>
        <v>0</v>
      </c>
      <c r="L93" s="855">
        <f t="shared" si="59"/>
        <v>0</v>
      </c>
      <c r="M93" s="883">
        <f>'[13]12管理费用'!N94</f>
        <v>0</v>
      </c>
      <c r="N93" s="883">
        <f>'[13]12管理费用'!O94</f>
        <v>0</v>
      </c>
      <c r="O93" s="883">
        <f>'[13]12管理费用'!P94</f>
        <v>0</v>
      </c>
      <c r="P93" s="855">
        <f t="shared" si="60"/>
        <v>0</v>
      </c>
      <c r="Q93" s="883">
        <f>'[13]12管理费用'!R94</f>
        <v>0</v>
      </c>
      <c r="R93" s="883">
        <f>'[13]12管理费用'!S94</f>
        <v>0</v>
      </c>
      <c r="S93" s="883">
        <f>'[13]12管理费用'!T94</f>
        <v>0</v>
      </c>
      <c r="T93" s="855">
        <f t="shared" si="49"/>
        <v>0</v>
      </c>
      <c r="U93" s="857">
        <v>0</v>
      </c>
      <c r="V93" s="857">
        <f t="shared" si="56"/>
        <v>0</v>
      </c>
      <c r="W93" s="856" t="str">
        <f t="shared" si="42"/>
        <v/>
      </c>
      <c r="X93" s="847">
        <v>0</v>
      </c>
    </row>
    <row r="94" spans="1:24" s="852" customFormat="1" ht="12" outlineLevel="2">
      <c r="A94" s="853" t="s">
        <v>1751</v>
      </c>
      <c r="B94" s="853" t="s">
        <v>1752</v>
      </c>
      <c r="C94" s="868"/>
      <c r="D94" s="855">
        <f t="shared" si="57"/>
        <v>0</v>
      </c>
      <c r="E94" s="883">
        <f>'[13]12管理费用'!F95</f>
        <v>0</v>
      </c>
      <c r="F94" s="883">
        <f>'[13]12管理费用'!G95</f>
        <v>0</v>
      </c>
      <c r="G94" s="883">
        <f>'[13]12管理费用'!H95</f>
        <v>0</v>
      </c>
      <c r="H94" s="855">
        <f t="shared" si="58"/>
        <v>0</v>
      </c>
      <c r="I94" s="883">
        <f>'[13]12管理费用'!J95</f>
        <v>0</v>
      </c>
      <c r="J94" s="883">
        <f>'[13]12管理费用'!K95</f>
        <v>0</v>
      </c>
      <c r="K94" s="883">
        <f>'[13]12管理费用'!L95</f>
        <v>0</v>
      </c>
      <c r="L94" s="855">
        <f t="shared" si="59"/>
        <v>0</v>
      </c>
      <c r="M94" s="883">
        <f>'[13]12管理费用'!N95</f>
        <v>0</v>
      </c>
      <c r="N94" s="883">
        <f>'[13]12管理费用'!O95</f>
        <v>0</v>
      </c>
      <c r="O94" s="883">
        <f>'[13]12管理费用'!P95</f>
        <v>0</v>
      </c>
      <c r="P94" s="855">
        <f t="shared" si="60"/>
        <v>0</v>
      </c>
      <c r="Q94" s="883">
        <f>'[13]12管理费用'!R95</f>
        <v>0</v>
      </c>
      <c r="R94" s="883">
        <f>'[13]12管理费用'!S95</f>
        <v>0</v>
      </c>
      <c r="S94" s="883">
        <f>'[13]12管理费用'!T95</f>
        <v>0</v>
      </c>
      <c r="T94" s="855">
        <f t="shared" si="49"/>
        <v>0</v>
      </c>
      <c r="U94" s="857">
        <v>0</v>
      </c>
      <c r="V94" s="857">
        <f t="shared" si="56"/>
        <v>0</v>
      </c>
      <c r="W94" s="856" t="str">
        <f t="shared" si="42"/>
        <v/>
      </c>
      <c r="X94" s="847">
        <v>0</v>
      </c>
    </row>
    <row r="95" spans="1:24" s="852" customFormat="1" ht="12" outlineLevel="2">
      <c r="A95" s="853" t="s">
        <v>1753</v>
      </c>
      <c r="B95" s="853" t="s">
        <v>1754</v>
      </c>
      <c r="C95" s="867"/>
      <c r="D95" s="855">
        <f t="shared" si="57"/>
        <v>0</v>
      </c>
      <c r="E95" s="883">
        <f>'[13]12管理费用'!F96</f>
        <v>0</v>
      </c>
      <c r="F95" s="883">
        <f>'[13]12管理费用'!G96</f>
        <v>0</v>
      </c>
      <c r="G95" s="883">
        <f>'[13]12管理费用'!H96</f>
        <v>0</v>
      </c>
      <c r="H95" s="855">
        <f t="shared" si="58"/>
        <v>0</v>
      </c>
      <c r="I95" s="883">
        <f>'[13]12管理费用'!J96</f>
        <v>0</v>
      </c>
      <c r="J95" s="883">
        <f>'[13]12管理费用'!K96</f>
        <v>0</v>
      </c>
      <c r="K95" s="883">
        <f>'[13]12管理费用'!L96</f>
        <v>0</v>
      </c>
      <c r="L95" s="855">
        <f t="shared" si="59"/>
        <v>0</v>
      </c>
      <c r="M95" s="883">
        <f>'[13]12管理费用'!N96</f>
        <v>0</v>
      </c>
      <c r="N95" s="883">
        <f>'[13]12管理费用'!O96</f>
        <v>0</v>
      </c>
      <c r="O95" s="883">
        <f>'[13]12管理费用'!P96</f>
        <v>0</v>
      </c>
      <c r="P95" s="855">
        <f t="shared" si="60"/>
        <v>0</v>
      </c>
      <c r="Q95" s="883">
        <f>'[13]12管理费用'!R96</f>
        <v>0</v>
      </c>
      <c r="R95" s="883">
        <f>'[13]12管理费用'!S96</f>
        <v>0</v>
      </c>
      <c r="S95" s="883">
        <f>'[13]12管理费用'!T96</f>
        <v>0</v>
      </c>
      <c r="T95" s="855">
        <f t="shared" si="49"/>
        <v>0</v>
      </c>
      <c r="U95" s="857">
        <v>0</v>
      </c>
      <c r="V95" s="857">
        <f t="shared" si="56"/>
        <v>0</v>
      </c>
      <c r="W95" s="856" t="str">
        <f t="shared" si="42"/>
        <v/>
      </c>
      <c r="X95" s="847">
        <v>0</v>
      </c>
    </row>
    <row r="96" spans="1:24" s="852" customFormat="1" ht="12" outlineLevel="2">
      <c r="A96" s="853" t="s">
        <v>1755</v>
      </c>
      <c r="B96" s="853" t="s">
        <v>1756</v>
      </c>
      <c r="C96" s="868"/>
      <c r="D96" s="855">
        <f t="shared" si="57"/>
        <v>0</v>
      </c>
      <c r="E96" s="883">
        <f>'[13]12管理费用'!F97</f>
        <v>0</v>
      </c>
      <c r="F96" s="883">
        <f>'[13]12管理费用'!G97</f>
        <v>0</v>
      </c>
      <c r="G96" s="883">
        <f>'[13]12管理费用'!H97</f>
        <v>0</v>
      </c>
      <c r="H96" s="855">
        <f t="shared" si="58"/>
        <v>0</v>
      </c>
      <c r="I96" s="883">
        <f>'[13]12管理费用'!J97</f>
        <v>0</v>
      </c>
      <c r="J96" s="883">
        <f>'[13]12管理费用'!K97</f>
        <v>0</v>
      </c>
      <c r="K96" s="883">
        <f>'[13]12管理费用'!L97</f>
        <v>0</v>
      </c>
      <c r="L96" s="855">
        <f t="shared" si="59"/>
        <v>0</v>
      </c>
      <c r="M96" s="883">
        <f>'[13]12管理费用'!N97</f>
        <v>0</v>
      </c>
      <c r="N96" s="883">
        <f>'[13]12管理费用'!O97</f>
        <v>0</v>
      </c>
      <c r="O96" s="883">
        <f>'[13]12管理费用'!P97</f>
        <v>0</v>
      </c>
      <c r="P96" s="855">
        <f t="shared" si="60"/>
        <v>0</v>
      </c>
      <c r="Q96" s="883">
        <f>'[13]12管理费用'!R97</f>
        <v>0</v>
      </c>
      <c r="R96" s="883">
        <f>'[13]12管理费用'!S97</f>
        <v>0</v>
      </c>
      <c r="S96" s="883">
        <f>'[13]12管理费用'!T97</f>
        <v>0</v>
      </c>
      <c r="T96" s="855">
        <f t="shared" si="49"/>
        <v>0</v>
      </c>
      <c r="U96" s="857">
        <v>0</v>
      </c>
      <c r="V96" s="857">
        <f t="shared" si="56"/>
        <v>0</v>
      </c>
      <c r="W96" s="856" t="str">
        <f t="shared" si="42"/>
        <v/>
      </c>
      <c r="X96" s="847">
        <v>0</v>
      </c>
    </row>
    <row r="97" spans="1:24" s="852" customFormat="1" ht="12" outlineLevel="2">
      <c r="A97" s="853" t="s">
        <v>1757</v>
      </c>
      <c r="B97" s="853" t="s">
        <v>1758</v>
      </c>
      <c r="C97" s="866"/>
      <c r="D97" s="855">
        <f t="shared" si="57"/>
        <v>0</v>
      </c>
      <c r="E97" s="883">
        <f>'[13]12管理费用'!F98</f>
        <v>0</v>
      </c>
      <c r="F97" s="883">
        <f>'[13]12管理费用'!G98</f>
        <v>0</v>
      </c>
      <c r="G97" s="883">
        <f>'[13]12管理费用'!H98</f>
        <v>0</v>
      </c>
      <c r="H97" s="855">
        <f t="shared" si="58"/>
        <v>0</v>
      </c>
      <c r="I97" s="883">
        <f>'[13]12管理费用'!J98</f>
        <v>0</v>
      </c>
      <c r="J97" s="883">
        <f>'[13]12管理费用'!K98</f>
        <v>0</v>
      </c>
      <c r="K97" s="883">
        <f>'[13]12管理费用'!L98</f>
        <v>0</v>
      </c>
      <c r="L97" s="855">
        <f t="shared" si="59"/>
        <v>0</v>
      </c>
      <c r="M97" s="883">
        <f>'[13]12管理费用'!N98</f>
        <v>0</v>
      </c>
      <c r="N97" s="883">
        <f>'[13]12管理费用'!O98</f>
        <v>0</v>
      </c>
      <c r="O97" s="883">
        <f>'[13]12管理费用'!P98</f>
        <v>0</v>
      </c>
      <c r="P97" s="855">
        <f t="shared" si="60"/>
        <v>0</v>
      </c>
      <c r="Q97" s="883">
        <f>'[13]12管理费用'!R98</f>
        <v>0</v>
      </c>
      <c r="R97" s="883">
        <f>'[13]12管理费用'!S98</f>
        <v>0</v>
      </c>
      <c r="S97" s="883">
        <f>'[13]12管理费用'!T98</f>
        <v>0</v>
      </c>
      <c r="T97" s="855">
        <f t="shared" si="49"/>
        <v>0</v>
      </c>
      <c r="U97" s="857">
        <v>0</v>
      </c>
      <c r="V97" s="857">
        <f t="shared" si="56"/>
        <v>0</v>
      </c>
      <c r="W97" s="856" t="str">
        <f t="shared" si="42"/>
        <v/>
      </c>
      <c r="X97" s="847">
        <v>0</v>
      </c>
    </row>
    <row r="98" spans="1:24" s="864" customFormat="1" ht="12" outlineLevel="2">
      <c r="A98" s="853" t="s">
        <v>1759</v>
      </c>
      <c r="B98" s="853" t="s">
        <v>1760</v>
      </c>
      <c r="C98" s="869"/>
      <c r="D98" s="855">
        <f t="shared" si="57"/>
        <v>0</v>
      </c>
      <c r="E98" s="883">
        <f>'[13]12管理费用'!F99</f>
        <v>0</v>
      </c>
      <c r="F98" s="883">
        <f>'[13]12管理费用'!G99</f>
        <v>0</v>
      </c>
      <c r="G98" s="883">
        <f>'[13]12管理费用'!H99</f>
        <v>0</v>
      </c>
      <c r="H98" s="855">
        <f t="shared" si="58"/>
        <v>0</v>
      </c>
      <c r="I98" s="883">
        <f>'[13]12管理费用'!J99</f>
        <v>0</v>
      </c>
      <c r="J98" s="883">
        <f>'[13]12管理费用'!K99</f>
        <v>0</v>
      </c>
      <c r="K98" s="883">
        <f>'[13]12管理费用'!L99</f>
        <v>0</v>
      </c>
      <c r="L98" s="855">
        <f t="shared" si="59"/>
        <v>0</v>
      </c>
      <c r="M98" s="883">
        <f>'[13]12管理费用'!N99</f>
        <v>0</v>
      </c>
      <c r="N98" s="883">
        <f>'[13]12管理费用'!O99</f>
        <v>0</v>
      </c>
      <c r="O98" s="883">
        <f>'[13]12管理费用'!P99</f>
        <v>0</v>
      </c>
      <c r="P98" s="855">
        <f t="shared" si="60"/>
        <v>0</v>
      </c>
      <c r="Q98" s="883">
        <f>'[13]12管理费用'!R99</f>
        <v>0</v>
      </c>
      <c r="R98" s="883">
        <f>'[13]12管理费用'!S99</f>
        <v>0</v>
      </c>
      <c r="S98" s="883">
        <f>'[13]12管理费用'!T99</f>
        <v>0</v>
      </c>
      <c r="T98" s="887">
        <f t="shared" si="49"/>
        <v>0</v>
      </c>
      <c r="U98" s="863">
        <f t="shared" ref="U98:V98" si="65">SUM(U81:U97)</f>
        <v>932849</v>
      </c>
      <c r="V98" s="863">
        <f t="shared" si="65"/>
        <v>-71649</v>
      </c>
      <c r="W98" s="856">
        <f t="shared" si="42"/>
        <v>-1</v>
      </c>
      <c r="X98" s="847">
        <v>0</v>
      </c>
    </row>
    <row r="99" spans="1:24" s="852" customFormat="1" ht="12" outlineLevel="1">
      <c r="A99" s="853">
        <v>6</v>
      </c>
      <c r="B99" s="853" t="s">
        <v>346</v>
      </c>
      <c r="C99" s="865"/>
      <c r="D99" s="855">
        <f t="shared" si="57"/>
        <v>0</v>
      </c>
      <c r="E99" s="883">
        <f>'[13]12管理费用'!F100</f>
        <v>0</v>
      </c>
      <c r="F99" s="883">
        <f>'[13]12管理费用'!G100</f>
        <v>0</v>
      </c>
      <c r="G99" s="883">
        <f>'[13]12管理费用'!H100</f>
        <v>0</v>
      </c>
      <c r="H99" s="855">
        <f t="shared" si="58"/>
        <v>0</v>
      </c>
      <c r="I99" s="883">
        <f>'[13]12管理费用'!J100</f>
        <v>0</v>
      </c>
      <c r="J99" s="883">
        <f>'[13]12管理费用'!K100</f>
        <v>0</v>
      </c>
      <c r="K99" s="883">
        <f>'[13]12管理费用'!L100</f>
        <v>0</v>
      </c>
      <c r="L99" s="855">
        <f t="shared" si="59"/>
        <v>0</v>
      </c>
      <c r="M99" s="883">
        <f>'[13]12管理费用'!N100</f>
        <v>0</v>
      </c>
      <c r="N99" s="883">
        <f>'[13]12管理费用'!O100</f>
        <v>0</v>
      </c>
      <c r="O99" s="883">
        <f>'[13]12管理费用'!P100</f>
        <v>0</v>
      </c>
      <c r="P99" s="855">
        <f t="shared" si="60"/>
        <v>0</v>
      </c>
      <c r="Q99" s="883">
        <f>'[13]12管理费用'!R100</f>
        <v>0</v>
      </c>
      <c r="R99" s="883">
        <f>'[13]12管理费用'!S100</f>
        <v>0</v>
      </c>
      <c r="S99" s="883">
        <f>'[13]12管理费用'!T100</f>
        <v>0</v>
      </c>
      <c r="T99" s="855">
        <f t="shared" si="49"/>
        <v>0</v>
      </c>
      <c r="U99" s="857">
        <v>296440</v>
      </c>
      <c r="V99" s="860"/>
      <c r="W99" s="856">
        <f t="shared" si="42"/>
        <v>-1</v>
      </c>
      <c r="X99" s="847">
        <v>0</v>
      </c>
    </row>
    <row r="100" spans="1:24" s="871" customFormat="1" ht="15">
      <c r="A100" s="853">
        <v>0</v>
      </c>
      <c r="B100" s="853" t="s">
        <v>1146</v>
      </c>
      <c r="C100" s="870"/>
      <c r="D100" s="885">
        <f>SUM(D83:D99)</f>
        <v>217300</v>
      </c>
      <c r="E100" s="885">
        <f t="shared" ref="E100:T100" si="66">SUM(E83:E99)</f>
        <v>72200</v>
      </c>
      <c r="F100" s="885">
        <f t="shared" si="66"/>
        <v>72500</v>
      </c>
      <c r="G100" s="885">
        <f t="shared" si="66"/>
        <v>72600</v>
      </c>
      <c r="H100" s="885">
        <f>SUM(H83:H99)</f>
        <v>220600</v>
      </c>
      <c r="I100" s="885">
        <f t="shared" ref="I100:K100" si="67">SUM(I83:I99)</f>
        <v>73200</v>
      </c>
      <c r="J100" s="885">
        <f t="shared" si="67"/>
        <v>73700</v>
      </c>
      <c r="K100" s="885">
        <f t="shared" si="67"/>
        <v>73700</v>
      </c>
      <c r="L100" s="885">
        <f>SUM(L83:L99)</f>
        <v>221100</v>
      </c>
      <c r="M100" s="885">
        <f t="shared" ref="M100:O100" si="68">SUM(M83:M99)</f>
        <v>73700</v>
      </c>
      <c r="N100" s="885">
        <f t="shared" si="68"/>
        <v>73700</v>
      </c>
      <c r="O100" s="885">
        <f t="shared" si="68"/>
        <v>73700</v>
      </c>
      <c r="P100" s="885">
        <f>SUM(P83:P99)</f>
        <v>202200</v>
      </c>
      <c r="Q100" s="885">
        <f t="shared" ref="Q100:S100" si="69">SUM(Q83:Q99)</f>
        <v>67400</v>
      </c>
      <c r="R100" s="885">
        <f t="shared" si="69"/>
        <v>67400</v>
      </c>
      <c r="S100" s="885">
        <f t="shared" si="69"/>
        <v>67400</v>
      </c>
      <c r="T100" s="885">
        <f t="shared" si="66"/>
        <v>861200</v>
      </c>
      <c r="U100" s="886">
        <f t="shared" ref="U100:V102" si="70">U79+U98</f>
        <v>1635340</v>
      </c>
      <c r="V100" s="886">
        <f t="shared" si="70"/>
        <v>-71649</v>
      </c>
      <c r="W100" s="856">
        <f t="shared" si="42"/>
        <v>-0.47338168209668935</v>
      </c>
      <c r="X100" s="847">
        <v>0</v>
      </c>
    </row>
    <row r="101" spans="1:24" s="871" customFormat="1" ht="15">
      <c r="A101" s="884" t="s">
        <v>1761</v>
      </c>
      <c r="B101" s="884" t="s">
        <v>1762</v>
      </c>
      <c r="C101" s="870"/>
      <c r="D101" s="885">
        <f t="shared" ref="D101" si="71">SUM(E101:G101)</f>
        <v>0</v>
      </c>
      <c r="E101" s="886">
        <f t="shared" ref="E101:G102" si="72">E80+E99</f>
        <v>0</v>
      </c>
      <c r="F101" s="886">
        <f>F80+F99</f>
        <v>0</v>
      </c>
      <c r="G101" s="886">
        <f t="shared" si="72"/>
        <v>0</v>
      </c>
      <c r="H101" s="885">
        <f t="shared" ref="H101" si="73">SUM(I101:K101)</f>
        <v>0</v>
      </c>
      <c r="I101" s="886">
        <f t="shared" ref="I101:K102" si="74">I80+I99</f>
        <v>0</v>
      </c>
      <c r="J101" s="886">
        <f>J80+J99</f>
        <v>0</v>
      </c>
      <c r="K101" s="886">
        <f t="shared" ref="K101" si="75">K80+K99</f>
        <v>0</v>
      </c>
      <c r="L101" s="885">
        <f t="shared" ref="L101" si="76">SUM(M101:O101)</f>
        <v>0</v>
      </c>
      <c r="M101" s="886">
        <f t="shared" ref="M101:O102" si="77">M80+M99</f>
        <v>0</v>
      </c>
      <c r="N101" s="886">
        <f>N80+N99</f>
        <v>0</v>
      </c>
      <c r="O101" s="886">
        <f t="shared" ref="O101" si="78">O80+O99</f>
        <v>0</v>
      </c>
      <c r="P101" s="885">
        <f t="shared" ref="P101" si="79">SUM(Q101:S101)</f>
        <v>0</v>
      </c>
      <c r="Q101" s="886">
        <f t="shared" ref="Q101:S102" si="80">Q80+Q99</f>
        <v>0</v>
      </c>
      <c r="R101" s="886">
        <f>R80+R99</f>
        <v>0</v>
      </c>
      <c r="S101" s="886">
        <f t="shared" ref="S101" si="81">S80+S99</f>
        <v>0</v>
      </c>
      <c r="T101" s="855">
        <f t="shared" ref="T101:T102" si="82">SUM(D101,H101,L101,P101)</f>
        <v>0</v>
      </c>
      <c r="U101" s="886">
        <f t="shared" si="70"/>
        <v>296440</v>
      </c>
      <c r="V101" s="886">
        <f t="shared" si="70"/>
        <v>0</v>
      </c>
      <c r="W101" s="856">
        <f t="shared" si="42"/>
        <v>-1</v>
      </c>
      <c r="X101" s="847">
        <v>0</v>
      </c>
    </row>
    <row r="102" spans="1:24" s="871" customFormat="1" ht="15">
      <c r="A102" s="853">
        <v>0</v>
      </c>
      <c r="B102" s="853" t="s">
        <v>1763</v>
      </c>
      <c r="C102" s="870"/>
      <c r="D102" s="885">
        <f t="shared" ref="D102" si="83">SUM(E102:G102)</f>
        <v>217300</v>
      </c>
      <c r="E102" s="886">
        <f t="shared" si="72"/>
        <v>72200</v>
      </c>
      <c r="F102" s="886">
        <f t="shared" si="72"/>
        <v>72500</v>
      </c>
      <c r="G102" s="886">
        <f t="shared" si="72"/>
        <v>72600</v>
      </c>
      <c r="H102" s="885">
        <f t="shared" ref="H102" si="84">SUM(I102:K102)</f>
        <v>220600</v>
      </c>
      <c r="I102" s="886">
        <f t="shared" si="74"/>
        <v>73200</v>
      </c>
      <c r="J102" s="886">
        <f t="shared" si="74"/>
        <v>73700</v>
      </c>
      <c r="K102" s="886">
        <f t="shared" si="74"/>
        <v>73700</v>
      </c>
      <c r="L102" s="885">
        <f t="shared" ref="L102" si="85">SUM(M102:O102)</f>
        <v>221100</v>
      </c>
      <c r="M102" s="886">
        <f t="shared" si="77"/>
        <v>73700</v>
      </c>
      <c r="N102" s="886">
        <f t="shared" si="77"/>
        <v>73700</v>
      </c>
      <c r="O102" s="886">
        <f t="shared" si="77"/>
        <v>73700</v>
      </c>
      <c r="P102" s="885">
        <f t="shared" ref="P102" si="86">SUM(Q102:S102)</f>
        <v>202200</v>
      </c>
      <c r="Q102" s="886">
        <f t="shared" si="80"/>
        <v>67400</v>
      </c>
      <c r="R102" s="886">
        <f t="shared" si="80"/>
        <v>67400</v>
      </c>
      <c r="S102" s="886">
        <f t="shared" si="80"/>
        <v>67400</v>
      </c>
      <c r="T102" s="855">
        <f t="shared" si="82"/>
        <v>861200</v>
      </c>
      <c r="U102" s="886">
        <f t="shared" si="70"/>
        <v>1635340</v>
      </c>
      <c r="V102" s="886">
        <f t="shared" si="70"/>
        <v>-71649</v>
      </c>
      <c r="W102" s="856">
        <f t="shared" si="42"/>
        <v>-0.47338168209668935</v>
      </c>
      <c r="X102" s="847">
        <v>0</v>
      </c>
    </row>
    <row r="103" spans="1:24" s="877" customFormat="1" ht="20.25" customHeight="1">
      <c r="A103" s="872" t="s">
        <v>1544</v>
      </c>
      <c r="B103" s="873"/>
      <c r="C103" s="874"/>
      <c r="D103" s="875"/>
      <c r="E103" s="875"/>
      <c r="F103" s="875"/>
      <c r="G103" s="875"/>
      <c r="H103" s="876"/>
      <c r="I103" s="876"/>
      <c r="J103" s="876"/>
      <c r="K103" s="876"/>
      <c r="L103" s="876"/>
      <c r="M103" s="876"/>
      <c r="N103" s="876"/>
      <c r="O103" s="876"/>
      <c r="P103" s="876"/>
      <c r="Q103" s="876"/>
      <c r="R103" s="876"/>
      <c r="S103" s="876"/>
      <c r="T103" s="876"/>
      <c r="U103" s="876"/>
      <c r="V103" s="876"/>
      <c r="W103" s="1759" t="s">
        <v>1545</v>
      </c>
      <c r="X103" s="1759"/>
    </row>
    <row r="104" spans="1:24" s="877" customFormat="1" ht="18" customHeight="1">
      <c r="A104" s="1760" t="s">
        <v>1546</v>
      </c>
      <c r="B104" s="1760"/>
      <c r="C104" s="1760"/>
      <c r="D104" s="1760"/>
      <c r="E104" s="1760"/>
      <c r="F104" s="1760"/>
      <c r="G104" s="1760"/>
      <c r="H104" s="1760"/>
      <c r="I104" s="1760"/>
      <c r="J104" s="1760"/>
      <c r="K104" s="1760"/>
      <c r="L104" s="1760"/>
      <c r="M104" s="1760"/>
      <c r="N104" s="1760"/>
      <c r="O104" s="1760"/>
      <c r="P104" s="1760"/>
      <c r="Q104" s="1760"/>
      <c r="R104" s="1760"/>
      <c r="S104" s="1760"/>
      <c r="T104" s="1760"/>
      <c r="U104" s="1760"/>
      <c r="V104" s="878"/>
      <c r="W104" s="879"/>
    </row>
    <row r="105" spans="1:24" s="877" customFormat="1" ht="18" customHeight="1">
      <c r="A105" s="880" t="s">
        <v>1547</v>
      </c>
      <c r="B105" s="873"/>
      <c r="C105" s="874"/>
      <c r="D105" s="873"/>
      <c r="E105" s="873"/>
      <c r="F105" s="873"/>
      <c r="G105" s="873"/>
      <c r="H105" s="873"/>
      <c r="I105" s="873"/>
      <c r="J105" s="873"/>
      <c r="K105" s="873"/>
      <c r="L105" s="873"/>
      <c r="M105" s="873"/>
      <c r="N105" s="873"/>
      <c r="O105" s="873"/>
      <c r="P105" s="873"/>
      <c r="Q105" s="873"/>
      <c r="R105" s="873"/>
      <c r="S105" s="873"/>
      <c r="T105" s="873"/>
      <c r="U105" s="873"/>
      <c r="V105" s="873"/>
    </row>
    <row r="106" spans="1:24" s="877" customFormat="1" ht="12.75">
      <c r="A106" s="880" t="s">
        <v>1548</v>
      </c>
      <c r="B106" s="873" t="s">
        <v>1549</v>
      </c>
      <c r="C106" s="874"/>
      <c r="D106" s="873"/>
      <c r="E106" s="873"/>
      <c r="F106" s="873"/>
      <c r="G106" s="873"/>
      <c r="H106" s="873"/>
      <c r="I106" s="873"/>
      <c r="J106" s="873"/>
      <c r="K106" s="873"/>
      <c r="L106" s="873"/>
      <c r="M106" s="873"/>
      <c r="N106" s="873"/>
      <c r="O106" s="873"/>
      <c r="P106" s="873"/>
      <c r="Q106" s="873"/>
      <c r="R106" s="873"/>
      <c r="S106" s="873"/>
      <c r="T106" s="873"/>
      <c r="U106" s="873"/>
      <c r="V106" s="873"/>
    </row>
    <row r="107" spans="1:24">
      <c r="A107" s="873"/>
      <c r="B107" s="873"/>
      <c r="C107" s="874"/>
      <c r="D107" s="873"/>
      <c r="E107" s="873"/>
      <c r="F107" s="873"/>
      <c r="G107" s="873"/>
      <c r="H107" s="873"/>
      <c r="I107" s="873"/>
      <c r="J107" s="873"/>
      <c r="K107" s="873"/>
      <c r="L107" s="873"/>
      <c r="M107" s="873"/>
      <c r="N107" s="873"/>
      <c r="O107" s="873"/>
      <c r="P107" s="873"/>
      <c r="Q107" s="873"/>
      <c r="R107" s="873"/>
      <c r="S107" s="873"/>
      <c r="T107" s="873"/>
      <c r="U107" s="881"/>
      <c r="V107" s="873"/>
    </row>
    <row r="108" spans="1:24">
      <c r="A108" s="873"/>
      <c r="B108" s="873"/>
      <c r="C108" s="874"/>
      <c r="D108" s="873"/>
      <c r="E108" s="873"/>
      <c r="F108" s="873"/>
      <c r="G108" s="873"/>
      <c r="H108" s="873"/>
      <c r="I108" s="873"/>
      <c r="J108" s="873"/>
      <c r="K108" s="873"/>
      <c r="L108" s="873"/>
      <c r="M108" s="873"/>
      <c r="N108" s="873"/>
      <c r="O108" s="873"/>
      <c r="P108" s="873"/>
      <c r="Q108" s="873"/>
      <c r="R108" s="873"/>
      <c r="S108" s="873"/>
      <c r="T108" s="873"/>
      <c r="U108" s="873"/>
      <c r="V108" s="873"/>
    </row>
  </sheetData>
  <mergeCells count="13">
    <mergeCell ref="X5:X6"/>
    <mergeCell ref="W103:X103"/>
    <mergeCell ref="A104:U104"/>
    <mergeCell ref="A1:B1"/>
    <mergeCell ref="B3:X3"/>
    <mergeCell ref="A4:H4"/>
    <mergeCell ref="U4:X4"/>
    <mergeCell ref="A5:A6"/>
    <mergeCell ref="B5:B6"/>
    <mergeCell ref="D5:T5"/>
    <mergeCell ref="U5:U6"/>
    <mergeCell ref="V5:V6"/>
    <mergeCell ref="W5:W6"/>
  </mergeCells>
  <phoneticPr fontId="2" type="noConversion"/>
  <hyperlinks>
    <hyperlink ref="A2" location="二、损益表!A1" display="返回"/>
  </hyperlinks>
  <printOptions horizontalCentered="1"/>
  <pageMargins left="0.15748031496062992" right="0.15748031496062992" top="0.17" bottom="0.15" header="0" footer="0"/>
  <pageSetup paperSize="9" scale="70" orientation="landscape" verticalDpi="1200" r:id="rId1"/>
  <headerFooter alignWithMargins="0"/>
  <legacyDrawing r:id="rId2"/>
</worksheet>
</file>

<file path=xl/worksheets/sheet4.xml><?xml version="1.0" encoding="utf-8"?>
<worksheet xmlns="http://schemas.openxmlformats.org/spreadsheetml/2006/main" xmlns:r="http://schemas.openxmlformats.org/officeDocument/2006/relationships">
  <sheetPr codeName="Sheet8">
    <outlinePr summaryRight="0"/>
  </sheetPr>
  <dimension ref="A1:T94"/>
  <sheetViews>
    <sheetView workbookViewId="0">
      <pane xSplit="1" ySplit="4" topLeftCell="B5" activePane="bottomRight" state="frozen"/>
      <selection activeCell="D18" sqref="D18"/>
      <selection pane="topRight" activeCell="D18" sqref="D18"/>
      <selection pane="bottomLeft" activeCell="D18" sqref="D18"/>
      <selection pane="bottomRight" activeCell="E52" sqref="E52"/>
    </sheetView>
  </sheetViews>
  <sheetFormatPr defaultRowHeight="14.25" outlineLevelCol="1"/>
  <cols>
    <col min="1" max="1" width="23.25" style="1198" customWidth="1"/>
    <col min="2" max="2" width="3.125" style="1198" customWidth="1"/>
    <col min="3" max="3" width="14.25" style="1198" customWidth="1"/>
    <col min="4" max="4" width="15.125" style="1198" customWidth="1"/>
    <col min="5" max="5" width="14.75" style="1198" customWidth="1" outlineLevel="1"/>
    <col min="6" max="7" width="15" style="1198" customWidth="1" outlineLevel="1"/>
    <col min="8" max="8" width="15" style="1198" customWidth="1" collapsed="1"/>
    <col min="9" max="9" width="17.25" style="1198" hidden="1" customWidth="1" outlineLevel="1"/>
    <col min="10" max="11" width="15.125" style="1198" hidden="1" customWidth="1" outlineLevel="1"/>
    <col min="12" max="12" width="15.5" style="1198" customWidth="1"/>
    <col min="13" max="13" width="15.5" style="1198" customWidth="1" outlineLevel="1"/>
    <col min="14" max="14" width="15.875" style="1198" customWidth="1" outlineLevel="1"/>
    <col min="15" max="15" width="14.25" style="1198" customWidth="1" outlineLevel="1"/>
    <col min="16" max="16" width="16.125" style="1198" bestFit="1" customWidth="1"/>
    <col min="17" max="17" width="16" style="1198" customWidth="1" outlineLevel="1"/>
    <col min="18" max="18" width="17.25" style="1198" customWidth="1" outlineLevel="1"/>
    <col min="19" max="19" width="16.5" style="1198" customWidth="1" outlineLevel="1"/>
    <col min="20" max="20" width="15" style="1198" customWidth="1"/>
    <col min="21" max="47" width="14.25" style="1198" customWidth="1"/>
    <col min="48" max="16384" width="9" style="1198"/>
  </cols>
  <sheetData>
    <row r="1" spans="1:20" s="1249" customFormat="1" ht="15" customHeight="1" thickBot="1">
      <c r="A1" s="1246"/>
      <c r="B1" s="1247"/>
      <c r="C1" s="1247"/>
      <c r="D1" s="485" t="s">
        <v>291</v>
      </c>
      <c r="E1" s="1168">
        <v>1</v>
      </c>
      <c r="F1" s="1169">
        <v>2</v>
      </c>
      <c r="G1" s="1168">
        <v>3</v>
      </c>
      <c r="H1" s="604" t="s">
        <v>294</v>
      </c>
      <c r="I1" s="1168">
        <v>4</v>
      </c>
      <c r="J1" s="1170">
        <v>5</v>
      </c>
      <c r="K1" s="1170">
        <v>6</v>
      </c>
      <c r="L1" s="485" t="s">
        <v>295</v>
      </c>
      <c r="M1" s="1171">
        <v>7</v>
      </c>
      <c r="N1" s="1172">
        <v>8</v>
      </c>
      <c r="O1" s="1172">
        <v>9</v>
      </c>
      <c r="P1" s="485" t="s">
        <v>296</v>
      </c>
      <c r="Q1" s="1172">
        <v>10</v>
      </c>
      <c r="R1" s="1172">
        <v>11</v>
      </c>
      <c r="S1" s="1172">
        <v>12</v>
      </c>
      <c r="T1" s="1248" t="s">
        <v>1714</v>
      </c>
    </row>
    <row r="2" spans="1:20" s="1174" customFormat="1" ht="14.25" customHeight="1" thickBot="1">
      <c r="D2" s="608" t="s">
        <v>1311</v>
      </c>
      <c r="E2" s="334">
        <v>41305</v>
      </c>
      <c r="F2" s="335">
        <v>41333</v>
      </c>
      <c r="G2" s="335">
        <v>41364</v>
      </c>
      <c r="H2" s="608" t="s">
        <v>1311</v>
      </c>
      <c r="I2" s="335">
        <v>41394</v>
      </c>
      <c r="J2" s="335">
        <v>38503</v>
      </c>
      <c r="K2" s="335">
        <v>41455</v>
      </c>
      <c r="L2" s="608" t="s">
        <v>1311</v>
      </c>
      <c r="M2" s="335">
        <v>41486</v>
      </c>
      <c r="N2" s="335">
        <v>41517</v>
      </c>
      <c r="O2" s="335">
        <v>41547</v>
      </c>
      <c r="P2" s="608" t="s">
        <v>1311</v>
      </c>
      <c r="Q2" s="335">
        <v>41578</v>
      </c>
      <c r="R2" s="335">
        <v>41608</v>
      </c>
      <c r="S2" s="336">
        <v>41639</v>
      </c>
      <c r="T2" s="1243" t="s">
        <v>1715</v>
      </c>
    </row>
    <row r="3" spans="1:20" s="1174" customFormat="1" ht="12" customHeight="1" thickBot="1">
      <c r="D3" s="609" t="s">
        <v>1229</v>
      </c>
      <c r="E3" s="337" t="s">
        <v>562</v>
      </c>
      <c r="F3" s="338" t="s">
        <v>563</v>
      </c>
      <c r="G3" s="338" t="s">
        <v>564</v>
      </c>
      <c r="H3" s="609" t="s">
        <v>1232</v>
      </c>
      <c r="I3" s="338" t="s">
        <v>565</v>
      </c>
      <c r="J3" s="338" t="s">
        <v>566</v>
      </c>
      <c r="K3" s="338" t="s">
        <v>567</v>
      </c>
      <c r="L3" s="609" t="s">
        <v>1231</v>
      </c>
      <c r="M3" s="338" t="s">
        <v>568</v>
      </c>
      <c r="N3" s="338" t="s">
        <v>587</v>
      </c>
      <c r="O3" s="338" t="s">
        <v>588</v>
      </c>
      <c r="P3" s="609" t="s">
        <v>1230</v>
      </c>
      <c r="Q3" s="338" t="s">
        <v>589</v>
      </c>
      <c r="R3" s="338" t="s">
        <v>590</v>
      </c>
      <c r="S3" s="339" t="s">
        <v>591</v>
      </c>
      <c r="T3" s="1243"/>
    </row>
    <row r="4" spans="1:20" ht="21" customHeight="1" thickTop="1">
      <c r="A4" s="340" t="s">
        <v>770</v>
      </c>
      <c r="B4" s="341" t="s">
        <v>1</v>
      </c>
      <c r="C4" s="342" t="s">
        <v>771</v>
      </c>
      <c r="D4" s="673"/>
      <c r="E4" s="343" t="s">
        <v>772</v>
      </c>
      <c r="F4" s="343" t="s">
        <v>772</v>
      </c>
      <c r="G4" s="343" t="s">
        <v>772</v>
      </c>
      <c r="H4" s="674"/>
      <c r="I4" s="343" t="s">
        <v>772</v>
      </c>
      <c r="J4" s="343" t="s">
        <v>772</v>
      </c>
      <c r="K4" s="343" t="s">
        <v>772</v>
      </c>
      <c r="L4" s="674"/>
      <c r="M4" s="343" t="s">
        <v>772</v>
      </c>
      <c r="N4" s="343" t="s">
        <v>772</v>
      </c>
      <c r="O4" s="343" t="s">
        <v>772</v>
      </c>
      <c r="P4" s="674"/>
      <c r="Q4" s="343" t="s">
        <v>772</v>
      </c>
      <c r="R4" s="343" t="s">
        <v>772</v>
      </c>
      <c r="S4" s="605" t="s">
        <v>772</v>
      </c>
      <c r="T4" s="606" t="s">
        <v>292</v>
      </c>
    </row>
    <row r="5" spans="1:20" ht="16.5" customHeight="1">
      <c r="A5" s="1250" t="s">
        <v>592</v>
      </c>
      <c r="B5" s="346">
        <v>1</v>
      </c>
      <c r="C5" s="1251"/>
      <c r="D5" s="1252"/>
      <c r="E5" s="1253"/>
      <c r="F5" s="1253"/>
      <c r="G5" s="1253"/>
      <c r="H5" s="1254"/>
      <c r="I5" s="1253"/>
      <c r="J5" s="1253"/>
      <c r="K5" s="1253"/>
      <c r="L5" s="1254"/>
      <c r="M5" s="1253"/>
      <c r="N5" s="1253"/>
      <c r="O5" s="1253"/>
      <c r="P5" s="1254"/>
      <c r="Q5" s="1253"/>
      <c r="R5" s="1253"/>
      <c r="S5" s="1253"/>
      <c r="T5" s="607"/>
    </row>
    <row r="6" spans="1:20" ht="16.5" customHeight="1">
      <c r="A6" s="1250" t="s">
        <v>593</v>
      </c>
      <c r="B6" s="346">
        <v>2</v>
      </c>
      <c r="C6" s="1251">
        <v>367610514.81</v>
      </c>
      <c r="D6" s="1252">
        <f>G6</f>
        <v>99923210.659999996</v>
      </c>
      <c r="E6" s="1253">
        <f>现金流量表!F42</f>
        <v>43850986.140000001</v>
      </c>
      <c r="F6" s="1253">
        <f>现金流量表!G42</f>
        <v>91188676.129999995</v>
      </c>
      <c r="G6" s="1253">
        <f>现金流量表!H42</f>
        <v>99923210.659999996</v>
      </c>
      <c r="H6" s="1254">
        <f>K6</f>
        <v>169289210.66</v>
      </c>
      <c r="I6" s="1253">
        <f>现金流量表!J42</f>
        <v>116555210.66</v>
      </c>
      <c r="J6" s="1253">
        <f>现金流量表!K42</f>
        <v>143047210.66</v>
      </c>
      <c r="K6" s="1253">
        <f>现金流量表!L42</f>
        <v>169289210.66</v>
      </c>
      <c r="L6" s="1254">
        <f>O6</f>
        <v>147015210.66</v>
      </c>
      <c r="M6" s="1253">
        <f>现金流量表!N42</f>
        <v>151231210.66</v>
      </c>
      <c r="N6" s="1253">
        <f>现金流量表!O42</f>
        <v>149023210.66</v>
      </c>
      <c r="O6" s="1253">
        <f>现金流量表!P42</f>
        <v>147015210.66</v>
      </c>
      <c r="P6" s="1254">
        <f>S6</f>
        <v>124560210.66</v>
      </c>
      <c r="Q6" s="1253">
        <f>现金流量表!R42</f>
        <v>129777210.66</v>
      </c>
      <c r="R6" s="1253">
        <f>现金流量表!S42</f>
        <v>126938210.66</v>
      </c>
      <c r="S6" s="1253">
        <f>现金流量表!T42</f>
        <v>124560210.66</v>
      </c>
      <c r="T6" s="1255">
        <f t="shared" ref="T6:T18" si="0">P6</f>
        <v>124560210.66</v>
      </c>
    </row>
    <row r="7" spans="1:20" ht="16.5" customHeight="1">
      <c r="A7" s="1250" t="s">
        <v>594</v>
      </c>
      <c r="B7" s="346">
        <v>3</v>
      </c>
      <c r="C7" s="1251"/>
      <c r="D7" s="1252">
        <f t="shared" ref="D7:D37" si="1">G7</f>
        <v>0</v>
      </c>
      <c r="E7" s="1253"/>
      <c r="F7" s="1253"/>
      <c r="G7" s="1253"/>
      <c r="H7" s="1254">
        <f t="shared" ref="H7:H37" si="2">K7</f>
        <v>0</v>
      </c>
      <c r="I7" s="1253"/>
      <c r="J7" s="1253"/>
      <c r="K7" s="1253"/>
      <c r="L7" s="1254">
        <f t="shared" ref="L7:L18" si="3">O7</f>
        <v>0</v>
      </c>
      <c r="M7" s="1253"/>
      <c r="N7" s="1253"/>
      <c r="O7" s="1253"/>
      <c r="P7" s="1254">
        <f t="shared" ref="P7:P18" si="4">S7</f>
        <v>0</v>
      </c>
      <c r="Q7" s="1253"/>
      <c r="R7" s="1253"/>
      <c r="S7" s="1253"/>
      <c r="T7" s="1255">
        <f t="shared" si="0"/>
        <v>0</v>
      </c>
    </row>
    <row r="8" spans="1:20" ht="16.5" customHeight="1">
      <c r="A8" s="1250" t="s">
        <v>595</v>
      </c>
      <c r="B8" s="346">
        <v>4</v>
      </c>
      <c r="C8" s="1251"/>
      <c r="D8" s="1252">
        <f t="shared" si="1"/>
        <v>0</v>
      </c>
      <c r="E8" s="1253"/>
      <c r="F8" s="1253"/>
      <c r="G8" s="1253"/>
      <c r="H8" s="1254">
        <f t="shared" si="2"/>
        <v>0</v>
      </c>
      <c r="I8" s="1253"/>
      <c r="J8" s="1253"/>
      <c r="K8" s="1253"/>
      <c r="L8" s="1254">
        <f t="shared" si="3"/>
        <v>0</v>
      </c>
      <c r="M8" s="1253"/>
      <c r="N8" s="1253"/>
      <c r="O8" s="1253"/>
      <c r="P8" s="1254">
        <f t="shared" si="4"/>
        <v>0</v>
      </c>
      <c r="Q8" s="1253"/>
      <c r="R8" s="1253"/>
      <c r="S8" s="1253"/>
      <c r="T8" s="1255">
        <f t="shared" si="0"/>
        <v>0</v>
      </c>
    </row>
    <row r="9" spans="1:20" ht="16.5" customHeight="1">
      <c r="A9" s="1250" t="s">
        <v>596</v>
      </c>
      <c r="B9" s="346">
        <v>5</v>
      </c>
      <c r="C9" s="1256">
        <v>6230061.5700000003</v>
      </c>
      <c r="D9" s="1252">
        <f>G9</f>
        <v>6230061.5700000003</v>
      </c>
      <c r="E9" s="1253">
        <f>C9</f>
        <v>6230061.5700000003</v>
      </c>
      <c r="F9" s="1253">
        <f>E9</f>
        <v>6230061.5700000003</v>
      </c>
      <c r="G9" s="1253">
        <f>F9</f>
        <v>6230061.5700000003</v>
      </c>
      <c r="H9" s="1252">
        <f>K9</f>
        <v>6230061.5700000003</v>
      </c>
      <c r="I9" s="1253">
        <f>G9</f>
        <v>6230061.5700000003</v>
      </c>
      <c r="J9" s="1253">
        <f>I9</f>
        <v>6230061.5700000003</v>
      </c>
      <c r="K9" s="1253">
        <f>J9</f>
        <v>6230061.5700000003</v>
      </c>
      <c r="L9" s="1252">
        <f>O9</f>
        <v>6230061.5700000003</v>
      </c>
      <c r="M9" s="1253">
        <f>K9</f>
        <v>6230061.5700000003</v>
      </c>
      <c r="N9" s="1253">
        <f>M9</f>
        <v>6230061.5700000003</v>
      </c>
      <c r="O9" s="1253">
        <f>N9</f>
        <v>6230061.5700000003</v>
      </c>
      <c r="P9" s="1252">
        <f>S9</f>
        <v>6230061.5700000003</v>
      </c>
      <c r="Q9" s="1253">
        <f>O9</f>
        <v>6230061.5700000003</v>
      </c>
      <c r="R9" s="1253">
        <f>Q9</f>
        <v>6230061.5700000003</v>
      </c>
      <c r="S9" s="1253">
        <f>R9</f>
        <v>6230061.5700000003</v>
      </c>
      <c r="T9" s="1255">
        <f t="shared" si="0"/>
        <v>6230061.5700000003</v>
      </c>
    </row>
    <row r="10" spans="1:20" ht="16.5" customHeight="1">
      <c r="A10" s="1257" t="s">
        <v>597</v>
      </c>
      <c r="B10" s="346">
        <v>6</v>
      </c>
      <c r="C10" s="1256">
        <v>2814393.96</v>
      </c>
      <c r="D10" s="1252">
        <f t="shared" si="1"/>
        <v>2814393.96</v>
      </c>
      <c r="E10" s="1253">
        <f>C10</f>
        <v>2814393.96</v>
      </c>
      <c r="F10" s="1253">
        <f>E10</f>
        <v>2814393.96</v>
      </c>
      <c r="G10" s="1253">
        <f>F10</f>
        <v>2814393.96</v>
      </c>
      <c r="H10" s="1254">
        <f t="shared" si="2"/>
        <v>2814393.96</v>
      </c>
      <c r="I10" s="1253">
        <f>G10</f>
        <v>2814393.96</v>
      </c>
      <c r="J10" s="1253">
        <f>I10</f>
        <v>2814393.96</v>
      </c>
      <c r="K10" s="1253">
        <f>J10</f>
        <v>2814393.96</v>
      </c>
      <c r="L10" s="1254">
        <f t="shared" si="3"/>
        <v>2814393.96</v>
      </c>
      <c r="M10" s="1253">
        <f>K10</f>
        <v>2814393.96</v>
      </c>
      <c r="N10" s="1253">
        <f>M10</f>
        <v>2814393.96</v>
      </c>
      <c r="O10" s="1253">
        <f>N10</f>
        <v>2814393.96</v>
      </c>
      <c r="P10" s="1254">
        <f t="shared" si="4"/>
        <v>2814393.96</v>
      </c>
      <c r="Q10" s="1253">
        <f>O10</f>
        <v>2814393.96</v>
      </c>
      <c r="R10" s="1253">
        <f>Q10</f>
        <v>2814393.96</v>
      </c>
      <c r="S10" s="1253">
        <f>R10</f>
        <v>2814393.96</v>
      </c>
      <c r="T10" s="1255">
        <f t="shared" si="0"/>
        <v>2814393.96</v>
      </c>
    </row>
    <row r="11" spans="1:20" ht="16.5" customHeight="1">
      <c r="A11" s="1250" t="s">
        <v>598</v>
      </c>
      <c r="B11" s="346">
        <v>7</v>
      </c>
      <c r="C11" s="1251"/>
      <c r="D11" s="1252">
        <f t="shared" si="1"/>
        <v>0</v>
      </c>
      <c r="E11" s="1253"/>
      <c r="F11" s="1253"/>
      <c r="G11" s="1253"/>
      <c r="H11" s="1254">
        <f t="shared" si="2"/>
        <v>0</v>
      </c>
      <c r="I11" s="1253"/>
      <c r="J11" s="1253"/>
      <c r="K11" s="1253"/>
      <c r="L11" s="1254">
        <f t="shared" si="3"/>
        <v>0</v>
      </c>
      <c r="M11" s="1253"/>
      <c r="N11" s="1253"/>
      <c r="O11" s="1253"/>
      <c r="P11" s="1254">
        <f t="shared" si="4"/>
        <v>0</v>
      </c>
      <c r="Q11" s="1253"/>
      <c r="R11" s="1253"/>
      <c r="S11" s="1253"/>
      <c r="T11" s="1255">
        <f t="shared" si="0"/>
        <v>0</v>
      </c>
    </row>
    <row r="12" spans="1:20" ht="16.5" customHeight="1">
      <c r="A12" s="1250" t="s">
        <v>599</v>
      </c>
      <c r="B12" s="346">
        <v>8</v>
      </c>
      <c r="C12" s="1251"/>
      <c r="D12" s="1252">
        <f t="shared" si="1"/>
        <v>0</v>
      </c>
      <c r="E12" s="1253"/>
      <c r="F12" s="1253"/>
      <c r="G12" s="1253"/>
      <c r="H12" s="1254">
        <f t="shared" si="2"/>
        <v>0</v>
      </c>
      <c r="I12" s="1253"/>
      <c r="J12" s="1253"/>
      <c r="K12" s="1253"/>
      <c r="L12" s="1254">
        <f t="shared" si="3"/>
        <v>0</v>
      </c>
      <c r="M12" s="1253"/>
      <c r="N12" s="1253"/>
      <c r="O12" s="1253"/>
      <c r="P12" s="1254">
        <f t="shared" si="4"/>
        <v>0</v>
      </c>
      <c r="Q12" s="1253"/>
      <c r="R12" s="1253"/>
      <c r="S12" s="1253"/>
      <c r="T12" s="1255">
        <f t="shared" si="0"/>
        <v>0</v>
      </c>
    </row>
    <row r="13" spans="1:20" ht="16.5" customHeight="1">
      <c r="A13" s="1250" t="s">
        <v>600</v>
      </c>
      <c r="B13" s="346">
        <v>9</v>
      </c>
      <c r="C13" s="1256">
        <v>48948224.07</v>
      </c>
      <c r="D13" s="1252">
        <f t="shared" si="1"/>
        <v>48948224.07</v>
      </c>
      <c r="E13" s="1253">
        <f>C13+'一-3、收到的与其他经营活动有关的现金'!C28-'一-9支付的其他与经营活动有关的现金'!C26</f>
        <v>48948224.07</v>
      </c>
      <c r="F13" s="1253">
        <f>E13+'一-3、收到的与其他经营活动有关的现金'!D28-'一-9支付的其他与经营活动有关的现金'!D26</f>
        <v>48948224.07</v>
      </c>
      <c r="G13" s="1253">
        <f>F13+'一-3、收到的与其他经营活动有关的现金'!E28-'一-9支付的其他与经营活动有关的现金'!E26</f>
        <v>48948224.07</v>
      </c>
      <c r="H13" s="1254">
        <f t="shared" si="2"/>
        <v>48948224.07</v>
      </c>
      <c r="I13" s="1253">
        <f>G13+'一-3、收到的与其他经营活动有关的现金'!G28-'一-9支付的其他与经营活动有关的现金'!G26</f>
        <v>48948224.07</v>
      </c>
      <c r="J13" s="1253">
        <f>I13+'一-3、收到的与其他经营活动有关的现金'!H28-'一-9支付的其他与经营活动有关的现金'!H26</f>
        <v>48948224.07</v>
      </c>
      <c r="K13" s="1253">
        <f>J13+'一-3、收到的与其他经营活动有关的现金'!I28-'一-9支付的其他与经营活动有关的现金'!I26</f>
        <v>48948224.07</v>
      </c>
      <c r="L13" s="1254">
        <f t="shared" si="3"/>
        <v>48948224.07</v>
      </c>
      <c r="M13" s="1253">
        <f>K13+'一-3、收到的与其他经营活动有关的现金'!K28-'一-9支付的其他与经营活动有关的现金'!K26</f>
        <v>48948224.07</v>
      </c>
      <c r="N13" s="1253">
        <f>M13+'一-3、收到的与其他经营活动有关的现金'!L28-'一-9支付的其他与经营活动有关的现金'!L26</f>
        <v>48948224.07</v>
      </c>
      <c r="O13" s="1253">
        <f>N13+'一-3、收到的与其他经营活动有关的现金'!M28-'一-9支付的其他与经营活动有关的现金'!M26</f>
        <v>48948224.07</v>
      </c>
      <c r="P13" s="1254">
        <f t="shared" si="4"/>
        <v>48948224.07</v>
      </c>
      <c r="Q13" s="1253">
        <f>O13+'一-3、收到的与其他经营活动有关的现金'!O28-'一-9支付的其他与经营活动有关的现金'!O26</f>
        <v>48948224.07</v>
      </c>
      <c r="R13" s="1253">
        <f>Q13+'一-3、收到的与其他经营活动有关的现金'!P28-'一-9支付的其他与经营活动有关的现金'!P26</f>
        <v>48948224.07</v>
      </c>
      <c r="S13" s="1253">
        <f>R13+'一-3、收到的与其他经营活动有关的现金'!Q28-'一-9支付的其他与经营活动有关的现金'!Q26</f>
        <v>48948224.07</v>
      </c>
      <c r="T13" s="1255">
        <f t="shared" si="0"/>
        <v>48948224.07</v>
      </c>
    </row>
    <row r="14" spans="1:20" ht="16.5" customHeight="1">
      <c r="A14" s="1257" t="s">
        <v>601</v>
      </c>
      <c r="B14" s="346">
        <v>10</v>
      </c>
      <c r="C14" s="1251">
        <v>1111372877.8499999</v>
      </c>
      <c r="D14" s="1252">
        <f t="shared" si="1"/>
        <v>1111372877.8499999</v>
      </c>
      <c r="E14" s="1253">
        <f>C14+'一-4、主营成本'!E36</f>
        <v>1111372877.8499999</v>
      </c>
      <c r="F14" s="1253">
        <f>E14+'一-4、主营成本'!F36</f>
        <v>1111372877.8499999</v>
      </c>
      <c r="G14" s="1253">
        <f>F14+'一-4、主营成本'!G36</f>
        <v>1111372877.8499999</v>
      </c>
      <c r="H14" s="1254">
        <f t="shared" si="2"/>
        <v>1111372877.8499999</v>
      </c>
      <c r="I14" s="1253">
        <f>G14+'一-4、主营成本'!I36</f>
        <v>1111372877.8499999</v>
      </c>
      <c r="J14" s="1253">
        <f>I14+'一-4、主营成本'!J36</f>
        <v>1111372877.8499999</v>
      </c>
      <c r="K14" s="1253">
        <f>J14+'一-4、主营成本'!K36</f>
        <v>1111372877.8499999</v>
      </c>
      <c r="L14" s="1254">
        <f t="shared" si="3"/>
        <v>1111372877.8499999</v>
      </c>
      <c r="M14" s="1253">
        <f>K14+'一-4、主营成本'!M36</f>
        <v>1111372877.8499999</v>
      </c>
      <c r="N14" s="1253">
        <f>M14+'一-4、主营成本'!N36</f>
        <v>1111372877.8499999</v>
      </c>
      <c r="O14" s="1253">
        <f>N14+'一-4、主营成本'!O36</f>
        <v>1111372877.8499999</v>
      </c>
      <c r="P14" s="1254">
        <f t="shared" si="4"/>
        <v>1111372877.8499999</v>
      </c>
      <c r="Q14" s="1253">
        <f>O14+'一-4、主营成本'!Q36</f>
        <v>1111372877.8499999</v>
      </c>
      <c r="R14" s="1253">
        <f>Q14+'一-4、主营成本'!R36</f>
        <v>1111372877.8499999</v>
      </c>
      <c r="S14" s="1253">
        <f>R14+'一-4、主营成本'!S36</f>
        <v>1111372877.8499999</v>
      </c>
      <c r="T14" s="1255">
        <f t="shared" si="0"/>
        <v>1111372877.8499999</v>
      </c>
    </row>
    <row r="15" spans="1:20" ht="16.5" customHeight="1">
      <c r="A15" s="1250" t="s">
        <v>773</v>
      </c>
      <c r="B15" s="346">
        <v>11</v>
      </c>
      <c r="C15" s="1251"/>
      <c r="D15" s="1252">
        <f t="shared" si="1"/>
        <v>0</v>
      </c>
      <c r="E15" s="1253"/>
      <c r="F15" s="1253"/>
      <c r="G15" s="1253"/>
      <c r="H15" s="1254">
        <f t="shared" si="2"/>
        <v>0</v>
      </c>
      <c r="I15" s="1253"/>
      <c r="J15" s="1253"/>
      <c r="K15" s="1253"/>
      <c r="L15" s="1254">
        <f t="shared" si="3"/>
        <v>0</v>
      </c>
      <c r="M15" s="1253"/>
      <c r="N15" s="1253"/>
      <c r="O15" s="1253"/>
      <c r="P15" s="1254">
        <f t="shared" si="4"/>
        <v>0</v>
      </c>
      <c r="Q15" s="1253"/>
      <c r="R15" s="1253"/>
      <c r="S15" s="1253"/>
      <c r="T15" s="1255">
        <f t="shared" si="0"/>
        <v>0</v>
      </c>
    </row>
    <row r="16" spans="1:20" ht="16.5" customHeight="1">
      <c r="A16" s="1250" t="s">
        <v>602</v>
      </c>
      <c r="B16" s="346">
        <v>12</v>
      </c>
      <c r="C16" s="1251"/>
      <c r="D16" s="1252">
        <f t="shared" si="1"/>
        <v>0</v>
      </c>
      <c r="E16" s="1253"/>
      <c r="F16" s="1253"/>
      <c r="G16" s="1253"/>
      <c r="H16" s="1254">
        <f t="shared" si="2"/>
        <v>0</v>
      </c>
      <c r="I16" s="1253"/>
      <c r="J16" s="1253"/>
      <c r="K16" s="1253"/>
      <c r="L16" s="1254">
        <f t="shared" si="3"/>
        <v>0</v>
      </c>
      <c r="M16" s="1253"/>
      <c r="N16" s="1253"/>
      <c r="O16" s="1253"/>
      <c r="P16" s="1254">
        <f t="shared" si="4"/>
        <v>0</v>
      </c>
      <c r="Q16" s="1253"/>
      <c r="R16" s="1253"/>
      <c r="S16" s="1253"/>
      <c r="T16" s="1255">
        <f t="shared" si="0"/>
        <v>0</v>
      </c>
    </row>
    <row r="17" spans="1:20" ht="16.5" customHeight="1">
      <c r="A17" s="1250" t="s">
        <v>774</v>
      </c>
      <c r="B17" s="346">
        <v>13</v>
      </c>
      <c r="C17" s="1251"/>
      <c r="D17" s="1252">
        <f t="shared" si="1"/>
        <v>0</v>
      </c>
      <c r="E17" s="1253"/>
      <c r="F17" s="1253"/>
      <c r="G17" s="1253"/>
      <c r="H17" s="1254">
        <f t="shared" si="2"/>
        <v>0</v>
      </c>
      <c r="I17" s="1253"/>
      <c r="J17" s="1253"/>
      <c r="K17" s="1253"/>
      <c r="L17" s="1254">
        <f t="shared" si="3"/>
        <v>0</v>
      </c>
      <c r="M17" s="1253"/>
      <c r="N17" s="1253"/>
      <c r="O17" s="1253"/>
      <c r="P17" s="1254">
        <f t="shared" si="4"/>
        <v>0</v>
      </c>
      <c r="Q17" s="1253"/>
      <c r="R17" s="1253"/>
      <c r="S17" s="1253"/>
      <c r="T17" s="1255">
        <f t="shared" si="0"/>
        <v>0</v>
      </c>
    </row>
    <row r="18" spans="1:20" ht="16.5" customHeight="1">
      <c r="A18" s="1250" t="s">
        <v>603</v>
      </c>
      <c r="B18" s="346">
        <v>14</v>
      </c>
      <c r="C18" s="1251"/>
      <c r="D18" s="1252">
        <f t="shared" si="1"/>
        <v>0</v>
      </c>
      <c r="E18" s="1253"/>
      <c r="F18" s="1253"/>
      <c r="G18" s="1253"/>
      <c r="H18" s="1254">
        <f t="shared" si="2"/>
        <v>0</v>
      </c>
      <c r="I18" s="1253"/>
      <c r="J18" s="1253"/>
      <c r="K18" s="1253"/>
      <c r="L18" s="1254">
        <f t="shared" si="3"/>
        <v>0</v>
      </c>
      <c r="M18" s="1253"/>
      <c r="N18" s="1253"/>
      <c r="O18" s="1253"/>
      <c r="P18" s="1254">
        <f t="shared" si="4"/>
        <v>0</v>
      </c>
      <c r="Q18" s="1253"/>
      <c r="R18" s="1253"/>
      <c r="S18" s="1253"/>
      <c r="T18" s="1255">
        <f t="shared" si="0"/>
        <v>0</v>
      </c>
    </row>
    <row r="19" spans="1:20" ht="16.5" customHeight="1">
      <c r="A19" s="1258" t="s">
        <v>2</v>
      </c>
      <c r="B19" s="347">
        <v>15</v>
      </c>
      <c r="C19" s="1259">
        <f t="shared" ref="C19:T19" si="5">C6+C7+C8+C9+C10+C11+C12+C13+C14+C16+C17+C18</f>
        <v>1536976072.2599998</v>
      </c>
      <c r="D19" s="1260">
        <f t="shared" si="5"/>
        <v>1269288768.1099999</v>
      </c>
      <c r="E19" s="1259">
        <f t="shared" si="5"/>
        <v>1213216543.5899999</v>
      </c>
      <c r="F19" s="1259">
        <f t="shared" si="5"/>
        <v>1260554233.5799999</v>
      </c>
      <c r="G19" s="1259">
        <f t="shared" ref="G19" si="6">G6+G7+G8+G9+G10+G11+G12+G13+G14+G16+G17+G18</f>
        <v>1269288768.1099999</v>
      </c>
      <c r="H19" s="1260">
        <f t="shared" si="5"/>
        <v>1338654768.1099999</v>
      </c>
      <c r="I19" s="1259">
        <f t="shared" ref="I19:K19" si="7">I6+I7+I8+I9+I10+I11+I12+I13+I14+I16+I17+I18</f>
        <v>1285920768.1099999</v>
      </c>
      <c r="J19" s="1259">
        <f t="shared" si="7"/>
        <v>1312412768.1099999</v>
      </c>
      <c r="K19" s="1259">
        <f t="shared" si="7"/>
        <v>1338654768.1099999</v>
      </c>
      <c r="L19" s="1260">
        <f t="shared" ref="L19:O19" si="8">L6+L7+L8+L9+L10+L11+L12+L13+L14+L16+L17+L18</f>
        <v>1316380768.1099999</v>
      </c>
      <c r="M19" s="1259">
        <f t="shared" si="8"/>
        <v>1320596768.1099999</v>
      </c>
      <c r="N19" s="1259">
        <f t="shared" si="8"/>
        <v>1318388768.1099999</v>
      </c>
      <c r="O19" s="1259">
        <f t="shared" si="8"/>
        <v>1316380768.1099999</v>
      </c>
      <c r="P19" s="1260">
        <f t="shared" ref="P19:S19" si="9">P6+P7+P8+P9+P10+P11+P12+P13+P14+P16+P17+P18</f>
        <v>1293925768.1099999</v>
      </c>
      <c r="Q19" s="1259">
        <f t="shared" si="9"/>
        <v>1299142768.1099999</v>
      </c>
      <c r="R19" s="1259">
        <f t="shared" si="9"/>
        <v>1296303768.1099999</v>
      </c>
      <c r="S19" s="1259">
        <f t="shared" si="9"/>
        <v>1293925768.1099999</v>
      </c>
      <c r="T19" s="1261">
        <f t="shared" si="5"/>
        <v>1293925768.1099999</v>
      </c>
    </row>
    <row r="20" spans="1:20" ht="16.5" customHeight="1">
      <c r="A20" s="1250" t="s">
        <v>604</v>
      </c>
      <c r="B20" s="346">
        <v>16</v>
      </c>
      <c r="C20" s="1251"/>
      <c r="D20" s="1252">
        <f t="shared" si="1"/>
        <v>0</v>
      </c>
      <c r="E20" s="1253"/>
      <c r="F20" s="1253"/>
      <c r="G20" s="1253"/>
      <c r="H20" s="1254">
        <f t="shared" si="2"/>
        <v>0</v>
      </c>
      <c r="I20" s="1253"/>
      <c r="J20" s="1253"/>
      <c r="K20" s="1253"/>
      <c r="L20" s="1254">
        <f t="shared" ref="L20:L37" si="10">O20</f>
        <v>0</v>
      </c>
      <c r="M20" s="1253"/>
      <c r="N20" s="1253"/>
      <c r="O20" s="1253"/>
      <c r="P20" s="1254">
        <f t="shared" ref="P20:P37" si="11">S20</f>
        <v>0</v>
      </c>
      <c r="Q20" s="1253"/>
      <c r="R20" s="1253"/>
      <c r="S20" s="1253"/>
      <c r="T20" s="1255">
        <f t="shared" ref="T20:T37" si="12">P20</f>
        <v>0</v>
      </c>
    </row>
    <row r="21" spans="1:20" ht="16.5" customHeight="1">
      <c r="A21" s="1250" t="s">
        <v>605</v>
      </c>
      <c r="B21" s="346">
        <v>17</v>
      </c>
      <c r="C21" s="1251"/>
      <c r="D21" s="1252">
        <f t="shared" si="1"/>
        <v>0</v>
      </c>
      <c r="E21" s="1253"/>
      <c r="F21" s="1253"/>
      <c r="G21" s="1253"/>
      <c r="H21" s="1254">
        <f t="shared" si="2"/>
        <v>0</v>
      </c>
      <c r="I21" s="1253"/>
      <c r="J21" s="1253"/>
      <c r="K21" s="1253"/>
      <c r="L21" s="1254">
        <f t="shared" si="10"/>
        <v>0</v>
      </c>
      <c r="M21" s="1253"/>
      <c r="N21" s="1253"/>
      <c r="O21" s="1253"/>
      <c r="P21" s="1254">
        <f t="shared" si="11"/>
        <v>0</v>
      </c>
      <c r="Q21" s="1253"/>
      <c r="R21" s="1253"/>
      <c r="S21" s="1253"/>
      <c r="T21" s="1255">
        <f t="shared" si="12"/>
        <v>0</v>
      </c>
    </row>
    <row r="22" spans="1:20" ht="16.5" customHeight="1">
      <c r="A22" s="1250" t="s">
        <v>606</v>
      </c>
      <c r="B22" s="346">
        <v>18</v>
      </c>
      <c r="C22" s="1251"/>
      <c r="D22" s="1252">
        <f t="shared" si="1"/>
        <v>0</v>
      </c>
      <c r="E22" s="1253"/>
      <c r="F22" s="1253"/>
      <c r="G22" s="1253"/>
      <c r="H22" s="1254">
        <f t="shared" si="2"/>
        <v>0</v>
      </c>
      <c r="I22" s="1253"/>
      <c r="J22" s="1253"/>
      <c r="K22" s="1253"/>
      <c r="L22" s="1254">
        <f t="shared" si="10"/>
        <v>0</v>
      </c>
      <c r="M22" s="1253"/>
      <c r="N22" s="1253"/>
      <c r="O22" s="1253"/>
      <c r="P22" s="1254">
        <f t="shared" si="11"/>
        <v>0</v>
      </c>
      <c r="Q22" s="1253"/>
      <c r="R22" s="1253"/>
      <c r="S22" s="1253"/>
      <c r="T22" s="1255">
        <f t="shared" si="12"/>
        <v>0</v>
      </c>
    </row>
    <row r="23" spans="1:20" ht="16.5" customHeight="1">
      <c r="A23" s="1250" t="s">
        <v>607</v>
      </c>
      <c r="B23" s="346">
        <v>19</v>
      </c>
      <c r="C23" s="1251">
        <v>352800167.58999997</v>
      </c>
      <c r="D23" s="1252">
        <f t="shared" si="1"/>
        <v>0</v>
      </c>
      <c r="E23" s="1253"/>
      <c r="F23" s="1253"/>
      <c r="G23" s="1253"/>
      <c r="H23" s="1254">
        <f t="shared" si="2"/>
        <v>0</v>
      </c>
      <c r="I23" s="1253"/>
      <c r="J23" s="1253"/>
      <c r="K23" s="1253"/>
      <c r="L23" s="1254">
        <f t="shared" si="10"/>
        <v>0</v>
      </c>
      <c r="M23" s="1253"/>
      <c r="N23" s="1253"/>
      <c r="O23" s="1253"/>
      <c r="P23" s="1254">
        <f t="shared" si="11"/>
        <v>0</v>
      </c>
      <c r="Q23" s="1253"/>
      <c r="R23" s="1253"/>
      <c r="S23" s="1253"/>
      <c r="T23" s="1255">
        <f t="shared" si="12"/>
        <v>0</v>
      </c>
    </row>
    <row r="24" spans="1:20" ht="16.5" customHeight="1">
      <c r="A24" s="1250" t="s">
        <v>608</v>
      </c>
      <c r="B24" s="346">
        <v>20</v>
      </c>
      <c r="C24" s="1251"/>
      <c r="D24" s="1252">
        <f t="shared" si="1"/>
        <v>0</v>
      </c>
      <c r="E24" s="1253"/>
      <c r="F24" s="1253"/>
      <c r="G24" s="1253"/>
      <c r="H24" s="1254">
        <f t="shared" si="2"/>
        <v>0</v>
      </c>
      <c r="I24" s="1253"/>
      <c r="J24" s="1253"/>
      <c r="K24" s="1253"/>
      <c r="L24" s="1254">
        <f t="shared" si="10"/>
        <v>0</v>
      </c>
      <c r="M24" s="1253"/>
      <c r="N24" s="1253"/>
      <c r="O24" s="1253"/>
      <c r="P24" s="1254">
        <f t="shared" si="11"/>
        <v>0</v>
      </c>
      <c r="Q24" s="1253"/>
      <c r="R24" s="1253"/>
      <c r="S24" s="1253"/>
      <c r="T24" s="1255">
        <f t="shared" si="12"/>
        <v>0</v>
      </c>
    </row>
    <row r="25" spans="1:20" ht="16.5" customHeight="1">
      <c r="A25" s="1250" t="s">
        <v>609</v>
      </c>
      <c r="B25" s="346">
        <v>21</v>
      </c>
      <c r="C25" s="1251"/>
      <c r="D25" s="1252">
        <f t="shared" si="1"/>
        <v>0</v>
      </c>
      <c r="E25" s="1253"/>
      <c r="F25" s="1253"/>
      <c r="G25" s="1253"/>
      <c r="H25" s="1254">
        <f t="shared" si="2"/>
        <v>0</v>
      </c>
      <c r="I25" s="1253"/>
      <c r="J25" s="1253"/>
      <c r="K25" s="1253"/>
      <c r="L25" s="1254">
        <f t="shared" si="10"/>
        <v>0</v>
      </c>
      <c r="M25" s="1253"/>
      <c r="N25" s="1253"/>
      <c r="O25" s="1253"/>
      <c r="P25" s="1254">
        <f t="shared" si="11"/>
        <v>0</v>
      </c>
      <c r="Q25" s="1253"/>
      <c r="R25" s="1253"/>
      <c r="S25" s="1253"/>
      <c r="T25" s="1255">
        <f t="shared" si="12"/>
        <v>0</v>
      </c>
    </row>
    <row r="26" spans="1:20" ht="16.5" customHeight="1">
      <c r="A26" s="1250" t="s">
        <v>610</v>
      </c>
      <c r="B26" s="346">
        <v>22</v>
      </c>
      <c r="C26" s="1251">
        <f>7335268.58-5259955.08</f>
        <v>2075313.5</v>
      </c>
      <c r="D26" s="1252">
        <f t="shared" si="1"/>
        <v>2122813.5</v>
      </c>
      <c r="E26" s="1253">
        <f>C26+'一-13、购置非流动资产支出'!G14-'一-6管理费用'!F83</f>
        <v>2064713.5</v>
      </c>
      <c r="F26" s="1253">
        <f>E26+'一-13、购置非流动资产支出'!H14-'一-6管理费用'!G83</f>
        <v>2093813.5</v>
      </c>
      <c r="G26" s="1253">
        <f>F26+'一-13、购置非流动资产支出'!I14-'一-6管理费用'!H83</f>
        <v>2122813.5</v>
      </c>
      <c r="H26" s="1254">
        <f t="shared" si="2"/>
        <v>2207013.5</v>
      </c>
      <c r="I26" s="1253">
        <f>G26+'一-13、购置非流动资产支出'!K14-'一-6管理费用'!J83</f>
        <v>2151213.5</v>
      </c>
      <c r="J26" s="1253">
        <f>I26+'一-13、购置非流动资产支出'!L14-'一-6管理费用'!K83</f>
        <v>2179113.5</v>
      </c>
      <c r="K26" s="1253">
        <f>J26+'一-13、购置非流动资产支出'!M14-'一-6管理费用'!L83</f>
        <v>2207013.5</v>
      </c>
      <c r="L26" s="1254">
        <f t="shared" si="10"/>
        <v>3630713.5</v>
      </c>
      <c r="M26" s="1253">
        <f>K26+'一-13、购置非流动资产支出'!O14-'一-6管理费用'!N83</f>
        <v>3314913.5</v>
      </c>
      <c r="N26" s="1253">
        <f>M26+'一-13、购置非流动资产支出'!P14-'一-6管理费用'!O83</f>
        <v>3572813.5</v>
      </c>
      <c r="O26" s="1253">
        <f>N26+'一-13、购置非流动资产支出'!Q14-'一-6管理费用'!P83</f>
        <v>3630713.5</v>
      </c>
      <c r="P26" s="1254">
        <f t="shared" si="11"/>
        <v>5583313.5</v>
      </c>
      <c r="Q26" s="1253">
        <f>O26+'一-13、购置非流动资产支出'!S14-'一-6管理费用'!R83</f>
        <v>4054913.5</v>
      </c>
      <c r="R26" s="1253">
        <f>Q26+'一-13、购置非流动资产支出'!T14-'一-6管理费用'!S83</f>
        <v>5019113.5</v>
      </c>
      <c r="S26" s="1253">
        <f>R26+'一-13、购置非流动资产支出'!U14-'一-6管理费用'!T83</f>
        <v>5583313.5</v>
      </c>
      <c r="T26" s="1255">
        <f t="shared" si="12"/>
        <v>5583313.5</v>
      </c>
    </row>
    <row r="27" spans="1:20" ht="16.5" customHeight="1">
      <c r="A27" s="1257" t="s">
        <v>611</v>
      </c>
      <c r="B27" s="346">
        <v>23</v>
      </c>
      <c r="C27" s="1256">
        <v>26348657.23</v>
      </c>
      <c r="D27" s="1252">
        <f t="shared" si="1"/>
        <v>26348657.23</v>
      </c>
      <c r="E27" s="1253">
        <f>C27</f>
        <v>26348657.23</v>
      </c>
      <c r="F27" s="1253">
        <f>E27</f>
        <v>26348657.23</v>
      </c>
      <c r="G27" s="1253">
        <f>F27</f>
        <v>26348657.23</v>
      </c>
      <c r="H27" s="1254">
        <f t="shared" si="2"/>
        <v>26348657.23</v>
      </c>
      <c r="I27" s="1253">
        <f>G27</f>
        <v>26348657.23</v>
      </c>
      <c r="J27" s="1253">
        <f>I27</f>
        <v>26348657.23</v>
      </c>
      <c r="K27" s="1253">
        <f>J27</f>
        <v>26348657.23</v>
      </c>
      <c r="L27" s="1254">
        <f t="shared" si="10"/>
        <v>26348657.23</v>
      </c>
      <c r="M27" s="1253">
        <f>K27</f>
        <v>26348657.23</v>
      </c>
      <c r="N27" s="1253">
        <f>M27</f>
        <v>26348657.23</v>
      </c>
      <c r="O27" s="1253">
        <f>N27</f>
        <v>26348657.23</v>
      </c>
      <c r="P27" s="1254">
        <f t="shared" si="11"/>
        <v>26348657.23</v>
      </c>
      <c r="Q27" s="1253">
        <f>O27</f>
        <v>26348657.23</v>
      </c>
      <c r="R27" s="1253">
        <f>Q27</f>
        <v>26348657.23</v>
      </c>
      <c r="S27" s="1253">
        <f>R27</f>
        <v>26348657.23</v>
      </c>
      <c r="T27" s="1255">
        <f t="shared" si="12"/>
        <v>26348657.23</v>
      </c>
    </row>
    <row r="28" spans="1:20" ht="16.5" customHeight="1">
      <c r="A28" s="1250" t="s">
        <v>612</v>
      </c>
      <c r="B28" s="346">
        <v>24</v>
      </c>
      <c r="C28" s="1251"/>
      <c r="D28" s="1252">
        <f t="shared" si="1"/>
        <v>0</v>
      </c>
      <c r="E28" s="1253"/>
      <c r="F28" s="1253"/>
      <c r="G28" s="1253"/>
      <c r="H28" s="1254">
        <f t="shared" si="2"/>
        <v>0</v>
      </c>
      <c r="I28" s="1253"/>
      <c r="J28" s="1253"/>
      <c r="K28" s="1253"/>
      <c r="L28" s="1254">
        <f t="shared" si="10"/>
        <v>0</v>
      </c>
      <c r="M28" s="1253"/>
      <c r="N28" s="1253"/>
      <c r="O28" s="1253"/>
      <c r="P28" s="1254">
        <f t="shared" si="11"/>
        <v>0</v>
      </c>
      <c r="Q28" s="1253"/>
      <c r="R28" s="1253"/>
      <c r="S28" s="1253"/>
      <c r="T28" s="1255">
        <f t="shared" si="12"/>
        <v>0</v>
      </c>
    </row>
    <row r="29" spans="1:20" ht="16.5" customHeight="1">
      <c r="A29" s="1250" t="s">
        <v>613</v>
      </c>
      <c r="B29" s="346">
        <v>25</v>
      </c>
      <c r="C29" s="1251"/>
      <c r="D29" s="1252">
        <f t="shared" si="1"/>
        <v>0</v>
      </c>
      <c r="E29" s="1253"/>
      <c r="F29" s="1253"/>
      <c r="G29" s="1253"/>
      <c r="H29" s="1254">
        <f t="shared" si="2"/>
        <v>0</v>
      </c>
      <c r="I29" s="1253"/>
      <c r="J29" s="1253"/>
      <c r="K29" s="1253"/>
      <c r="L29" s="1254">
        <f t="shared" si="10"/>
        <v>0</v>
      </c>
      <c r="M29" s="1253"/>
      <c r="N29" s="1253"/>
      <c r="O29" s="1253"/>
      <c r="P29" s="1254">
        <f t="shared" si="11"/>
        <v>0</v>
      </c>
      <c r="Q29" s="1253"/>
      <c r="R29" s="1253"/>
      <c r="S29" s="1253"/>
      <c r="T29" s="1255">
        <f t="shared" si="12"/>
        <v>0</v>
      </c>
    </row>
    <row r="30" spans="1:20" ht="16.5" customHeight="1">
      <c r="A30" s="1250" t="s">
        <v>614</v>
      </c>
      <c r="B30" s="346">
        <v>26</v>
      </c>
      <c r="C30" s="1251"/>
      <c r="D30" s="1252">
        <f t="shared" si="1"/>
        <v>0</v>
      </c>
      <c r="E30" s="1253"/>
      <c r="F30" s="1253"/>
      <c r="G30" s="1253"/>
      <c r="H30" s="1254">
        <f t="shared" si="2"/>
        <v>0</v>
      </c>
      <c r="I30" s="1253"/>
      <c r="J30" s="1253"/>
      <c r="K30" s="1253"/>
      <c r="L30" s="1254">
        <f t="shared" si="10"/>
        <v>0</v>
      </c>
      <c r="M30" s="1253"/>
      <c r="N30" s="1253"/>
      <c r="O30" s="1253"/>
      <c r="P30" s="1254">
        <f t="shared" si="11"/>
        <v>0</v>
      </c>
      <c r="Q30" s="1253"/>
      <c r="R30" s="1253"/>
      <c r="S30" s="1253"/>
      <c r="T30" s="1255">
        <f t="shared" si="12"/>
        <v>0</v>
      </c>
    </row>
    <row r="31" spans="1:20" ht="16.5" customHeight="1">
      <c r="A31" s="1250" t="s">
        <v>615</v>
      </c>
      <c r="B31" s="346">
        <v>27</v>
      </c>
      <c r="C31" s="1251"/>
      <c r="D31" s="1252">
        <f t="shared" si="1"/>
        <v>0</v>
      </c>
      <c r="E31" s="1253"/>
      <c r="F31" s="1253"/>
      <c r="G31" s="1253"/>
      <c r="H31" s="1254">
        <f t="shared" si="2"/>
        <v>0</v>
      </c>
      <c r="I31" s="1253"/>
      <c r="J31" s="1253"/>
      <c r="K31" s="1253"/>
      <c r="L31" s="1254">
        <f t="shared" si="10"/>
        <v>0</v>
      </c>
      <c r="M31" s="1253"/>
      <c r="N31" s="1253"/>
      <c r="O31" s="1253"/>
      <c r="P31" s="1254">
        <f t="shared" si="11"/>
        <v>0</v>
      </c>
      <c r="Q31" s="1253"/>
      <c r="R31" s="1253"/>
      <c r="S31" s="1253"/>
      <c r="T31" s="1255">
        <f t="shared" si="12"/>
        <v>0</v>
      </c>
    </row>
    <row r="32" spans="1:20" ht="16.5" customHeight="1">
      <c r="A32" s="1250" t="s">
        <v>616</v>
      </c>
      <c r="B32" s="346">
        <v>28</v>
      </c>
      <c r="C32" s="1251">
        <v>1188340.29</v>
      </c>
      <c r="D32" s="1252">
        <f t="shared" si="1"/>
        <v>1153540.29</v>
      </c>
      <c r="E32" s="1253">
        <f>C32+'一-13、购置非流动资产支出'!G19-'一-6管理费用'!F84</f>
        <v>1176740.29</v>
      </c>
      <c r="F32" s="1253">
        <f>E32+'一-13、购置非流动资产支出'!H19-'一-6管理费用'!G84</f>
        <v>1165140.29</v>
      </c>
      <c r="G32" s="1253">
        <f>F32+'一-13、购置非流动资产支出'!I19-'一-6管理费用'!H84</f>
        <v>1153540.29</v>
      </c>
      <c r="H32" s="1254">
        <f t="shared" si="2"/>
        <v>1118740.29</v>
      </c>
      <c r="I32" s="1253">
        <f>G32+'一-13、购置非流动资产支出'!K19-'一-6管理费用'!J84</f>
        <v>1141940.29</v>
      </c>
      <c r="J32" s="1253">
        <f>I32+'一-13、购置非流动资产支出'!L19-'一-6管理费用'!K84</f>
        <v>1130340.29</v>
      </c>
      <c r="K32" s="1253">
        <f>J32+'一-13、购置非流动资产支出'!M19-'一-6管理费用'!L84</f>
        <v>1118740.29</v>
      </c>
      <c r="L32" s="1254">
        <f t="shared" si="10"/>
        <v>1083940.29</v>
      </c>
      <c r="M32" s="1253">
        <f>K32+'一-13、购置非流动资产支出'!O19-'一-6管理费用'!N84</f>
        <v>1107140.29</v>
      </c>
      <c r="N32" s="1253">
        <f>M32+'一-13、购置非流动资产支出'!P19-'一-6管理费用'!O84</f>
        <v>1095540.29</v>
      </c>
      <c r="O32" s="1253">
        <f>N32+'一-13、购置非流动资产支出'!Q19-'一-6管理费用'!P84</f>
        <v>1083940.29</v>
      </c>
      <c r="P32" s="1254">
        <f t="shared" si="11"/>
        <v>1049140.29</v>
      </c>
      <c r="Q32" s="1253">
        <f>O32+'一-13、购置非流动资产支出'!S19-'一-6管理费用'!R84</f>
        <v>1072340.29</v>
      </c>
      <c r="R32" s="1253">
        <f>Q32+'一-13、购置非流动资产支出'!T19-'一-6管理费用'!S84</f>
        <v>1060740.29</v>
      </c>
      <c r="S32" s="1253">
        <f>R32+'一-13、购置非流动资产支出'!U19-'一-6管理费用'!T84</f>
        <v>1049140.29</v>
      </c>
      <c r="T32" s="1255">
        <f t="shared" si="12"/>
        <v>1049140.29</v>
      </c>
    </row>
    <row r="33" spans="1:20" ht="16.5" customHeight="1">
      <c r="A33" s="1250" t="s">
        <v>617</v>
      </c>
      <c r="B33" s="346">
        <v>29</v>
      </c>
      <c r="C33" s="1251"/>
      <c r="D33" s="1252">
        <f t="shared" si="1"/>
        <v>0</v>
      </c>
      <c r="E33" s="1253"/>
      <c r="F33" s="1253"/>
      <c r="G33" s="1253"/>
      <c r="H33" s="1254">
        <f t="shared" si="2"/>
        <v>0</v>
      </c>
      <c r="I33" s="1253"/>
      <c r="J33" s="1253"/>
      <c r="K33" s="1253"/>
      <c r="L33" s="1254">
        <f t="shared" si="10"/>
        <v>0</v>
      </c>
      <c r="M33" s="1253"/>
      <c r="N33" s="1253"/>
      <c r="O33" s="1253"/>
      <c r="P33" s="1254">
        <f t="shared" si="11"/>
        <v>0</v>
      </c>
      <c r="Q33" s="1253"/>
      <c r="R33" s="1253"/>
      <c r="S33" s="1253"/>
      <c r="T33" s="1255">
        <f t="shared" si="12"/>
        <v>0</v>
      </c>
    </row>
    <row r="34" spans="1:20" ht="16.5" customHeight="1">
      <c r="A34" s="1250" t="s">
        <v>618</v>
      </c>
      <c r="B34" s="346">
        <v>30</v>
      </c>
      <c r="C34" s="1251"/>
      <c r="D34" s="1252">
        <f t="shared" si="1"/>
        <v>0</v>
      </c>
      <c r="E34" s="1253"/>
      <c r="F34" s="1253"/>
      <c r="G34" s="1253"/>
      <c r="H34" s="1254">
        <f t="shared" si="2"/>
        <v>0</v>
      </c>
      <c r="I34" s="1253"/>
      <c r="J34" s="1253"/>
      <c r="K34" s="1253"/>
      <c r="L34" s="1254">
        <f t="shared" si="10"/>
        <v>0</v>
      </c>
      <c r="M34" s="1253"/>
      <c r="N34" s="1253"/>
      <c r="O34" s="1253"/>
      <c r="P34" s="1254">
        <f t="shared" si="11"/>
        <v>0</v>
      </c>
      <c r="Q34" s="1253"/>
      <c r="R34" s="1253"/>
      <c r="S34" s="1253"/>
      <c r="T34" s="1255">
        <f t="shared" si="12"/>
        <v>0</v>
      </c>
    </row>
    <row r="35" spans="1:20" ht="16.5" customHeight="1">
      <c r="A35" s="1250" t="s">
        <v>619</v>
      </c>
      <c r="B35" s="346">
        <v>31</v>
      </c>
      <c r="C35" s="1251"/>
      <c r="D35" s="1252">
        <f t="shared" si="1"/>
        <v>0</v>
      </c>
      <c r="E35" s="1253"/>
      <c r="F35" s="1253"/>
      <c r="G35" s="1253"/>
      <c r="H35" s="1254">
        <f t="shared" si="2"/>
        <v>0</v>
      </c>
      <c r="I35" s="1253"/>
      <c r="J35" s="1253"/>
      <c r="K35" s="1253"/>
      <c r="L35" s="1254">
        <f t="shared" si="10"/>
        <v>0</v>
      </c>
      <c r="M35" s="1253"/>
      <c r="N35" s="1253"/>
      <c r="O35" s="1253"/>
      <c r="P35" s="1254">
        <f t="shared" si="11"/>
        <v>0</v>
      </c>
      <c r="Q35" s="1253"/>
      <c r="R35" s="1253"/>
      <c r="S35" s="1253"/>
      <c r="T35" s="1255">
        <f t="shared" si="12"/>
        <v>0</v>
      </c>
    </row>
    <row r="36" spans="1:20" ht="16.5" customHeight="1">
      <c r="A36" s="1250" t="s">
        <v>620</v>
      </c>
      <c r="B36" s="346">
        <v>32</v>
      </c>
      <c r="C36" s="1251"/>
      <c r="D36" s="1252">
        <f t="shared" si="1"/>
        <v>0</v>
      </c>
      <c r="E36" s="1253"/>
      <c r="F36" s="1253"/>
      <c r="G36" s="1253"/>
      <c r="H36" s="1254">
        <f t="shared" si="2"/>
        <v>0</v>
      </c>
      <c r="I36" s="1253"/>
      <c r="J36" s="1253"/>
      <c r="K36" s="1253"/>
      <c r="L36" s="1254">
        <f t="shared" si="10"/>
        <v>0</v>
      </c>
      <c r="M36" s="1253"/>
      <c r="N36" s="1253"/>
      <c r="O36" s="1253"/>
      <c r="P36" s="1254">
        <f t="shared" si="11"/>
        <v>0</v>
      </c>
      <c r="Q36" s="1253"/>
      <c r="R36" s="1253"/>
      <c r="S36" s="1253"/>
      <c r="T36" s="1255">
        <f t="shared" si="12"/>
        <v>0</v>
      </c>
    </row>
    <row r="37" spans="1:20" ht="16.5" customHeight="1">
      <c r="A37" s="1250" t="s">
        <v>621</v>
      </c>
      <c r="B37" s="346">
        <v>33</v>
      </c>
      <c r="C37" s="1251"/>
      <c r="D37" s="1252">
        <f t="shared" si="1"/>
        <v>0</v>
      </c>
      <c r="E37" s="1253">
        <f>C37+'一-13、购置非流动资产支出'!G21</f>
        <v>0</v>
      </c>
      <c r="F37" s="1253"/>
      <c r="G37" s="1253"/>
      <c r="H37" s="1254">
        <f t="shared" si="2"/>
        <v>0</v>
      </c>
      <c r="I37" s="1253">
        <f>G37+'一-13、购置非流动资产支出'!K21</f>
        <v>0</v>
      </c>
      <c r="J37" s="1253"/>
      <c r="K37" s="1253"/>
      <c r="L37" s="1254">
        <f t="shared" si="10"/>
        <v>0</v>
      </c>
      <c r="M37" s="1253">
        <f>K37+'一-13、购置非流动资产支出'!O21</f>
        <v>0</v>
      </c>
      <c r="N37" s="1253"/>
      <c r="O37" s="1253"/>
      <c r="P37" s="1254">
        <f t="shared" si="11"/>
        <v>0</v>
      </c>
      <c r="Q37" s="1253">
        <f>O37+'一-13、购置非流动资产支出'!S21</f>
        <v>0</v>
      </c>
      <c r="R37" s="1253"/>
      <c r="S37" s="1253"/>
      <c r="T37" s="1255">
        <f t="shared" si="12"/>
        <v>0</v>
      </c>
    </row>
    <row r="38" spans="1:20" ht="16.5" customHeight="1">
      <c r="A38" s="1262" t="s">
        <v>622</v>
      </c>
      <c r="B38" s="347">
        <v>34</v>
      </c>
      <c r="C38" s="1259">
        <f t="shared" ref="C38:T38" si="13">SUM(C20:C37)</f>
        <v>382412478.61000001</v>
      </c>
      <c r="D38" s="1260">
        <f t="shared" si="13"/>
        <v>29625011.02</v>
      </c>
      <c r="E38" s="1259">
        <f t="shared" si="13"/>
        <v>29590111.02</v>
      </c>
      <c r="F38" s="1259">
        <f t="shared" si="13"/>
        <v>29607611.02</v>
      </c>
      <c r="G38" s="1259">
        <f t="shared" ref="G38" si="14">SUM(G20:G37)</f>
        <v>29625011.02</v>
      </c>
      <c r="H38" s="1260">
        <f t="shared" si="13"/>
        <v>29674411.02</v>
      </c>
      <c r="I38" s="1259">
        <f t="shared" ref="I38:K38" si="15">SUM(I20:I37)</f>
        <v>29641811.02</v>
      </c>
      <c r="J38" s="1259">
        <f t="shared" si="15"/>
        <v>29658111.02</v>
      </c>
      <c r="K38" s="1259">
        <f t="shared" si="15"/>
        <v>29674411.02</v>
      </c>
      <c r="L38" s="1260">
        <f t="shared" ref="L38" si="16">SUM(L20:L37)</f>
        <v>31063311.02</v>
      </c>
      <c r="M38" s="1259">
        <f t="shared" ref="M38:O38" si="17">SUM(M20:M37)</f>
        <v>30770711.02</v>
      </c>
      <c r="N38" s="1259">
        <f t="shared" si="17"/>
        <v>31017011.02</v>
      </c>
      <c r="O38" s="1259">
        <f t="shared" si="17"/>
        <v>31063311.02</v>
      </c>
      <c r="P38" s="1260">
        <f t="shared" ref="P38" si="18">SUM(P20:P37)</f>
        <v>32981111.02</v>
      </c>
      <c r="Q38" s="1259">
        <f t="shared" ref="Q38:S38" si="19">SUM(Q20:Q37)</f>
        <v>31475911.02</v>
      </c>
      <c r="R38" s="1259">
        <f t="shared" si="19"/>
        <v>32428511.02</v>
      </c>
      <c r="S38" s="1259">
        <f t="shared" si="19"/>
        <v>32981111.02</v>
      </c>
      <c r="T38" s="1261">
        <f t="shared" si="13"/>
        <v>32981111.02</v>
      </c>
    </row>
    <row r="39" spans="1:20" ht="16.5" customHeight="1" thickBot="1">
      <c r="A39" s="1263" t="s">
        <v>623</v>
      </c>
      <c r="B39" s="348">
        <v>35</v>
      </c>
      <c r="C39" s="1264">
        <f t="shared" ref="C39:T39" si="20">C19+C38</f>
        <v>1919388550.8699999</v>
      </c>
      <c r="D39" s="1265">
        <f t="shared" si="20"/>
        <v>1298913779.1299999</v>
      </c>
      <c r="E39" s="1264">
        <f t="shared" si="20"/>
        <v>1242806654.6099999</v>
      </c>
      <c r="F39" s="1264">
        <f>F19+F38</f>
        <v>1290161844.5999999</v>
      </c>
      <c r="G39" s="1264">
        <f t="shared" ref="G39" si="21">G19+G38</f>
        <v>1298913779.1299999</v>
      </c>
      <c r="H39" s="1265">
        <f t="shared" si="20"/>
        <v>1368329179.1299999</v>
      </c>
      <c r="I39" s="1264">
        <f t="shared" ref="I39:K39" si="22">I19+I38</f>
        <v>1315562579.1299999</v>
      </c>
      <c r="J39" s="1264">
        <f t="shared" si="22"/>
        <v>1342070879.1299999</v>
      </c>
      <c r="K39" s="1264">
        <f t="shared" si="22"/>
        <v>1368329179.1299999</v>
      </c>
      <c r="L39" s="1265">
        <f t="shared" ref="L39:O39" si="23">L19+L38</f>
        <v>1347444079.1299999</v>
      </c>
      <c r="M39" s="1264">
        <f t="shared" si="23"/>
        <v>1351367479.1299999</v>
      </c>
      <c r="N39" s="1264">
        <f t="shared" si="23"/>
        <v>1349405779.1299999</v>
      </c>
      <c r="O39" s="1264">
        <f t="shared" si="23"/>
        <v>1347444079.1299999</v>
      </c>
      <c r="P39" s="1265">
        <f t="shared" ref="P39:S39" si="24">P19+P38</f>
        <v>1326906879.1299999</v>
      </c>
      <c r="Q39" s="1264">
        <f t="shared" si="24"/>
        <v>1330618679.1299999</v>
      </c>
      <c r="R39" s="1264">
        <f t="shared" si="24"/>
        <v>1328732279.1299999</v>
      </c>
      <c r="S39" s="1264">
        <f t="shared" si="24"/>
        <v>1326906879.1299999</v>
      </c>
      <c r="T39" s="1266">
        <f t="shared" si="20"/>
        <v>1326906879.1299999</v>
      </c>
    </row>
    <row r="40" spans="1:20">
      <c r="A40" s="1198" t="s">
        <v>1233</v>
      </c>
      <c r="E40" s="1267"/>
      <c r="F40" s="1267"/>
      <c r="G40" s="1267"/>
      <c r="H40" s="1267"/>
      <c r="I40" s="1267"/>
      <c r="J40" s="1267"/>
      <c r="K40" s="1267"/>
      <c r="L40" s="1267"/>
      <c r="M40" s="1267"/>
      <c r="N40" s="1267"/>
      <c r="O40" s="1267"/>
      <c r="P40" s="1267"/>
      <c r="Q40" s="1267"/>
      <c r="R40" s="1267"/>
      <c r="S40" s="1267"/>
    </row>
    <row r="41" spans="1:20">
      <c r="E41" s="1232"/>
      <c r="F41" s="1232"/>
      <c r="G41" s="1232"/>
      <c r="H41" s="1232"/>
      <c r="I41" s="1232"/>
      <c r="J41" s="1232"/>
      <c r="K41" s="1232"/>
      <c r="L41" s="1232"/>
      <c r="M41" s="1232"/>
      <c r="N41" s="1232"/>
      <c r="O41" s="1232"/>
      <c r="P41" s="1232"/>
      <c r="Q41" s="1232"/>
      <c r="R41" s="1232"/>
      <c r="S41" s="1232"/>
    </row>
    <row r="42" spans="1:20">
      <c r="E42" s="1232"/>
      <c r="F42" s="1232"/>
      <c r="G42" s="1232"/>
      <c r="H42" s="1232"/>
      <c r="I42" s="1232"/>
      <c r="J42" s="1232"/>
      <c r="K42" s="1232"/>
      <c r="L42" s="1232"/>
      <c r="M42" s="1232"/>
      <c r="N42" s="1232"/>
      <c r="O42" s="1232"/>
      <c r="P42" s="1232"/>
      <c r="Q42" s="1232"/>
      <c r="R42" s="1232"/>
      <c r="S42" s="1232"/>
    </row>
    <row r="43" spans="1:20">
      <c r="E43" s="1232"/>
      <c r="F43" s="1232"/>
      <c r="G43" s="1232"/>
      <c r="H43" s="1232"/>
      <c r="I43" s="1232"/>
      <c r="J43" s="1232"/>
      <c r="K43" s="1232"/>
      <c r="L43" s="1232"/>
      <c r="M43" s="1232"/>
      <c r="N43" s="1232"/>
      <c r="O43" s="1232"/>
      <c r="P43" s="1232"/>
      <c r="Q43" s="1232"/>
      <c r="R43" s="1232"/>
      <c r="S43" s="1232"/>
    </row>
    <row r="44" spans="1:20" ht="15" thickBot="1">
      <c r="E44" s="1268"/>
      <c r="F44" s="1268"/>
      <c r="G44" s="1268"/>
      <c r="H44" s="1268"/>
      <c r="I44" s="1268"/>
      <c r="J44" s="1268"/>
      <c r="K44" s="1268"/>
      <c r="L44" s="1268"/>
      <c r="M44" s="1268"/>
      <c r="N44" s="1268"/>
      <c r="O44" s="1268"/>
      <c r="P44" s="1268"/>
      <c r="Q44" s="1268"/>
      <c r="R44" s="1268"/>
      <c r="S44" s="1268"/>
    </row>
    <row r="45" spans="1:20" ht="28.5">
      <c r="A45" s="341" t="s">
        <v>624</v>
      </c>
      <c r="B45" s="341" t="s">
        <v>775</v>
      </c>
      <c r="C45" s="342" t="s">
        <v>771</v>
      </c>
      <c r="D45" s="674" t="s">
        <v>1228</v>
      </c>
      <c r="E45" s="343" t="s">
        <v>1228</v>
      </c>
      <c r="F45" s="343" t="s">
        <v>1228</v>
      </c>
      <c r="G45" s="343" t="s">
        <v>1228</v>
      </c>
      <c r="H45" s="674" t="s">
        <v>1228</v>
      </c>
      <c r="I45" s="343" t="s">
        <v>1228</v>
      </c>
      <c r="J45" s="343" t="s">
        <v>1228</v>
      </c>
      <c r="K45" s="343" t="s">
        <v>1228</v>
      </c>
      <c r="L45" s="674" t="s">
        <v>1228</v>
      </c>
      <c r="M45" s="343" t="s">
        <v>1228</v>
      </c>
      <c r="N45" s="343" t="s">
        <v>1228</v>
      </c>
      <c r="O45" s="343" t="s">
        <v>1228</v>
      </c>
      <c r="P45" s="674" t="s">
        <v>1228</v>
      </c>
      <c r="Q45" s="343" t="s">
        <v>1228</v>
      </c>
      <c r="R45" s="343" t="s">
        <v>1228</v>
      </c>
      <c r="S45" s="605" t="s">
        <v>1228</v>
      </c>
      <c r="T45" s="611" t="s">
        <v>1228</v>
      </c>
    </row>
    <row r="46" spans="1:20" ht="16.5" customHeight="1">
      <c r="A46" s="1269" t="s">
        <v>631</v>
      </c>
      <c r="B46" s="346">
        <v>36</v>
      </c>
      <c r="C46" s="1251"/>
      <c r="D46" s="1252"/>
      <c r="E46" s="1253"/>
      <c r="F46" s="1253"/>
      <c r="G46" s="1253"/>
      <c r="H46" s="1254"/>
      <c r="I46" s="1253"/>
      <c r="J46" s="1253"/>
      <c r="K46" s="1253"/>
      <c r="L46" s="1254"/>
      <c r="M46" s="1253"/>
      <c r="N46" s="1253"/>
      <c r="O46" s="1253"/>
      <c r="P46" s="1254"/>
      <c r="Q46" s="1253"/>
      <c r="R46" s="1253"/>
      <c r="S46" s="1253"/>
      <c r="T46" s="607"/>
    </row>
    <row r="47" spans="1:20" ht="16.5" customHeight="1">
      <c r="A47" s="1269" t="s">
        <v>632</v>
      </c>
      <c r="B47" s="346">
        <v>37</v>
      </c>
      <c r="C47" s="1251"/>
      <c r="D47" s="1252">
        <f>G47</f>
        <v>0</v>
      </c>
      <c r="E47" s="1253"/>
      <c r="F47" s="1253"/>
      <c r="G47" s="1253"/>
      <c r="H47" s="1254">
        <f>K47</f>
        <v>0</v>
      </c>
      <c r="I47" s="1253"/>
      <c r="J47" s="1253"/>
      <c r="K47" s="1253"/>
      <c r="L47" s="1254">
        <f>O47</f>
        <v>0</v>
      </c>
      <c r="M47" s="1253"/>
      <c r="N47" s="1253"/>
      <c r="O47" s="1253"/>
      <c r="P47" s="1254">
        <f>S47</f>
        <v>0</v>
      </c>
      <c r="Q47" s="1253"/>
      <c r="R47" s="1253"/>
      <c r="S47" s="1253"/>
      <c r="T47" s="1255">
        <f t="shared" ref="T47:T60" si="25">P47</f>
        <v>0</v>
      </c>
    </row>
    <row r="48" spans="1:20" ht="16.5" customHeight="1">
      <c r="A48" s="1269" t="s">
        <v>633</v>
      </c>
      <c r="B48" s="346">
        <v>38</v>
      </c>
      <c r="C48" s="1251"/>
      <c r="D48" s="1252">
        <f t="shared" ref="D48:D79" si="26">G48</f>
        <v>0</v>
      </c>
      <c r="E48" s="1253"/>
      <c r="F48" s="1253"/>
      <c r="G48" s="1253"/>
      <c r="H48" s="1254">
        <f t="shared" ref="H48:H79" si="27">K48</f>
        <v>0</v>
      </c>
      <c r="I48" s="1253"/>
      <c r="J48" s="1253"/>
      <c r="K48" s="1253"/>
      <c r="L48" s="1254">
        <f t="shared" ref="L48:L79" si="28">O48</f>
        <v>0</v>
      </c>
      <c r="M48" s="1253"/>
      <c r="N48" s="1253"/>
      <c r="O48" s="1253"/>
      <c r="P48" s="1254">
        <f t="shared" ref="P48:P79" si="29">S48</f>
        <v>0</v>
      </c>
      <c r="Q48" s="1253"/>
      <c r="R48" s="1253"/>
      <c r="S48" s="1253"/>
      <c r="T48" s="1255">
        <f t="shared" si="25"/>
        <v>0</v>
      </c>
    </row>
    <row r="49" spans="1:20" ht="16.5" customHeight="1">
      <c r="A49" s="1269" t="s">
        <v>634</v>
      </c>
      <c r="B49" s="346">
        <v>39</v>
      </c>
      <c r="C49" s="1251"/>
      <c r="D49" s="1252">
        <f t="shared" si="26"/>
        <v>0</v>
      </c>
      <c r="E49" s="1253"/>
      <c r="F49" s="1253"/>
      <c r="G49" s="1253"/>
      <c r="H49" s="1254">
        <f t="shared" si="27"/>
        <v>0</v>
      </c>
      <c r="I49" s="1253"/>
      <c r="J49" s="1253"/>
      <c r="K49" s="1253"/>
      <c r="L49" s="1254">
        <f t="shared" si="28"/>
        <v>0</v>
      </c>
      <c r="M49" s="1253"/>
      <c r="N49" s="1253"/>
      <c r="O49" s="1253"/>
      <c r="P49" s="1254">
        <f t="shared" si="29"/>
        <v>0</v>
      </c>
      <c r="Q49" s="1253"/>
      <c r="R49" s="1253"/>
      <c r="S49" s="1253"/>
      <c r="T49" s="1255">
        <f t="shared" si="25"/>
        <v>0</v>
      </c>
    </row>
    <row r="50" spans="1:20" ht="16.5" customHeight="1">
      <c r="A50" s="1269" t="s">
        <v>635</v>
      </c>
      <c r="B50" s="346">
        <v>40</v>
      </c>
      <c r="C50" s="1256">
        <v>34444396.57</v>
      </c>
      <c r="D50" s="1252">
        <f t="shared" si="26"/>
        <v>34444396.57</v>
      </c>
      <c r="E50" s="1253">
        <f>C50</f>
        <v>34444396.57</v>
      </c>
      <c r="F50" s="1253">
        <f>E50+'[12]5、销售费用'!F$9-IF('一-7销售费用'!F14="手动调整",0,'一-7销售费用'!F14)</f>
        <v>34444396.57</v>
      </c>
      <c r="G50" s="1253">
        <f>F50+'[12]5、销售费用'!G$9-IF('一-7销售费用'!G14="手动调整",0,'一-7销售费用'!G14)</f>
        <v>34444396.57</v>
      </c>
      <c r="H50" s="1254">
        <f t="shared" si="27"/>
        <v>34444396.57</v>
      </c>
      <c r="I50" s="1253">
        <f>G50</f>
        <v>34444396.57</v>
      </c>
      <c r="J50" s="1253">
        <f>I50+'[12]5、销售费用'!J$9-IF('一-7销售费用'!J14="手动调整",0,'一-7销售费用'!J14)</f>
        <v>34444396.57</v>
      </c>
      <c r="K50" s="1253">
        <f>J50+'[12]5、销售费用'!K$9-IF('一-7销售费用'!K14="手动调整",0,'一-7销售费用'!K14)</f>
        <v>34444396.57</v>
      </c>
      <c r="L50" s="1254">
        <f t="shared" si="28"/>
        <v>34444396.57</v>
      </c>
      <c r="M50" s="1253">
        <f>K50</f>
        <v>34444396.57</v>
      </c>
      <c r="N50" s="1253">
        <f>M50+'[12]5、销售费用'!N$9-IF('一-7销售费用'!N14="手动调整",0,'一-7销售费用'!N14)</f>
        <v>34444396.57</v>
      </c>
      <c r="O50" s="1253">
        <f>N50+'[12]5、销售费用'!O$9-IF('一-7销售费用'!O14="手动调整",0,'一-7销售费用'!O14)</f>
        <v>34444396.57</v>
      </c>
      <c r="P50" s="1254">
        <f t="shared" si="29"/>
        <v>34444396.57</v>
      </c>
      <c r="Q50" s="1253">
        <f>O50</f>
        <v>34444396.57</v>
      </c>
      <c r="R50" s="1253">
        <f>Q50+'[12]5、销售费用'!R$9-IF('一-7销售费用'!R14="手动调整",0,'一-7销售费用'!R14)</f>
        <v>34444396.57</v>
      </c>
      <c r="S50" s="1253">
        <f>R50+'[12]5、销售费用'!S$9-IF('一-7销售费用'!S14="手动调整",0,'一-7销售费用'!S14)</f>
        <v>34444396.57</v>
      </c>
      <c r="T50" s="1255">
        <f t="shared" si="25"/>
        <v>34444396.57</v>
      </c>
    </row>
    <row r="51" spans="1:20" ht="16.5" customHeight="1">
      <c r="A51" s="1269" t="s">
        <v>636</v>
      </c>
      <c r="B51" s="346">
        <v>41</v>
      </c>
      <c r="C51" s="1251">
        <v>480000000</v>
      </c>
      <c r="D51" s="1252">
        <f>G51</f>
        <v>480000000</v>
      </c>
      <c r="E51" s="1253">
        <f>C51+'一-1、主营业务收入现金预算表'!G11-二、损益表!D6</f>
        <v>480000000</v>
      </c>
      <c r="F51" s="1253">
        <f>E51+'一-1、主营业务收入现金预算表'!H11-二、损益表!E6</f>
        <v>480000000</v>
      </c>
      <c r="G51" s="1253">
        <f>F51+'一-1、主营业务收入现金预算表'!I11-二、损益表!F6</f>
        <v>480000000</v>
      </c>
      <c r="H51" s="1252">
        <f>K51</f>
        <v>480000000</v>
      </c>
      <c r="I51" s="1253">
        <f>G51+'一-1、主营业务收入现金预算表'!K11-二、损益表!H6</f>
        <v>480000000</v>
      </c>
      <c r="J51" s="1253">
        <f>I51+'一-1、主营业务收入现金预算表'!L11-二、损益表!I6</f>
        <v>480000000</v>
      </c>
      <c r="K51" s="1253">
        <f>J51+'一-1、主营业务收入现金预算表'!M11-二、损益表!J6</f>
        <v>480000000</v>
      </c>
      <c r="L51" s="1252">
        <f>O51</f>
        <v>480000000</v>
      </c>
      <c r="M51" s="1253">
        <f>K51+'一-1、主营业务收入现金预算表'!O11-二、损益表!L6</f>
        <v>480000000</v>
      </c>
      <c r="N51" s="1253">
        <f>M51+'一-1、主营业务收入现金预算表'!P11-二、损益表!M6</f>
        <v>480000000</v>
      </c>
      <c r="O51" s="1253">
        <f>N51+'一-1、主营业务收入现金预算表'!Q11-二、损益表!N6</f>
        <v>480000000</v>
      </c>
      <c r="P51" s="1252">
        <f>S51</f>
        <v>480000000</v>
      </c>
      <c r="Q51" s="1253">
        <f>O51+'一-1、主营业务收入现金预算表'!S11-二、损益表!P6</f>
        <v>480000000</v>
      </c>
      <c r="R51" s="1253">
        <f>Q51+'一-1、主营业务收入现金预算表'!T11-二、损益表!Q6</f>
        <v>480000000</v>
      </c>
      <c r="S51" s="1253">
        <f>R51+'一-1、主营业务收入现金预算表'!U11-二、损益表!R6</f>
        <v>480000000</v>
      </c>
      <c r="T51" s="1255">
        <f t="shared" si="25"/>
        <v>480000000</v>
      </c>
    </row>
    <row r="52" spans="1:20" ht="16.5" customHeight="1">
      <c r="A52" s="1269" t="s">
        <v>637</v>
      </c>
      <c r="B52" s="346">
        <v>42</v>
      </c>
      <c r="C52" s="1251">
        <v>3144437.33</v>
      </c>
      <c r="D52" s="1252" t="e">
        <f t="shared" si="26"/>
        <v>#VALUE!</v>
      </c>
      <c r="E52" s="1253" t="e">
        <f>C52+'6、管理费用'!E8+'一-7销售费用'!E32+'一-4-2开发间接费用'!E9-'14员工收入预算表'!D21</f>
        <v>#VALUE!</v>
      </c>
      <c r="F52" s="1253" t="e">
        <f>E52+'6、管理费用'!F8+'一-7销售费用'!F32+'一-4-2开发间接费用'!F9-'14员工收入预算表'!E21</f>
        <v>#VALUE!</v>
      </c>
      <c r="G52" s="1253" t="e">
        <f>F52+'6、管理费用'!G8+'一-7销售费用'!G32+'一-4-2开发间接费用'!G9-'14员工收入预算表'!F21</f>
        <v>#VALUE!</v>
      </c>
      <c r="H52" s="1252" t="e">
        <f t="shared" si="27"/>
        <v>#VALUE!</v>
      </c>
      <c r="I52" s="1253" t="e">
        <f>G52+'6、管理费用'!I8+'一-7销售费用'!I32+'一-4-2开发间接费用'!I9-'14员工收入预算表'!H21</f>
        <v>#VALUE!</v>
      </c>
      <c r="J52" s="1253" t="e">
        <f>I52+'6、管理费用'!J8+'一-7销售费用'!J32+'一-4-2开发间接费用'!J9-'14员工收入预算表'!I21</f>
        <v>#VALUE!</v>
      </c>
      <c r="K52" s="1253" t="e">
        <f>J52+'6、管理费用'!K8+'一-7销售费用'!K32+'一-4-2开发间接费用'!K9-'14员工收入预算表'!J21</f>
        <v>#VALUE!</v>
      </c>
      <c r="L52" s="1252" t="e">
        <f t="shared" si="28"/>
        <v>#VALUE!</v>
      </c>
      <c r="M52" s="1253" t="e">
        <f>K52+'6、管理费用'!M8+'一-7销售费用'!M32+'一-4-2开发间接费用'!M9-'14员工收入预算表'!L21</f>
        <v>#VALUE!</v>
      </c>
      <c r="N52" s="1253" t="e">
        <f>M52+'6、管理费用'!N8+'一-7销售费用'!N32+'一-4-2开发间接费用'!N9-'14员工收入预算表'!M21</f>
        <v>#VALUE!</v>
      </c>
      <c r="O52" s="1253" t="e">
        <f>N52+'6、管理费用'!O8+'一-7销售费用'!O32+'一-4-2开发间接费用'!O9-'14员工收入预算表'!N21</f>
        <v>#VALUE!</v>
      </c>
      <c r="P52" s="1252" t="e">
        <f t="shared" si="29"/>
        <v>#VALUE!</v>
      </c>
      <c r="Q52" s="1253" t="e">
        <f>O52+'6、管理费用'!Q8+'一-7销售费用'!Q32+'一-4-2开发间接费用'!Q9-'14员工收入预算表'!P21</f>
        <v>#VALUE!</v>
      </c>
      <c r="R52" s="1253" t="e">
        <f>Q52+'6、管理费用'!R8+'一-7销售费用'!R32+'一-4-2开发间接费用'!R9-'14员工收入预算表'!Q21</f>
        <v>#VALUE!</v>
      </c>
      <c r="S52" s="1253" t="e">
        <f>R52+'6、管理费用'!S8+'一-7销售费用'!S32+'一-4-2开发间接费用'!S9-'14员工收入预算表'!R21</f>
        <v>#VALUE!</v>
      </c>
      <c r="T52" s="1255" t="e">
        <f t="shared" si="25"/>
        <v>#VALUE!</v>
      </c>
    </row>
    <row r="53" spans="1:20" ht="16.5" customHeight="1">
      <c r="A53" s="1269" t="s">
        <v>638</v>
      </c>
      <c r="B53" s="346">
        <v>43</v>
      </c>
      <c r="C53" s="1251">
        <v>100156717.38</v>
      </c>
      <c r="D53" s="1252">
        <f t="shared" ca="1" si="26"/>
        <v>102425061.00999999</v>
      </c>
      <c r="E53" s="1253">
        <f ca="1">C53+二、损益表!D8+二、损益表!D19-'一-8税费'!E18</f>
        <v>100156717.38</v>
      </c>
      <c r="F53" s="1253">
        <f ca="1">E53+二、损益表!E8+二、损益表!E19-'一-8税费'!F18</f>
        <v>102425061.00999999</v>
      </c>
      <c r="G53" s="1253">
        <f ca="1">F53+二、损益表!F8+二、损益表!F19-'一-8税费'!G18</f>
        <v>102425061.00999999</v>
      </c>
      <c r="H53" s="1254">
        <f t="shared" ca="1" si="27"/>
        <v>102425061.00999999</v>
      </c>
      <c r="I53" s="1253">
        <f ca="1">G53+二、损益表!H8+二、损益表!H19-'一-8税费'!I18</f>
        <v>102425061.00999999</v>
      </c>
      <c r="J53" s="1253">
        <f ca="1">I53+二、损益表!I8+二、损益表!I19-'一-8税费'!J18</f>
        <v>102425061.00999999</v>
      </c>
      <c r="K53" s="1253">
        <f ca="1">J53+二、损益表!J8+二、损益表!J19-'一-8税费'!K18</f>
        <v>102425061.00999999</v>
      </c>
      <c r="L53" s="1254">
        <f t="shared" ca="1" si="28"/>
        <v>102425061.00999999</v>
      </c>
      <c r="M53" s="1253">
        <f ca="1">K53+二、损益表!L8+二、损益表!L19-'一-8税费'!M18</f>
        <v>102425061.00999999</v>
      </c>
      <c r="N53" s="1253">
        <f ca="1">M53+二、损益表!M8+二、损益表!M19-'一-8税费'!N18</f>
        <v>102425061.00999999</v>
      </c>
      <c r="O53" s="1253">
        <f ca="1">N53+二、损益表!N8+二、损益表!N19-'一-8税费'!O18</f>
        <v>102425061.00999999</v>
      </c>
      <c r="P53" s="1254">
        <f t="shared" ca="1" si="29"/>
        <v>102425061.00999999</v>
      </c>
      <c r="Q53" s="1253">
        <f ca="1">O53+二、损益表!P8+二、损益表!P19-'一-8税费'!Q18</f>
        <v>102425061.00999999</v>
      </c>
      <c r="R53" s="1253">
        <f ca="1">Q53+二、损益表!Q8+二、损益表!Q19-'一-8税费'!R18</f>
        <v>102425061.00999999</v>
      </c>
      <c r="S53" s="1253">
        <f ca="1">R53+二、损益表!R8+二、损益表!R19-'一-8税费'!S18</f>
        <v>102425061.00999999</v>
      </c>
      <c r="T53" s="1255">
        <f t="shared" ca="1" si="25"/>
        <v>102425061.00999999</v>
      </c>
    </row>
    <row r="54" spans="1:20" ht="16.5" customHeight="1">
      <c r="A54" s="1269" t="s">
        <v>639</v>
      </c>
      <c r="B54" s="346">
        <v>44</v>
      </c>
      <c r="C54" s="1251"/>
      <c r="D54" s="1252">
        <f t="shared" si="26"/>
        <v>0</v>
      </c>
      <c r="E54" s="1253"/>
      <c r="F54" s="1253"/>
      <c r="G54" s="1253"/>
      <c r="H54" s="1254">
        <f t="shared" si="27"/>
        <v>0</v>
      </c>
      <c r="I54" s="1253"/>
      <c r="J54" s="1253"/>
      <c r="K54" s="1253"/>
      <c r="L54" s="1254">
        <f t="shared" si="28"/>
        <v>0</v>
      </c>
      <c r="M54" s="1253"/>
      <c r="N54" s="1253"/>
      <c r="O54" s="1253"/>
      <c r="P54" s="1254">
        <f t="shared" si="29"/>
        <v>0</v>
      </c>
      <c r="Q54" s="1253"/>
      <c r="R54" s="1253"/>
      <c r="S54" s="1253"/>
      <c r="T54" s="1255">
        <f t="shared" si="25"/>
        <v>0</v>
      </c>
    </row>
    <row r="55" spans="1:20" ht="16.5" customHeight="1">
      <c r="A55" s="1269" t="s">
        <v>640</v>
      </c>
      <c r="B55" s="346">
        <v>45</v>
      </c>
      <c r="C55" s="1251"/>
      <c r="D55" s="1252">
        <f t="shared" si="26"/>
        <v>0</v>
      </c>
      <c r="E55" s="1253"/>
      <c r="F55" s="1253"/>
      <c r="G55" s="1253"/>
      <c r="H55" s="1254">
        <f t="shared" si="27"/>
        <v>0</v>
      </c>
      <c r="I55" s="1253"/>
      <c r="J55" s="1253"/>
      <c r="K55" s="1253"/>
      <c r="L55" s="1254">
        <f t="shared" si="28"/>
        <v>0</v>
      </c>
      <c r="M55" s="1253"/>
      <c r="N55" s="1253"/>
      <c r="O55" s="1253"/>
      <c r="P55" s="1254">
        <f t="shared" si="29"/>
        <v>0</v>
      </c>
      <c r="Q55" s="1253"/>
      <c r="R55" s="1253"/>
      <c r="S55" s="1253"/>
      <c r="T55" s="1255">
        <f t="shared" si="25"/>
        <v>0</v>
      </c>
    </row>
    <row r="56" spans="1:20" ht="16.5" customHeight="1">
      <c r="A56" s="1269" t="s">
        <v>641</v>
      </c>
      <c r="B56" s="346">
        <v>46</v>
      </c>
      <c r="C56" s="1256">
        <v>171268248.63</v>
      </c>
      <c r="D56" s="1252">
        <f t="shared" si="26"/>
        <v>171268248.63</v>
      </c>
      <c r="E56" s="1253">
        <f>C56</f>
        <v>171268248.63</v>
      </c>
      <c r="F56" s="1253">
        <f>E56</f>
        <v>171268248.63</v>
      </c>
      <c r="G56" s="1253">
        <f>F56</f>
        <v>171268248.63</v>
      </c>
      <c r="H56" s="1254">
        <f t="shared" si="27"/>
        <v>171268248.63</v>
      </c>
      <c r="I56" s="1253">
        <f>G56</f>
        <v>171268248.63</v>
      </c>
      <c r="J56" s="1253">
        <f>I56</f>
        <v>171268248.63</v>
      </c>
      <c r="K56" s="1253">
        <f>J56</f>
        <v>171268248.63</v>
      </c>
      <c r="L56" s="1254">
        <f t="shared" si="28"/>
        <v>171268248.63</v>
      </c>
      <c r="M56" s="1253">
        <f>K56</f>
        <v>171268248.63</v>
      </c>
      <c r="N56" s="1253">
        <f>M56</f>
        <v>171268248.63</v>
      </c>
      <c r="O56" s="1253">
        <f>N56</f>
        <v>171268248.63</v>
      </c>
      <c r="P56" s="1254">
        <f t="shared" si="29"/>
        <v>171268248.63</v>
      </c>
      <c r="Q56" s="1253">
        <f>O56</f>
        <v>171268248.63</v>
      </c>
      <c r="R56" s="1253">
        <f>Q56</f>
        <v>171268248.63</v>
      </c>
      <c r="S56" s="1253">
        <f>R56</f>
        <v>171268248.63</v>
      </c>
      <c r="T56" s="1255">
        <f t="shared" si="25"/>
        <v>171268248.63</v>
      </c>
    </row>
    <row r="57" spans="1:20" ht="16.5" customHeight="1">
      <c r="A57" s="1269" t="s">
        <v>642</v>
      </c>
      <c r="B57" s="346">
        <v>47</v>
      </c>
      <c r="C57" s="1251"/>
      <c r="D57" s="1252">
        <f t="shared" si="26"/>
        <v>0</v>
      </c>
      <c r="E57" s="1253"/>
      <c r="F57" s="1253"/>
      <c r="G57" s="1253"/>
      <c r="H57" s="1254">
        <f t="shared" si="27"/>
        <v>0</v>
      </c>
      <c r="I57" s="1253"/>
      <c r="J57" s="1253"/>
      <c r="K57" s="1253"/>
      <c r="L57" s="1254">
        <f t="shared" si="28"/>
        <v>0</v>
      </c>
      <c r="M57" s="1253"/>
      <c r="N57" s="1253"/>
      <c r="O57" s="1253"/>
      <c r="P57" s="1254">
        <f t="shared" si="29"/>
        <v>0</v>
      </c>
      <c r="Q57" s="1253"/>
      <c r="R57" s="1253"/>
      <c r="S57" s="1253"/>
      <c r="T57" s="1255">
        <f t="shared" si="25"/>
        <v>0</v>
      </c>
    </row>
    <row r="58" spans="1:20" ht="16.5" customHeight="1">
      <c r="A58" s="1269" t="s">
        <v>643</v>
      </c>
      <c r="B58" s="346">
        <v>48</v>
      </c>
      <c r="C58" s="1251"/>
      <c r="D58" s="1252">
        <f t="shared" si="26"/>
        <v>0</v>
      </c>
      <c r="E58" s="1253"/>
      <c r="F58" s="1253"/>
      <c r="G58" s="1253"/>
      <c r="H58" s="1254">
        <f t="shared" si="27"/>
        <v>0</v>
      </c>
      <c r="I58" s="1253"/>
      <c r="J58" s="1253"/>
      <c r="K58" s="1253"/>
      <c r="L58" s="1254">
        <f t="shared" si="28"/>
        <v>0</v>
      </c>
      <c r="M58" s="1253"/>
      <c r="N58" s="1253"/>
      <c r="O58" s="1253"/>
      <c r="P58" s="1254">
        <f t="shared" si="29"/>
        <v>0</v>
      </c>
      <c r="Q58" s="1253"/>
      <c r="R58" s="1253"/>
      <c r="S58" s="1253"/>
      <c r="T58" s="1255">
        <f t="shared" si="25"/>
        <v>0</v>
      </c>
    </row>
    <row r="59" spans="1:20" ht="16.5" customHeight="1">
      <c r="A59" s="1269" t="s">
        <v>776</v>
      </c>
      <c r="B59" s="346">
        <v>49</v>
      </c>
      <c r="C59" s="1251"/>
      <c r="D59" s="1252">
        <f t="shared" si="26"/>
        <v>0</v>
      </c>
      <c r="E59" s="1253"/>
      <c r="F59" s="1253"/>
      <c r="G59" s="1253"/>
      <c r="H59" s="1254">
        <f t="shared" si="27"/>
        <v>0</v>
      </c>
      <c r="I59" s="1253"/>
      <c r="J59" s="1253"/>
      <c r="K59" s="1253"/>
      <c r="L59" s="1254">
        <f t="shared" si="28"/>
        <v>0</v>
      </c>
      <c r="M59" s="1253"/>
      <c r="N59" s="1253"/>
      <c r="O59" s="1253"/>
      <c r="P59" s="1254">
        <f t="shared" si="29"/>
        <v>0</v>
      </c>
      <c r="Q59" s="1253"/>
      <c r="R59" s="1253"/>
      <c r="S59" s="1253"/>
      <c r="T59" s="1255">
        <f t="shared" si="25"/>
        <v>0</v>
      </c>
    </row>
    <row r="60" spans="1:20" ht="16.5" customHeight="1">
      <c r="A60" s="1269" t="s">
        <v>645</v>
      </c>
      <c r="B60" s="346">
        <v>50</v>
      </c>
      <c r="C60" s="1251"/>
      <c r="D60" s="1252">
        <f t="shared" si="26"/>
        <v>0</v>
      </c>
      <c r="E60" s="1253"/>
      <c r="F60" s="1253"/>
      <c r="G60" s="1253"/>
      <c r="H60" s="1254">
        <f t="shared" si="27"/>
        <v>0</v>
      </c>
      <c r="I60" s="1253"/>
      <c r="J60" s="1253"/>
      <c r="K60" s="1253"/>
      <c r="L60" s="1254">
        <f t="shared" si="28"/>
        <v>0</v>
      </c>
      <c r="M60" s="1253"/>
      <c r="N60" s="1253"/>
      <c r="O60" s="1253"/>
      <c r="P60" s="1254">
        <f t="shared" si="29"/>
        <v>0</v>
      </c>
      <c r="Q60" s="1253"/>
      <c r="R60" s="1253"/>
      <c r="S60" s="1253"/>
      <c r="T60" s="1255">
        <f t="shared" si="25"/>
        <v>0</v>
      </c>
    </row>
    <row r="61" spans="1:20" ht="16.5" customHeight="1">
      <c r="A61" s="1270" t="s">
        <v>3</v>
      </c>
      <c r="B61" s="347">
        <v>51</v>
      </c>
      <c r="C61" s="1259">
        <f t="shared" ref="C61:T61" si="30">SUM(C47:C60)</f>
        <v>789013799.90999997</v>
      </c>
      <c r="D61" s="1260" t="e">
        <f t="shared" si="30"/>
        <v>#VALUE!</v>
      </c>
      <c r="E61" s="1259" t="e">
        <f t="shared" si="30"/>
        <v>#VALUE!</v>
      </c>
      <c r="F61" s="1259" t="e">
        <f t="shared" si="30"/>
        <v>#VALUE!</v>
      </c>
      <c r="G61" s="1259" t="e">
        <f t="shared" ref="G61" si="31">SUM(G47:G60)</f>
        <v>#VALUE!</v>
      </c>
      <c r="H61" s="1260" t="e">
        <f t="shared" si="30"/>
        <v>#VALUE!</v>
      </c>
      <c r="I61" s="1259" t="e">
        <f t="shared" ref="I61:K61" si="32">SUM(I47:I60)</f>
        <v>#VALUE!</v>
      </c>
      <c r="J61" s="1259" t="e">
        <f t="shared" si="32"/>
        <v>#VALUE!</v>
      </c>
      <c r="K61" s="1259" t="e">
        <f t="shared" si="32"/>
        <v>#VALUE!</v>
      </c>
      <c r="L61" s="1260" t="e">
        <f t="shared" si="30"/>
        <v>#VALUE!</v>
      </c>
      <c r="M61" s="1259" t="e">
        <f t="shared" ref="M61:O61" si="33">SUM(M47:M60)</f>
        <v>#VALUE!</v>
      </c>
      <c r="N61" s="1259" t="e">
        <f t="shared" si="33"/>
        <v>#VALUE!</v>
      </c>
      <c r="O61" s="1259" t="e">
        <f t="shared" si="33"/>
        <v>#VALUE!</v>
      </c>
      <c r="P61" s="1260" t="e">
        <f t="shared" si="30"/>
        <v>#VALUE!</v>
      </c>
      <c r="Q61" s="1259" t="e">
        <f t="shared" ref="Q61:S61" si="34">SUM(Q47:Q60)</f>
        <v>#VALUE!</v>
      </c>
      <c r="R61" s="1259" t="e">
        <f t="shared" si="34"/>
        <v>#VALUE!</v>
      </c>
      <c r="S61" s="1259" t="e">
        <f t="shared" si="34"/>
        <v>#VALUE!</v>
      </c>
      <c r="T61" s="1261" t="e">
        <f t="shared" si="30"/>
        <v>#VALUE!</v>
      </c>
    </row>
    <row r="62" spans="1:20" ht="16.5" customHeight="1">
      <c r="A62" s="1269" t="s">
        <v>646</v>
      </c>
      <c r="B62" s="346">
        <v>52</v>
      </c>
      <c r="C62" s="1251"/>
      <c r="D62" s="1252">
        <f t="shared" si="26"/>
        <v>0</v>
      </c>
      <c r="E62" s="1253"/>
      <c r="F62" s="1253"/>
      <c r="G62" s="1253"/>
      <c r="H62" s="1254">
        <f t="shared" si="27"/>
        <v>0</v>
      </c>
      <c r="I62" s="1253"/>
      <c r="J62" s="1253"/>
      <c r="K62" s="1253"/>
      <c r="L62" s="1254">
        <f t="shared" si="28"/>
        <v>0</v>
      </c>
      <c r="M62" s="1253"/>
      <c r="N62" s="1253"/>
      <c r="O62" s="1253"/>
      <c r="P62" s="1254">
        <f t="shared" si="29"/>
        <v>0</v>
      </c>
      <c r="Q62" s="1253"/>
      <c r="R62" s="1253"/>
      <c r="S62" s="1253"/>
      <c r="T62" s="1255">
        <f t="shared" ref="T62:T68" si="35">P62</f>
        <v>0</v>
      </c>
    </row>
    <row r="63" spans="1:20" ht="16.5" customHeight="1">
      <c r="A63" s="1269" t="s">
        <v>647</v>
      </c>
      <c r="B63" s="346">
        <v>53</v>
      </c>
      <c r="C63" s="1251">
        <v>500000000</v>
      </c>
      <c r="D63" s="1252">
        <f t="shared" si="26"/>
        <v>537000000</v>
      </c>
      <c r="E63" s="1253">
        <f>C63+'一-16、金融机构借款预算表'!E35-'一-16、金融机构借款预算表'!E69</f>
        <v>477000000</v>
      </c>
      <c r="F63" s="1253">
        <f>E63+'一-16、金融机构借款预算表'!F35-'一-16、金融机构借款预算表'!F69</f>
        <v>527000000</v>
      </c>
      <c r="G63" s="1253">
        <f>F63+'一-16、金融机构借款预算表'!G35-'一-16、金融机构借款预算表'!G69</f>
        <v>537000000</v>
      </c>
      <c r="H63" s="1254">
        <f t="shared" si="27"/>
        <v>617000000</v>
      </c>
      <c r="I63" s="1253">
        <f>G63+'一-16、金融机构借款预算表'!I35-'一-16、金融机构借款预算表'!I69</f>
        <v>557000000</v>
      </c>
      <c r="J63" s="1253">
        <f>I63+'一-16、金融机构借款预算表'!J35-'一-16、金融机构借款预算表'!J69</f>
        <v>587000000</v>
      </c>
      <c r="K63" s="1253">
        <f>J63+'一-16、金融机构借款预算表'!K35-'一-16、金融机构借款预算表'!K69</f>
        <v>617000000</v>
      </c>
      <c r="L63" s="1254">
        <f t="shared" si="28"/>
        <v>602000000</v>
      </c>
      <c r="M63" s="1253">
        <f>K63+'一-16、金融机构借款预算表'!M35-'一-16、金融机构借款预算表'!M69</f>
        <v>602000000</v>
      </c>
      <c r="N63" s="1253">
        <f>M63+'一-16、金融机构借款预算表'!N35-'一-16、金融机构借款预算表'!N69</f>
        <v>602000000</v>
      </c>
      <c r="O63" s="1253">
        <f>N63+'一-16、金融机构借款预算表'!O35-'一-16、金融机构借款预算表'!O69</f>
        <v>602000000</v>
      </c>
      <c r="P63" s="1254">
        <f t="shared" si="29"/>
        <v>587000000</v>
      </c>
      <c r="Q63" s="1253">
        <f>O63+'一-16、金融机构借款预算表'!Q35-'一-16、金融机构借款预算表'!Q69</f>
        <v>587000000</v>
      </c>
      <c r="R63" s="1253">
        <f>Q63+'一-16、金融机构借款预算表'!R35-'一-16、金融机构借款预算表'!R69</f>
        <v>587000000</v>
      </c>
      <c r="S63" s="1253">
        <f>R63+'一-16、金融机构借款预算表'!S35-'一-16、金融机构借款预算表'!S69</f>
        <v>587000000</v>
      </c>
      <c r="T63" s="1255">
        <f t="shared" si="35"/>
        <v>587000000</v>
      </c>
    </row>
    <row r="64" spans="1:20" ht="16.5" customHeight="1">
      <c r="A64" s="1269" t="s">
        <v>648</v>
      </c>
      <c r="B64" s="346">
        <v>54</v>
      </c>
      <c r="C64" s="1251"/>
      <c r="D64" s="1252">
        <f t="shared" si="26"/>
        <v>0</v>
      </c>
      <c r="E64" s="1253"/>
      <c r="F64" s="1253"/>
      <c r="G64" s="1253"/>
      <c r="H64" s="1254">
        <f t="shared" si="27"/>
        <v>0</v>
      </c>
      <c r="I64" s="1253"/>
      <c r="J64" s="1253"/>
      <c r="K64" s="1253"/>
      <c r="L64" s="1254">
        <f t="shared" si="28"/>
        <v>0</v>
      </c>
      <c r="M64" s="1253"/>
      <c r="N64" s="1253"/>
      <c r="O64" s="1253"/>
      <c r="P64" s="1254">
        <f t="shared" si="29"/>
        <v>0</v>
      </c>
      <c r="Q64" s="1253"/>
      <c r="R64" s="1253"/>
      <c r="S64" s="1253"/>
      <c r="T64" s="1255">
        <f t="shared" si="35"/>
        <v>0</v>
      </c>
    </row>
    <row r="65" spans="1:20" ht="16.5" customHeight="1">
      <c r="A65" s="1269" t="s">
        <v>649</v>
      </c>
      <c r="B65" s="346">
        <v>55</v>
      </c>
      <c r="C65" s="1251"/>
      <c r="D65" s="1252">
        <f t="shared" si="26"/>
        <v>0</v>
      </c>
      <c r="E65" s="1253"/>
      <c r="F65" s="1253"/>
      <c r="G65" s="1253"/>
      <c r="H65" s="1254">
        <f t="shared" si="27"/>
        <v>0</v>
      </c>
      <c r="I65" s="1253"/>
      <c r="J65" s="1253"/>
      <c r="K65" s="1253"/>
      <c r="L65" s="1254">
        <f t="shared" si="28"/>
        <v>0</v>
      </c>
      <c r="M65" s="1253"/>
      <c r="N65" s="1253"/>
      <c r="O65" s="1253"/>
      <c r="P65" s="1254">
        <f t="shared" si="29"/>
        <v>0</v>
      </c>
      <c r="Q65" s="1253"/>
      <c r="R65" s="1253"/>
      <c r="S65" s="1253"/>
      <c r="T65" s="1255">
        <f t="shared" si="35"/>
        <v>0</v>
      </c>
    </row>
    <row r="66" spans="1:20" ht="16.5" customHeight="1">
      <c r="A66" s="1269" t="s">
        <v>650</v>
      </c>
      <c r="B66" s="346">
        <v>56</v>
      </c>
      <c r="C66" s="1251"/>
      <c r="D66" s="1252">
        <f t="shared" si="26"/>
        <v>0</v>
      </c>
      <c r="E66" s="1253"/>
      <c r="F66" s="1253"/>
      <c r="G66" s="1253"/>
      <c r="H66" s="1254">
        <f t="shared" si="27"/>
        <v>0</v>
      </c>
      <c r="I66" s="1253"/>
      <c r="J66" s="1253"/>
      <c r="K66" s="1253"/>
      <c r="L66" s="1254">
        <f t="shared" si="28"/>
        <v>0</v>
      </c>
      <c r="M66" s="1253"/>
      <c r="N66" s="1253"/>
      <c r="O66" s="1253"/>
      <c r="P66" s="1254">
        <f t="shared" si="29"/>
        <v>0</v>
      </c>
      <c r="Q66" s="1253"/>
      <c r="R66" s="1253"/>
      <c r="S66" s="1253"/>
      <c r="T66" s="1255">
        <f t="shared" si="35"/>
        <v>0</v>
      </c>
    </row>
    <row r="67" spans="1:20" ht="16.5" customHeight="1">
      <c r="A67" s="1269" t="s">
        <v>651</v>
      </c>
      <c r="B67" s="346">
        <v>57</v>
      </c>
      <c r="C67" s="1251"/>
      <c r="D67" s="1252">
        <f t="shared" si="26"/>
        <v>0</v>
      </c>
      <c r="E67" s="1253"/>
      <c r="F67" s="1253"/>
      <c r="G67" s="1253"/>
      <c r="H67" s="1254">
        <f t="shared" si="27"/>
        <v>0</v>
      </c>
      <c r="I67" s="1253"/>
      <c r="J67" s="1253"/>
      <c r="K67" s="1253"/>
      <c r="L67" s="1254">
        <f t="shared" si="28"/>
        <v>0</v>
      </c>
      <c r="M67" s="1253"/>
      <c r="N67" s="1253"/>
      <c r="O67" s="1253"/>
      <c r="P67" s="1254">
        <f t="shared" si="29"/>
        <v>0</v>
      </c>
      <c r="Q67" s="1253"/>
      <c r="R67" s="1253"/>
      <c r="S67" s="1253"/>
      <c r="T67" s="1255">
        <f t="shared" si="35"/>
        <v>0</v>
      </c>
    </row>
    <row r="68" spans="1:20" ht="16.5" customHeight="1">
      <c r="A68" s="1269" t="s">
        <v>652</v>
      </c>
      <c r="B68" s="346">
        <v>58</v>
      </c>
      <c r="C68" s="1251"/>
      <c r="D68" s="1252">
        <f t="shared" si="26"/>
        <v>0</v>
      </c>
      <c r="E68" s="1253"/>
      <c r="F68" s="1253"/>
      <c r="G68" s="1253"/>
      <c r="H68" s="1254">
        <f t="shared" si="27"/>
        <v>0</v>
      </c>
      <c r="I68" s="1253"/>
      <c r="J68" s="1253"/>
      <c r="K68" s="1253"/>
      <c r="L68" s="1254">
        <f t="shared" si="28"/>
        <v>0</v>
      </c>
      <c r="M68" s="1253"/>
      <c r="N68" s="1253"/>
      <c r="O68" s="1253"/>
      <c r="P68" s="1254">
        <f t="shared" si="29"/>
        <v>0</v>
      </c>
      <c r="Q68" s="1253"/>
      <c r="R68" s="1253"/>
      <c r="S68" s="1253"/>
      <c r="T68" s="1255">
        <f t="shared" si="35"/>
        <v>0</v>
      </c>
    </row>
    <row r="69" spans="1:20" ht="16.5" customHeight="1">
      <c r="A69" s="1270" t="s">
        <v>653</v>
      </c>
      <c r="B69" s="347">
        <v>59</v>
      </c>
      <c r="C69" s="1259">
        <f>SUM(C63:C68)</f>
        <v>500000000</v>
      </c>
      <c r="D69" s="1260">
        <f t="shared" ref="D69:T69" si="36">SUM(D63:D68)</f>
        <v>537000000</v>
      </c>
      <c r="E69" s="1259">
        <f t="shared" si="36"/>
        <v>477000000</v>
      </c>
      <c r="F69" s="1259">
        <f t="shared" si="36"/>
        <v>527000000</v>
      </c>
      <c r="G69" s="1259">
        <f t="shared" ref="G69" si="37">SUM(G63:G68)</f>
        <v>537000000</v>
      </c>
      <c r="H69" s="1260">
        <f t="shared" si="36"/>
        <v>617000000</v>
      </c>
      <c r="I69" s="1259">
        <f t="shared" ref="I69:K69" si="38">SUM(I63:I68)</f>
        <v>557000000</v>
      </c>
      <c r="J69" s="1259">
        <f t="shared" si="38"/>
        <v>587000000</v>
      </c>
      <c r="K69" s="1259">
        <f t="shared" si="38"/>
        <v>617000000</v>
      </c>
      <c r="L69" s="1260">
        <f t="shared" si="36"/>
        <v>602000000</v>
      </c>
      <c r="M69" s="1259">
        <f t="shared" ref="M69:O69" si="39">SUM(M63:M68)</f>
        <v>602000000</v>
      </c>
      <c r="N69" s="1259">
        <f t="shared" si="39"/>
        <v>602000000</v>
      </c>
      <c r="O69" s="1259">
        <f t="shared" si="39"/>
        <v>602000000</v>
      </c>
      <c r="P69" s="1260">
        <f t="shared" si="36"/>
        <v>587000000</v>
      </c>
      <c r="Q69" s="1259">
        <f t="shared" ref="Q69:S69" si="40">SUM(Q63:Q68)</f>
        <v>587000000</v>
      </c>
      <c r="R69" s="1259">
        <f t="shared" si="40"/>
        <v>587000000</v>
      </c>
      <c r="S69" s="1259">
        <f t="shared" si="40"/>
        <v>587000000</v>
      </c>
      <c r="T69" s="1261">
        <f t="shared" si="36"/>
        <v>587000000</v>
      </c>
    </row>
    <row r="70" spans="1:20" ht="16.5" customHeight="1">
      <c r="A70" s="1270" t="s">
        <v>654</v>
      </c>
      <c r="B70" s="347">
        <v>60</v>
      </c>
      <c r="C70" s="1259">
        <f>C61+C69</f>
        <v>1289013799.9099998</v>
      </c>
      <c r="D70" s="1260" t="e">
        <f t="shared" ref="D70:T70" si="41">D61+D69</f>
        <v>#VALUE!</v>
      </c>
      <c r="E70" s="1259" t="e">
        <f t="shared" si="41"/>
        <v>#VALUE!</v>
      </c>
      <c r="F70" s="1259" t="e">
        <f>F61+F69</f>
        <v>#VALUE!</v>
      </c>
      <c r="G70" s="1259" t="e">
        <f t="shared" ref="G70" si="42">G61+G69</f>
        <v>#VALUE!</v>
      </c>
      <c r="H70" s="1260" t="e">
        <f t="shared" si="41"/>
        <v>#VALUE!</v>
      </c>
      <c r="I70" s="1259" t="e">
        <f t="shared" ref="I70:K70" si="43">I61+I69</f>
        <v>#VALUE!</v>
      </c>
      <c r="J70" s="1259" t="e">
        <f t="shared" si="43"/>
        <v>#VALUE!</v>
      </c>
      <c r="K70" s="1259" t="e">
        <f t="shared" si="43"/>
        <v>#VALUE!</v>
      </c>
      <c r="L70" s="1260" t="e">
        <f t="shared" si="41"/>
        <v>#VALUE!</v>
      </c>
      <c r="M70" s="1259" t="e">
        <f t="shared" ref="M70:O70" si="44">M61+M69</f>
        <v>#VALUE!</v>
      </c>
      <c r="N70" s="1259" t="e">
        <f t="shared" si="44"/>
        <v>#VALUE!</v>
      </c>
      <c r="O70" s="1259" t="e">
        <f t="shared" si="44"/>
        <v>#VALUE!</v>
      </c>
      <c r="P70" s="1260" t="e">
        <f t="shared" si="41"/>
        <v>#VALUE!</v>
      </c>
      <c r="Q70" s="1259" t="e">
        <f t="shared" ref="Q70:S70" si="45">Q61+Q69</f>
        <v>#VALUE!</v>
      </c>
      <c r="R70" s="1259" t="e">
        <f t="shared" si="45"/>
        <v>#VALUE!</v>
      </c>
      <c r="S70" s="1259" t="e">
        <f t="shared" si="45"/>
        <v>#VALUE!</v>
      </c>
      <c r="T70" s="1261" t="e">
        <f t="shared" si="41"/>
        <v>#VALUE!</v>
      </c>
    </row>
    <row r="71" spans="1:20" ht="16.5" customHeight="1">
      <c r="A71" s="1269" t="s">
        <v>777</v>
      </c>
      <c r="B71" s="346">
        <v>61</v>
      </c>
      <c r="C71" s="1251"/>
      <c r="D71" s="1252">
        <f t="shared" si="26"/>
        <v>0</v>
      </c>
      <c r="E71" s="1253"/>
      <c r="F71" s="1253"/>
      <c r="G71" s="1253"/>
      <c r="H71" s="1254">
        <f t="shared" si="27"/>
        <v>0</v>
      </c>
      <c r="I71" s="1253"/>
      <c r="J71" s="1253"/>
      <c r="K71" s="1253"/>
      <c r="L71" s="1254">
        <f t="shared" si="28"/>
        <v>0</v>
      </c>
      <c r="M71" s="1253"/>
      <c r="N71" s="1253"/>
      <c r="O71" s="1253"/>
      <c r="P71" s="1254">
        <f t="shared" si="29"/>
        <v>0</v>
      </c>
      <c r="Q71" s="1253"/>
      <c r="R71" s="1253"/>
      <c r="S71" s="1253"/>
      <c r="T71" s="1255">
        <f t="shared" ref="T71:T76" si="46">P71</f>
        <v>0</v>
      </c>
    </row>
    <row r="72" spans="1:20" ht="16.5" customHeight="1">
      <c r="A72" s="1269" t="s">
        <v>655</v>
      </c>
      <c r="B72" s="346">
        <v>62</v>
      </c>
      <c r="C72" s="1251">
        <v>100000000</v>
      </c>
      <c r="D72" s="1252">
        <f t="shared" si="26"/>
        <v>0</v>
      </c>
      <c r="E72" s="1253"/>
      <c r="F72" s="1253"/>
      <c r="G72" s="1253"/>
      <c r="H72" s="1254">
        <f t="shared" si="27"/>
        <v>0</v>
      </c>
      <c r="I72" s="1253"/>
      <c r="J72" s="1253"/>
      <c r="K72" s="1253"/>
      <c r="L72" s="1254">
        <f t="shared" si="28"/>
        <v>0</v>
      </c>
      <c r="M72" s="1253"/>
      <c r="N72" s="1253"/>
      <c r="O72" s="1253"/>
      <c r="P72" s="1254">
        <f t="shared" si="29"/>
        <v>0</v>
      </c>
      <c r="Q72" s="1253"/>
      <c r="R72" s="1253"/>
      <c r="S72" s="1253"/>
      <c r="T72" s="1255">
        <f t="shared" si="46"/>
        <v>0</v>
      </c>
    </row>
    <row r="73" spans="1:20" ht="16.5" customHeight="1">
      <c r="A73" s="1269" t="s">
        <v>656</v>
      </c>
      <c r="B73" s="346">
        <v>63</v>
      </c>
      <c r="C73" s="1251"/>
      <c r="D73" s="1252">
        <f t="shared" si="26"/>
        <v>0</v>
      </c>
      <c r="E73" s="1253"/>
      <c r="F73" s="1253"/>
      <c r="G73" s="1253"/>
      <c r="H73" s="1254">
        <f t="shared" si="27"/>
        <v>0</v>
      </c>
      <c r="I73" s="1253"/>
      <c r="J73" s="1253"/>
      <c r="K73" s="1253"/>
      <c r="L73" s="1254">
        <f t="shared" si="28"/>
        <v>0</v>
      </c>
      <c r="M73" s="1253"/>
      <c r="N73" s="1253"/>
      <c r="O73" s="1253"/>
      <c r="P73" s="1254">
        <f t="shared" si="29"/>
        <v>0</v>
      </c>
      <c r="Q73" s="1253"/>
      <c r="R73" s="1253"/>
      <c r="S73" s="1253"/>
      <c r="T73" s="1255">
        <f t="shared" si="46"/>
        <v>0</v>
      </c>
    </row>
    <row r="74" spans="1:20" ht="16.5" customHeight="1">
      <c r="A74" s="1269" t="s">
        <v>657</v>
      </c>
      <c r="B74" s="346">
        <v>64</v>
      </c>
      <c r="C74" s="1251"/>
      <c r="D74" s="1252">
        <f t="shared" si="26"/>
        <v>0</v>
      </c>
      <c r="E74" s="1253"/>
      <c r="F74" s="1253"/>
      <c r="G74" s="1253"/>
      <c r="H74" s="1254">
        <f t="shared" si="27"/>
        <v>0</v>
      </c>
      <c r="I74" s="1253"/>
      <c r="J74" s="1253"/>
      <c r="K74" s="1253"/>
      <c r="L74" s="1254">
        <f t="shared" si="28"/>
        <v>0</v>
      </c>
      <c r="M74" s="1253"/>
      <c r="N74" s="1253"/>
      <c r="O74" s="1253"/>
      <c r="P74" s="1254">
        <f t="shared" si="29"/>
        <v>0</v>
      </c>
      <c r="Q74" s="1253"/>
      <c r="R74" s="1253"/>
      <c r="S74" s="1253"/>
      <c r="T74" s="1255">
        <f t="shared" si="46"/>
        <v>0</v>
      </c>
    </row>
    <row r="75" spans="1:20" ht="16.5" customHeight="1">
      <c r="A75" s="1269" t="s">
        <v>658</v>
      </c>
      <c r="B75" s="346">
        <v>65</v>
      </c>
      <c r="C75" s="1251">
        <v>530374750.95999998</v>
      </c>
      <c r="D75" s="1252">
        <f t="shared" ca="1" si="26"/>
        <v>523431803.17999995</v>
      </c>
      <c r="E75" s="1253">
        <f ca="1">C75+二、损益表!D20</f>
        <v>529593022.28999996</v>
      </c>
      <c r="F75" s="1253">
        <f ca="1">E75+二、损益表!E20</f>
        <v>524679868.64999998</v>
      </c>
      <c r="G75" s="1253">
        <f ca="1">F75+二、损益表!F20</f>
        <v>523431803.17999995</v>
      </c>
      <c r="H75" s="1254">
        <f t="shared" ca="1" si="27"/>
        <v>512847203.17999995</v>
      </c>
      <c r="I75" s="1253">
        <f ca="1">G75+二、损益表!H20</f>
        <v>520080603.17999995</v>
      </c>
      <c r="J75" s="1253">
        <f ca="1">I75+二、损益表!I20</f>
        <v>516588903.17999995</v>
      </c>
      <c r="K75" s="1253">
        <f ca="1">J75+二、损益表!J20</f>
        <v>512847203.17999995</v>
      </c>
      <c r="L75" s="1254">
        <f t="shared" ca="1" si="28"/>
        <v>506962103.17999995</v>
      </c>
      <c r="M75" s="1253">
        <f ca="1">K75+二、损益表!L20</f>
        <v>510885503.17999995</v>
      </c>
      <c r="N75" s="1253">
        <f ca="1">M75+二、损益表!M20</f>
        <v>508923803.17999995</v>
      </c>
      <c r="O75" s="1253">
        <f ca="1">N75+二、损益表!N20</f>
        <v>506962103.17999995</v>
      </c>
      <c r="P75" s="1254">
        <f t="shared" ca="1" si="29"/>
        <v>501424903.17999995</v>
      </c>
      <c r="Q75" s="1253">
        <f ca="1">O75+二、损益表!P20</f>
        <v>505136703.17999995</v>
      </c>
      <c r="R75" s="1253">
        <f ca="1">Q75+二、损益表!Q20</f>
        <v>503250303.17999995</v>
      </c>
      <c r="S75" s="1253">
        <f ca="1">R75+二、损益表!R20</f>
        <v>501424903.17999995</v>
      </c>
      <c r="T75" s="1255">
        <f t="shared" ca="1" si="46"/>
        <v>501424903.17999995</v>
      </c>
    </row>
    <row r="76" spans="1:20" ht="16.5" customHeight="1">
      <c r="A76" s="1269" t="s">
        <v>659</v>
      </c>
      <c r="B76" s="346">
        <v>66</v>
      </c>
      <c r="C76" s="1251"/>
      <c r="D76" s="1252">
        <f t="shared" si="26"/>
        <v>0</v>
      </c>
      <c r="E76" s="1253"/>
      <c r="F76" s="1253"/>
      <c r="G76" s="1253"/>
      <c r="H76" s="1254">
        <f t="shared" si="27"/>
        <v>0</v>
      </c>
      <c r="I76" s="1253"/>
      <c r="J76" s="1253"/>
      <c r="K76" s="1253"/>
      <c r="L76" s="1254">
        <f t="shared" si="28"/>
        <v>0</v>
      </c>
      <c r="M76" s="1253"/>
      <c r="N76" s="1253"/>
      <c r="O76" s="1253"/>
      <c r="P76" s="1254">
        <f t="shared" si="29"/>
        <v>0</v>
      </c>
      <c r="Q76" s="1253"/>
      <c r="R76" s="1253"/>
      <c r="S76" s="1253"/>
      <c r="T76" s="1255">
        <f t="shared" si="46"/>
        <v>0</v>
      </c>
    </row>
    <row r="77" spans="1:20" ht="24" customHeight="1">
      <c r="A77" s="1270" t="s">
        <v>778</v>
      </c>
      <c r="B77" s="347">
        <v>67</v>
      </c>
      <c r="C77" s="1259">
        <f t="shared" ref="C77:T77" si="47">C72+C73+C74+C75-C76</f>
        <v>630374750.96000004</v>
      </c>
      <c r="D77" s="1260">
        <f t="shared" ca="1" si="47"/>
        <v>523431803.17999995</v>
      </c>
      <c r="E77" s="1259">
        <f t="shared" ca="1" si="47"/>
        <v>529593022.28999996</v>
      </c>
      <c r="F77" s="1259">
        <f t="shared" ca="1" si="47"/>
        <v>524679868.64999998</v>
      </c>
      <c r="G77" s="1259">
        <f t="shared" ref="G77" ca="1" si="48">G72+G73+G74+G75-G76</f>
        <v>523431803.17999995</v>
      </c>
      <c r="H77" s="1260">
        <f t="shared" ca="1" si="47"/>
        <v>512847203.17999995</v>
      </c>
      <c r="I77" s="1259">
        <f t="shared" ref="I77:K77" ca="1" si="49">I72+I73+I74+I75-I76</f>
        <v>520080603.17999995</v>
      </c>
      <c r="J77" s="1259">
        <f t="shared" ca="1" si="49"/>
        <v>516588903.17999995</v>
      </c>
      <c r="K77" s="1259">
        <f t="shared" ca="1" si="49"/>
        <v>512847203.17999995</v>
      </c>
      <c r="L77" s="1260">
        <f t="shared" ca="1" si="47"/>
        <v>506962103.17999995</v>
      </c>
      <c r="M77" s="1259">
        <f t="shared" ref="M77:O77" ca="1" si="50">M72+M73+M74+M75-M76</f>
        <v>510885503.17999995</v>
      </c>
      <c r="N77" s="1259">
        <f t="shared" ca="1" si="50"/>
        <v>508923803.17999995</v>
      </c>
      <c r="O77" s="1259">
        <f t="shared" ca="1" si="50"/>
        <v>506962103.17999995</v>
      </c>
      <c r="P77" s="1260">
        <f t="shared" ca="1" si="47"/>
        <v>501424903.17999995</v>
      </c>
      <c r="Q77" s="1259">
        <f t="shared" ref="Q77:S77" ca="1" si="51">Q72+Q73+Q74+Q75-Q76</f>
        <v>505136703.17999995</v>
      </c>
      <c r="R77" s="1259">
        <f t="shared" ca="1" si="51"/>
        <v>503250303.17999995</v>
      </c>
      <c r="S77" s="1259">
        <f t="shared" ca="1" si="51"/>
        <v>501424903.17999995</v>
      </c>
      <c r="T77" s="1261">
        <f t="shared" ca="1" si="47"/>
        <v>501424903.17999995</v>
      </c>
    </row>
    <row r="78" spans="1:20" ht="16.5" customHeight="1">
      <c r="A78" s="1269"/>
      <c r="B78" s="346">
        <v>68</v>
      </c>
      <c r="C78" s="1251"/>
      <c r="D78" s="1252">
        <f t="shared" si="26"/>
        <v>0</v>
      </c>
      <c r="E78" s="1253"/>
      <c r="F78" s="1253"/>
      <c r="G78" s="1253"/>
      <c r="H78" s="1254">
        <f t="shared" si="27"/>
        <v>0</v>
      </c>
      <c r="I78" s="1253"/>
      <c r="J78" s="1253"/>
      <c r="K78" s="1253"/>
      <c r="L78" s="1254">
        <f t="shared" si="28"/>
        <v>0</v>
      </c>
      <c r="M78" s="1253"/>
      <c r="N78" s="1253"/>
      <c r="O78" s="1253"/>
      <c r="P78" s="1254">
        <f t="shared" si="29"/>
        <v>0</v>
      </c>
      <c r="Q78" s="1253"/>
      <c r="R78" s="1253"/>
      <c r="S78" s="1253"/>
      <c r="T78" s="1255">
        <f>P78</f>
        <v>0</v>
      </c>
    </row>
    <row r="79" spans="1:20" ht="16.5" customHeight="1">
      <c r="A79" s="1269"/>
      <c r="B79" s="346">
        <v>69</v>
      </c>
      <c r="C79" s="1251"/>
      <c r="D79" s="1252">
        <f t="shared" si="26"/>
        <v>0</v>
      </c>
      <c r="E79" s="1253"/>
      <c r="F79" s="1253"/>
      <c r="G79" s="1253"/>
      <c r="H79" s="1254">
        <f t="shared" si="27"/>
        <v>0</v>
      </c>
      <c r="I79" s="1253"/>
      <c r="J79" s="1253"/>
      <c r="K79" s="1253"/>
      <c r="L79" s="1254">
        <f t="shared" si="28"/>
        <v>0</v>
      </c>
      <c r="M79" s="1253"/>
      <c r="N79" s="1253"/>
      <c r="O79" s="1253"/>
      <c r="P79" s="1254">
        <f t="shared" si="29"/>
        <v>0</v>
      </c>
      <c r="Q79" s="1253"/>
      <c r="R79" s="1253"/>
      <c r="S79" s="1253"/>
      <c r="T79" s="1255">
        <f>P79</f>
        <v>0</v>
      </c>
    </row>
    <row r="80" spans="1:20" ht="16.5" customHeight="1" thickBot="1">
      <c r="A80" s="1271" t="s">
        <v>660</v>
      </c>
      <c r="B80" s="348">
        <v>70</v>
      </c>
      <c r="C80" s="1264">
        <f t="shared" ref="C80:T80" si="52">C70+C77</f>
        <v>1919388550.8699999</v>
      </c>
      <c r="D80" s="1265" t="e">
        <f t="shared" ca="1" si="52"/>
        <v>#VALUE!</v>
      </c>
      <c r="E80" s="1264" t="e">
        <f t="shared" ca="1" si="52"/>
        <v>#VALUE!</v>
      </c>
      <c r="F80" s="1264" t="e">
        <f ca="1">F70+F77</f>
        <v>#VALUE!</v>
      </c>
      <c r="G80" s="1264" t="e">
        <f ca="1">G70+G77</f>
        <v>#VALUE!</v>
      </c>
      <c r="H80" s="1265" t="e">
        <f t="shared" ca="1" si="52"/>
        <v>#VALUE!</v>
      </c>
      <c r="I80" s="1264" t="e">
        <f ca="1">I70+I77</f>
        <v>#VALUE!</v>
      </c>
      <c r="J80" s="1264" t="e">
        <f t="shared" ref="J80:K80" ca="1" si="53">J70+J77</f>
        <v>#VALUE!</v>
      </c>
      <c r="K80" s="1264" t="e">
        <f t="shared" ca="1" si="53"/>
        <v>#VALUE!</v>
      </c>
      <c r="L80" s="1265" t="e">
        <f t="shared" ca="1" si="52"/>
        <v>#VALUE!</v>
      </c>
      <c r="M80" s="1264" t="e">
        <f t="shared" ref="M80:O80" ca="1" si="54">M70+M77</f>
        <v>#VALUE!</v>
      </c>
      <c r="N80" s="1264" t="e">
        <f t="shared" ca="1" si="54"/>
        <v>#VALUE!</v>
      </c>
      <c r="O80" s="1264" t="e">
        <f t="shared" ca="1" si="54"/>
        <v>#VALUE!</v>
      </c>
      <c r="P80" s="1265" t="e">
        <f t="shared" ca="1" si="52"/>
        <v>#VALUE!</v>
      </c>
      <c r="Q80" s="1264" t="e">
        <f t="shared" ref="Q80:S80" ca="1" si="55">Q70+Q77</f>
        <v>#VALUE!</v>
      </c>
      <c r="R80" s="1264" t="e">
        <f t="shared" ca="1" si="55"/>
        <v>#VALUE!</v>
      </c>
      <c r="S80" s="1264" t="e">
        <f t="shared" ca="1" si="55"/>
        <v>#VALUE!</v>
      </c>
      <c r="T80" s="1266" t="e">
        <f t="shared" ca="1" si="52"/>
        <v>#VALUE!</v>
      </c>
    </row>
    <row r="81" spans="3:20" ht="16.5" customHeight="1"/>
    <row r="82" spans="3:20" s="1273" customFormat="1" ht="16.5" customHeight="1">
      <c r="C82" s="1272">
        <f t="shared" ref="C82:I82" si="56">C80-C39</f>
        <v>0</v>
      </c>
      <c r="D82" s="1272" t="e">
        <f t="shared" ca="1" si="56"/>
        <v>#VALUE!</v>
      </c>
      <c r="E82" s="1272" t="e">
        <f t="shared" ca="1" si="56"/>
        <v>#VALUE!</v>
      </c>
      <c r="F82" s="1272" t="e">
        <f ca="1">F80-F39</f>
        <v>#VALUE!</v>
      </c>
      <c r="G82" s="1272" t="e">
        <f t="shared" ca="1" si="56"/>
        <v>#VALUE!</v>
      </c>
      <c r="H82" s="1272" t="e">
        <f t="shared" ca="1" si="56"/>
        <v>#VALUE!</v>
      </c>
      <c r="I82" s="1272" t="e">
        <f t="shared" ca="1" si="56"/>
        <v>#VALUE!</v>
      </c>
      <c r="J82" s="1272" t="e">
        <f t="shared" ref="J82:T82" ca="1" si="57">J80-J39</f>
        <v>#VALUE!</v>
      </c>
      <c r="K82" s="1272" t="e">
        <f t="shared" ca="1" si="57"/>
        <v>#VALUE!</v>
      </c>
      <c r="L82" s="1272" t="e">
        <f t="shared" ca="1" si="57"/>
        <v>#VALUE!</v>
      </c>
      <c r="M82" s="1272" t="e">
        <f ca="1">M80-M39</f>
        <v>#VALUE!</v>
      </c>
      <c r="N82" s="1272" t="e">
        <f t="shared" ca="1" si="57"/>
        <v>#VALUE!</v>
      </c>
      <c r="O82" s="1272" t="e">
        <f t="shared" ca="1" si="57"/>
        <v>#VALUE!</v>
      </c>
      <c r="P82" s="1272" t="e">
        <f t="shared" ca="1" si="57"/>
        <v>#VALUE!</v>
      </c>
      <c r="Q82" s="1272" t="e">
        <f ca="1">Q80-Q39</f>
        <v>#VALUE!</v>
      </c>
      <c r="R82" s="1272" t="e">
        <f ca="1">R80-R39</f>
        <v>#VALUE!</v>
      </c>
      <c r="S82" s="1272" t="e">
        <f t="shared" ca="1" si="57"/>
        <v>#VALUE!</v>
      </c>
      <c r="T82" s="1272" t="e">
        <f t="shared" ca="1" si="57"/>
        <v>#VALUE!</v>
      </c>
    </row>
    <row r="83" spans="3:20" ht="16.5" customHeight="1"/>
    <row r="84" spans="3:20" ht="21" hidden="1" customHeight="1">
      <c r="C84" s="1198" t="s">
        <v>1719</v>
      </c>
      <c r="E84" s="1277" t="e">
        <f>E52-C52</f>
        <v>#VALUE!</v>
      </c>
      <c r="F84" s="1277" t="e">
        <f>F52-E52</f>
        <v>#VALUE!</v>
      </c>
      <c r="G84" s="1277" t="e">
        <f>G52-F52</f>
        <v>#VALUE!</v>
      </c>
      <c r="H84" s="1277" t="e">
        <f t="shared" ref="H84:T84" si="58">H52-G52</f>
        <v>#VALUE!</v>
      </c>
      <c r="I84" s="1277" t="e">
        <f t="shared" si="58"/>
        <v>#VALUE!</v>
      </c>
      <c r="J84" s="1277" t="e">
        <f>J52-I52</f>
        <v>#VALUE!</v>
      </c>
      <c r="K84" s="1277" t="e">
        <f t="shared" si="58"/>
        <v>#VALUE!</v>
      </c>
      <c r="L84" s="1277" t="e">
        <f t="shared" si="58"/>
        <v>#VALUE!</v>
      </c>
      <c r="M84" s="1277" t="e">
        <f t="shared" si="58"/>
        <v>#VALUE!</v>
      </c>
      <c r="N84" s="1277" t="e">
        <f t="shared" si="58"/>
        <v>#VALUE!</v>
      </c>
      <c r="O84" s="1277" t="e">
        <f t="shared" si="58"/>
        <v>#VALUE!</v>
      </c>
      <c r="P84" s="1277" t="e">
        <f t="shared" si="58"/>
        <v>#VALUE!</v>
      </c>
      <c r="Q84" s="1277" t="e">
        <f>Q52-O52</f>
        <v>#VALUE!</v>
      </c>
      <c r="R84" s="1277" t="e">
        <f>R52-Q52</f>
        <v>#VALUE!</v>
      </c>
      <c r="S84" s="1277" t="e">
        <f>S52-R52</f>
        <v>#VALUE!</v>
      </c>
      <c r="T84" s="1277" t="e">
        <f t="shared" si="58"/>
        <v>#VALUE!</v>
      </c>
    </row>
    <row r="85" spans="3:20" ht="16.5" hidden="1" customHeight="1">
      <c r="E85" s="1277" t="e">
        <f ca="1">E82+E84</f>
        <v>#VALUE!</v>
      </c>
      <c r="F85" s="1277" t="e">
        <f ca="1">F82+F84</f>
        <v>#VALUE!</v>
      </c>
      <c r="G85" s="1277" t="e">
        <f ca="1">G82+G84</f>
        <v>#VALUE!</v>
      </c>
      <c r="H85" s="1277" t="e">
        <f t="shared" ref="H85:T85" ca="1" si="59">H82+H84</f>
        <v>#VALUE!</v>
      </c>
      <c r="I85" s="1277" t="e">
        <f t="shared" ca="1" si="59"/>
        <v>#VALUE!</v>
      </c>
      <c r="J85" s="1277" t="e">
        <f t="shared" ca="1" si="59"/>
        <v>#VALUE!</v>
      </c>
      <c r="K85" s="1277" t="e">
        <f t="shared" ca="1" si="59"/>
        <v>#VALUE!</v>
      </c>
      <c r="L85" s="1277" t="e">
        <f t="shared" ca="1" si="59"/>
        <v>#VALUE!</v>
      </c>
      <c r="M85" s="1277" t="e">
        <f t="shared" ca="1" si="59"/>
        <v>#VALUE!</v>
      </c>
      <c r="N85" s="1277" t="e">
        <f t="shared" ca="1" si="59"/>
        <v>#VALUE!</v>
      </c>
      <c r="O85" s="1277" t="e">
        <f t="shared" ca="1" si="59"/>
        <v>#VALUE!</v>
      </c>
      <c r="P85" s="1277" t="e">
        <f t="shared" ca="1" si="59"/>
        <v>#VALUE!</v>
      </c>
      <c r="Q85" s="1277" t="e">
        <f t="shared" ca="1" si="59"/>
        <v>#VALUE!</v>
      </c>
      <c r="R85" s="1277" t="e">
        <f t="shared" ca="1" si="59"/>
        <v>#VALUE!</v>
      </c>
      <c r="S85" s="1277" t="e">
        <f ca="1">S82+S84</f>
        <v>#VALUE!</v>
      </c>
      <c r="T85" s="1277" t="e">
        <f t="shared" ca="1" si="59"/>
        <v>#VALUE!</v>
      </c>
    </row>
    <row r="86" spans="3:20" ht="16.5" customHeight="1"/>
    <row r="87" spans="3:20" ht="16.5" customHeight="1">
      <c r="Q87" s="1277"/>
    </row>
    <row r="88" spans="3:20" ht="16.5" customHeight="1">
      <c r="Q88" s="1277"/>
    </row>
    <row r="89" spans="3:20" ht="16.5" customHeight="1"/>
    <row r="90" spans="3:20" ht="16.5" customHeight="1"/>
    <row r="91" spans="3:20" ht="16.5" customHeight="1"/>
    <row r="92" spans="3:20" ht="16.5" customHeight="1"/>
    <row r="93" spans="3:20" ht="16.5" customHeight="1"/>
    <row r="94" spans="3:20" ht="16.5" customHeight="1"/>
  </sheetData>
  <phoneticPr fontId="2" type="noConversion"/>
  <pageMargins left="0.17" right="0.2" top="0.43" bottom="0.36" header="0.27" footer="0.23"/>
  <pageSetup paperSize="9" scale="75" orientation="landscape" verticalDpi="1200" r:id="rId1"/>
  <headerFooter alignWithMargins="0"/>
</worksheet>
</file>

<file path=xl/worksheets/sheet40.xml><?xml version="1.0" encoding="utf-8"?>
<worksheet xmlns="http://schemas.openxmlformats.org/spreadsheetml/2006/main" xmlns:r="http://schemas.openxmlformats.org/officeDocument/2006/relationships">
  <sheetPr codeName="Sheet44">
    <outlinePr summaryRight="0"/>
  </sheetPr>
  <dimension ref="A1:AA13"/>
  <sheetViews>
    <sheetView workbookViewId="0">
      <selection activeCell="C10" sqref="C10"/>
    </sheetView>
  </sheetViews>
  <sheetFormatPr defaultRowHeight="14.25" outlineLevelCol="1"/>
  <cols>
    <col min="1" max="1" width="18.375" style="48" customWidth="1"/>
    <col min="2" max="2" width="8.875" style="48" customWidth="1"/>
    <col min="3" max="5" width="8.875" style="48" customWidth="1" outlineLevel="1"/>
    <col min="6" max="6" width="11.625" style="48" customWidth="1" collapsed="1"/>
    <col min="7" max="8" width="8.875" style="48" hidden="1" customWidth="1" outlineLevel="1"/>
    <col min="9" max="9" width="8.375" style="48" customWidth="1" outlineLevel="1"/>
    <col min="10" max="10" width="8.875" style="48" customWidth="1" collapsed="1"/>
    <col min="11" max="13" width="8.875" style="48" hidden="1" customWidth="1" outlineLevel="1"/>
    <col min="14" max="14" width="8.875" style="48" customWidth="1" collapsed="1"/>
    <col min="15" max="17" width="8.875" style="48" hidden="1" customWidth="1" outlineLevel="1"/>
    <col min="18" max="18" width="15.375" style="48" customWidth="1"/>
    <col min="19" max="19" width="9" style="48"/>
    <col min="20" max="20" width="11.5" style="48" customWidth="1"/>
    <col min="21" max="21" width="11.125" style="48" customWidth="1"/>
    <col min="22" max="22" width="8" style="48" customWidth="1"/>
    <col min="23" max="23" width="9" style="48"/>
    <col min="24" max="24" width="6.375" style="48" customWidth="1"/>
    <col min="25" max="25" width="12.5" style="48" customWidth="1"/>
    <col min="26" max="16384" width="9" style="48"/>
  </cols>
  <sheetData>
    <row r="1" spans="1:27">
      <c r="A1" s="303" t="s">
        <v>81</v>
      </c>
    </row>
    <row r="2" spans="1:27">
      <c r="A2" s="1106" t="s">
        <v>1015</v>
      </c>
      <c r="B2" s="1107"/>
      <c r="C2" s="1107"/>
      <c r="D2" s="1107"/>
      <c r="E2" s="1107"/>
      <c r="F2" s="1107"/>
      <c r="G2" s="1107"/>
      <c r="H2" s="1107"/>
      <c r="I2" s="1107"/>
      <c r="J2" s="1107"/>
      <c r="K2" s="1107"/>
      <c r="L2" s="1107"/>
      <c r="M2" s="1107"/>
      <c r="N2" s="1107"/>
      <c r="O2" s="1107"/>
      <c r="P2" s="1107"/>
      <c r="Q2" s="1107"/>
      <c r="R2" s="1108"/>
      <c r="S2" s="1107"/>
      <c r="T2" s="1107"/>
      <c r="U2" s="1107"/>
      <c r="V2" s="1107"/>
      <c r="W2" s="1107"/>
      <c r="X2" s="1107"/>
      <c r="Y2" s="1107"/>
      <c r="Z2" s="1107"/>
      <c r="AA2" s="1107"/>
    </row>
    <row r="3" spans="1:27" ht="22.5">
      <c r="A3" s="1769" t="s">
        <v>1087</v>
      </c>
      <c r="B3" s="1769"/>
      <c r="C3" s="1769"/>
      <c r="D3" s="1769"/>
      <c r="E3" s="1769"/>
      <c r="F3" s="1769"/>
      <c r="G3" s="1769"/>
      <c r="H3" s="1769"/>
      <c r="I3" s="1769"/>
      <c r="J3" s="1769"/>
      <c r="K3" s="1769"/>
      <c r="L3" s="1769"/>
      <c r="M3" s="1769"/>
      <c r="N3" s="1769"/>
      <c r="O3" s="1769"/>
      <c r="P3" s="1769"/>
      <c r="Q3" s="1769"/>
      <c r="R3" s="1769"/>
      <c r="S3" s="1769"/>
      <c r="T3" s="1769"/>
      <c r="U3" s="1769"/>
      <c r="V3" s="1769"/>
    </row>
    <row r="4" spans="1:27" s="137" customFormat="1" ht="24" customHeight="1">
      <c r="A4" s="137" t="str">
        <f>表格索引!B4</f>
        <v>编制单位：广东******有限公司</v>
      </c>
      <c r="J4" s="137" t="str">
        <f>表格索引!C4</f>
        <v>预算年度：2013年</v>
      </c>
      <c r="R4" s="137" t="s">
        <v>1157</v>
      </c>
      <c r="U4" s="1770" t="s">
        <v>1186</v>
      </c>
      <c r="V4" s="1770"/>
    </row>
    <row r="5" spans="1:27" s="137" customFormat="1" ht="28.5">
      <c r="A5" s="1498" t="s">
        <v>1139</v>
      </c>
      <c r="B5" s="1109" t="s">
        <v>1207</v>
      </c>
      <c r="C5" s="1109" t="s">
        <v>368</v>
      </c>
      <c r="D5" s="1109" t="s">
        <v>369</v>
      </c>
      <c r="E5" s="1109" t="s">
        <v>370</v>
      </c>
      <c r="F5" s="1109" t="s">
        <v>1208</v>
      </c>
      <c r="G5" s="1109" t="s">
        <v>371</v>
      </c>
      <c r="H5" s="1109" t="s">
        <v>372</v>
      </c>
      <c r="I5" s="1109" t="s">
        <v>373</v>
      </c>
      <c r="J5" s="1109" t="s">
        <v>1191</v>
      </c>
      <c r="K5" s="1109" t="s">
        <v>374</v>
      </c>
      <c r="L5" s="1109" t="s">
        <v>375</v>
      </c>
      <c r="M5" s="1109" t="s">
        <v>376</v>
      </c>
      <c r="N5" s="1109" t="s">
        <v>1192</v>
      </c>
      <c r="O5" s="1109" t="s">
        <v>377</v>
      </c>
      <c r="P5" s="1109" t="s">
        <v>378</v>
      </c>
      <c r="Q5" s="1109" t="s">
        <v>379</v>
      </c>
      <c r="R5" s="935" t="s">
        <v>1155</v>
      </c>
      <c r="S5" s="938" t="s">
        <v>1150</v>
      </c>
      <c r="T5" s="938" t="s">
        <v>89</v>
      </c>
      <c r="U5" s="935" t="s">
        <v>1151</v>
      </c>
      <c r="V5" s="1680" t="s">
        <v>1185</v>
      </c>
    </row>
    <row r="6" spans="1:27" s="137" customFormat="1">
      <c r="A6" s="1499"/>
      <c r="B6" s="77" t="s">
        <v>12</v>
      </c>
      <c r="C6" s="77"/>
      <c r="D6" s="77"/>
      <c r="E6" s="77"/>
      <c r="F6" s="77" t="s">
        <v>13</v>
      </c>
      <c r="G6" s="77"/>
      <c r="H6" s="77"/>
      <c r="I6" s="77"/>
      <c r="J6" s="77" t="s">
        <v>19</v>
      </c>
      <c r="K6" s="77"/>
      <c r="L6" s="77"/>
      <c r="M6" s="77"/>
      <c r="N6" s="77" t="s">
        <v>15</v>
      </c>
      <c r="O6" s="69"/>
      <c r="P6" s="69"/>
      <c r="Q6" s="69"/>
      <c r="R6" s="69" t="s">
        <v>20</v>
      </c>
      <c r="S6" s="102" t="s">
        <v>10</v>
      </c>
      <c r="T6" s="102" t="s">
        <v>90</v>
      </c>
      <c r="U6" s="139" t="s">
        <v>263</v>
      </c>
      <c r="V6" s="1682"/>
    </row>
    <row r="7" spans="1:27" ht="26.1" customHeight="1">
      <c r="A7" s="1110" t="s">
        <v>259</v>
      </c>
      <c r="B7" s="1111">
        <f>SUM(C7:E7)</f>
        <v>5590000</v>
      </c>
      <c r="C7" s="1112">
        <f>'一-18、财务费用'!D8</f>
        <v>1090000</v>
      </c>
      <c r="D7" s="1112">
        <f>'一-18、财务费用'!E8</f>
        <v>2950000</v>
      </c>
      <c r="E7" s="1112">
        <f>'一-18、财务费用'!F8</f>
        <v>1550000</v>
      </c>
      <c r="F7" s="1111">
        <f>SUM(G7:I7)</f>
        <v>10340000</v>
      </c>
      <c r="G7" s="1112">
        <f>'一-18、财务费用'!H8</f>
        <v>3270000</v>
      </c>
      <c r="H7" s="1112">
        <f>'一-18、财务费用'!I8</f>
        <v>3410000</v>
      </c>
      <c r="I7" s="1112">
        <f>'一-18、财务费用'!J8</f>
        <v>3660000</v>
      </c>
      <c r="J7" s="1111">
        <f>SUM(K7:M7)</f>
        <v>5640000</v>
      </c>
      <c r="K7" s="1112">
        <f>'一-18、财务费用'!L8</f>
        <v>1880000</v>
      </c>
      <c r="L7" s="1112">
        <f>'一-18、财务费用'!M8</f>
        <v>1880000</v>
      </c>
      <c r="M7" s="1112">
        <f>'一-18、财务费用'!N8</f>
        <v>1880000</v>
      </c>
      <c r="N7" s="1111">
        <f>SUM(O7:Q7)</f>
        <v>5310000</v>
      </c>
      <c r="O7" s="1112">
        <f>'一-18、财务费用'!P8</f>
        <v>1750000</v>
      </c>
      <c r="P7" s="1112">
        <f>'一-18、财务费用'!Q8</f>
        <v>1810000</v>
      </c>
      <c r="Q7" s="1112">
        <f>'一-18、财务费用'!R8</f>
        <v>1750000</v>
      </c>
      <c r="R7" s="1113">
        <f>N7+J7+F7+B7</f>
        <v>26880000</v>
      </c>
      <c r="S7" s="1112"/>
      <c r="T7" s="1112">
        <f t="shared" ref="T7:T12" si="0">R7-S7</f>
        <v>26880000</v>
      </c>
      <c r="U7" s="1112" t="e">
        <f t="shared" ref="U7:U12" si="1">T7/S7</f>
        <v>#DIV/0!</v>
      </c>
      <c r="V7" s="105"/>
    </row>
    <row r="8" spans="1:27" ht="26.1" customHeight="1">
      <c r="A8" s="1110" t="s">
        <v>1158</v>
      </c>
      <c r="B8" s="1111">
        <f>SUM(C8:E8)</f>
        <v>0</v>
      </c>
      <c r="C8" s="1112">
        <f>'一-18、财务费用'!D12</f>
        <v>0</v>
      </c>
      <c r="D8" s="1112">
        <f>'一-18、财务费用'!E12</f>
        <v>0</v>
      </c>
      <c r="E8" s="1112">
        <f>'一-18、财务费用'!F12</f>
        <v>0</v>
      </c>
      <c r="F8" s="1111">
        <f>SUM(G8:I8)</f>
        <v>0</v>
      </c>
      <c r="G8" s="1112">
        <f>'一-18、财务费用'!H12</f>
        <v>0</v>
      </c>
      <c r="H8" s="1112">
        <f>'一-18、财务费用'!I12</f>
        <v>0</v>
      </c>
      <c r="I8" s="1112">
        <f>'一-18、财务费用'!J12</f>
        <v>0</v>
      </c>
      <c r="J8" s="1111">
        <f>SUM(K8:M8)</f>
        <v>0</v>
      </c>
      <c r="K8" s="1112">
        <f>'一-18、财务费用'!L12</f>
        <v>0</v>
      </c>
      <c r="L8" s="1112">
        <f>'一-18、财务费用'!M12</f>
        <v>0</v>
      </c>
      <c r="M8" s="1112">
        <f>'一-18、财务费用'!N12</f>
        <v>0</v>
      </c>
      <c r="N8" s="1111">
        <f>SUM(O8:Q8)</f>
        <v>0</v>
      </c>
      <c r="O8" s="1112">
        <f>'一-18、财务费用'!P12</f>
        <v>0</v>
      </c>
      <c r="P8" s="1112">
        <f>'一-18、财务费用'!Q12</f>
        <v>0</v>
      </c>
      <c r="Q8" s="1112">
        <f>'一-18、财务费用'!R12</f>
        <v>0</v>
      </c>
      <c r="R8" s="1113">
        <f>N8+J8+F8+B8</f>
        <v>0</v>
      </c>
      <c r="S8" s="1112"/>
      <c r="T8" s="1112">
        <f t="shared" si="0"/>
        <v>0</v>
      </c>
      <c r="U8" s="1112" t="e">
        <f t="shared" si="1"/>
        <v>#DIV/0!</v>
      </c>
      <c r="V8" s="105"/>
    </row>
    <row r="9" spans="1:27" ht="26.1" customHeight="1">
      <c r="A9" s="1110" t="s">
        <v>1159</v>
      </c>
      <c r="B9" s="1111">
        <f>SUM(C9:E9)</f>
        <v>0</v>
      </c>
      <c r="C9" s="1112">
        <f>'一-18、财务费用'!D13</f>
        <v>0</v>
      </c>
      <c r="D9" s="1112">
        <f>'一-18、财务费用'!E13</f>
        <v>0</v>
      </c>
      <c r="E9" s="1112">
        <f>'一-18、财务费用'!F13</f>
        <v>0</v>
      </c>
      <c r="F9" s="1111">
        <f>SUM(G9:I9)</f>
        <v>0</v>
      </c>
      <c r="G9" s="1112">
        <f>'一-18、财务费用'!H13</f>
        <v>0</v>
      </c>
      <c r="H9" s="1112">
        <f>'一-18、财务费用'!I13</f>
        <v>0</v>
      </c>
      <c r="I9" s="1112">
        <f>'一-18、财务费用'!J13</f>
        <v>0</v>
      </c>
      <c r="J9" s="1111">
        <f>SUM(K9:M9)</f>
        <v>0</v>
      </c>
      <c r="K9" s="1112">
        <f>'一-18、财务费用'!L13</f>
        <v>0</v>
      </c>
      <c r="L9" s="1112">
        <f>'一-18、财务费用'!M13</f>
        <v>0</v>
      </c>
      <c r="M9" s="1112">
        <f>'一-18、财务费用'!N13</f>
        <v>0</v>
      </c>
      <c r="N9" s="1111">
        <f>SUM(O9:Q9)</f>
        <v>0</v>
      </c>
      <c r="O9" s="1112">
        <f>'一-18、财务费用'!P13</f>
        <v>0</v>
      </c>
      <c r="P9" s="1112">
        <f>'一-18、财务费用'!Q13</f>
        <v>0</v>
      </c>
      <c r="Q9" s="1112">
        <f>'一-18、财务费用'!R13</f>
        <v>0</v>
      </c>
      <c r="R9" s="1113">
        <f>N9+J9+F9+B9</f>
        <v>0</v>
      </c>
      <c r="S9" s="1112"/>
      <c r="T9" s="1112">
        <f t="shared" si="0"/>
        <v>0</v>
      </c>
      <c r="U9" s="1112" t="e">
        <f t="shared" si="1"/>
        <v>#DIV/0!</v>
      </c>
      <c r="V9" s="105"/>
    </row>
    <row r="10" spans="1:27" ht="26.1" customHeight="1">
      <c r="A10" s="1110" t="s">
        <v>1160</v>
      </c>
      <c r="B10" s="1111">
        <f>SUM(C10:E10)</f>
        <v>14907.74</v>
      </c>
      <c r="C10" s="1112">
        <f>'一-18、财务费用'!D14</f>
        <v>2063.1999999999998</v>
      </c>
      <c r="D10" s="1112">
        <f>'一-18、财务费用'!E14</f>
        <v>4844.54</v>
      </c>
      <c r="E10" s="1112">
        <f>'一-18、财务费用'!F14</f>
        <v>8000</v>
      </c>
      <c r="F10" s="1111">
        <f>SUM(G10:I10)</f>
        <v>24000</v>
      </c>
      <c r="G10" s="1112">
        <f>'一-18、财务费用'!H14</f>
        <v>8000</v>
      </c>
      <c r="H10" s="1112">
        <f>'一-18、财务费用'!I14</f>
        <v>8000</v>
      </c>
      <c r="I10" s="1112">
        <f>'一-18、财务费用'!J14</f>
        <v>8000</v>
      </c>
      <c r="J10" s="1111">
        <f>SUM(K10:M10)</f>
        <v>24000</v>
      </c>
      <c r="K10" s="1112">
        <f>'一-18、财务费用'!L14</f>
        <v>8000</v>
      </c>
      <c r="L10" s="1112">
        <f>'一-18、财务费用'!M14</f>
        <v>8000</v>
      </c>
      <c r="M10" s="1112">
        <f>'一-18、财务费用'!N14</f>
        <v>8000</v>
      </c>
      <c r="N10" s="1111">
        <f>SUM(O10:Q10)</f>
        <v>25000</v>
      </c>
      <c r="O10" s="1112">
        <f>'一-18、财务费用'!P14</f>
        <v>8000</v>
      </c>
      <c r="P10" s="1112">
        <f>'一-18、财务费用'!Q14</f>
        <v>9000</v>
      </c>
      <c r="Q10" s="1112">
        <f>'一-18、财务费用'!R14</f>
        <v>8000</v>
      </c>
      <c r="R10" s="1113">
        <f>N10+J10+F10+B10</f>
        <v>87907.74</v>
      </c>
      <c r="S10" s="1112"/>
      <c r="T10" s="1112">
        <f t="shared" si="0"/>
        <v>87907.74</v>
      </c>
      <c r="U10" s="1112" t="e">
        <f t="shared" si="1"/>
        <v>#DIV/0!</v>
      </c>
      <c r="V10" s="105"/>
    </row>
    <row r="11" spans="1:27" ht="26.1" customHeight="1">
      <c r="A11" s="1110" t="s">
        <v>1161</v>
      </c>
      <c r="B11" s="1111">
        <f>SUM(C11:E11)</f>
        <v>0</v>
      </c>
      <c r="C11" s="1112">
        <f>'一-18、财务费用'!D15</f>
        <v>0</v>
      </c>
      <c r="D11" s="1112">
        <f>'一-18、财务费用'!E15</f>
        <v>0</v>
      </c>
      <c r="E11" s="1112">
        <f>'一-18、财务费用'!F15</f>
        <v>0</v>
      </c>
      <c r="F11" s="1111">
        <f>SUM(G11:I11)</f>
        <v>0</v>
      </c>
      <c r="G11" s="1112">
        <f>'一-18、财务费用'!H15</f>
        <v>0</v>
      </c>
      <c r="H11" s="1112">
        <f>'一-18、财务费用'!I15</f>
        <v>0</v>
      </c>
      <c r="I11" s="1112">
        <f>'一-18、财务费用'!J15</f>
        <v>0</v>
      </c>
      <c r="J11" s="1111">
        <f>SUM(K11:M11)</f>
        <v>0</v>
      </c>
      <c r="K11" s="1112">
        <f>'一-18、财务费用'!L15</f>
        <v>0</v>
      </c>
      <c r="L11" s="1112">
        <f>'一-18、财务费用'!M15</f>
        <v>0</v>
      </c>
      <c r="M11" s="1112">
        <f>'一-18、财务费用'!N15</f>
        <v>0</v>
      </c>
      <c r="N11" s="1111">
        <f>SUM(O11:Q11)</f>
        <v>0</v>
      </c>
      <c r="O11" s="1112">
        <f>'一-18、财务费用'!P15</f>
        <v>0</v>
      </c>
      <c r="P11" s="1112">
        <f>'一-18、财务费用'!Q15</f>
        <v>0</v>
      </c>
      <c r="Q11" s="1112">
        <f>'一-18、财务费用'!R15</f>
        <v>0</v>
      </c>
      <c r="R11" s="1113">
        <f>N11+J11+F11+B11</f>
        <v>0</v>
      </c>
      <c r="S11" s="1112"/>
      <c r="T11" s="1112">
        <f t="shared" si="0"/>
        <v>0</v>
      </c>
      <c r="U11" s="1112" t="e">
        <f t="shared" si="1"/>
        <v>#DIV/0!</v>
      </c>
      <c r="V11" s="105"/>
    </row>
    <row r="12" spans="1:27" ht="26.1" customHeight="1">
      <c r="A12" s="1114" t="s">
        <v>1130</v>
      </c>
      <c r="B12" s="1115">
        <f t="shared" ref="B12:Q12" si="2">B7+B8+B9+B10+B11</f>
        <v>5604907.7400000002</v>
      </c>
      <c r="C12" s="1115">
        <f t="shared" si="2"/>
        <v>1092063.2</v>
      </c>
      <c r="D12" s="1115">
        <f t="shared" si="2"/>
        <v>2954844.54</v>
      </c>
      <c r="E12" s="1115">
        <f t="shared" si="2"/>
        <v>1558000</v>
      </c>
      <c r="F12" s="1115">
        <f t="shared" si="2"/>
        <v>10364000</v>
      </c>
      <c r="G12" s="1115">
        <f t="shared" si="2"/>
        <v>3278000</v>
      </c>
      <c r="H12" s="1115">
        <f t="shared" si="2"/>
        <v>3418000</v>
      </c>
      <c r="I12" s="1115">
        <f t="shared" si="2"/>
        <v>3668000</v>
      </c>
      <c r="J12" s="1115">
        <f t="shared" si="2"/>
        <v>5664000</v>
      </c>
      <c r="K12" s="1115">
        <f t="shared" si="2"/>
        <v>1888000</v>
      </c>
      <c r="L12" s="1115">
        <f t="shared" si="2"/>
        <v>1888000</v>
      </c>
      <c r="M12" s="1115">
        <f t="shared" si="2"/>
        <v>1888000</v>
      </c>
      <c r="N12" s="1115">
        <f t="shared" si="2"/>
        <v>5335000</v>
      </c>
      <c r="O12" s="1115">
        <f t="shared" si="2"/>
        <v>1758000</v>
      </c>
      <c r="P12" s="1115">
        <f t="shared" si="2"/>
        <v>1819000</v>
      </c>
      <c r="Q12" s="1115">
        <f t="shared" si="2"/>
        <v>1758000</v>
      </c>
      <c r="R12" s="1115">
        <f>SUM(R7:R11)</f>
        <v>26967907.739999998</v>
      </c>
      <c r="S12" s="1116"/>
      <c r="T12" s="1116">
        <f t="shared" si="0"/>
        <v>26967907.739999998</v>
      </c>
      <c r="U12" s="1116" t="e">
        <f t="shared" si="1"/>
        <v>#DIV/0!</v>
      </c>
      <c r="V12" s="1117"/>
    </row>
    <row r="13" spans="1:27">
      <c r="S13" s="1771" t="s">
        <v>1100</v>
      </c>
      <c r="T13" s="1771"/>
      <c r="U13" s="1771"/>
    </row>
  </sheetData>
  <mergeCells count="5">
    <mergeCell ref="A3:V3"/>
    <mergeCell ref="U4:V4"/>
    <mergeCell ref="S13:U13"/>
    <mergeCell ref="A5:A6"/>
    <mergeCell ref="V5:V6"/>
  </mergeCells>
  <phoneticPr fontId="2" type="noConversion"/>
  <hyperlinks>
    <hyperlink ref="A2" location="二、损益表!A1" display="返回"/>
  </hyperlinks>
  <pageMargins left="0.75" right="0.75" top="1" bottom="1" header="0.5" footer="0.5"/>
  <pageSetup paperSize="9" orientation="landscape" verticalDpi="1200" r:id="rId1"/>
  <headerFooter alignWithMargins="0"/>
</worksheet>
</file>

<file path=xl/worksheets/sheet41.xml><?xml version="1.0" encoding="utf-8"?>
<worksheet xmlns="http://schemas.openxmlformats.org/spreadsheetml/2006/main" xmlns:r="http://schemas.openxmlformats.org/officeDocument/2006/relationships">
  <sheetPr codeName="Sheet45">
    <outlinePr summaryRight="0"/>
  </sheetPr>
  <dimension ref="A1:W36"/>
  <sheetViews>
    <sheetView workbookViewId="0">
      <selection activeCell="D23" sqref="D23"/>
    </sheetView>
  </sheetViews>
  <sheetFormatPr defaultRowHeight="14.25" outlineLevelCol="1"/>
  <cols>
    <col min="1" max="1" width="9" style="19"/>
    <col min="2" max="2" width="14.25" style="19" customWidth="1"/>
    <col min="3" max="3" width="7.375" style="19" customWidth="1"/>
    <col min="4" max="6" width="7.375" style="19" customWidth="1" outlineLevel="1"/>
    <col min="7" max="7" width="7.375" style="19" customWidth="1" collapsed="1"/>
    <col min="8" max="10" width="7.375" style="19" hidden="1" customWidth="1" outlineLevel="1"/>
    <col min="11" max="11" width="7.375" style="19" customWidth="1" collapsed="1"/>
    <col min="12" max="14" width="7.375" style="19" hidden="1" customWidth="1" outlineLevel="1"/>
    <col min="15" max="15" width="7.375" style="19" customWidth="1" collapsed="1"/>
    <col min="16" max="18" width="7.375" style="19" hidden="1" customWidth="1" outlineLevel="1"/>
    <col min="19" max="19" width="13.5" style="19" customWidth="1"/>
    <col min="20" max="20" width="10.625" style="19" customWidth="1"/>
    <col min="21" max="21" width="11.125" style="19" customWidth="1"/>
    <col min="22" max="22" width="8.25" style="19" customWidth="1"/>
    <col min="23" max="23" width="12.625" style="19" bestFit="1" customWidth="1"/>
    <col min="24" max="16384" width="9" style="19"/>
  </cols>
  <sheetData>
    <row r="1" spans="1:23">
      <c r="A1" s="35" t="s">
        <v>82</v>
      </c>
    </row>
    <row r="2" spans="1:23" ht="18.75">
      <c r="A2" s="161" t="s">
        <v>1015</v>
      </c>
      <c r="B2" s="118"/>
      <c r="C2" s="118"/>
      <c r="D2" s="118"/>
      <c r="E2" s="118"/>
      <c r="F2" s="118"/>
      <c r="G2" s="118"/>
      <c r="H2" s="118"/>
      <c r="I2" s="118"/>
      <c r="J2" s="118"/>
      <c r="K2" s="118"/>
      <c r="L2" s="118"/>
      <c r="M2" s="118"/>
      <c r="N2" s="118"/>
      <c r="O2" s="118"/>
      <c r="P2" s="118"/>
      <c r="Q2" s="118"/>
      <c r="R2" s="118"/>
      <c r="S2" s="118"/>
      <c r="T2" s="118"/>
      <c r="U2" s="118"/>
      <c r="V2" s="118"/>
    </row>
    <row r="3" spans="1:23" ht="22.5">
      <c r="A3" s="1685" t="s">
        <v>1184</v>
      </c>
      <c r="B3" s="1685"/>
      <c r="C3" s="1685"/>
      <c r="D3" s="1685"/>
      <c r="E3" s="1685"/>
      <c r="F3" s="1685"/>
      <c r="G3" s="1685"/>
      <c r="H3" s="1685"/>
      <c r="I3" s="1685"/>
      <c r="J3" s="1685"/>
      <c r="K3" s="1685"/>
      <c r="L3" s="1685"/>
      <c r="M3" s="1685"/>
      <c r="N3" s="1685"/>
      <c r="O3" s="1685"/>
      <c r="P3" s="1685"/>
      <c r="Q3" s="1685"/>
      <c r="R3" s="1685"/>
      <c r="S3" s="1685"/>
      <c r="T3" s="1685"/>
      <c r="U3" s="1685"/>
      <c r="V3" s="1685"/>
      <c r="W3" s="1685"/>
    </row>
    <row r="4" spans="1:23" ht="26.25" customHeight="1">
      <c r="A4" s="19" t="str">
        <f>表格索引!B4</f>
        <v>编制单位：广东******有限公司</v>
      </c>
      <c r="K4" s="20"/>
      <c r="L4" s="20"/>
      <c r="M4" s="20"/>
      <c r="N4" s="20"/>
      <c r="O4" s="19" t="str">
        <f>表格索引!C4</f>
        <v>预算年度：2013年</v>
      </c>
      <c r="S4" s="21"/>
      <c r="V4" s="109"/>
      <c r="W4" s="78" t="s">
        <v>1186</v>
      </c>
    </row>
    <row r="5" spans="1:23" s="137" customFormat="1" ht="37.5">
      <c r="A5" s="1777" t="s">
        <v>1145</v>
      </c>
      <c r="B5" s="1777"/>
      <c r="C5" s="23" t="s">
        <v>1207</v>
      </c>
      <c r="D5" s="23" t="s">
        <v>368</v>
      </c>
      <c r="E5" s="23" t="s">
        <v>369</v>
      </c>
      <c r="F5" s="23" t="s">
        <v>370</v>
      </c>
      <c r="G5" s="23" t="s">
        <v>1208</v>
      </c>
      <c r="H5" s="23" t="s">
        <v>371</v>
      </c>
      <c r="I5" s="23" t="s">
        <v>372</v>
      </c>
      <c r="J5" s="23" t="s">
        <v>373</v>
      </c>
      <c r="K5" s="23" t="s">
        <v>1191</v>
      </c>
      <c r="L5" s="23" t="s">
        <v>374</v>
      </c>
      <c r="M5" s="23" t="s">
        <v>375</v>
      </c>
      <c r="N5" s="23" t="s">
        <v>376</v>
      </c>
      <c r="O5" s="23" t="s">
        <v>1192</v>
      </c>
      <c r="P5" s="23" t="s">
        <v>377</v>
      </c>
      <c r="Q5" s="23" t="s">
        <v>378</v>
      </c>
      <c r="R5" s="23" t="s">
        <v>379</v>
      </c>
      <c r="S5" s="67" t="s">
        <v>1143</v>
      </c>
      <c r="T5" s="67" t="s">
        <v>1150</v>
      </c>
      <c r="U5" s="67" t="s">
        <v>89</v>
      </c>
      <c r="V5" s="140" t="s">
        <v>1151</v>
      </c>
      <c r="W5" s="1772" t="s">
        <v>1198</v>
      </c>
    </row>
    <row r="6" spans="1:23" s="137" customFormat="1" ht="27" customHeight="1">
      <c r="A6" s="1777"/>
      <c r="B6" s="1777"/>
      <c r="C6" s="77" t="s">
        <v>12</v>
      </c>
      <c r="D6" s="77"/>
      <c r="E6" s="77"/>
      <c r="F6" s="77"/>
      <c r="G6" s="77" t="s">
        <v>13</v>
      </c>
      <c r="H6" s="77"/>
      <c r="I6" s="77"/>
      <c r="J6" s="77"/>
      <c r="K6" s="77" t="s">
        <v>19</v>
      </c>
      <c r="L6" s="77"/>
      <c r="M6" s="77"/>
      <c r="N6" s="77"/>
      <c r="O6" s="77" t="s">
        <v>15</v>
      </c>
      <c r="P6" s="77"/>
      <c r="Q6" s="77"/>
      <c r="R6" s="77"/>
      <c r="S6" s="77" t="s">
        <v>20</v>
      </c>
      <c r="T6" s="124" t="s">
        <v>35</v>
      </c>
      <c r="U6" s="68" t="s">
        <v>90</v>
      </c>
      <c r="V6" s="102" t="s">
        <v>262</v>
      </c>
      <c r="W6" s="1773"/>
    </row>
    <row r="7" spans="1:23" ht="18.75">
      <c r="A7" s="1776" t="s">
        <v>1120</v>
      </c>
      <c r="B7" s="1776"/>
      <c r="C7" s="134"/>
      <c r="D7" s="134"/>
      <c r="E7" s="134"/>
      <c r="F7" s="134"/>
      <c r="G7" s="134"/>
      <c r="H7" s="134"/>
      <c r="I7" s="134"/>
      <c r="J7" s="134"/>
      <c r="K7" s="134"/>
      <c r="L7" s="134"/>
      <c r="M7" s="134"/>
      <c r="N7" s="134"/>
      <c r="O7" s="134"/>
      <c r="P7" s="134"/>
      <c r="Q7" s="134"/>
      <c r="R7" s="134"/>
      <c r="S7" s="134"/>
      <c r="T7" s="134"/>
      <c r="U7" s="134"/>
      <c r="V7" s="90"/>
      <c r="W7" s="25"/>
    </row>
    <row r="8" spans="1:23" ht="18.75">
      <c r="A8" s="1778" t="s">
        <v>984</v>
      </c>
      <c r="B8" s="1774"/>
      <c r="C8" s="321">
        <f>SUM(D8:F8)</f>
        <v>0</v>
      </c>
      <c r="D8" s="133">
        <f>'一-11、处置非流动资产收入现金'!F15</f>
        <v>0</v>
      </c>
      <c r="E8" s="133">
        <f>'一-11、处置非流动资产收入现金'!G15</f>
        <v>0</v>
      </c>
      <c r="F8" s="133">
        <f>'一-11、处置非流动资产收入现金'!H15</f>
        <v>0</v>
      </c>
      <c r="G8" s="321">
        <f>SUM(H8:J8)</f>
        <v>0</v>
      </c>
      <c r="H8" s="133">
        <f>'一-11、处置非流动资产收入现金'!J15</f>
        <v>0</v>
      </c>
      <c r="I8" s="133">
        <f>'一-11、处置非流动资产收入现金'!K15</f>
        <v>0</v>
      </c>
      <c r="J8" s="133">
        <f>'一-11、处置非流动资产收入现金'!L15</f>
        <v>0</v>
      </c>
      <c r="K8" s="321">
        <f>SUM(L8:N8)</f>
        <v>0</v>
      </c>
      <c r="L8" s="133">
        <f>'一-11、处置非流动资产收入现金'!N15</f>
        <v>0</v>
      </c>
      <c r="M8" s="133">
        <f>'一-11、处置非流动资产收入现金'!O15</f>
        <v>0</v>
      </c>
      <c r="N8" s="133">
        <f>'一-11、处置非流动资产收入现金'!P15</f>
        <v>0</v>
      </c>
      <c r="O8" s="321">
        <f>SUM(P8:R8)</f>
        <v>0</v>
      </c>
      <c r="P8" s="133">
        <f>'一-11、处置非流动资产收入现金'!R15</f>
        <v>0</v>
      </c>
      <c r="Q8" s="133">
        <f>'一-11、处置非流动资产收入现金'!S15</f>
        <v>0</v>
      </c>
      <c r="R8" s="133">
        <f>'一-11、处置非流动资产收入现金'!T15</f>
        <v>0</v>
      </c>
      <c r="S8" s="27">
        <f t="shared" ref="S8:S13" si="0">O8+K8+G8+C8</f>
        <v>0</v>
      </c>
      <c r="T8" s="276"/>
      <c r="U8" s="134">
        <f t="shared" ref="U8:U13" si="1">S8-T8</f>
        <v>0</v>
      </c>
      <c r="V8" s="90" t="str">
        <f>IF(ISNUMBER(U8/T8),U8/T8,"")</f>
        <v/>
      </c>
      <c r="W8" s="25"/>
    </row>
    <row r="9" spans="1:23" ht="18.75">
      <c r="A9" s="1778" t="s">
        <v>985</v>
      </c>
      <c r="B9" s="1774"/>
      <c r="C9" s="321">
        <f>SUM(D9:F9)</f>
        <v>0</v>
      </c>
      <c r="D9" s="133">
        <f>'一-11、处置非流动资产收入现金'!F11</f>
        <v>0</v>
      </c>
      <c r="E9" s="133">
        <f>'一-11、处置非流动资产收入现金'!G11</f>
        <v>0</v>
      </c>
      <c r="F9" s="133">
        <f>'一-11、处置非流动资产收入现金'!H11</f>
        <v>0</v>
      </c>
      <c r="G9" s="321">
        <f>SUM(H9:J9)</f>
        <v>0</v>
      </c>
      <c r="H9" s="133">
        <f>'一-11、处置非流动资产收入现金'!J11</f>
        <v>0</v>
      </c>
      <c r="I9" s="133">
        <f>'一-11、处置非流动资产收入现金'!K11</f>
        <v>0</v>
      </c>
      <c r="J9" s="133">
        <f>'一-11、处置非流动资产收入现金'!L11</f>
        <v>0</v>
      </c>
      <c r="K9" s="321">
        <f>SUM(L9:N9)</f>
        <v>0</v>
      </c>
      <c r="L9" s="133">
        <f>'一-11、处置非流动资产收入现金'!N11</f>
        <v>0</v>
      </c>
      <c r="M9" s="133">
        <f>'一-11、处置非流动资产收入现金'!O11</f>
        <v>0</v>
      </c>
      <c r="N9" s="133">
        <f>'一-11、处置非流动资产收入现金'!P11</f>
        <v>0</v>
      </c>
      <c r="O9" s="321">
        <f>SUM(P9:R9)</f>
        <v>0</v>
      </c>
      <c r="P9" s="133">
        <f>'一-11、处置非流动资产收入现金'!R11</f>
        <v>0</v>
      </c>
      <c r="Q9" s="133">
        <f>'一-11、处置非流动资产收入现金'!S11</f>
        <v>0</v>
      </c>
      <c r="R9" s="133">
        <f>'一-11、处置非流动资产收入现金'!T11</f>
        <v>0</v>
      </c>
      <c r="S9" s="27">
        <f t="shared" si="0"/>
        <v>0</v>
      </c>
      <c r="T9" s="276"/>
      <c r="U9" s="134">
        <f t="shared" si="1"/>
        <v>0</v>
      </c>
      <c r="V9" s="90" t="str">
        <f t="shared" ref="V9:V13" si="2">IF(ISNUMBER(U9/T9),U9/T9,"")</f>
        <v/>
      </c>
      <c r="W9" s="25"/>
    </row>
    <row r="10" spans="1:23" ht="18.75">
      <c r="A10" s="1778" t="s">
        <v>986</v>
      </c>
      <c r="B10" s="1774"/>
      <c r="C10" s="321">
        <f>SUM(D10:F10)</f>
        <v>0</v>
      </c>
      <c r="D10" s="133">
        <f>'一-11、处置非流动资产收入现金'!F17</f>
        <v>0</v>
      </c>
      <c r="E10" s="133">
        <f>'一-11、处置非流动资产收入现金'!G17</f>
        <v>0</v>
      </c>
      <c r="F10" s="133">
        <f>'一-11、处置非流动资产收入现金'!H17</f>
        <v>0</v>
      </c>
      <c r="G10" s="321">
        <f>SUM(H10:J10)</f>
        <v>0</v>
      </c>
      <c r="H10" s="133">
        <f>'一-11、处置非流动资产收入现金'!J17</f>
        <v>0</v>
      </c>
      <c r="I10" s="133">
        <f>'一-11、处置非流动资产收入现金'!K17</f>
        <v>0</v>
      </c>
      <c r="J10" s="133">
        <f>'一-11、处置非流动资产收入现金'!L17</f>
        <v>0</v>
      </c>
      <c r="K10" s="321">
        <f>SUM(L10:N10)</f>
        <v>0</v>
      </c>
      <c r="L10" s="133">
        <f>'一-11、处置非流动资产收入现金'!N17</f>
        <v>0</v>
      </c>
      <c r="M10" s="133">
        <f>'一-11、处置非流动资产收入现金'!O17</f>
        <v>0</v>
      </c>
      <c r="N10" s="133">
        <f>'一-11、处置非流动资产收入现金'!P17</f>
        <v>0</v>
      </c>
      <c r="O10" s="321">
        <f>SUM(P10:R10)</f>
        <v>0</v>
      </c>
      <c r="P10" s="133">
        <f>'一-11、处置非流动资产收入现金'!R17</f>
        <v>0</v>
      </c>
      <c r="Q10" s="133">
        <f>'一-11、处置非流动资产收入现金'!S17</f>
        <v>0</v>
      </c>
      <c r="R10" s="133">
        <f>'一-11、处置非流动资产收入现金'!T17</f>
        <v>0</v>
      </c>
      <c r="S10" s="27">
        <f t="shared" si="0"/>
        <v>0</v>
      </c>
      <c r="T10" s="276"/>
      <c r="U10" s="134">
        <f t="shared" si="1"/>
        <v>0</v>
      </c>
      <c r="V10" s="90" t="str">
        <f t="shared" si="2"/>
        <v/>
      </c>
      <c r="W10" s="25"/>
    </row>
    <row r="11" spans="1:23" ht="18.75">
      <c r="A11" s="1778" t="s">
        <v>987</v>
      </c>
      <c r="B11" s="1774"/>
      <c r="C11" s="321">
        <f>SUM(D11:F11)</f>
        <v>0</v>
      </c>
      <c r="D11" s="133">
        <f>'一-11、处置非流动资产收入现金'!F13</f>
        <v>0</v>
      </c>
      <c r="E11" s="133">
        <f>'一-11、处置非流动资产收入现金'!G13</f>
        <v>0</v>
      </c>
      <c r="F11" s="133">
        <f>'一-11、处置非流动资产收入现金'!H13</f>
        <v>0</v>
      </c>
      <c r="G11" s="321">
        <f>SUM(H11:J11)</f>
        <v>0</v>
      </c>
      <c r="H11" s="133">
        <f>'一-11、处置非流动资产收入现金'!J13</f>
        <v>0</v>
      </c>
      <c r="I11" s="133">
        <f>'一-11、处置非流动资产收入现金'!K13</f>
        <v>0</v>
      </c>
      <c r="J11" s="133">
        <f>'一-11、处置非流动资产收入现金'!L13</f>
        <v>0</v>
      </c>
      <c r="K11" s="321">
        <f>SUM(L11:N11)</f>
        <v>0</v>
      </c>
      <c r="L11" s="133">
        <f>'一-11、处置非流动资产收入现金'!N13</f>
        <v>0</v>
      </c>
      <c r="M11" s="133">
        <f>'一-11、处置非流动资产收入现金'!O13</f>
        <v>0</v>
      </c>
      <c r="N11" s="133">
        <f>'一-11、处置非流动资产收入现金'!P13</f>
        <v>0</v>
      </c>
      <c r="O11" s="321">
        <f>SUM(P11:R11)</f>
        <v>0</v>
      </c>
      <c r="P11" s="133">
        <f>'一-11、处置非流动资产收入现金'!R13</f>
        <v>0</v>
      </c>
      <c r="Q11" s="133">
        <f>'一-11、处置非流动资产收入现金'!S13</f>
        <v>0</v>
      </c>
      <c r="R11" s="133">
        <f>'一-11、处置非流动资产收入现金'!T13</f>
        <v>0</v>
      </c>
      <c r="S11" s="27">
        <f t="shared" si="0"/>
        <v>0</v>
      </c>
      <c r="T11" s="276"/>
      <c r="U11" s="134">
        <f t="shared" si="1"/>
        <v>0</v>
      </c>
      <c r="V11" s="90" t="str">
        <f t="shared" si="2"/>
        <v/>
      </c>
      <c r="W11" s="25"/>
    </row>
    <row r="12" spans="1:23" ht="18.75">
      <c r="A12" s="1778" t="s">
        <v>988</v>
      </c>
      <c r="B12" s="1774"/>
      <c r="C12" s="321">
        <f>SUM(D12:F12)</f>
        <v>0</v>
      </c>
      <c r="D12" s="133">
        <f>'一-11、处置非流动资产收入现金'!F19</f>
        <v>0</v>
      </c>
      <c r="E12" s="133">
        <f>'一-11、处置非流动资产收入现金'!G19</f>
        <v>0</v>
      </c>
      <c r="F12" s="133">
        <f>'一-11、处置非流动资产收入现金'!H19</f>
        <v>0</v>
      </c>
      <c r="G12" s="321">
        <f>SUM(H12:J12)</f>
        <v>0</v>
      </c>
      <c r="H12" s="133">
        <f>'一-11、处置非流动资产收入现金'!J19</f>
        <v>0</v>
      </c>
      <c r="I12" s="133">
        <f>'一-11、处置非流动资产收入现金'!K19</f>
        <v>0</v>
      </c>
      <c r="J12" s="133">
        <f>'一-11、处置非流动资产收入现金'!L19</f>
        <v>0</v>
      </c>
      <c r="K12" s="321">
        <f>SUM(L12:N12)</f>
        <v>0</v>
      </c>
      <c r="L12" s="133">
        <f>'一-11、处置非流动资产收入现金'!N19</f>
        <v>0</v>
      </c>
      <c r="M12" s="133">
        <f>'一-11、处置非流动资产收入现金'!O19</f>
        <v>0</v>
      </c>
      <c r="N12" s="133">
        <f>'一-11、处置非流动资产收入现金'!P19</f>
        <v>0</v>
      </c>
      <c r="O12" s="321">
        <f>SUM(P12:R12)</f>
        <v>0</v>
      </c>
      <c r="P12" s="133">
        <f>'一-11、处置非流动资产收入现金'!R19</f>
        <v>0</v>
      </c>
      <c r="Q12" s="133">
        <f>'一-11、处置非流动资产收入现金'!S19</f>
        <v>0</v>
      </c>
      <c r="R12" s="133">
        <f>'一-11、处置非流动资产收入现金'!T19</f>
        <v>0</v>
      </c>
      <c r="S12" s="27">
        <f t="shared" si="0"/>
        <v>0</v>
      </c>
      <c r="T12" s="276"/>
      <c r="U12" s="134">
        <f t="shared" si="1"/>
        <v>0</v>
      </c>
      <c r="V12" s="90" t="str">
        <f t="shared" si="2"/>
        <v/>
      </c>
      <c r="W12" s="25"/>
    </row>
    <row r="13" spans="1:23" ht="18.75">
      <c r="A13" s="1775" t="s">
        <v>1121</v>
      </c>
      <c r="B13" s="1775"/>
      <c r="C13" s="133">
        <f t="shared" ref="C13:R13" si="3">SUM(C8:C12)</f>
        <v>0</v>
      </c>
      <c r="D13" s="133">
        <f t="shared" si="3"/>
        <v>0</v>
      </c>
      <c r="E13" s="133">
        <f t="shared" si="3"/>
        <v>0</v>
      </c>
      <c r="F13" s="133">
        <f t="shared" si="3"/>
        <v>0</v>
      </c>
      <c r="G13" s="133">
        <f t="shared" si="3"/>
        <v>0</v>
      </c>
      <c r="H13" s="133">
        <f t="shared" si="3"/>
        <v>0</v>
      </c>
      <c r="I13" s="133">
        <f t="shared" si="3"/>
        <v>0</v>
      </c>
      <c r="J13" s="133">
        <f t="shared" si="3"/>
        <v>0</v>
      </c>
      <c r="K13" s="133">
        <f t="shared" si="3"/>
        <v>0</v>
      </c>
      <c r="L13" s="133">
        <f t="shared" si="3"/>
        <v>0</v>
      </c>
      <c r="M13" s="133">
        <f t="shared" si="3"/>
        <v>0</v>
      </c>
      <c r="N13" s="133">
        <f t="shared" si="3"/>
        <v>0</v>
      </c>
      <c r="O13" s="133">
        <f t="shared" si="3"/>
        <v>0</v>
      </c>
      <c r="P13" s="133">
        <f t="shared" si="3"/>
        <v>0</v>
      </c>
      <c r="Q13" s="133">
        <f t="shared" si="3"/>
        <v>0</v>
      </c>
      <c r="R13" s="133">
        <f t="shared" si="3"/>
        <v>0</v>
      </c>
      <c r="S13" s="27">
        <f t="shared" si="0"/>
        <v>0</v>
      </c>
      <c r="T13" s="276"/>
      <c r="U13" s="134">
        <f t="shared" si="1"/>
        <v>0</v>
      </c>
      <c r="V13" s="90" t="str">
        <f t="shared" si="2"/>
        <v/>
      </c>
      <c r="W13" s="25"/>
    </row>
    <row r="14" spans="1:23" ht="18.75">
      <c r="A14" s="134" t="s">
        <v>1122</v>
      </c>
      <c r="B14" s="134"/>
      <c r="C14" s="133"/>
      <c r="D14" s="133"/>
      <c r="E14" s="133"/>
      <c r="F14" s="133"/>
      <c r="G14" s="133"/>
      <c r="H14" s="133"/>
      <c r="I14" s="133"/>
      <c r="J14" s="133"/>
      <c r="K14" s="133"/>
      <c r="L14" s="133"/>
      <c r="M14" s="133"/>
      <c r="N14" s="133"/>
      <c r="O14" s="133"/>
      <c r="P14" s="133"/>
      <c r="Q14" s="133"/>
      <c r="R14" s="133"/>
      <c r="S14" s="134"/>
      <c r="T14" s="134"/>
      <c r="U14" s="134"/>
      <c r="V14" s="90"/>
      <c r="W14" s="25"/>
    </row>
    <row r="15" spans="1:23" ht="18.75">
      <c r="A15" s="1774" t="s">
        <v>274</v>
      </c>
      <c r="B15" s="1774"/>
      <c r="C15" s="263"/>
      <c r="D15" s="263"/>
      <c r="E15" s="263"/>
      <c r="F15" s="263"/>
      <c r="G15" s="263"/>
      <c r="H15" s="263"/>
      <c r="I15" s="263"/>
      <c r="J15" s="263"/>
      <c r="K15" s="263"/>
      <c r="L15" s="263"/>
      <c r="M15" s="263"/>
      <c r="N15" s="263"/>
      <c r="O15" s="263"/>
      <c r="P15" s="263"/>
      <c r="Q15" s="263"/>
      <c r="R15" s="263"/>
      <c r="S15" s="27">
        <f t="shared" ref="S15:S33" si="4">O15+K15+G15+C15</f>
        <v>0</v>
      </c>
      <c r="T15" s="276"/>
      <c r="U15" s="134">
        <f t="shared" ref="U15:U20" si="5">S15-T15</f>
        <v>0</v>
      </c>
      <c r="V15" s="90" t="str">
        <f t="shared" ref="V15:V35" si="6">IF(ISNUMBER(U15/T15),U15/T15,"")</f>
        <v/>
      </c>
      <c r="W15" s="25"/>
    </row>
    <row r="16" spans="1:23" ht="18.75">
      <c r="A16" s="1774" t="s">
        <v>989</v>
      </c>
      <c r="B16" s="1774"/>
      <c r="C16" s="275"/>
      <c r="D16" s="275"/>
      <c r="E16" s="275"/>
      <c r="F16" s="275"/>
      <c r="G16" s="275"/>
      <c r="H16" s="275"/>
      <c r="I16" s="275"/>
      <c r="J16" s="275"/>
      <c r="K16" s="275"/>
      <c r="L16" s="275"/>
      <c r="M16" s="275"/>
      <c r="N16" s="275"/>
      <c r="O16" s="275"/>
      <c r="P16" s="275"/>
      <c r="Q16" s="275"/>
      <c r="R16" s="275"/>
      <c r="S16" s="27">
        <f t="shared" si="4"/>
        <v>0</v>
      </c>
      <c r="T16" s="276"/>
      <c r="U16" s="134">
        <f t="shared" si="5"/>
        <v>0</v>
      </c>
      <c r="V16" s="90" t="str">
        <f t="shared" si="6"/>
        <v/>
      </c>
      <c r="W16" s="25"/>
    </row>
    <row r="17" spans="1:23" ht="18.75">
      <c r="A17" s="1774" t="s">
        <v>990</v>
      </c>
      <c r="B17" s="1774"/>
      <c r="C17" s="275"/>
      <c r="D17" s="275"/>
      <c r="E17" s="275"/>
      <c r="F17" s="275"/>
      <c r="G17" s="275"/>
      <c r="H17" s="275"/>
      <c r="I17" s="275"/>
      <c r="J17" s="275"/>
      <c r="K17" s="275"/>
      <c r="L17" s="275"/>
      <c r="M17" s="275"/>
      <c r="N17" s="275"/>
      <c r="O17" s="275"/>
      <c r="P17" s="275"/>
      <c r="Q17" s="275"/>
      <c r="R17" s="275"/>
      <c r="S17" s="27">
        <f t="shared" si="4"/>
        <v>0</v>
      </c>
      <c r="T17" s="276"/>
      <c r="U17" s="134">
        <f t="shared" si="5"/>
        <v>0</v>
      </c>
      <c r="V17" s="90" t="str">
        <f t="shared" si="6"/>
        <v/>
      </c>
      <c r="W17" s="25"/>
    </row>
    <row r="18" spans="1:23" ht="18.75">
      <c r="A18" s="1774" t="s">
        <v>991</v>
      </c>
      <c r="B18" s="1774"/>
      <c r="C18" s="275"/>
      <c r="D18" s="275"/>
      <c r="E18" s="275"/>
      <c r="F18" s="275"/>
      <c r="G18" s="275"/>
      <c r="H18" s="275"/>
      <c r="I18" s="275"/>
      <c r="J18" s="275"/>
      <c r="K18" s="275"/>
      <c r="L18" s="275"/>
      <c r="M18" s="275"/>
      <c r="N18" s="275"/>
      <c r="O18" s="275"/>
      <c r="P18" s="275"/>
      <c r="Q18" s="275"/>
      <c r="R18" s="275"/>
      <c r="S18" s="27">
        <f t="shared" si="4"/>
        <v>0</v>
      </c>
      <c r="T18" s="276"/>
      <c r="U18" s="134">
        <f t="shared" si="5"/>
        <v>0</v>
      </c>
      <c r="V18" s="90" t="str">
        <f t="shared" si="6"/>
        <v/>
      </c>
      <c r="W18" s="25"/>
    </row>
    <row r="19" spans="1:23" ht="18.75">
      <c r="A19" s="1774" t="s">
        <v>992</v>
      </c>
      <c r="B19" s="1774"/>
      <c r="C19" s="275"/>
      <c r="D19" s="275"/>
      <c r="E19" s="275"/>
      <c r="F19" s="275"/>
      <c r="G19" s="275"/>
      <c r="H19" s="275"/>
      <c r="I19" s="275"/>
      <c r="J19" s="275"/>
      <c r="K19" s="275"/>
      <c r="L19" s="275"/>
      <c r="M19" s="275"/>
      <c r="N19" s="275"/>
      <c r="O19" s="275"/>
      <c r="P19" s="275"/>
      <c r="Q19" s="275"/>
      <c r="R19" s="275"/>
      <c r="S19" s="27">
        <f t="shared" si="4"/>
        <v>0</v>
      </c>
      <c r="T19" s="276"/>
      <c r="U19" s="134">
        <f t="shared" si="5"/>
        <v>0</v>
      </c>
      <c r="V19" s="90" t="str">
        <f t="shared" si="6"/>
        <v/>
      </c>
      <c r="W19" s="25"/>
    </row>
    <row r="20" spans="1:23" ht="18.75">
      <c r="A20" s="1774" t="s">
        <v>993</v>
      </c>
      <c r="B20" s="1774"/>
      <c r="C20" s="275"/>
      <c r="D20" s="275"/>
      <c r="E20" s="275"/>
      <c r="F20" s="275"/>
      <c r="G20" s="275"/>
      <c r="H20" s="275"/>
      <c r="I20" s="275"/>
      <c r="J20" s="275"/>
      <c r="K20" s="275"/>
      <c r="L20" s="275"/>
      <c r="M20" s="275"/>
      <c r="N20" s="275"/>
      <c r="O20" s="275"/>
      <c r="P20" s="275"/>
      <c r="Q20" s="275"/>
      <c r="R20" s="275"/>
      <c r="S20" s="27">
        <f t="shared" si="4"/>
        <v>0</v>
      </c>
      <c r="T20" s="276"/>
      <c r="U20" s="134">
        <f t="shared" si="5"/>
        <v>0</v>
      </c>
      <c r="V20" s="90" t="str">
        <f t="shared" si="6"/>
        <v/>
      </c>
      <c r="W20" s="25"/>
    </row>
    <row r="21" spans="1:23" ht="18.75">
      <c r="A21" s="1774" t="s">
        <v>391</v>
      </c>
      <c r="B21" s="1774"/>
      <c r="C21" s="275"/>
      <c r="D21" s="275"/>
      <c r="E21" s="275"/>
      <c r="F21" s="275"/>
      <c r="G21" s="275"/>
      <c r="H21" s="275"/>
      <c r="I21" s="275"/>
      <c r="J21" s="275"/>
      <c r="K21" s="275"/>
      <c r="L21" s="275"/>
      <c r="M21" s="275"/>
      <c r="N21" s="275"/>
      <c r="O21" s="275"/>
      <c r="P21" s="275"/>
      <c r="Q21" s="275"/>
      <c r="R21" s="275"/>
      <c r="S21" s="27">
        <f t="shared" si="4"/>
        <v>0</v>
      </c>
      <c r="T21" s="276"/>
      <c r="U21" s="134">
        <f t="shared" ref="U21:U32" si="7">S21-T21</f>
        <v>0</v>
      </c>
      <c r="V21" s="90" t="str">
        <f t="shared" si="6"/>
        <v/>
      </c>
      <c r="W21" s="25"/>
    </row>
    <row r="22" spans="1:23" ht="18.75">
      <c r="A22" s="1774" t="s">
        <v>392</v>
      </c>
      <c r="B22" s="1774"/>
      <c r="C22" s="275"/>
      <c r="D22" s="275"/>
      <c r="E22" s="275"/>
      <c r="F22" s="275"/>
      <c r="G22" s="275"/>
      <c r="H22" s="275"/>
      <c r="I22" s="275"/>
      <c r="J22" s="275"/>
      <c r="K22" s="275"/>
      <c r="L22" s="275"/>
      <c r="M22" s="275"/>
      <c r="N22" s="275"/>
      <c r="O22" s="275"/>
      <c r="P22" s="275"/>
      <c r="Q22" s="275"/>
      <c r="R22" s="275"/>
      <c r="S22" s="27">
        <f t="shared" si="4"/>
        <v>0</v>
      </c>
      <c r="T22" s="276"/>
      <c r="U22" s="134">
        <f t="shared" si="7"/>
        <v>0</v>
      </c>
      <c r="V22" s="90" t="str">
        <f t="shared" si="6"/>
        <v/>
      </c>
      <c r="W22" s="25"/>
    </row>
    <row r="23" spans="1:23" ht="18.75">
      <c r="A23" s="1774" t="s">
        <v>393</v>
      </c>
      <c r="B23" s="1774"/>
      <c r="C23" s="275"/>
      <c r="D23" s="275"/>
      <c r="E23" s="275"/>
      <c r="F23" s="275"/>
      <c r="G23" s="275"/>
      <c r="H23" s="275"/>
      <c r="I23" s="275"/>
      <c r="J23" s="275"/>
      <c r="K23" s="275"/>
      <c r="L23" s="275"/>
      <c r="M23" s="275"/>
      <c r="N23" s="275"/>
      <c r="O23" s="275"/>
      <c r="P23" s="275"/>
      <c r="Q23" s="275"/>
      <c r="R23" s="275"/>
      <c r="S23" s="27">
        <f t="shared" si="4"/>
        <v>0</v>
      </c>
      <c r="T23" s="276"/>
      <c r="U23" s="134">
        <f t="shared" si="7"/>
        <v>0</v>
      </c>
      <c r="V23" s="90" t="str">
        <f t="shared" si="6"/>
        <v/>
      </c>
      <c r="W23" s="25"/>
    </row>
    <row r="24" spans="1:23" ht="18.75">
      <c r="A24" s="1774" t="s">
        <v>394</v>
      </c>
      <c r="B24" s="1774"/>
      <c r="C24" s="275"/>
      <c r="D24" s="275"/>
      <c r="E24" s="275"/>
      <c r="F24" s="275"/>
      <c r="G24" s="275"/>
      <c r="H24" s="275"/>
      <c r="I24" s="275"/>
      <c r="J24" s="275"/>
      <c r="K24" s="275"/>
      <c r="L24" s="275"/>
      <c r="M24" s="275"/>
      <c r="N24" s="275"/>
      <c r="O24" s="275"/>
      <c r="P24" s="275"/>
      <c r="Q24" s="275"/>
      <c r="R24" s="275"/>
      <c r="S24" s="27">
        <f t="shared" si="4"/>
        <v>0</v>
      </c>
      <c r="T24" s="276"/>
      <c r="U24" s="134">
        <f t="shared" si="7"/>
        <v>0</v>
      </c>
      <c r="V24" s="90" t="str">
        <f t="shared" si="6"/>
        <v/>
      </c>
      <c r="W24" s="25"/>
    </row>
    <row r="25" spans="1:23" ht="18.75">
      <c r="A25" s="1774" t="s">
        <v>395</v>
      </c>
      <c r="B25" s="1774"/>
      <c r="C25" s="275"/>
      <c r="D25" s="275"/>
      <c r="E25" s="275"/>
      <c r="F25" s="275"/>
      <c r="G25" s="275"/>
      <c r="H25" s="275"/>
      <c r="I25" s="275"/>
      <c r="J25" s="275"/>
      <c r="K25" s="275"/>
      <c r="L25" s="275"/>
      <c r="M25" s="275"/>
      <c r="N25" s="275"/>
      <c r="O25" s="275"/>
      <c r="P25" s="275"/>
      <c r="Q25" s="275"/>
      <c r="R25" s="275"/>
      <c r="S25" s="27">
        <f t="shared" si="4"/>
        <v>0</v>
      </c>
      <c r="T25" s="276"/>
      <c r="U25" s="134">
        <f t="shared" si="7"/>
        <v>0</v>
      </c>
      <c r="V25" s="90" t="str">
        <f t="shared" si="6"/>
        <v/>
      </c>
      <c r="W25" s="25"/>
    </row>
    <row r="26" spans="1:23" ht="18.75">
      <c r="A26" s="1774" t="s">
        <v>396</v>
      </c>
      <c r="B26" s="1774"/>
      <c r="C26" s="275"/>
      <c r="D26" s="275"/>
      <c r="E26" s="275"/>
      <c r="F26" s="275"/>
      <c r="G26" s="275"/>
      <c r="H26" s="275"/>
      <c r="I26" s="275"/>
      <c r="J26" s="275"/>
      <c r="K26" s="275"/>
      <c r="L26" s="275"/>
      <c r="M26" s="275"/>
      <c r="N26" s="275"/>
      <c r="O26" s="275"/>
      <c r="P26" s="275"/>
      <c r="Q26" s="275"/>
      <c r="R26" s="275"/>
      <c r="S26" s="27">
        <f t="shared" si="4"/>
        <v>0</v>
      </c>
      <c r="T26" s="276"/>
      <c r="U26" s="134">
        <f t="shared" si="7"/>
        <v>0</v>
      </c>
      <c r="V26" s="90" t="str">
        <f t="shared" si="6"/>
        <v/>
      </c>
      <c r="W26" s="25"/>
    </row>
    <row r="27" spans="1:23" ht="18.75">
      <c r="A27" s="1774" t="s">
        <v>397</v>
      </c>
      <c r="B27" s="1774"/>
      <c r="C27" s="275"/>
      <c r="D27" s="275"/>
      <c r="E27" s="275"/>
      <c r="F27" s="275"/>
      <c r="G27" s="275"/>
      <c r="H27" s="275"/>
      <c r="I27" s="275"/>
      <c r="J27" s="275"/>
      <c r="K27" s="275"/>
      <c r="L27" s="275"/>
      <c r="M27" s="275"/>
      <c r="N27" s="275"/>
      <c r="O27" s="275"/>
      <c r="P27" s="275"/>
      <c r="Q27" s="275"/>
      <c r="R27" s="275"/>
      <c r="S27" s="27">
        <f t="shared" si="4"/>
        <v>0</v>
      </c>
      <c r="T27" s="276"/>
      <c r="U27" s="134">
        <f t="shared" si="7"/>
        <v>0</v>
      </c>
      <c r="V27" s="90" t="str">
        <f t="shared" si="6"/>
        <v/>
      </c>
      <c r="W27" s="25"/>
    </row>
    <row r="28" spans="1:23" ht="18.75">
      <c r="A28" s="1774" t="s">
        <v>398</v>
      </c>
      <c r="B28" s="1774"/>
      <c r="C28" s="275"/>
      <c r="D28" s="275"/>
      <c r="E28" s="275"/>
      <c r="F28" s="275"/>
      <c r="G28" s="275"/>
      <c r="H28" s="275"/>
      <c r="I28" s="275"/>
      <c r="J28" s="275"/>
      <c r="K28" s="275"/>
      <c r="L28" s="275"/>
      <c r="M28" s="275"/>
      <c r="N28" s="275"/>
      <c r="O28" s="275"/>
      <c r="P28" s="275"/>
      <c r="Q28" s="275"/>
      <c r="R28" s="275"/>
      <c r="S28" s="27">
        <f t="shared" si="4"/>
        <v>0</v>
      </c>
      <c r="T28" s="276"/>
      <c r="U28" s="134">
        <f t="shared" si="7"/>
        <v>0</v>
      </c>
      <c r="V28" s="90" t="str">
        <f t="shared" si="6"/>
        <v/>
      </c>
      <c r="W28" s="25"/>
    </row>
    <row r="29" spans="1:23" ht="18.75">
      <c r="A29" s="1774" t="s">
        <v>399</v>
      </c>
      <c r="B29" s="1774"/>
      <c r="C29" s="275"/>
      <c r="D29" s="275"/>
      <c r="E29" s="275"/>
      <c r="F29" s="275"/>
      <c r="G29" s="275"/>
      <c r="H29" s="275"/>
      <c r="I29" s="275"/>
      <c r="J29" s="275"/>
      <c r="K29" s="275"/>
      <c r="L29" s="275"/>
      <c r="M29" s="275"/>
      <c r="N29" s="275"/>
      <c r="O29" s="275"/>
      <c r="P29" s="275"/>
      <c r="Q29" s="275"/>
      <c r="R29" s="275"/>
      <c r="S29" s="27">
        <f t="shared" si="4"/>
        <v>0</v>
      </c>
      <c r="T29" s="276"/>
      <c r="U29" s="134">
        <f t="shared" si="7"/>
        <v>0</v>
      </c>
      <c r="V29" s="90" t="str">
        <f t="shared" si="6"/>
        <v/>
      </c>
      <c r="W29" s="25"/>
    </row>
    <row r="30" spans="1:23" ht="18.75">
      <c r="A30" s="1774" t="s">
        <v>400</v>
      </c>
      <c r="B30" s="1774"/>
      <c r="C30" s="275"/>
      <c r="D30" s="275"/>
      <c r="E30" s="275"/>
      <c r="F30" s="275"/>
      <c r="G30" s="275"/>
      <c r="H30" s="275"/>
      <c r="I30" s="275"/>
      <c r="J30" s="275"/>
      <c r="K30" s="275"/>
      <c r="L30" s="275"/>
      <c r="M30" s="275"/>
      <c r="N30" s="275"/>
      <c r="O30" s="275"/>
      <c r="P30" s="275"/>
      <c r="Q30" s="275"/>
      <c r="R30" s="275"/>
      <c r="S30" s="27">
        <f t="shared" si="4"/>
        <v>0</v>
      </c>
      <c r="T30" s="276"/>
      <c r="U30" s="134">
        <f t="shared" si="7"/>
        <v>0</v>
      </c>
      <c r="V30" s="90" t="str">
        <f t="shared" si="6"/>
        <v/>
      </c>
      <c r="W30" s="25"/>
    </row>
    <row r="31" spans="1:23" ht="18.75">
      <c r="A31" s="1774" t="s">
        <v>401</v>
      </c>
      <c r="B31" s="1774"/>
      <c r="C31" s="275"/>
      <c r="D31" s="275"/>
      <c r="E31" s="275"/>
      <c r="F31" s="275"/>
      <c r="G31" s="275"/>
      <c r="H31" s="275"/>
      <c r="I31" s="275"/>
      <c r="J31" s="275"/>
      <c r="K31" s="275"/>
      <c r="L31" s="275"/>
      <c r="M31" s="275"/>
      <c r="N31" s="275"/>
      <c r="O31" s="275"/>
      <c r="P31" s="275"/>
      <c r="Q31" s="275"/>
      <c r="R31" s="275"/>
      <c r="S31" s="27">
        <f t="shared" si="4"/>
        <v>0</v>
      </c>
      <c r="T31" s="276"/>
      <c r="U31" s="134">
        <f t="shared" si="7"/>
        <v>0</v>
      </c>
      <c r="V31" s="90" t="str">
        <f t="shared" si="6"/>
        <v/>
      </c>
      <c r="W31" s="25"/>
    </row>
    <row r="32" spans="1:23" ht="18.75">
      <c r="A32" s="1774"/>
      <c r="B32" s="1774"/>
      <c r="C32" s="275"/>
      <c r="D32" s="275"/>
      <c r="E32" s="275"/>
      <c r="F32" s="275"/>
      <c r="G32" s="275"/>
      <c r="H32" s="275"/>
      <c r="I32" s="275"/>
      <c r="J32" s="275"/>
      <c r="K32" s="275"/>
      <c r="L32" s="275"/>
      <c r="M32" s="275"/>
      <c r="N32" s="275"/>
      <c r="O32" s="275"/>
      <c r="P32" s="275"/>
      <c r="Q32" s="275"/>
      <c r="R32" s="275"/>
      <c r="S32" s="27">
        <f t="shared" si="4"/>
        <v>0</v>
      </c>
      <c r="T32" s="276"/>
      <c r="U32" s="134">
        <f t="shared" si="7"/>
        <v>0</v>
      </c>
      <c r="V32" s="90" t="str">
        <f t="shared" si="6"/>
        <v/>
      </c>
      <c r="W32" s="25"/>
    </row>
    <row r="33" spans="1:23" ht="18.75">
      <c r="A33" s="1774" t="s">
        <v>346</v>
      </c>
      <c r="B33" s="1774"/>
      <c r="C33" s="275"/>
      <c r="D33" s="275"/>
      <c r="E33" s="275"/>
      <c r="F33" s="275"/>
      <c r="G33" s="275"/>
      <c r="H33" s="275"/>
      <c r="I33" s="275"/>
      <c r="J33" s="275"/>
      <c r="K33" s="275"/>
      <c r="L33" s="275"/>
      <c r="M33" s="275"/>
      <c r="N33" s="275"/>
      <c r="O33" s="275"/>
      <c r="P33" s="275"/>
      <c r="Q33" s="275"/>
      <c r="R33" s="275"/>
      <c r="S33" s="27">
        <f t="shared" si="4"/>
        <v>0</v>
      </c>
      <c r="T33" s="276"/>
      <c r="U33" s="134">
        <f>S33-T33</f>
        <v>0</v>
      </c>
      <c r="V33" s="90" t="str">
        <f t="shared" si="6"/>
        <v/>
      </c>
      <c r="W33" s="25"/>
    </row>
    <row r="34" spans="1:23" ht="18.75">
      <c r="A34" s="1775" t="s">
        <v>1121</v>
      </c>
      <c r="B34" s="1775"/>
      <c r="C34" s="133">
        <f>SUM(C15:C33)</f>
        <v>0</v>
      </c>
      <c r="D34" s="133">
        <f t="shared" ref="D34:F34" si="8">SUM(D15:D33)</f>
        <v>0</v>
      </c>
      <c r="E34" s="133">
        <f t="shared" si="8"/>
        <v>0</v>
      </c>
      <c r="F34" s="133">
        <f t="shared" si="8"/>
        <v>0</v>
      </c>
      <c r="G34" s="133">
        <f>SUM(G15:G33)</f>
        <v>0</v>
      </c>
      <c r="H34" s="133"/>
      <c r="I34" s="133"/>
      <c r="J34" s="133"/>
      <c r="K34" s="133">
        <f>SUM(K15:K33)</f>
        <v>0</v>
      </c>
      <c r="L34" s="133"/>
      <c r="M34" s="133"/>
      <c r="N34" s="133"/>
      <c r="O34" s="133">
        <f>SUM(O15:O33)</f>
        <v>0</v>
      </c>
      <c r="P34" s="133"/>
      <c r="Q34" s="133"/>
      <c r="R34" s="133"/>
      <c r="S34" s="134">
        <f>SUM(C34:O34)</f>
        <v>0</v>
      </c>
      <c r="T34" s="276"/>
      <c r="U34" s="134">
        <f>S34-T34</f>
        <v>0</v>
      </c>
      <c r="V34" s="90" t="str">
        <f t="shared" si="6"/>
        <v/>
      </c>
      <c r="W34" s="25"/>
    </row>
    <row r="35" spans="1:23" ht="18.75">
      <c r="A35" s="136" t="s">
        <v>1123</v>
      </c>
      <c r="B35" s="136"/>
      <c r="C35" s="113">
        <f>C13-C34</f>
        <v>0</v>
      </c>
      <c r="D35" s="113">
        <f t="shared" ref="D35:F35" si="9">D13-D34</f>
        <v>0</v>
      </c>
      <c r="E35" s="113">
        <f t="shared" si="9"/>
        <v>0</v>
      </c>
      <c r="F35" s="113">
        <f t="shared" si="9"/>
        <v>0</v>
      </c>
      <c r="G35" s="113">
        <f>G13-G34</f>
        <v>0</v>
      </c>
      <c r="H35" s="113"/>
      <c r="I35" s="113"/>
      <c r="J35" s="113"/>
      <c r="K35" s="113">
        <f>K13-K34</f>
        <v>0</v>
      </c>
      <c r="L35" s="113"/>
      <c r="M35" s="113"/>
      <c r="N35" s="113"/>
      <c r="O35" s="113">
        <f>O13-O34</f>
        <v>0</v>
      </c>
      <c r="P35" s="113"/>
      <c r="Q35" s="113"/>
      <c r="R35" s="113"/>
      <c r="S35" s="113">
        <f>'一-11、处置非流动资产收入现金'!V27</f>
        <v>0</v>
      </c>
      <c r="T35" s="276"/>
      <c r="U35" s="134">
        <f>S35-T35</f>
        <v>0</v>
      </c>
      <c r="V35" s="90" t="str">
        <f t="shared" si="6"/>
        <v/>
      </c>
      <c r="W35" s="25"/>
    </row>
    <row r="36" spans="1:23">
      <c r="V36" s="20" t="s">
        <v>1188</v>
      </c>
    </row>
  </sheetData>
  <mergeCells count="30">
    <mergeCell ref="A10:B10"/>
    <mergeCell ref="A11:B11"/>
    <mergeCell ref="A12:B12"/>
    <mergeCell ref="A20:B20"/>
    <mergeCell ref="A31:B31"/>
    <mergeCell ref="A23:B23"/>
    <mergeCell ref="A24:B24"/>
    <mergeCell ref="A25:B25"/>
    <mergeCell ref="A26:B26"/>
    <mergeCell ref="A32:B32"/>
    <mergeCell ref="A27:B27"/>
    <mergeCell ref="A28:B28"/>
    <mergeCell ref="A29:B29"/>
    <mergeCell ref="A30:B30"/>
    <mergeCell ref="A3:W3"/>
    <mergeCell ref="W5:W6"/>
    <mergeCell ref="A16:B16"/>
    <mergeCell ref="A34:B34"/>
    <mergeCell ref="A7:B7"/>
    <mergeCell ref="A13:B13"/>
    <mergeCell ref="A5:B6"/>
    <mergeCell ref="A8:B8"/>
    <mergeCell ref="A9:B9"/>
    <mergeCell ref="A15:B15"/>
    <mergeCell ref="A33:B33"/>
    <mergeCell ref="A17:B17"/>
    <mergeCell ref="A18:B18"/>
    <mergeCell ref="A19:B19"/>
    <mergeCell ref="A21:B21"/>
    <mergeCell ref="A22:B22"/>
  </mergeCells>
  <phoneticPr fontId="2" type="noConversion"/>
  <hyperlinks>
    <hyperlink ref="A2" location="二、损益表!A1" display="返回"/>
  </hyperlinks>
  <pageMargins left="0.75" right="0.75" top="1" bottom="1" header="0.5" footer="0.5"/>
  <pageSetup paperSize="9" orientation="landscape" verticalDpi="1200" r:id="rId1"/>
  <headerFooter alignWithMargins="0"/>
</worksheet>
</file>

<file path=xl/worksheets/sheet42.xml><?xml version="1.0" encoding="utf-8"?>
<worksheet xmlns="http://schemas.openxmlformats.org/spreadsheetml/2006/main" xmlns:r="http://schemas.openxmlformats.org/officeDocument/2006/relationships">
  <sheetPr codeName="Sheet46"/>
  <dimension ref="A1:U31"/>
  <sheetViews>
    <sheetView workbookViewId="0">
      <pane xSplit="3" ySplit="5" topLeftCell="E6" activePane="bottomRight" state="frozen"/>
      <selection activeCell="D18" sqref="D18"/>
      <selection pane="topRight" activeCell="D18" sqref="D18"/>
      <selection pane="bottomLeft" activeCell="D18" sqref="D18"/>
      <selection pane="bottomRight" activeCell="F12" sqref="F12"/>
    </sheetView>
  </sheetViews>
  <sheetFormatPr defaultColWidth="21.125" defaultRowHeight="14.25"/>
  <cols>
    <col min="1" max="1" width="24.125" style="19" customWidth="1"/>
    <col min="2" max="2" width="15" style="19" bestFit="1" customWidth="1"/>
    <col min="3" max="3" width="9.5" style="19" bestFit="1" customWidth="1"/>
    <col min="4" max="4" width="1.5" style="19" hidden="1" customWidth="1"/>
    <col min="5" max="5" width="8.5" style="19" bestFit="1" customWidth="1"/>
    <col min="6" max="6" width="9.375" style="19" bestFit="1" customWidth="1"/>
    <col min="7" max="7" width="8.5" style="19" bestFit="1" customWidth="1"/>
    <col min="8" max="8" width="8.5" style="19" hidden="1" customWidth="1"/>
    <col min="9" max="9" width="8.625" style="19" bestFit="1" customWidth="1"/>
    <col min="10" max="11" width="9.375" style="19" bestFit="1" customWidth="1"/>
    <col min="12" max="12" width="9.375" style="19" hidden="1" customWidth="1"/>
    <col min="13" max="13" width="9.375" style="19" bestFit="1" customWidth="1"/>
    <col min="14" max="15" width="8.625" style="19" bestFit="1" customWidth="1"/>
    <col min="16" max="16" width="8.625" style="19" hidden="1" customWidth="1"/>
    <col min="17" max="19" width="8.625" style="19" bestFit="1" customWidth="1"/>
    <col min="20" max="20" width="8.25" style="19" bestFit="1" customWidth="1"/>
    <col min="21" max="21" width="9.625" style="19" bestFit="1" customWidth="1"/>
    <col min="22" max="16384" width="21.125" style="19"/>
  </cols>
  <sheetData>
    <row r="1" spans="1:21">
      <c r="A1" s="18" t="s">
        <v>70</v>
      </c>
      <c r="B1" s="72"/>
      <c r="C1" s="72"/>
      <c r="D1" s="72"/>
      <c r="E1" s="72"/>
      <c r="F1" s="72"/>
      <c r="G1" s="72"/>
      <c r="H1" s="72"/>
      <c r="I1" s="72"/>
      <c r="J1" s="72"/>
      <c r="K1" s="72"/>
      <c r="L1" s="72"/>
      <c r="M1" s="72"/>
      <c r="N1" s="72"/>
      <c r="O1" s="72"/>
      <c r="P1" s="72"/>
      <c r="Q1" s="72"/>
      <c r="R1" s="72"/>
      <c r="S1" s="72"/>
      <c r="T1" s="141"/>
    </row>
    <row r="2" spans="1:21" ht="18.75">
      <c r="A2" s="165" t="s">
        <v>1015</v>
      </c>
      <c r="B2" s="142"/>
      <c r="C2" s="142"/>
      <c r="D2" s="142"/>
      <c r="E2" s="142"/>
      <c r="F2" s="142"/>
      <c r="G2" s="142"/>
      <c r="H2" s="142"/>
      <c r="I2" s="142"/>
      <c r="J2" s="142"/>
      <c r="K2" s="142"/>
      <c r="L2" s="142"/>
      <c r="M2" s="142"/>
      <c r="N2" s="142"/>
      <c r="O2" s="142"/>
      <c r="P2" s="142"/>
      <c r="Q2" s="142"/>
      <c r="R2" s="142"/>
      <c r="S2" s="142"/>
      <c r="T2" s="142"/>
    </row>
    <row r="3" spans="1:21" s="146" customFormat="1" ht="22.5">
      <c r="A3" s="1779" t="s">
        <v>92</v>
      </c>
      <c r="B3" s="1779"/>
      <c r="C3" s="1779"/>
      <c r="D3" s="1779"/>
      <c r="E3" s="1779"/>
      <c r="F3" s="1779"/>
      <c r="G3" s="1779"/>
      <c r="H3" s="1779"/>
      <c r="I3" s="1779"/>
      <c r="J3" s="1779"/>
      <c r="K3" s="1779"/>
      <c r="L3" s="1779"/>
      <c r="M3" s="1779"/>
      <c r="N3" s="1779"/>
      <c r="O3" s="1779"/>
      <c r="P3" s="1779"/>
      <c r="Q3" s="1779"/>
      <c r="R3" s="1779"/>
      <c r="S3" s="1779"/>
      <c r="T3" s="1779"/>
      <c r="U3" s="1779"/>
    </row>
    <row r="4" spans="1:21" s="40" customFormat="1" ht="22.5" customHeight="1">
      <c r="A4" s="954" t="str">
        <f>表格索引!B4</f>
        <v>编制单位：广东******有限公司</v>
      </c>
      <c r="C4" s="1782" t="str">
        <f>表格索引!C4</f>
        <v>预算年度：2013年</v>
      </c>
      <c r="D4" s="1782"/>
      <c r="E4" s="1782"/>
      <c r="F4" s="1782"/>
      <c r="G4" s="1782"/>
      <c r="H4" s="1782"/>
      <c r="I4" s="1782"/>
      <c r="J4" s="1782"/>
      <c r="K4" s="1782"/>
      <c r="L4" s="1782"/>
      <c r="M4" s="1782"/>
      <c r="N4" s="1782"/>
      <c r="O4" s="1782"/>
      <c r="P4" s="1782"/>
      <c r="Q4" s="1782"/>
      <c r="R4" s="1782"/>
      <c r="S4" s="1782"/>
      <c r="T4" s="1147"/>
      <c r="U4" s="1148" t="s">
        <v>1034</v>
      </c>
    </row>
    <row r="5" spans="1:21" s="40" customFormat="1" ht="21" customHeight="1">
      <c r="A5" s="1126" t="s">
        <v>93</v>
      </c>
      <c r="B5" s="1126" t="s">
        <v>94</v>
      </c>
      <c r="C5" s="1126" t="s">
        <v>1210</v>
      </c>
      <c r="D5" s="1126"/>
      <c r="E5" s="1127">
        <v>41275</v>
      </c>
      <c r="F5" s="1127">
        <v>41306</v>
      </c>
      <c r="G5" s="1127">
        <v>41334</v>
      </c>
      <c r="H5" s="1126"/>
      <c r="I5" s="1127">
        <v>41365</v>
      </c>
      <c r="J5" s="1127">
        <v>41395</v>
      </c>
      <c r="K5" s="1127">
        <v>41426</v>
      </c>
      <c r="L5" s="1126"/>
      <c r="M5" s="1127">
        <v>41456</v>
      </c>
      <c r="N5" s="1127">
        <v>41487</v>
      </c>
      <c r="O5" s="1127">
        <v>41518</v>
      </c>
      <c r="P5" s="1126"/>
      <c r="Q5" s="1127">
        <v>41548</v>
      </c>
      <c r="R5" s="1127">
        <v>41579</v>
      </c>
      <c r="S5" s="1127">
        <v>41609</v>
      </c>
      <c r="T5" s="1126" t="s">
        <v>95</v>
      </c>
      <c r="U5" s="1128" t="s">
        <v>1185</v>
      </c>
    </row>
    <row r="6" spans="1:21" s="40" customFormat="1" ht="21" customHeight="1">
      <c r="A6" s="968" t="s">
        <v>1140</v>
      </c>
      <c r="B6" s="1126" t="s">
        <v>12</v>
      </c>
      <c r="C6" s="1129">
        <f ca="1">SUM(E6:S6)</f>
        <v>-28949847.780000001</v>
      </c>
      <c r="D6" s="1129"/>
      <c r="E6" s="1129">
        <f ca="1">利润表!D22</f>
        <v>-781728.66999999993</v>
      </c>
      <c r="F6" s="1129">
        <f ca="1">利润表!E22</f>
        <v>-4913153.6399999997</v>
      </c>
      <c r="G6" s="1129">
        <f ca="1">利润表!F22</f>
        <v>-1248065.47</v>
      </c>
      <c r="H6" s="1129"/>
      <c r="I6" s="1129">
        <f ca="1">利润表!H22</f>
        <v>-3351200</v>
      </c>
      <c r="J6" s="1129">
        <f ca="1">利润表!I22</f>
        <v>-3491700</v>
      </c>
      <c r="K6" s="1129">
        <f ca="1">利润表!J22</f>
        <v>-3741700</v>
      </c>
      <c r="L6" s="1129"/>
      <c r="M6" s="1129">
        <f ca="1">利润表!L22</f>
        <v>-1961700</v>
      </c>
      <c r="N6" s="1129">
        <f ca="1">利润表!M22</f>
        <v>-1961700</v>
      </c>
      <c r="O6" s="1129">
        <f ca="1">利润表!N22</f>
        <v>-1961700</v>
      </c>
      <c r="P6" s="1129"/>
      <c r="Q6" s="1129">
        <f ca="1">利润表!P22</f>
        <v>-1825400</v>
      </c>
      <c r="R6" s="1129">
        <f ca="1">利润表!Q22</f>
        <v>-1886400</v>
      </c>
      <c r="S6" s="1129">
        <f ca="1">利润表!R22</f>
        <v>-1825400</v>
      </c>
      <c r="T6" s="1130"/>
      <c r="U6" s="28"/>
    </row>
    <row r="7" spans="1:21" s="40" customFormat="1" ht="21" customHeight="1">
      <c r="A7" s="1131" t="s">
        <v>96</v>
      </c>
      <c r="B7" s="252" t="s">
        <v>13</v>
      </c>
      <c r="C7" s="1129">
        <f t="shared" ref="C7:C19" si="0">SUM(E7:S7)</f>
        <v>30000000</v>
      </c>
      <c r="D7" s="1129"/>
      <c r="E7" s="1132">
        <f>SUM(E8:E11)</f>
        <v>0</v>
      </c>
      <c r="F7" s="1132">
        <f t="shared" ref="F7:G7" si="1">SUM(F8:F11)</f>
        <v>0</v>
      </c>
      <c r="G7" s="1132">
        <f t="shared" si="1"/>
        <v>0</v>
      </c>
      <c r="H7" s="1132"/>
      <c r="I7" s="1132">
        <f t="shared" ref="I7" si="2">SUM(I8:I11)</f>
        <v>4000000</v>
      </c>
      <c r="J7" s="1132">
        <f t="shared" ref="J7" si="3">SUM(J8:J11)</f>
        <v>0</v>
      </c>
      <c r="K7" s="1132">
        <f t="shared" ref="K7" si="4">SUM(K8:K11)</f>
        <v>6000000</v>
      </c>
      <c r="L7" s="1132"/>
      <c r="M7" s="1132">
        <f t="shared" ref="M7" si="5">SUM(M8:M11)</f>
        <v>5000000</v>
      </c>
      <c r="N7" s="1132">
        <f t="shared" ref="N7" si="6">SUM(N8:N11)</f>
        <v>3000000</v>
      </c>
      <c r="O7" s="1132">
        <f t="shared" ref="O7" si="7">SUM(O8:O11)</f>
        <v>8000000</v>
      </c>
      <c r="P7" s="1132"/>
      <c r="Q7" s="1132">
        <f t="shared" ref="Q7" si="8">SUM(Q8:Q11)</f>
        <v>3000000</v>
      </c>
      <c r="R7" s="1132">
        <f t="shared" ref="R7" si="9">SUM(R8:R11)</f>
        <v>0</v>
      </c>
      <c r="S7" s="1132">
        <f t="shared" ref="S7" si="10">SUM(S8:S11)</f>
        <v>1000000</v>
      </c>
      <c r="T7" s="1130"/>
      <c r="U7" s="28"/>
    </row>
    <row r="8" spans="1:21" s="40" customFormat="1" ht="21" customHeight="1">
      <c r="A8" s="1131" t="s">
        <v>1708</v>
      </c>
      <c r="B8" s="1126" t="s">
        <v>62</v>
      </c>
      <c r="C8" s="1129">
        <f t="shared" si="0"/>
        <v>16000000</v>
      </c>
      <c r="D8" s="1129"/>
      <c r="E8" s="1132"/>
      <c r="F8" s="1132"/>
      <c r="G8" s="1132"/>
      <c r="H8" s="1132"/>
      <c r="I8" s="1132">
        <v>4000000</v>
      </c>
      <c r="J8" s="1132"/>
      <c r="K8" s="1132">
        <v>5000000</v>
      </c>
      <c r="L8" s="1132"/>
      <c r="M8" s="1132"/>
      <c r="N8" s="1132">
        <v>3000000</v>
      </c>
      <c r="O8" s="1132"/>
      <c r="P8" s="1132"/>
      <c r="Q8" s="1132">
        <v>3000000</v>
      </c>
      <c r="R8" s="1132"/>
      <c r="S8" s="1132">
        <v>1000000</v>
      </c>
      <c r="T8" s="1130"/>
      <c r="U8" s="28"/>
    </row>
    <row r="9" spans="1:21" s="40" customFormat="1" ht="21" customHeight="1">
      <c r="A9" s="1133" t="s">
        <v>1709</v>
      </c>
      <c r="B9" s="252" t="s">
        <v>55</v>
      </c>
      <c r="C9" s="1129">
        <f t="shared" si="0"/>
        <v>14000000</v>
      </c>
      <c r="D9" s="1129"/>
      <c r="E9" s="1132"/>
      <c r="F9" s="1132"/>
      <c r="G9" s="1132"/>
      <c r="H9" s="1132"/>
      <c r="I9" s="1132"/>
      <c r="J9" s="1132"/>
      <c r="K9" s="1132">
        <v>1000000</v>
      </c>
      <c r="L9" s="1132"/>
      <c r="M9" s="1132">
        <v>5000000</v>
      </c>
      <c r="N9" s="1132"/>
      <c r="O9" s="1132">
        <v>8000000</v>
      </c>
      <c r="P9" s="1132"/>
      <c r="Q9" s="1132"/>
      <c r="R9" s="1132"/>
      <c r="S9" s="1132"/>
      <c r="T9" s="1130"/>
      <c r="U9" s="28"/>
    </row>
    <row r="10" spans="1:21" s="40" customFormat="1" ht="21" customHeight="1">
      <c r="A10" s="1131" t="s">
        <v>1700</v>
      </c>
      <c r="B10" s="1126" t="s">
        <v>51</v>
      </c>
      <c r="C10" s="1129">
        <f t="shared" si="0"/>
        <v>0</v>
      </c>
      <c r="D10" s="1129"/>
      <c r="E10" s="1132"/>
      <c r="F10" s="1132"/>
      <c r="G10" s="1132"/>
      <c r="H10" s="1132"/>
      <c r="I10" s="1132"/>
      <c r="J10" s="1132"/>
      <c r="K10" s="1132"/>
      <c r="L10" s="1132"/>
      <c r="M10" s="1132"/>
      <c r="N10" s="1132"/>
      <c r="O10" s="1132"/>
      <c r="P10" s="1132"/>
      <c r="Q10" s="1132"/>
      <c r="R10" s="1132"/>
      <c r="S10" s="1132"/>
      <c r="T10" s="1130"/>
      <c r="U10" s="28"/>
    </row>
    <row r="11" spans="1:21" s="40" customFormat="1" ht="21" customHeight="1">
      <c r="A11" s="1131" t="s">
        <v>1701</v>
      </c>
      <c r="B11" s="252" t="s">
        <v>52</v>
      </c>
      <c r="C11" s="1129">
        <f t="shared" si="0"/>
        <v>0</v>
      </c>
      <c r="D11" s="1129"/>
      <c r="E11" s="1132"/>
      <c r="F11" s="1132"/>
      <c r="G11" s="1132"/>
      <c r="H11" s="1132"/>
      <c r="I11" s="1132"/>
      <c r="J11" s="1132"/>
      <c r="K11" s="1132"/>
      <c r="L11" s="1132"/>
      <c r="M11" s="1132"/>
      <c r="N11" s="1132"/>
      <c r="O11" s="1132"/>
      <c r="P11" s="1132"/>
      <c r="Q11" s="1132"/>
      <c r="R11" s="1132"/>
      <c r="S11" s="1132"/>
      <c r="T11" s="1130"/>
      <c r="U11" s="28"/>
    </row>
    <row r="12" spans="1:21" s="40" customFormat="1" ht="21" customHeight="1">
      <c r="A12" s="1131" t="s">
        <v>97</v>
      </c>
      <c r="B12" s="1126" t="s">
        <v>53</v>
      </c>
      <c r="C12" s="1129">
        <f t="shared" si="0"/>
        <v>4000000</v>
      </c>
      <c r="D12" s="1129"/>
      <c r="E12" s="1132">
        <f>SUM(E13:E19)</f>
        <v>0</v>
      </c>
      <c r="F12" s="1132">
        <f t="shared" ref="F12:G12" si="11">SUM(F13:F19)</f>
        <v>0</v>
      </c>
      <c r="G12" s="1132">
        <f t="shared" si="11"/>
        <v>1000000</v>
      </c>
      <c r="H12" s="1132"/>
      <c r="I12" s="1132">
        <f t="shared" ref="I12" si="12">SUM(I13:I19)</f>
        <v>0</v>
      </c>
      <c r="J12" s="1132">
        <f t="shared" ref="J12" si="13">SUM(J13:J19)</f>
        <v>0</v>
      </c>
      <c r="K12" s="1132">
        <f t="shared" ref="K12" si="14">SUM(K13:K19)</f>
        <v>3000000</v>
      </c>
      <c r="L12" s="1132"/>
      <c r="M12" s="1132">
        <f t="shared" ref="M12" si="15">SUM(M13:M19)</f>
        <v>0</v>
      </c>
      <c r="N12" s="1132">
        <f t="shared" ref="N12" si="16">SUM(N13:N19)</f>
        <v>0</v>
      </c>
      <c r="O12" s="1132">
        <f t="shared" ref="O12" si="17">SUM(O13:O19)</f>
        <v>0</v>
      </c>
      <c r="P12" s="1132"/>
      <c r="Q12" s="1132">
        <f t="shared" ref="Q12" si="18">SUM(Q13:Q19)</f>
        <v>0</v>
      </c>
      <c r="R12" s="1132">
        <f t="shared" ref="R12" si="19">SUM(R13:R19)</f>
        <v>0</v>
      </c>
      <c r="S12" s="1132">
        <f t="shared" ref="S12" si="20">SUM(S13:S19)</f>
        <v>0</v>
      </c>
      <c r="T12" s="1130"/>
      <c r="U12" s="28"/>
    </row>
    <row r="13" spans="1:21" s="40" customFormat="1" ht="21" customHeight="1">
      <c r="A13" s="1131" t="s">
        <v>1710</v>
      </c>
      <c r="B13" s="252" t="s">
        <v>54</v>
      </c>
      <c r="C13" s="1129">
        <f t="shared" si="0"/>
        <v>0</v>
      </c>
      <c r="D13" s="1129"/>
      <c r="E13" s="1132"/>
      <c r="F13" s="1132"/>
      <c r="G13" s="1132"/>
      <c r="H13" s="1132"/>
      <c r="I13" s="1132"/>
      <c r="J13" s="1132"/>
      <c r="K13" s="1132"/>
      <c r="L13" s="1132"/>
      <c r="M13" s="1132"/>
      <c r="N13" s="1132"/>
      <c r="O13" s="1132"/>
      <c r="P13" s="1132"/>
      <c r="Q13" s="1132"/>
      <c r="R13" s="1132"/>
      <c r="S13" s="1132"/>
      <c r="T13" s="1130"/>
      <c r="U13" s="28"/>
    </row>
    <row r="14" spans="1:21" s="40" customFormat="1" ht="21" customHeight="1">
      <c r="A14" s="1131" t="s">
        <v>1702</v>
      </c>
      <c r="B14" s="1126" t="s">
        <v>63</v>
      </c>
      <c r="C14" s="1129">
        <f t="shared" si="0"/>
        <v>0</v>
      </c>
      <c r="D14" s="1129"/>
      <c r="E14" s="1132"/>
      <c r="F14" s="1132"/>
      <c r="G14" s="1132"/>
      <c r="H14" s="1132"/>
      <c r="I14" s="1132"/>
      <c r="J14" s="1132"/>
      <c r="K14" s="1132"/>
      <c r="L14" s="1132"/>
      <c r="M14" s="1132"/>
      <c r="N14" s="1132"/>
      <c r="O14" s="1132"/>
      <c r="P14" s="1132"/>
      <c r="Q14" s="1132"/>
      <c r="R14" s="1132"/>
      <c r="S14" s="1132"/>
      <c r="T14" s="1130"/>
      <c r="U14" s="28"/>
    </row>
    <row r="15" spans="1:21" s="40" customFormat="1" ht="21" customHeight="1">
      <c r="A15" s="1134" t="s">
        <v>1703</v>
      </c>
      <c r="B15" s="1135" t="s">
        <v>64</v>
      </c>
      <c r="C15" s="1129">
        <f t="shared" si="0"/>
        <v>1000000</v>
      </c>
      <c r="D15" s="1129"/>
      <c r="E15" s="1132"/>
      <c r="F15" s="1132"/>
      <c r="G15" s="1132">
        <v>1000000</v>
      </c>
      <c r="H15" s="1132"/>
      <c r="I15" s="1132"/>
      <c r="J15" s="1132"/>
      <c r="K15" s="1132"/>
      <c r="L15" s="1132"/>
      <c r="M15" s="1132"/>
      <c r="N15" s="1132"/>
      <c r="O15" s="1132"/>
      <c r="P15" s="1132"/>
      <c r="Q15" s="1132"/>
      <c r="R15" s="1132"/>
      <c r="S15" s="1132"/>
      <c r="T15" s="1130"/>
      <c r="U15" s="28"/>
    </row>
    <row r="16" spans="1:21" s="40" customFormat="1" ht="21" customHeight="1">
      <c r="A16" s="1134" t="s">
        <v>1704</v>
      </c>
      <c r="B16" s="1136" t="s">
        <v>65</v>
      </c>
      <c r="C16" s="1129">
        <f t="shared" si="0"/>
        <v>3000000</v>
      </c>
      <c r="D16" s="1149"/>
      <c r="E16" s="1137"/>
      <c r="F16" s="1137"/>
      <c r="G16" s="1137"/>
      <c r="H16" s="1137"/>
      <c r="I16" s="1137"/>
      <c r="J16" s="1137"/>
      <c r="K16" s="1137">
        <v>3000000</v>
      </c>
      <c r="L16" s="1137"/>
      <c r="M16" s="1137"/>
      <c r="N16" s="1137"/>
      <c r="O16" s="1137"/>
      <c r="P16" s="1137"/>
      <c r="Q16" s="1137"/>
      <c r="R16" s="1137"/>
      <c r="S16" s="1137"/>
      <c r="T16" s="1130"/>
      <c r="U16" s="28"/>
    </row>
    <row r="17" spans="1:21" s="40" customFormat="1" ht="21" customHeight="1">
      <c r="A17" s="1134" t="s">
        <v>1705</v>
      </c>
      <c r="B17" s="1135" t="s">
        <v>66</v>
      </c>
      <c r="C17" s="1129">
        <f t="shared" si="0"/>
        <v>0</v>
      </c>
      <c r="D17" s="1149"/>
      <c r="E17" s="1137"/>
      <c r="F17" s="1137"/>
      <c r="G17" s="1137"/>
      <c r="H17" s="1137"/>
      <c r="I17" s="1137"/>
      <c r="J17" s="1137"/>
      <c r="K17" s="1137"/>
      <c r="L17" s="1137"/>
      <c r="M17" s="1137"/>
      <c r="N17" s="1137"/>
      <c r="O17" s="1137"/>
      <c r="P17" s="1137"/>
      <c r="Q17" s="1137"/>
      <c r="R17" s="1137"/>
      <c r="S17" s="1137"/>
      <c r="T17" s="1130"/>
      <c r="U17" s="28"/>
    </row>
    <row r="18" spans="1:21" s="40" customFormat="1" ht="21" customHeight="1">
      <c r="A18" s="1134" t="s">
        <v>1706</v>
      </c>
      <c r="B18" s="1136" t="s">
        <v>67</v>
      </c>
      <c r="C18" s="1129">
        <f t="shared" si="0"/>
        <v>0</v>
      </c>
      <c r="D18" s="1149"/>
      <c r="E18" s="1137"/>
      <c r="F18" s="1137"/>
      <c r="G18" s="1137"/>
      <c r="H18" s="1137"/>
      <c r="I18" s="1137"/>
      <c r="J18" s="1137"/>
      <c r="K18" s="1137"/>
      <c r="L18" s="1137"/>
      <c r="M18" s="1137"/>
      <c r="N18" s="1137"/>
      <c r="O18" s="1137"/>
      <c r="P18" s="1137"/>
      <c r="Q18" s="1137"/>
      <c r="R18" s="1137"/>
      <c r="S18" s="1137"/>
      <c r="T18" s="1130"/>
      <c r="U18" s="28"/>
    </row>
    <row r="19" spans="1:21" s="40" customFormat="1" ht="21" customHeight="1">
      <c r="A19" s="1134" t="s">
        <v>1707</v>
      </c>
      <c r="B19" s="1135" t="s">
        <v>68</v>
      </c>
      <c r="C19" s="1129">
        <f t="shared" si="0"/>
        <v>0</v>
      </c>
      <c r="D19" s="1149"/>
      <c r="E19" s="1137"/>
      <c r="F19" s="1137"/>
      <c r="G19" s="1137"/>
      <c r="H19" s="1137"/>
      <c r="I19" s="1137"/>
      <c r="J19" s="1137"/>
      <c r="K19" s="1137"/>
      <c r="L19" s="1137"/>
      <c r="M19" s="1137"/>
      <c r="N19" s="1137"/>
      <c r="O19" s="1137"/>
      <c r="P19" s="1137"/>
      <c r="Q19" s="1137"/>
      <c r="R19" s="1137"/>
      <c r="S19" s="1137"/>
      <c r="T19" s="1130"/>
      <c r="U19" s="28"/>
    </row>
    <row r="20" spans="1:21" s="40" customFormat="1" ht="21" customHeight="1">
      <c r="A20" s="1134" t="s">
        <v>98</v>
      </c>
      <c r="B20" s="1138" t="s">
        <v>99</v>
      </c>
      <c r="C20" s="1129">
        <f ca="1">SUM(E20:S20)</f>
        <v>-2949847.7799999993</v>
      </c>
      <c r="D20" s="1149"/>
      <c r="E20" s="1137">
        <f ca="1">E6+E7-E12</f>
        <v>-781728.66999999993</v>
      </c>
      <c r="F20" s="1137">
        <f t="shared" ref="F20:S20" ca="1" si="21">F6+F7-F12</f>
        <v>-4913153.6399999997</v>
      </c>
      <c r="G20" s="1137">
        <f t="shared" ca="1" si="21"/>
        <v>-2248065.4699999997</v>
      </c>
      <c r="H20" s="1137"/>
      <c r="I20" s="1137">
        <f t="shared" ca="1" si="21"/>
        <v>648800</v>
      </c>
      <c r="J20" s="1137">
        <f t="shared" ca="1" si="21"/>
        <v>-3491700</v>
      </c>
      <c r="K20" s="1137">
        <f t="shared" ca="1" si="21"/>
        <v>-741700</v>
      </c>
      <c r="L20" s="1137"/>
      <c r="M20" s="1137">
        <f t="shared" ca="1" si="21"/>
        <v>3038300</v>
      </c>
      <c r="N20" s="1137">
        <f t="shared" ca="1" si="21"/>
        <v>1038300</v>
      </c>
      <c r="O20" s="1137">
        <f t="shared" ca="1" si="21"/>
        <v>6038300</v>
      </c>
      <c r="P20" s="1137"/>
      <c r="Q20" s="1137">
        <f t="shared" ca="1" si="21"/>
        <v>1174600</v>
      </c>
      <c r="R20" s="1137">
        <f t="shared" ca="1" si="21"/>
        <v>-1886400</v>
      </c>
      <c r="S20" s="1137">
        <f t="shared" ca="1" si="21"/>
        <v>-825400</v>
      </c>
      <c r="T20" s="1130"/>
      <c r="U20" s="28"/>
    </row>
    <row r="21" spans="1:21" s="1141" customFormat="1" ht="21" customHeight="1">
      <c r="A21" s="1139" t="s">
        <v>1695</v>
      </c>
      <c r="B21" s="1140"/>
      <c r="C21" s="1140"/>
      <c r="D21" s="1140"/>
      <c r="E21" s="1140">
        <f ca="1">SUM($E$20:E20)</f>
        <v>-781728.66999999993</v>
      </c>
      <c r="F21" s="1140">
        <f ca="1">SUM($E$20:F20)</f>
        <v>-5694882.3099999996</v>
      </c>
      <c r="G21" s="1140">
        <f ca="1">SUM($E$20:G20)</f>
        <v>-7942947.7799999993</v>
      </c>
      <c r="H21" s="1140"/>
      <c r="I21" s="1140">
        <f ca="1">SUM($E$20:I20)</f>
        <v>-7294147.7799999993</v>
      </c>
      <c r="J21" s="1140">
        <f ca="1">SUM($E$20:J20)</f>
        <v>-10785847.779999999</v>
      </c>
      <c r="K21" s="1140">
        <f ca="1">SUM($E$20:K20)</f>
        <v>-11527547.779999999</v>
      </c>
      <c r="L21" s="1140"/>
      <c r="M21" s="1140">
        <f ca="1">SUM($E$20:M20)</f>
        <v>-8489247.7799999993</v>
      </c>
      <c r="N21" s="1140">
        <f ca="1">SUM($E$20:N20)</f>
        <v>-7450947.7799999993</v>
      </c>
      <c r="O21" s="1140">
        <f ca="1">SUM($E$20:O20)</f>
        <v>-1412647.7799999993</v>
      </c>
      <c r="P21" s="1140"/>
      <c r="Q21" s="1140">
        <f ca="1">SUM($E$20:Q20)</f>
        <v>-238047.77999999933</v>
      </c>
      <c r="R21" s="1140">
        <f ca="1">SUM($E$20:R20)</f>
        <v>-2124447.7799999993</v>
      </c>
      <c r="S21" s="1140">
        <f ca="1">SUM($E$20:S20)</f>
        <v>-2949847.7799999993</v>
      </c>
      <c r="T21" s="1140"/>
      <c r="U21" s="1140"/>
    </row>
    <row r="22" spans="1:21" s="1141" customFormat="1" ht="21" customHeight="1">
      <c r="A22" s="1139" t="s">
        <v>1698</v>
      </c>
      <c r="B22" s="1140"/>
      <c r="C22" s="1140"/>
      <c r="D22" s="1140"/>
      <c r="E22" s="1140"/>
      <c r="F22" s="1140">
        <f t="shared" ref="F22:K22" ca="1" si="22">IF(F20&gt;0,IF(F21&lt;0,F20,F21-F20),0)</f>
        <v>0</v>
      </c>
      <c r="G22" s="1140">
        <f t="shared" ca="1" si="22"/>
        <v>0</v>
      </c>
      <c r="H22" s="1140"/>
      <c r="I22" s="1140">
        <f t="shared" ca="1" si="22"/>
        <v>648800</v>
      </c>
      <c r="J22" s="1140">
        <f t="shared" ca="1" si="22"/>
        <v>0</v>
      </c>
      <c r="K22" s="1140">
        <f t="shared" ca="1" si="22"/>
        <v>0</v>
      </c>
      <c r="L22" s="1140"/>
      <c r="M22" s="1140">
        <f t="shared" ref="M22" ca="1" si="23">IF(M20&gt;0,IF(M21&lt;0,M20,M21-M20),0)</f>
        <v>3038300</v>
      </c>
      <c r="N22" s="1140">
        <f t="shared" ref="N22" ca="1" si="24">IF(N20&gt;0,IF(N21&lt;0,N20,N21-N20),0)</f>
        <v>1038300</v>
      </c>
      <c r="O22" s="1140">
        <f t="shared" ref="O22" ca="1" si="25">IF(O20&gt;0,IF(O21&lt;0,O20,O21-O20),0)</f>
        <v>6038300</v>
      </c>
      <c r="P22" s="1140"/>
      <c r="Q22" s="1140">
        <f t="shared" ref="Q22" ca="1" si="26">IF(Q20&gt;0,IF(Q21&lt;0,Q20,Q21-Q20),0)</f>
        <v>1174600</v>
      </c>
      <c r="R22" s="1140">
        <f t="shared" ref="R22:S22" ca="1" si="27">IF(R20&gt;0,IF(R21&lt;0,R20,R21-R20),0)</f>
        <v>0</v>
      </c>
      <c r="S22" s="1140">
        <f t="shared" ca="1" si="27"/>
        <v>0</v>
      </c>
      <c r="T22" s="1140"/>
      <c r="U22" s="1140"/>
    </row>
    <row r="23" spans="1:21" s="1141" customFormat="1" ht="21" customHeight="1">
      <c r="A23" s="1139" t="s">
        <v>1697</v>
      </c>
      <c r="B23" s="1140"/>
      <c r="C23" s="1140"/>
      <c r="D23" s="1140"/>
      <c r="E23" s="1140">
        <f ca="1">IF(AND(E22&lt;=0,E20&gt;0),SUM(E20,E22),0)</f>
        <v>0</v>
      </c>
      <c r="F23" s="1140">
        <f ca="1">IF(AND(F22&lt;=0,F20&gt;0),SUM(F20,F22),0)</f>
        <v>0</v>
      </c>
      <c r="G23" s="1140">
        <f t="shared" ref="G23:I23" ca="1" si="28">IF(AND(G22&lt;=0,G20&gt;0),SUM(G20,G22),0)</f>
        <v>0</v>
      </c>
      <c r="H23" s="1140"/>
      <c r="I23" s="1140">
        <f t="shared" ca="1" si="28"/>
        <v>0</v>
      </c>
      <c r="J23" s="1140">
        <f t="shared" ref="J23" ca="1" si="29">IF(AND(J22&lt;=0,J20&gt;0),SUM(J20,J22),0)</f>
        <v>0</v>
      </c>
      <c r="K23" s="1140">
        <f ca="1">IF(AND(K22&lt;=0,K20&gt;0),SUM(K20,K22),0)</f>
        <v>0</v>
      </c>
      <c r="L23" s="1140"/>
      <c r="M23" s="1140">
        <f t="shared" ref="M23" ca="1" si="30">IF(AND(M22&lt;=0,M20&gt;0),SUM(M20,M22),0)</f>
        <v>0</v>
      </c>
      <c r="N23" s="1140">
        <f t="shared" ref="N23" ca="1" si="31">IF(AND(N22&lt;=0,N20&gt;0),SUM(N20,N22),0)</f>
        <v>0</v>
      </c>
      <c r="O23" s="1140">
        <f t="shared" ref="O23" ca="1" si="32">IF(AND(O22&lt;=0,O20&gt;0),SUM(O20,O22),0)</f>
        <v>0</v>
      </c>
      <c r="P23" s="1140"/>
      <c r="Q23" s="1140">
        <f t="shared" ref="Q23" ca="1" si="33">IF(AND(Q22&lt;=0,Q20&gt;0),SUM(Q20,Q22),0)</f>
        <v>0</v>
      </c>
      <c r="R23" s="1140">
        <f t="shared" ref="R23" ca="1" si="34">IF(AND(R22&lt;=0,R20&gt;0),SUM(R20,R22),0)</f>
        <v>0</v>
      </c>
      <c r="S23" s="1140">
        <f t="shared" ref="S23" ca="1" si="35">IF(AND(S22&lt;=0,S20&gt;0),SUM(S20,S22),0)</f>
        <v>0</v>
      </c>
      <c r="T23" s="1140"/>
      <c r="U23" s="1140"/>
    </row>
    <row r="24" spans="1:21" s="40" customFormat="1" ht="21" customHeight="1">
      <c r="A24" s="953" t="s">
        <v>100</v>
      </c>
      <c r="B24" s="252" t="s">
        <v>69</v>
      </c>
      <c r="C24" s="1781">
        <v>0.25</v>
      </c>
      <c r="D24" s="1781"/>
      <c r="E24" s="1781"/>
      <c r="F24" s="1781"/>
      <c r="G24" s="1781"/>
      <c r="H24" s="1781"/>
      <c r="I24" s="1781"/>
      <c r="J24" s="1781"/>
      <c r="K24" s="1781"/>
      <c r="L24" s="1781"/>
      <c r="M24" s="1781"/>
      <c r="N24" s="1781"/>
      <c r="O24" s="1781"/>
      <c r="P24" s="1781"/>
      <c r="Q24" s="1781"/>
      <c r="R24" s="1781"/>
      <c r="S24" s="1781"/>
      <c r="T24" s="1142"/>
      <c r="U24" s="28"/>
    </row>
    <row r="25" spans="1:21" s="40" customFormat="1" ht="21" customHeight="1">
      <c r="A25" s="1143" t="s">
        <v>1696</v>
      </c>
      <c r="B25" s="1144" t="s">
        <v>1711</v>
      </c>
      <c r="C25" s="1145">
        <f ca="1">C20*$C$24</f>
        <v>-737461.94499999983</v>
      </c>
      <c r="D25" s="1145"/>
      <c r="E25" s="1145">
        <f ca="1">E23*$C$24</f>
        <v>0</v>
      </c>
      <c r="F25" s="1145">
        <f t="shared" ref="F25:S25" ca="1" si="36">F23*$C$24</f>
        <v>0</v>
      </c>
      <c r="G25" s="1145">
        <f t="shared" ca="1" si="36"/>
        <v>0</v>
      </c>
      <c r="H25" s="1145"/>
      <c r="I25" s="1145">
        <f t="shared" ca="1" si="36"/>
        <v>0</v>
      </c>
      <c r="J25" s="1145">
        <f t="shared" ca="1" si="36"/>
        <v>0</v>
      </c>
      <c r="K25" s="1145">
        <f t="shared" ca="1" si="36"/>
        <v>0</v>
      </c>
      <c r="L25" s="1145"/>
      <c r="M25" s="1145">
        <f t="shared" ca="1" si="36"/>
        <v>0</v>
      </c>
      <c r="N25" s="1145">
        <f t="shared" ca="1" si="36"/>
        <v>0</v>
      </c>
      <c r="O25" s="1145">
        <f t="shared" ca="1" si="36"/>
        <v>0</v>
      </c>
      <c r="P25" s="1145"/>
      <c r="Q25" s="1145">
        <f t="shared" ca="1" si="36"/>
        <v>0</v>
      </c>
      <c r="R25" s="1145">
        <f t="shared" ca="1" si="36"/>
        <v>0</v>
      </c>
      <c r="S25" s="1145">
        <f t="shared" ca="1" si="36"/>
        <v>0</v>
      </c>
      <c r="T25" s="1146"/>
      <c r="U25" s="230"/>
    </row>
    <row r="26" spans="1:21" s="1141" customFormat="1" ht="21" customHeight="1">
      <c r="A26" s="1139" t="s">
        <v>1699</v>
      </c>
      <c r="B26" s="1140"/>
      <c r="C26" s="1140">
        <f ca="1">S26</f>
        <v>0</v>
      </c>
      <c r="D26" s="1140"/>
      <c r="E26" s="1140">
        <f ca="1">SUM($E$25:E25)</f>
        <v>0</v>
      </c>
      <c r="F26" s="1140">
        <f ca="1">SUM($E$25:F25)</f>
        <v>0</v>
      </c>
      <c r="G26" s="1140">
        <f ca="1">SUM($E$25:G25)</f>
        <v>0</v>
      </c>
      <c r="H26" s="1140"/>
      <c r="I26" s="1140">
        <f ca="1">SUM($E$25:I25)</f>
        <v>0</v>
      </c>
      <c r="J26" s="1140">
        <f ca="1">SUM($E$25:J25)</f>
        <v>0</v>
      </c>
      <c r="K26" s="1140">
        <f ca="1">SUM($E$25:K25)</f>
        <v>0</v>
      </c>
      <c r="L26" s="1140"/>
      <c r="M26" s="1140">
        <f ca="1">SUM($E$25:M25)</f>
        <v>0</v>
      </c>
      <c r="N26" s="1140">
        <f ca="1">SUM($E$25:N25)</f>
        <v>0</v>
      </c>
      <c r="O26" s="1140">
        <f ca="1">SUM($E$25:O25)</f>
        <v>0</v>
      </c>
      <c r="P26" s="1140"/>
      <c r="Q26" s="1140">
        <f ca="1">SUM($E$25:Q25)</f>
        <v>0</v>
      </c>
      <c r="R26" s="1140">
        <f ca="1">SUM($E$25:R25)</f>
        <v>0</v>
      </c>
      <c r="S26" s="1140">
        <f ca="1">SUM($E$25:S25)</f>
        <v>0</v>
      </c>
      <c r="T26" s="1140"/>
      <c r="U26" s="1140"/>
    </row>
    <row r="27" spans="1:21" s="1141" customFormat="1" ht="21" customHeight="1">
      <c r="A27" s="1139" t="str">
        <f ca="1">IF(C27&gt;0,"本年度应退所得税","本年度应补所得税")</f>
        <v>本年度应退所得税</v>
      </c>
      <c r="B27" s="1140"/>
      <c r="C27" s="1783">
        <f ca="1">C26-C25</f>
        <v>737461.94499999983</v>
      </c>
      <c r="D27" s="1784"/>
      <c r="E27" s="1784"/>
      <c r="F27" s="1784"/>
      <c r="G27" s="1784"/>
      <c r="H27" s="1784"/>
      <c r="I27" s="1784"/>
      <c r="J27" s="1784"/>
      <c r="K27" s="1784"/>
      <c r="L27" s="1784"/>
      <c r="M27" s="1784"/>
      <c r="N27" s="1784"/>
      <c r="O27" s="1784"/>
      <c r="P27" s="1784"/>
      <c r="Q27" s="1784"/>
      <c r="R27" s="1784"/>
      <c r="S27" s="1785"/>
      <c r="T27" s="1140"/>
      <c r="U27" s="1140"/>
    </row>
    <row r="28" spans="1:21" s="146" customFormat="1">
      <c r="T28" s="1780" t="s">
        <v>313</v>
      </c>
      <c r="U28" s="1780"/>
    </row>
    <row r="29" spans="1:21" s="146" customFormat="1"/>
    <row r="30" spans="1:21" s="146" customFormat="1"/>
    <row r="31" spans="1:21" s="146" customFormat="1"/>
  </sheetData>
  <mergeCells count="5">
    <mergeCell ref="A3:U3"/>
    <mergeCell ref="T28:U28"/>
    <mergeCell ref="C24:S24"/>
    <mergeCell ref="C4:S4"/>
    <mergeCell ref="C27:S27"/>
  </mergeCells>
  <phoneticPr fontId="2" type="noConversion"/>
  <hyperlinks>
    <hyperlink ref="A2" location="二、损益表!A1" display="返回"/>
  </hyperlinks>
  <printOptions horizontalCentered="1"/>
  <pageMargins left="0.5" right="0.19685039370078741" top="0.98425196850393704" bottom="0.98425196850393704" header="0.51181102362204722" footer="0.51181102362204722"/>
  <pageSetup paperSize="9" orientation="portrait" verticalDpi="1200" r:id="rId1"/>
  <headerFooter alignWithMargins="0"/>
</worksheet>
</file>

<file path=xl/worksheets/sheet43.xml><?xml version="1.0" encoding="utf-8"?>
<worksheet xmlns="http://schemas.openxmlformats.org/spreadsheetml/2006/main" xmlns:r="http://schemas.openxmlformats.org/officeDocument/2006/relationships">
  <sheetPr codeName="Sheet47">
    <outlinePr summaryRight="0"/>
  </sheetPr>
  <dimension ref="A1:X26"/>
  <sheetViews>
    <sheetView topLeftCell="A4" workbookViewId="0">
      <pane xSplit="2" ySplit="2" topLeftCell="C6" activePane="bottomRight" state="frozen"/>
      <selection activeCell="A4" sqref="A4"/>
      <selection pane="topRight" activeCell="C4" sqref="C4"/>
      <selection pane="bottomLeft" activeCell="A6" sqref="A6"/>
      <selection pane="bottomRight" activeCell="L28" sqref="L28"/>
    </sheetView>
  </sheetViews>
  <sheetFormatPr defaultRowHeight="14.25" outlineLevelCol="1"/>
  <cols>
    <col min="1" max="1" width="9" style="48"/>
    <col min="2" max="2" width="26.75" style="48" customWidth="1"/>
    <col min="3" max="3" width="13.875" style="48" bestFit="1" customWidth="1"/>
    <col min="4" max="6" width="13.875" style="1296" bestFit="1" customWidth="1" outlineLevel="1"/>
    <col min="7" max="7" width="13.875" style="48" bestFit="1" customWidth="1"/>
    <col min="8" max="10" width="13.875" style="48" bestFit="1" customWidth="1" outlineLevel="1"/>
    <col min="11" max="11" width="13.875" style="48" bestFit="1" customWidth="1"/>
    <col min="12" max="14" width="13.875" style="48" bestFit="1" customWidth="1" outlineLevel="1"/>
    <col min="15" max="15" width="18.375" style="48" bestFit="1" customWidth="1"/>
    <col min="16" max="18" width="13.875" style="48" bestFit="1" customWidth="1" outlineLevel="1"/>
    <col min="19" max="19" width="15.625" style="48" customWidth="1"/>
    <col min="20" max="21" width="10" style="48" customWidth="1"/>
    <col min="22" max="22" width="7.625" style="48" customWidth="1"/>
    <col min="23" max="23" width="9.625" style="48" customWidth="1"/>
    <col min="24" max="16384" width="9" style="48"/>
  </cols>
  <sheetData>
    <row r="1" spans="1:23">
      <c r="A1" s="303" t="s">
        <v>76</v>
      </c>
      <c r="B1" s="304" t="s">
        <v>284</v>
      </c>
    </row>
    <row r="2" spans="1:23" ht="20.25" customHeight="1">
      <c r="A2" s="1792" t="s">
        <v>1079</v>
      </c>
      <c r="B2" s="1792"/>
      <c r="C2" s="1792"/>
      <c r="D2" s="1792"/>
      <c r="E2" s="1792"/>
      <c r="F2" s="1792"/>
      <c r="G2" s="1792"/>
      <c r="H2" s="1792"/>
      <c r="I2" s="1792"/>
      <c r="J2" s="1792"/>
      <c r="K2" s="1792"/>
      <c r="L2" s="1792"/>
      <c r="M2" s="1792"/>
      <c r="N2" s="1792"/>
      <c r="O2" s="1792"/>
      <c r="P2" s="1792"/>
      <c r="Q2" s="1792"/>
      <c r="R2" s="1792"/>
      <c r="S2" s="1792"/>
      <c r="T2" s="1792"/>
      <c r="U2" s="1792"/>
      <c r="V2" s="1792"/>
      <c r="W2" s="1792"/>
    </row>
    <row r="3" spans="1:23" ht="30" customHeight="1">
      <c r="A3" s="1793" t="str">
        <f>表格索引!B4</f>
        <v>编制单位：广东******有限公司</v>
      </c>
      <c r="B3" s="1793"/>
      <c r="C3" s="1297"/>
      <c r="D3" s="1298"/>
      <c r="E3" s="1298"/>
      <c r="F3" s="1298"/>
      <c r="G3" s="1297"/>
      <c r="H3" s="1297"/>
      <c r="I3" s="1297"/>
      <c r="J3" s="1297"/>
      <c r="K3" s="1297"/>
      <c r="L3" s="1297"/>
      <c r="M3" s="1297"/>
      <c r="N3" s="1297"/>
      <c r="O3" s="48" t="str">
        <f>表格索引!C4</f>
        <v>预算年度：2013年</v>
      </c>
      <c r="S3" s="1297"/>
      <c r="T3" s="1297"/>
      <c r="U3" s="1297"/>
      <c r="V3" s="1794" t="s">
        <v>1197</v>
      </c>
      <c r="W3" s="1794"/>
    </row>
    <row r="4" spans="1:23" ht="28.5">
      <c r="A4" s="1795" t="s">
        <v>1145</v>
      </c>
      <c r="B4" s="1796"/>
      <c r="C4" s="1109" t="s">
        <v>1207</v>
      </c>
      <c r="D4" s="1299" t="s">
        <v>368</v>
      </c>
      <c r="E4" s="1299" t="s">
        <v>369</v>
      </c>
      <c r="F4" s="1299" t="s">
        <v>370</v>
      </c>
      <c r="G4" s="1109" t="s">
        <v>1208</v>
      </c>
      <c r="H4" s="1109" t="s">
        <v>371</v>
      </c>
      <c r="I4" s="1109" t="s">
        <v>372</v>
      </c>
      <c r="J4" s="1109" t="s">
        <v>373</v>
      </c>
      <c r="K4" s="1109" t="s">
        <v>1191</v>
      </c>
      <c r="L4" s="1109" t="s">
        <v>374</v>
      </c>
      <c r="M4" s="1109" t="s">
        <v>375</v>
      </c>
      <c r="N4" s="1109" t="s">
        <v>376</v>
      </c>
      <c r="O4" s="1109" t="s">
        <v>1192</v>
      </c>
      <c r="P4" s="1109" t="s">
        <v>377</v>
      </c>
      <c r="Q4" s="1109" t="s">
        <v>378</v>
      </c>
      <c r="R4" s="1109" t="s">
        <v>379</v>
      </c>
      <c r="S4" s="112" t="s">
        <v>24</v>
      </c>
      <c r="T4" s="111" t="s">
        <v>1205</v>
      </c>
      <c r="U4" s="112" t="s">
        <v>86</v>
      </c>
      <c r="V4" s="81" t="s">
        <v>1206</v>
      </c>
      <c r="W4" s="1772" t="s">
        <v>1198</v>
      </c>
    </row>
    <row r="5" spans="1:23" ht="26.25" customHeight="1">
      <c r="A5" s="1797"/>
      <c r="B5" s="1798"/>
      <c r="C5" s="77" t="s">
        <v>12</v>
      </c>
      <c r="D5" s="284"/>
      <c r="E5" s="284"/>
      <c r="F5" s="284"/>
      <c r="G5" s="77" t="s">
        <v>13</v>
      </c>
      <c r="H5" s="77"/>
      <c r="I5" s="77"/>
      <c r="J5" s="77"/>
      <c r="K5" s="77" t="s">
        <v>19</v>
      </c>
      <c r="L5" s="77"/>
      <c r="M5" s="77"/>
      <c r="N5" s="77"/>
      <c r="O5" s="77" t="s">
        <v>15</v>
      </c>
      <c r="P5" s="69"/>
      <c r="Q5" s="69"/>
      <c r="R5" s="69"/>
      <c r="S5" s="69" t="s">
        <v>20</v>
      </c>
      <c r="T5" s="102" t="s">
        <v>10</v>
      </c>
      <c r="U5" s="102" t="s">
        <v>87</v>
      </c>
      <c r="V5" s="102" t="s">
        <v>88</v>
      </c>
      <c r="W5" s="1773"/>
    </row>
    <row r="6" spans="1:23" ht="21.75" customHeight="1">
      <c r="A6" s="1786" t="s">
        <v>40</v>
      </c>
      <c r="B6" s="1786"/>
      <c r="C6" s="1300">
        <f t="shared" ref="C6:C20" si="0">SUM(D6:F6)</f>
        <v>0</v>
      </c>
      <c r="D6" s="1301">
        <f>SUM(D7:D9)</f>
        <v>0</v>
      </c>
      <c r="E6" s="1301">
        <f t="shared" ref="E6:F6" si="1">SUM(E7:E9)</f>
        <v>0</v>
      </c>
      <c r="F6" s="1301">
        <f t="shared" si="1"/>
        <v>0</v>
      </c>
      <c r="G6" s="1300">
        <f t="shared" ref="G6:G9" si="2">SUM(H6:J6)</f>
        <v>0</v>
      </c>
      <c r="H6" s="1301">
        <f>SUM(H7:H9)</f>
        <v>0</v>
      </c>
      <c r="I6" s="1301">
        <f t="shared" ref="I6:J6" si="3">SUM(I7:I9)</f>
        <v>0</v>
      </c>
      <c r="J6" s="1301">
        <f t="shared" si="3"/>
        <v>0</v>
      </c>
      <c r="K6" s="1300">
        <f t="shared" ref="K6:K9" si="4">SUM(L6:N6)</f>
        <v>0</v>
      </c>
      <c r="L6" s="1301">
        <f>SUM(L7:L9)</f>
        <v>0</v>
      </c>
      <c r="M6" s="1301">
        <f t="shared" ref="M6:N6" si="5">SUM(M7:M9)</f>
        <v>0</v>
      </c>
      <c r="N6" s="1301">
        <f t="shared" si="5"/>
        <v>0</v>
      </c>
      <c r="O6" s="1300">
        <f t="shared" ref="O6:O9" si="6">SUM(P6:R6)</f>
        <v>0</v>
      </c>
      <c r="P6" s="1301">
        <f>SUM(P7:P9)</f>
        <v>0</v>
      </c>
      <c r="Q6" s="1301">
        <f t="shared" ref="Q6:R6" si="7">SUM(Q7:Q9)</f>
        <v>0</v>
      </c>
      <c r="R6" s="1301">
        <f t="shared" si="7"/>
        <v>0</v>
      </c>
      <c r="S6" s="1302">
        <f t="shared" ref="S6:S20" si="8">O6+K6+G6+C6</f>
        <v>0</v>
      </c>
      <c r="T6" s="1303"/>
      <c r="U6" s="1303"/>
      <c r="V6" s="1304"/>
      <c r="W6" s="105"/>
    </row>
    <row r="7" spans="1:23" ht="16.5" customHeight="1">
      <c r="A7" s="1305" t="s">
        <v>1070</v>
      </c>
      <c r="B7" s="1306" t="s">
        <v>1071</v>
      </c>
      <c r="C7" s="1300">
        <f t="shared" si="0"/>
        <v>0</v>
      </c>
      <c r="D7" s="1301">
        <f>'一-6管理费用'!F8</f>
        <v>0</v>
      </c>
      <c r="E7" s="1301">
        <f>'一-6管理费用'!G8</f>
        <v>0</v>
      </c>
      <c r="F7" s="1301">
        <f>'一-6管理费用'!H8</f>
        <v>0</v>
      </c>
      <c r="G7" s="1300">
        <f t="shared" si="2"/>
        <v>0</v>
      </c>
      <c r="H7" s="1301">
        <f>'一-6管理费用'!J8</f>
        <v>0</v>
      </c>
      <c r="I7" s="1301">
        <f>'一-6管理费用'!K8</f>
        <v>0</v>
      </c>
      <c r="J7" s="1301">
        <f>'一-6管理费用'!L8</f>
        <v>0</v>
      </c>
      <c r="K7" s="1300">
        <f t="shared" si="4"/>
        <v>0</v>
      </c>
      <c r="L7" s="1301">
        <f>'一-6管理费用'!N8</f>
        <v>0</v>
      </c>
      <c r="M7" s="1301">
        <f>'一-6管理费用'!O8</f>
        <v>0</v>
      </c>
      <c r="N7" s="1301">
        <f>'一-6管理费用'!P8</f>
        <v>0</v>
      </c>
      <c r="O7" s="1300">
        <f t="shared" si="6"/>
        <v>0</v>
      </c>
      <c r="P7" s="1301">
        <f>'一-6管理费用'!R8</f>
        <v>0</v>
      </c>
      <c r="Q7" s="1301">
        <f>'一-6管理费用'!S8</f>
        <v>0</v>
      </c>
      <c r="R7" s="1301">
        <f>'一-6管理费用'!T8</f>
        <v>0</v>
      </c>
      <c r="S7" s="1302">
        <f t="shared" si="8"/>
        <v>0</v>
      </c>
      <c r="T7" s="1303"/>
      <c r="U7" s="1303"/>
      <c r="V7" s="1304"/>
      <c r="W7" s="105"/>
    </row>
    <row r="8" spans="1:23" ht="16.5" customHeight="1">
      <c r="A8" s="1307"/>
      <c r="B8" s="1308" t="s">
        <v>1306</v>
      </c>
      <c r="C8" s="1300">
        <f t="shared" si="0"/>
        <v>0</v>
      </c>
      <c r="D8" s="1301">
        <f>[13]营销人员薪酬!I$9</f>
        <v>0</v>
      </c>
      <c r="E8" s="1301">
        <f>[13]营销人员薪酬!J$9</f>
        <v>0</v>
      </c>
      <c r="F8" s="1301">
        <f>[13]营销人员薪酬!K$9</f>
        <v>0</v>
      </c>
      <c r="G8" s="1300">
        <f t="shared" si="2"/>
        <v>0</v>
      </c>
      <c r="H8" s="1301">
        <f>[13]营销人员薪酬!M$9</f>
        <v>0</v>
      </c>
      <c r="I8" s="1301">
        <f>[13]营销人员薪酬!N$9</f>
        <v>0</v>
      </c>
      <c r="J8" s="1301">
        <f>[13]营销人员薪酬!O$9</f>
        <v>0</v>
      </c>
      <c r="K8" s="1300">
        <f t="shared" si="4"/>
        <v>0</v>
      </c>
      <c r="L8" s="1301">
        <f>[13]营销人员薪酬!Q$9</f>
        <v>0</v>
      </c>
      <c r="M8" s="1301">
        <f>[13]营销人员薪酬!R$9</f>
        <v>0</v>
      </c>
      <c r="N8" s="1301">
        <f>[13]营销人员薪酬!S$9</f>
        <v>0</v>
      </c>
      <c r="O8" s="1300">
        <f t="shared" si="6"/>
        <v>0</v>
      </c>
      <c r="P8" s="1301">
        <f>[13]营销人员薪酬!U$9</f>
        <v>0</v>
      </c>
      <c r="Q8" s="1301">
        <f>[13]营销人员薪酬!V$9</f>
        <v>0</v>
      </c>
      <c r="R8" s="1301">
        <f>[13]营销人员薪酬!W$9</f>
        <v>0</v>
      </c>
      <c r="S8" s="1302">
        <f t="shared" si="8"/>
        <v>0</v>
      </c>
      <c r="T8" s="1303"/>
      <c r="U8" s="1303"/>
      <c r="V8" s="1304"/>
      <c r="W8" s="105"/>
    </row>
    <row r="9" spans="1:23" ht="16.5" customHeight="1">
      <c r="A9" s="1307"/>
      <c r="B9" s="1308" t="s">
        <v>1307</v>
      </c>
      <c r="C9" s="1300">
        <f t="shared" si="0"/>
        <v>0</v>
      </c>
      <c r="D9" s="1301">
        <f>[13]开发间接费用!E$10</f>
        <v>0</v>
      </c>
      <c r="E9" s="1301">
        <f>[13]开发间接费用!F$10</f>
        <v>0</v>
      </c>
      <c r="F9" s="1301">
        <f>[13]开发间接费用!G$10</f>
        <v>0</v>
      </c>
      <c r="G9" s="1300">
        <f t="shared" si="2"/>
        <v>0</v>
      </c>
      <c r="H9" s="1301">
        <f>[13]开发间接费用!I$10</f>
        <v>0</v>
      </c>
      <c r="I9" s="1301">
        <f>[13]开发间接费用!J$10</f>
        <v>0</v>
      </c>
      <c r="J9" s="1301">
        <f>[13]开发间接费用!K$10</f>
        <v>0</v>
      </c>
      <c r="K9" s="1300">
        <f t="shared" si="4"/>
        <v>0</v>
      </c>
      <c r="L9" s="1301">
        <f>[13]开发间接费用!M$10</f>
        <v>0</v>
      </c>
      <c r="M9" s="1301">
        <f>[13]开发间接费用!N$10</f>
        <v>0</v>
      </c>
      <c r="N9" s="1301">
        <f>[13]开发间接费用!O$10</f>
        <v>0</v>
      </c>
      <c r="O9" s="1300">
        <f t="shared" si="6"/>
        <v>0</v>
      </c>
      <c r="P9" s="1301">
        <f>[13]开发间接费用!Q$10</f>
        <v>0</v>
      </c>
      <c r="Q9" s="1301">
        <f>[13]开发间接费用!R$10</f>
        <v>0</v>
      </c>
      <c r="R9" s="1301">
        <f>[13]开发间接费用!S$10</f>
        <v>0</v>
      </c>
      <c r="S9" s="1302">
        <f t="shared" si="8"/>
        <v>0</v>
      </c>
      <c r="T9" s="1303"/>
      <c r="U9" s="1303"/>
      <c r="V9" s="1304"/>
      <c r="W9" s="105"/>
    </row>
    <row r="10" spans="1:23" ht="30.75" customHeight="1">
      <c r="A10" s="1787" t="s">
        <v>41</v>
      </c>
      <c r="B10" s="1787"/>
      <c r="C10" s="1300">
        <f>SUM(D10:F10)</f>
        <v>0</v>
      </c>
      <c r="D10" s="1309">
        <f>SUM(D11:D13)</f>
        <v>0</v>
      </c>
      <c r="E10" s="1309">
        <f t="shared" ref="E10:F10" si="9">SUM(E11:E13)</f>
        <v>0</v>
      </c>
      <c r="F10" s="1309">
        <f t="shared" si="9"/>
        <v>0</v>
      </c>
      <c r="G10" s="1300">
        <f>SUM(H10:J10)</f>
        <v>0</v>
      </c>
      <c r="H10" s="1309">
        <f>SUM(H11:H13)</f>
        <v>0</v>
      </c>
      <c r="I10" s="1309">
        <f t="shared" ref="I10:J10" si="10">SUM(I11:I13)</f>
        <v>0</v>
      </c>
      <c r="J10" s="1309">
        <f t="shared" si="10"/>
        <v>0</v>
      </c>
      <c r="K10" s="1300">
        <f>SUM(L10:N10)</f>
        <v>0</v>
      </c>
      <c r="L10" s="1309">
        <f>SUM(L11:L13)</f>
        <v>0</v>
      </c>
      <c r="M10" s="1309">
        <f t="shared" ref="M10:N10" si="11">SUM(M11:M13)</f>
        <v>0</v>
      </c>
      <c r="N10" s="1309">
        <f t="shared" si="11"/>
        <v>0</v>
      </c>
      <c r="O10" s="1300">
        <f>SUM(P10:R10)</f>
        <v>0</v>
      </c>
      <c r="P10" s="1309">
        <f>SUM(P11:P13)</f>
        <v>0</v>
      </c>
      <c r="Q10" s="1309">
        <f t="shared" ref="Q10:R10" si="12">SUM(Q11:Q13)</f>
        <v>0</v>
      </c>
      <c r="R10" s="1309">
        <f t="shared" si="12"/>
        <v>0</v>
      </c>
      <c r="S10" s="1302">
        <f>O10+K10+G10+C10</f>
        <v>0</v>
      </c>
      <c r="T10" s="1303"/>
      <c r="U10" s="1303"/>
      <c r="V10" s="1304"/>
      <c r="W10" s="105"/>
    </row>
    <row r="11" spans="1:23" ht="16.5" customHeight="1">
      <c r="A11" s="1310" t="s">
        <v>1070</v>
      </c>
      <c r="B11" s="1310" t="s">
        <v>1716</v>
      </c>
      <c r="C11" s="1300">
        <f t="shared" ref="C11:C13" si="13">SUM(D11:F11)</f>
        <v>0</v>
      </c>
      <c r="D11" s="1309">
        <f>SUM('[13]12管理费用'!F$11,'[13]12管理费用'!F$23:F$33)-D15</f>
        <v>0</v>
      </c>
      <c r="E11" s="1309">
        <f>SUM('[13]12管理费用'!G$11,'[13]12管理费用'!G$23:G$33)-E15</f>
        <v>0</v>
      </c>
      <c r="F11" s="1309">
        <f>SUM('[13]12管理费用'!H$11,'[13]12管理费用'!H$23:H$33)-F15</f>
        <v>0</v>
      </c>
      <c r="G11" s="1300">
        <f t="shared" ref="G11:G13" si="14">SUM(H11:J11)</f>
        <v>0</v>
      </c>
      <c r="H11" s="1309">
        <f>SUM('[13]12管理费用'!J$11,'[13]12管理费用'!J$23:J$33)-H15</f>
        <v>0</v>
      </c>
      <c r="I11" s="1309">
        <f>SUM('[13]12管理费用'!K$11,'[13]12管理费用'!K$23:K$33)-I15</f>
        <v>0</v>
      </c>
      <c r="J11" s="1309">
        <f>SUM('[13]12管理费用'!L$11,'[13]12管理费用'!L$23:L$33)-J15</f>
        <v>0</v>
      </c>
      <c r="K11" s="1300">
        <f t="shared" ref="K11:K13" si="15">SUM(L11:N11)</f>
        <v>0</v>
      </c>
      <c r="L11" s="1309">
        <f>SUM('[13]12管理费用'!N$11,'[13]12管理费用'!N$23:N$33)-L15</f>
        <v>0</v>
      </c>
      <c r="M11" s="1309">
        <f>SUM('[13]12管理费用'!O$11,'[13]12管理费用'!O$23:O$33)-M15</f>
        <v>0</v>
      </c>
      <c r="N11" s="1309">
        <f>SUM('[13]12管理费用'!P$11,'[13]12管理费用'!P$23:P$33)-N15</f>
        <v>0</v>
      </c>
      <c r="O11" s="1300">
        <f t="shared" ref="O11:O13" si="16">SUM(P11:R11)</f>
        <v>0</v>
      </c>
      <c r="P11" s="1309">
        <f>SUM('[13]12管理费用'!R$11,'[13]12管理费用'!R$23:R$33)-P15</f>
        <v>0</v>
      </c>
      <c r="Q11" s="1309">
        <f>SUM('[13]12管理费用'!S$11,'[13]12管理费用'!S$23:S$33)-Q15</f>
        <v>0</v>
      </c>
      <c r="R11" s="1309">
        <f>SUM('[13]12管理费用'!T$11,'[13]12管理费用'!T$23:T$33)-R15</f>
        <v>0</v>
      </c>
      <c r="S11" s="1302">
        <f t="shared" ref="S11:S13" si="17">O11+K11+G11+C11</f>
        <v>0</v>
      </c>
      <c r="T11" s="1303"/>
      <c r="U11" s="1303"/>
      <c r="V11" s="1304"/>
      <c r="W11" s="105"/>
    </row>
    <row r="12" spans="1:23" ht="16.5" customHeight="1">
      <c r="A12" s="1311"/>
      <c r="B12" s="1310" t="s">
        <v>1717</v>
      </c>
      <c r="C12" s="1300">
        <f t="shared" si="13"/>
        <v>0</v>
      </c>
      <c r="D12" s="1309">
        <f>SUM([13]营销人员薪酬!I$11,[13]营销人员薪酬!I$23:I$33)-D16</f>
        <v>0</v>
      </c>
      <c r="E12" s="1309">
        <f>SUM([13]营销人员薪酬!J$11,[13]营销人员薪酬!J$23:J$33)-E16</f>
        <v>0</v>
      </c>
      <c r="F12" s="1309">
        <f>SUM([13]营销人员薪酬!K$11,[13]营销人员薪酬!K$23:K$33)-F16</f>
        <v>0</v>
      </c>
      <c r="G12" s="1300">
        <f t="shared" si="14"/>
        <v>0</v>
      </c>
      <c r="H12" s="1309">
        <f>SUM([13]营销人员薪酬!M$11,[13]营销人员薪酬!M$23:M$33)-H16</f>
        <v>0</v>
      </c>
      <c r="I12" s="1309">
        <f>SUM([13]营销人员薪酬!N$11,[13]营销人员薪酬!N$23:N$33)-I16</f>
        <v>0</v>
      </c>
      <c r="J12" s="1309">
        <f>SUM([13]营销人员薪酬!O$11,[13]营销人员薪酬!O$23:O$33)-J16</f>
        <v>0</v>
      </c>
      <c r="K12" s="1300">
        <f t="shared" si="15"/>
        <v>0</v>
      </c>
      <c r="L12" s="1309">
        <f>SUM([13]营销人员薪酬!Q$11,[13]营销人员薪酬!Q$23:Q$33)-L16</f>
        <v>0</v>
      </c>
      <c r="M12" s="1309">
        <f>SUM([13]营销人员薪酬!R$11,[13]营销人员薪酬!R$23:R$33)-M16</f>
        <v>0</v>
      </c>
      <c r="N12" s="1309">
        <f>SUM([13]营销人员薪酬!S$11,[13]营销人员薪酬!S$23:S$33)-N16</f>
        <v>0</v>
      </c>
      <c r="O12" s="1300">
        <f t="shared" si="16"/>
        <v>0</v>
      </c>
      <c r="P12" s="1309">
        <f>SUM([13]营销人员薪酬!U$11,[13]营销人员薪酬!U$23:U$33)-P16</f>
        <v>0</v>
      </c>
      <c r="Q12" s="1309">
        <f>SUM([13]营销人员薪酬!V$11,[13]营销人员薪酬!V$23:V$33)-Q16</f>
        <v>0</v>
      </c>
      <c r="R12" s="1309">
        <f>SUM([13]营销人员薪酬!W$11,[13]营销人员薪酬!W$23:W$33)-R16</f>
        <v>0</v>
      </c>
      <c r="S12" s="1302">
        <f t="shared" si="17"/>
        <v>0</v>
      </c>
      <c r="T12" s="1303"/>
      <c r="U12" s="1303"/>
      <c r="V12" s="1304"/>
      <c r="W12" s="105"/>
    </row>
    <row r="13" spans="1:23" ht="16.5" customHeight="1">
      <c r="A13" s="1311"/>
      <c r="B13" s="1310" t="s">
        <v>1718</v>
      </c>
      <c r="C13" s="1300">
        <f t="shared" si="13"/>
        <v>0</v>
      </c>
      <c r="D13" s="1309">
        <f>SUM([13]开发间接费用!E$12,[13]开发间接费用!E$24:E$32)-D17</f>
        <v>0</v>
      </c>
      <c r="E13" s="1309">
        <f>SUM([13]开发间接费用!F$12,[13]开发间接费用!F$24:F$32)-E17</f>
        <v>0</v>
      </c>
      <c r="F13" s="1309">
        <f>SUM([13]开发间接费用!G$12,[13]开发间接费用!G$24:G$32)-F17</f>
        <v>0</v>
      </c>
      <c r="G13" s="1300">
        <f t="shared" si="14"/>
        <v>0</v>
      </c>
      <c r="H13" s="1309">
        <f>SUM([13]开发间接费用!I$12,[13]开发间接费用!I$24:I$32)-H17</f>
        <v>0</v>
      </c>
      <c r="I13" s="1309">
        <f>SUM([13]开发间接费用!J$12,[13]开发间接费用!J$24:J$32)-I17</f>
        <v>0</v>
      </c>
      <c r="J13" s="1309">
        <f>SUM([13]开发间接费用!K$12,[13]开发间接费用!K$24:K$32)-J17</f>
        <v>0</v>
      </c>
      <c r="K13" s="1300">
        <f t="shared" si="15"/>
        <v>0</v>
      </c>
      <c r="L13" s="1309">
        <f>SUM([13]开发间接费用!M$12,[13]开发间接费用!M$24:M$32)-L17</f>
        <v>0</v>
      </c>
      <c r="M13" s="1309">
        <f>SUM([13]开发间接费用!N$12,[13]开发间接费用!N$24:N$32)-M17</f>
        <v>0</v>
      </c>
      <c r="N13" s="1309">
        <f>SUM([13]开发间接费用!O$12,[13]开发间接费用!O$24:O$32)-N17</f>
        <v>0</v>
      </c>
      <c r="O13" s="1300">
        <f t="shared" si="16"/>
        <v>0</v>
      </c>
      <c r="P13" s="1309">
        <f>SUM([13]开发间接费用!Q$12,[13]开发间接费用!Q$24:Q$32)-P17</f>
        <v>0</v>
      </c>
      <c r="Q13" s="1309">
        <f>SUM([13]开发间接费用!R$12,[13]开发间接费用!R$24:R$32)-Q17</f>
        <v>0</v>
      </c>
      <c r="R13" s="1309">
        <f>SUM([13]开发间接费用!S$12,[13]开发间接费用!S$24:S$32)-R17</f>
        <v>0</v>
      </c>
      <c r="S13" s="1302">
        <f t="shared" si="17"/>
        <v>0</v>
      </c>
      <c r="T13" s="1303"/>
      <c r="U13" s="1303"/>
      <c r="V13" s="1304"/>
      <c r="W13" s="105"/>
    </row>
    <row r="14" spans="1:23" ht="31.5" customHeight="1">
      <c r="A14" s="1787" t="s">
        <v>42</v>
      </c>
      <c r="B14" s="1787"/>
      <c r="C14" s="1300">
        <f>SUM(D14:F14)</f>
        <v>0</v>
      </c>
      <c r="D14" s="1309">
        <f>SUM(D15:D17)</f>
        <v>0</v>
      </c>
      <c r="E14" s="1309">
        <f t="shared" ref="E14:F14" si="18">SUM(E15:E17)</f>
        <v>0</v>
      </c>
      <c r="F14" s="1309">
        <f t="shared" si="18"/>
        <v>0</v>
      </c>
      <c r="G14" s="1300">
        <f>SUM(H14:J14)</f>
        <v>0</v>
      </c>
      <c r="H14" s="1309">
        <f>SUM(H15:H17)</f>
        <v>0</v>
      </c>
      <c r="I14" s="1309">
        <f t="shared" ref="I14:J14" si="19">SUM(I15:I17)</f>
        <v>0</v>
      </c>
      <c r="J14" s="1309">
        <f t="shared" si="19"/>
        <v>0</v>
      </c>
      <c r="K14" s="1300">
        <f>SUM(L14:N14)</f>
        <v>0</v>
      </c>
      <c r="L14" s="1309">
        <f>SUM(L15:L17)</f>
        <v>0</v>
      </c>
      <c r="M14" s="1309">
        <f t="shared" ref="M14:N14" si="20">SUM(M15:M17)</f>
        <v>0</v>
      </c>
      <c r="N14" s="1309">
        <f t="shared" si="20"/>
        <v>0</v>
      </c>
      <c r="O14" s="1300">
        <f>SUM(P14:R14)</f>
        <v>0</v>
      </c>
      <c r="P14" s="1309">
        <f>SUM(P15:P17)</f>
        <v>0</v>
      </c>
      <c r="Q14" s="1309">
        <f t="shared" ref="Q14:R14" si="21">SUM(Q15:Q17)</f>
        <v>0</v>
      </c>
      <c r="R14" s="1309">
        <f t="shared" si="21"/>
        <v>0</v>
      </c>
      <c r="S14" s="1302">
        <f t="shared" si="8"/>
        <v>0</v>
      </c>
      <c r="T14" s="1303"/>
      <c r="U14" s="1303"/>
      <c r="V14" s="1304"/>
      <c r="W14" s="105"/>
    </row>
    <row r="15" spans="1:23" ht="16.5" customHeight="1">
      <c r="A15" s="1310" t="s">
        <v>1070</v>
      </c>
      <c r="B15" s="1310" t="s">
        <v>1716</v>
      </c>
      <c r="C15" s="1300">
        <f t="shared" ref="C15:C17" si="22">SUM(D15:F15)</f>
        <v>0</v>
      </c>
      <c r="D15" s="1309">
        <f>SUM('[13]12管理费用'!F$12:F$13,'[13]12管理费用'!F$16:F$17)</f>
        <v>0</v>
      </c>
      <c r="E15" s="1309">
        <f>SUM('[13]12管理费用'!G$12:G$13,'[13]12管理费用'!G$16:G$17)</f>
        <v>0</v>
      </c>
      <c r="F15" s="1309">
        <f>SUM('[13]12管理费用'!H$12:H$13,'[13]12管理费用'!H$16:H$17)</f>
        <v>0</v>
      </c>
      <c r="G15" s="1300">
        <f t="shared" ref="G15:G17" si="23">SUM(H15:J15)</f>
        <v>0</v>
      </c>
      <c r="H15" s="1309">
        <f>SUM('[13]12管理费用'!J$12:J$13,'[13]12管理费用'!J$16:J$17)</f>
        <v>0</v>
      </c>
      <c r="I15" s="1309">
        <f>SUM('[13]12管理费用'!K$12:K$13,'[13]12管理费用'!K$16:K$17)</f>
        <v>0</v>
      </c>
      <c r="J15" s="1309">
        <f>SUM('[13]12管理费用'!L$12:L$13,'[13]12管理费用'!L$16:L$17)</f>
        <v>0</v>
      </c>
      <c r="K15" s="1300">
        <f t="shared" ref="K15:K17" si="24">SUM(L15:N15)</f>
        <v>0</v>
      </c>
      <c r="L15" s="1309">
        <f>SUM('[13]12管理费用'!N$12:N$13,'[13]12管理费用'!N$16:N$17)</f>
        <v>0</v>
      </c>
      <c r="M15" s="1309">
        <f>SUM('[13]12管理费用'!O$12:O$13,'[13]12管理费用'!O$16:O$17)</f>
        <v>0</v>
      </c>
      <c r="N15" s="1309">
        <f>SUM('[13]12管理费用'!P$12:P$13,'[13]12管理费用'!P$16:P$17)</f>
        <v>0</v>
      </c>
      <c r="O15" s="1300">
        <f t="shared" ref="O15:O17" si="25">SUM(P15:R15)</f>
        <v>0</v>
      </c>
      <c r="P15" s="1309">
        <f>SUM('[13]12管理费用'!R$12:R$13,'[13]12管理费用'!R$16:R$17)</f>
        <v>0</v>
      </c>
      <c r="Q15" s="1309">
        <f>SUM('[13]12管理费用'!S$12:S$13,'[13]12管理费用'!S$16:S$17)</f>
        <v>0</v>
      </c>
      <c r="R15" s="1309">
        <f>SUM('[13]12管理费用'!T$12:T$13,'[13]12管理费用'!T$16:T$17)</f>
        <v>0</v>
      </c>
      <c r="S15" s="1302">
        <f t="shared" si="8"/>
        <v>0</v>
      </c>
      <c r="T15" s="1303"/>
      <c r="U15" s="1303"/>
      <c r="V15" s="1304"/>
      <c r="W15" s="105"/>
    </row>
    <row r="16" spans="1:23" ht="16.5" customHeight="1">
      <c r="A16" s="1311"/>
      <c r="B16" s="1310" t="s">
        <v>1717</v>
      </c>
      <c r="C16" s="1300">
        <f t="shared" si="22"/>
        <v>0</v>
      </c>
      <c r="D16" s="1309">
        <f>SUM([13]营销人员薪酬!I$12:I$13,[13]营销人员薪酬!I$16:I$17)</f>
        <v>0</v>
      </c>
      <c r="E16" s="1309">
        <f>SUM([13]营销人员薪酬!J$12:J$13,[13]营销人员薪酬!J$16:J$17)</f>
        <v>0</v>
      </c>
      <c r="F16" s="1309">
        <f>SUM([13]营销人员薪酬!K$12:K$13,[13]营销人员薪酬!K$16:K$17)</f>
        <v>0</v>
      </c>
      <c r="G16" s="1300">
        <f t="shared" si="23"/>
        <v>0</v>
      </c>
      <c r="H16" s="1309">
        <f>SUM([13]营销人员薪酬!M$12:M$13,[13]营销人员薪酬!M$16:M$17)</f>
        <v>0</v>
      </c>
      <c r="I16" s="1309">
        <f>SUM([13]营销人员薪酬!N$12:N$13,[13]营销人员薪酬!N$16:N$17)</f>
        <v>0</v>
      </c>
      <c r="J16" s="1309">
        <f>SUM([13]营销人员薪酬!O$12:O$13,[13]营销人员薪酬!O$16:O$17)</f>
        <v>0</v>
      </c>
      <c r="K16" s="1300">
        <f t="shared" si="24"/>
        <v>0</v>
      </c>
      <c r="L16" s="1309">
        <f>SUM([13]营销人员薪酬!Q$12:Q$13,[13]营销人员薪酬!Q$16:Q$17)</f>
        <v>0</v>
      </c>
      <c r="M16" s="1309">
        <f>SUM([13]营销人员薪酬!R$12:R$13,[13]营销人员薪酬!R$16:R$17)</f>
        <v>0</v>
      </c>
      <c r="N16" s="1309">
        <f>SUM([13]营销人员薪酬!S$12:S$13,[13]营销人员薪酬!S$16:S$17)</f>
        <v>0</v>
      </c>
      <c r="O16" s="1300">
        <f t="shared" si="25"/>
        <v>0</v>
      </c>
      <c r="P16" s="1309">
        <f>SUM([13]营销人员薪酬!U$12:U$13,[13]营销人员薪酬!U$16:U$17)</f>
        <v>0</v>
      </c>
      <c r="Q16" s="1309">
        <f>SUM([13]营销人员薪酬!V$12:V$13,[13]营销人员薪酬!V$16:V$17)</f>
        <v>0</v>
      </c>
      <c r="R16" s="1309">
        <f>SUM([13]营销人员薪酬!W$12:W$13,[13]营销人员薪酬!W$16:W$17)</f>
        <v>0</v>
      </c>
      <c r="S16" s="1302">
        <f t="shared" si="8"/>
        <v>0</v>
      </c>
      <c r="T16" s="1303"/>
      <c r="U16" s="1303"/>
      <c r="V16" s="1304"/>
      <c r="W16" s="105"/>
    </row>
    <row r="17" spans="1:24" ht="16.5" customHeight="1">
      <c r="A17" s="1311"/>
      <c r="B17" s="1310" t="s">
        <v>1718</v>
      </c>
      <c r="C17" s="1300">
        <f t="shared" si="22"/>
        <v>0</v>
      </c>
      <c r="D17" s="1309">
        <f>SUM([13]开发间接费用!E$13:E$14,[13]开发间接费用!E$17:E$18)</f>
        <v>0</v>
      </c>
      <c r="E17" s="1309">
        <f>SUM([13]开发间接费用!F$13:F$14,[13]开发间接费用!F$17:F$18)</f>
        <v>0</v>
      </c>
      <c r="F17" s="1309">
        <f>SUM([13]开发间接费用!G$13:G$14,[13]开发间接费用!G$17:G$18)</f>
        <v>0</v>
      </c>
      <c r="G17" s="1300">
        <f t="shared" si="23"/>
        <v>0</v>
      </c>
      <c r="H17" s="1309">
        <f>SUM([13]开发间接费用!I$13:I$14,[13]开发间接费用!I$17:I$18)</f>
        <v>0</v>
      </c>
      <c r="I17" s="1309">
        <f>SUM([13]开发间接费用!J$13:J$14,[13]开发间接费用!J$17:J$18)</f>
        <v>0</v>
      </c>
      <c r="J17" s="1309">
        <f>SUM([13]开发间接费用!K$13:K$14,[13]开发间接费用!K$17:K$18)</f>
        <v>0</v>
      </c>
      <c r="K17" s="1300">
        <f t="shared" si="24"/>
        <v>0</v>
      </c>
      <c r="L17" s="1309">
        <f>SUM([13]开发间接费用!M$13:M$14,[13]开发间接费用!M$17:M$18)</f>
        <v>0</v>
      </c>
      <c r="M17" s="1309">
        <f>SUM([13]开发间接费用!N$13:N$14,[13]开发间接费用!N$17:N$18)</f>
        <v>0</v>
      </c>
      <c r="N17" s="1309">
        <f>SUM([13]开发间接费用!O$13:O$14,[13]开发间接费用!O$17:O$18)</f>
        <v>0</v>
      </c>
      <c r="O17" s="1300">
        <f t="shared" si="25"/>
        <v>0</v>
      </c>
      <c r="P17" s="1309">
        <f>SUM([13]开发间接费用!Q$13:Q$14,[13]开发间接费用!Q$17:Q$18)</f>
        <v>0</v>
      </c>
      <c r="Q17" s="1309">
        <f>SUM([13]开发间接费用!R$13:R$14,[13]开发间接费用!R$17:R$18)</f>
        <v>0</v>
      </c>
      <c r="R17" s="1309">
        <f>SUM([13]开发间接费用!S$13:S$14,[13]开发间接费用!S$17:S$18)</f>
        <v>0</v>
      </c>
      <c r="S17" s="1302">
        <f t="shared" si="8"/>
        <v>0</v>
      </c>
      <c r="T17" s="1303"/>
      <c r="U17" s="1303"/>
      <c r="V17" s="1304"/>
      <c r="W17" s="105"/>
    </row>
    <row r="18" spans="1:24" ht="21.75" customHeight="1">
      <c r="A18" s="1786" t="s">
        <v>43</v>
      </c>
      <c r="B18" s="1786"/>
      <c r="C18" s="1300">
        <f t="shared" si="0"/>
        <v>0</v>
      </c>
      <c r="D18" s="1309">
        <f>'一-6管理费用'!F9</f>
        <v>0</v>
      </c>
      <c r="E18" s="1309" t="str">
        <f>'一-6管理费用'!G9</f>
        <v>-</v>
      </c>
      <c r="F18" s="1309" t="str">
        <f>'一-6管理费用'!H9</f>
        <v>-</v>
      </c>
      <c r="G18" s="1300">
        <f t="shared" ref="G18:G20" si="26">SUM(H18:J18)</f>
        <v>0</v>
      </c>
      <c r="H18" s="1309" t="str">
        <f>'一-6管理费用'!J9</f>
        <v>-</v>
      </c>
      <c r="I18" s="1309" t="str">
        <f>'一-6管理费用'!K9</f>
        <v>-</v>
      </c>
      <c r="J18" s="1309" t="str">
        <f>'一-6管理费用'!L9</f>
        <v>-</v>
      </c>
      <c r="K18" s="1300">
        <f t="shared" ref="K18:K20" si="27">SUM(L18:N18)</f>
        <v>0</v>
      </c>
      <c r="L18" s="1309" t="str">
        <f>'一-6管理费用'!N9</f>
        <v>-</v>
      </c>
      <c r="M18" s="1309" t="str">
        <f>'一-6管理费用'!O9</f>
        <v>-</v>
      </c>
      <c r="N18" s="1309" t="str">
        <f>'一-6管理费用'!P9</f>
        <v>-</v>
      </c>
      <c r="O18" s="1300">
        <f t="shared" ref="O18:O20" si="28">SUM(P18:R18)</f>
        <v>0</v>
      </c>
      <c r="P18" s="1309" t="str">
        <f>'一-6管理费用'!R9</f>
        <v>-</v>
      </c>
      <c r="Q18" s="1309" t="str">
        <f>'一-6管理费用'!S9</f>
        <v>-</v>
      </c>
      <c r="R18" s="1309" t="str">
        <f>'一-6管理费用'!T9</f>
        <v>-</v>
      </c>
      <c r="S18" s="1302">
        <f t="shared" si="8"/>
        <v>0</v>
      </c>
      <c r="T18" s="1303"/>
      <c r="U18" s="1303"/>
      <c r="V18" s="1304"/>
      <c r="W18" s="105"/>
      <c r="X18" s="1312"/>
    </row>
    <row r="19" spans="1:24" ht="41.25" customHeight="1">
      <c r="A19" s="1787" t="s">
        <v>415</v>
      </c>
      <c r="B19" s="1787"/>
      <c r="C19" s="1300">
        <f t="shared" si="0"/>
        <v>0</v>
      </c>
      <c r="D19" s="1309"/>
      <c r="E19" s="1309"/>
      <c r="F19" s="1309"/>
      <c r="G19" s="1300">
        <f t="shared" si="26"/>
        <v>0</v>
      </c>
      <c r="H19" s="1312"/>
      <c r="I19" s="1312"/>
      <c r="J19" s="1312"/>
      <c r="K19" s="1300">
        <f t="shared" si="27"/>
        <v>0</v>
      </c>
      <c r="L19" s="1312"/>
      <c r="M19" s="1312"/>
      <c r="N19" s="1312"/>
      <c r="O19" s="1300">
        <f t="shared" si="28"/>
        <v>0</v>
      </c>
      <c r="P19" s="1312"/>
      <c r="Q19" s="1312"/>
      <c r="R19" s="1312"/>
      <c r="S19" s="1302">
        <f t="shared" si="8"/>
        <v>0</v>
      </c>
      <c r="T19" s="1303"/>
      <c r="U19" s="1303"/>
      <c r="V19" s="1304"/>
      <c r="W19" s="105"/>
    </row>
    <row r="20" spans="1:24" ht="46.5" customHeight="1">
      <c r="A20" s="1787" t="s">
        <v>44</v>
      </c>
      <c r="B20" s="1787"/>
      <c r="C20" s="1300">
        <f t="shared" si="0"/>
        <v>0</v>
      </c>
      <c r="D20" s="1309"/>
      <c r="E20" s="1309"/>
      <c r="F20" s="1309"/>
      <c r="G20" s="1300">
        <f t="shared" si="26"/>
        <v>0</v>
      </c>
      <c r="H20" s="1312"/>
      <c r="I20" s="1312"/>
      <c r="J20" s="1312"/>
      <c r="K20" s="1300">
        <f t="shared" si="27"/>
        <v>0</v>
      </c>
      <c r="L20" s="1312"/>
      <c r="M20" s="1312"/>
      <c r="N20" s="1312"/>
      <c r="O20" s="1300">
        <f t="shared" si="28"/>
        <v>0</v>
      </c>
      <c r="P20" s="1312"/>
      <c r="Q20" s="1312"/>
      <c r="R20" s="1312"/>
      <c r="S20" s="1302">
        <f t="shared" si="8"/>
        <v>0</v>
      </c>
      <c r="T20" s="1303"/>
      <c r="U20" s="1303"/>
      <c r="V20" s="1304"/>
      <c r="W20" s="105"/>
    </row>
    <row r="21" spans="1:24" ht="19.5">
      <c r="A21" s="1790" t="s">
        <v>1128</v>
      </c>
      <c r="B21" s="1791"/>
      <c r="C21" s="1313">
        <f>SUM(C6,C10,C14,C18:C20)</f>
        <v>0</v>
      </c>
      <c r="D21" s="1313">
        <f>SUM(D6,D10,D14,D18:D20)</f>
        <v>0</v>
      </c>
      <c r="E21" s="1313">
        <f>SUM(E6,E10,E14,E18:E20)</f>
        <v>0</v>
      </c>
      <c r="F21" s="1313">
        <f t="shared" ref="F21:S21" si="29">SUM(F6,F10,F14,F18:F20)</f>
        <v>0</v>
      </c>
      <c r="G21" s="1313">
        <f t="shared" si="29"/>
        <v>0</v>
      </c>
      <c r="H21" s="1313">
        <f t="shared" si="29"/>
        <v>0</v>
      </c>
      <c r="I21" s="1313">
        <f t="shared" si="29"/>
        <v>0</v>
      </c>
      <c r="J21" s="1313">
        <f t="shared" si="29"/>
        <v>0</v>
      </c>
      <c r="K21" s="1313">
        <f t="shared" si="29"/>
        <v>0</v>
      </c>
      <c r="L21" s="1313">
        <f t="shared" si="29"/>
        <v>0</v>
      </c>
      <c r="M21" s="1313">
        <f t="shared" si="29"/>
        <v>0</v>
      </c>
      <c r="N21" s="1313">
        <f t="shared" si="29"/>
        <v>0</v>
      </c>
      <c r="O21" s="1313">
        <f t="shared" si="29"/>
        <v>0</v>
      </c>
      <c r="P21" s="1313">
        <f t="shared" si="29"/>
        <v>0</v>
      </c>
      <c r="Q21" s="1313">
        <f t="shared" si="29"/>
        <v>0</v>
      </c>
      <c r="R21" s="1313">
        <f t="shared" si="29"/>
        <v>0</v>
      </c>
      <c r="S21" s="1313">
        <f t="shared" si="29"/>
        <v>0</v>
      </c>
      <c r="T21" s="1314">
        <f>SUM(T6:T20)</f>
        <v>0</v>
      </c>
      <c r="U21" s="1314">
        <f>SUM(U6:U20)</f>
        <v>0</v>
      </c>
      <c r="V21" s="1314">
        <f>SUM(V6:V20)</f>
        <v>0</v>
      </c>
      <c r="W21" s="1315"/>
    </row>
    <row r="22" spans="1:24" ht="28.5" customHeight="1">
      <c r="A22" s="1788" t="s">
        <v>45</v>
      </c>
      <c r="B22" s="1788"/>
      <c r="C22" s="1300">
        <f>SUM(D22:F22)</f>
        <v>0</v>
      </c>
      <c r="D22" s="1313"/>
      <c r="E22" s="1313"/>
      <c r="F22" s="1313"/>
      <c r="G22" s="1300">
        <f>SUM(H22:J22)</f>
        <v>0</v>
      </c>
      <c r="H22" s="1316"/>
      <c r="I22" s="1316"/>
      <c r="J22" s="1316"/>
      <c r="K22" s="1300">
        <f>SUM(L22:N22)</f>
        <v>0</v>
      </c>
      <c r="L22" s="1316"/>
      <c r="M22" s="1316"/>
      <c r="N22" s="1316"/>
      <c r="O22" s="1300">
        <f>SUM(P22:R22)</f>
        <v>0</v>
      </c>
      <c r="P22" s="1316"/>
      <c r="Q22" s="1316"/>
      <c r="R22" s="1316"/>
      <c r="S22" s="1314"/>
      <c r="T22" s="1303"/>
      <c r="U22" s="1303"/>
      <c r="V22" s="1304"/>
      <c r="W22" s="105"/>
    </row>
    <row r="23" spans="1:24" ht="27.75" customHeight="1">
      <c r="A23" s="1788" t="s">
        <v>46</v>
      </c>
      <c r="B23" s="1788"/>
      <c r="C23" s="1300">
        <f>SUM(D23:F23)</f>
        <v>0</v>
      </c>
      <c r="D23" s="1309"/>
      <c r="E23" s="1309"/>
      <c r="F23" s="1309"/>
      <c r="G23" s="1300">
        <f>SUM(H23:J23)</f>
        <v>0</v>
      </c>
      <c r="H23" s="1312"/>
      <c r="I23" s="1312"/>
      <c r="J23" s="1312"/>
      <c r="K23" s="1300">
        <f>SUM(L23:N23)</f>
        <v>0</v>
      </c>
      <c r="L23" s="1312"/>
      <c r="M23" s="1312"/>
      <c r="N23" s="1312"/>
      <c r="O23" s="1300">
        <f>SUM(P23:R23)</f>
        <v>0</v>
      </c>
      <c r="P23" s="1312"/>
      <c r="Q23" s="1312"/>
      <c r="R23" s="1312"/>
      <c r="S23" s="1314"/>
      <c r="T23" s="1303"/>
      <c r="U23" s="1303"/>
      <c r="V23" s="1304"/>
      <c r="W23" s="105"/>
    </row>
    <row r="24" spans="1:24" ht="27.75" customHeight="1">
      <c r="A24" s="1788" t="s">
        <v>47</v>
      </c>
      <c r="B24" s="1788"/>
      <c r="C24" s="1300">
        <f>SUM(D24:F24)</f>
        <v>0</v>
      </c>
      <c r="D24" s="1309"/>
      <c r="E24" s="1309"/>
      <c r="F24" s="1309"/>
      <c r="G24" s="1300">
        <f>SUM(H24:J24)</f>
        <v>0</v>
      </c>
      <c r="H24" s="1312"/>
      <c r="I24" s="1312"/>
      <c r="J24" s="1312"/>
      <c r="K24" s="1300">
        <f>SUM(L24:N24)</f>
        <v>0</v>
      </c>
      <c r="L24" s="1312"/>
      <c r="M24" s="1312"/>
      <c r="N24" s="1312"/>
      <c r="O24" s="1300">
        <f>SUM(P24:R24)</f>
        <v>0</v>
      </c>
      <c r="P24" s="1312"/>
      <c r="Q24" s="1312"/>
      <c r="R24" s="1312"/>
      <c r="S24" s="1314"/>
      <c r="T24" s="1303"/>
      <c r="U24" s="1303"/>
      <c r="V24" s="1304"/>
      <c r="W24" s="105"/>
    </row>
    <row r="25" spans="1:24" ht="28.5" customHeight="1">
      <c r="A25" s="1788" t="s">
        <v>48</v>
      </c>
      <c r="B25" s="1788"/>
      <c r="C25" s="1300">
        <f>SUM(D25:F25)</f>
        <v>0</v>
      </c>
      <c r="D25" s="1309"/>
      <c r="E25" s="1309"/>
      <c r="F25" s="1309"/>
      <c r="G25" s="1300">
        <f>SUM(H25:J25)</f>
        <v>0</v>
      </c>
      <c r="H25" s="1312"/>
      <c r="I25" s="1312"/>
      <c r="J25" s="1312"/>
      <c r="K25" s="1300">
        <f>SUM(L25:N25)</f>
        <v>0</v>
      </c>
      <c r="L25" s="1312"/>
      <c r="M25" s="1312"/>
      <c r="N25" s="1312"/>
      <c r="O25" s="1300">
        <f>SUM(P25:R25)</f>
        <v>0</v>
      </c>
      <c r="P25" s="1312"/>
      <c r="Q25" s="1312"/>
      <c r="R25" s="1312"/>
      <c r="S25" s="1314"/>
      <c r="T25" s="1303"/>
      <c r="U25" s="1303"/>
      <c r="V25" s="1304"/>
      <c r="W25" s="105"/>
    </row>
    <row r="26" spans="1:24" ht="21" customHeight="1">
      <c r="A26" s="1789" t="s">
        <v>1100</v>
      </c>
      <c r="B26" s="1789"/>
      <c r="C26" s="1789"/>
      <c r="D26" s="1789"/>
      <c r="E26" s="1789"/>
      <c r="F26" s="1789"/>
      <c r="G26" s="1789"/>
      <c r="H26" s="1789"/>
      <c r="I26" s="1789"/>
      <c r="J26" s="1789"/>
      <c r="K26" s="1789"/>
      <c r="L26" s="1789"/>
      <c r="M26" s="1789"/>
      <c r="N26" s="1789"/>
      <c r="O26" s="1789"/>
      <c r="P26" s="1789"/>
      <c r="Q26" s="1789"/>
      <c r="R26" s="1789"/>
      <c r="S26" s="1789"/>
      <c r="T26" s="1789"/>
      <c r="U26" s="1789"/>
      <c r="V26" s="1789"/>
    </row>
  </sheetData>
  <mergeCells count="17">
    <mergeCell ref="A6:B6"/>
    <mergeCell ref="A14:B14"/>
    <mergeCell ref="A2:W2"/>
    <mergeCell ref="A3:B3"/>
    <mergeCell ref="V3:W3"/>
    <mergeCell ref="A4:B5"/>
    <mergeCell ref="W4:W5"/>
    <mergeCell ref="A10:B10"/>
    <mergeCell ref="A18:B18"/>
    <mergeCell ref="A19:B19"/>
    <mergeCell ref="A25:B25"/>
    <mergeCell ref="A26:V26"/>
    <mergeCell ref="A24:B24"/>
    <mergeCell ref="A23:B23"/>
    <mergeCell ref="A20:B20"/>
    <mergeCell ref="A22:B22"/>
    <mergeCell ref="A21:B21"/>
  </mergeCells>
  <phoneticPr fontId="2" type="noConversion"/>
  <hyperlinks>
    <hyperlink ref="B1" location="表格索引!A1" display="返回"/>
  </hyperlinks>
  <printOptions horizontalCentered="1"/>
  <pageMargins left="0.6692913385826772" right="0.55118110236220474" top="0.48" bottom="0.62" header="0.31" footer="0.38"/>
  <pageSetup paperSize="9" scale="95" orientation="landscape" r:id="rId1"/>
  <headerFooter alignWithMargins="0"/>
</worksheet>
</file>

<file path=xl/worksheets/sheet5.xml><?xml version="1.0" encoding="utf-8"?>
<worksheet xmlns="http://schemas.openxmlformats.org/spreadsheetml/2006/main" xmlns:r="http://schemas.openxmlformats.org/officeDocument/2006/relationships">
  <sheetPr codeName="Sheet9"/>
  <dimension ref="A1:J56"/>
  <sheetViews>
    <sheetView workbookViewId="0">
      <selection activeCell="J1" sqref="J1"/>
    </sheetView>
  </sheetViews>
  <sheetFormatPr defaultRowHeight="14.25"/>
  <cols>
    <col min="1" max="1" width="30.75" style="344" customWidth="1"/>
    <col min="2" max="2" width="3.625" style="344" customWidth="1"/>
    <col min="3" max="4" width="20.625" style="344" customWidth="1"/>
    <col min="5" max="5" width="22.625" style="344" customWidth="1"/>
    <col min="6" max="6" width="3.625" style="344" customWidth="1"/>
    <col min="7" max="7" width="17.875" style="344" customWidth="1"/>
    <col min="8" max="8" width="20.625" style="344" customWidth="1"/>
    <col min="9" max="9" width="6.25" style="344" customWidth="1"/>
    <col min="10" max="10" width="11.5" style="344" customWidth="1"/>
    <col min="11" max="16384" width="9" style="344"/>
  </cols>
  <sheetData>
    <row r="1" spans="1:10" s="353" customFormat="1" ht="22.5">
      <c r="A1" s="351" t="s">
        <v>661</v>
      </c>
      <c r="B1" s="352"/>
      <c r="C1" s="352"/>
      <c r="D1" s="352"/>
      <c r="E1" s="352"/>
      <c r="F1" s="352"/>
      <c r="G1" s="352"/>
      <c r="H1" s="352"/>
      <c r="J1" s="651">
        <v>1</v>
      </c>
    </row>
    <row r="2" spans="1:10" s="333" customFormat="1" ht="10.5" customHeight="1">
      <c r="A2" s="354"/>
      <c r="B2" s="354"/>
      <c r="C2" s="354"/>
      <c r="D2" s="354"/>
      <c r="E2" s="354"/>
      <c r="F2" s="354"/>
      <c r="G2" s="354"/>
      <c r="H2" s="355" t="s">
        <v>662</v>
      </c>
    </row>
    <row r="3" spans="1:10" s="333" customFormat="1" ht="18.75" customHeight="1" thickBot="1">
      <c r="A3" s="451" t="str">
        <f>表格索引!B4</f>
        <v>编制单位：广东******有限公司</v>
      </c>
      <c r="B3" s="354"/>
      <c r="C3" s="354"/>
      <c r="D3" s="354"/>
      <c r="E3" s="354"/>
      <c r="F3" s="354"/>
      <c r="G3" s="354"/>
      <c r="H3" s="355" t="s">
        <v>663</v>
      </c>
    </row>
    <row r="4" spans="1:10" ht="28.5">
      <c r="A4" s="356" t="s">
        <v>664</v>
      </c>
      <c r="B4" s="357" t="s">
        <v>1</v>
      </c>
      <c r="C4" s="358" t="s">
        <v>665</v>
      </c>
      <c r="D4" s="359" t="s">
        <v>666</v>
      </c>
      <c r="E4" s="358" t="s">
        <v>624</v>
      </c>
      <c r="F4" s="359" t="s">
        <v>625</v>
      </c>
      <c r="G4" s="360" t="s">
        <v>665</v>
      </c>
      <c r="H4" s="361" t="s">
        <v>666</v>
      </c>
      <c r="I4" s="349"/>
    </row>
    <row r="5" spans="1:10" ht="16.5" customHeight="1">
      <c r="A5" s="362" t="s">
        <v>592</v>
      </c>
      <c r="B5" s="363">
        <v>1</v>
      </c>
      <c r="C5" s="364"/>
      <c r="D5" s="365"/>
      <c r="E5" s="366" t="s">
        <v>631</v>
      </c>
      <c r="F5" s="367">
        <v>36</v>
      </c>
      <c r="G5" s="368"/>
      <c r="H5" s="369"/>
      <c r="I5" s="349"/>
    </row>
    <row r="6" spans="1:10" ht="16.5" customHeight="1">
      <c r="A6" s="345" t="s">
        <v>593</v>
      </c>
      <c r="B6" s="370">
        <v>2</v>
      </c>
      <c r="C6" s="371">
        <f>HLOOKUP($J$1,资产负债表!$D$1:$T$87,6)</f>
        <v>43850986.140000001</v>
      </c>
      <c r="D6" s="372">
        <f>资产负债表!C6</f>
        <v>367610514.81</v>
      </c>
      <c r="E6" s="373" t="s">
        <v>632</v>
      </c>
      <c r="F6" s="374">
        <v>37</v>
      </c>
      <c r="G6" s="371">
        <f>HLOOKUP($J$1,资产负债表!$D$1:$T$87,47)</f>
        <v>0</v>
      </c>
      <c r="H6" s="375">
        <f>资产负债表!C47</f>
        <v>0</v>
      </c>
      <c r="I6" s="349"/>
    </row>
    <row r="7" spans="1:10" ht="16.5" customHeight="1">
      <c r="A7" s="376" t="s">
        <v>594</v>
      </c>
      <c r="B7" s="370">
        <v>3</v>
      </c>
      <c r="C7" s="371">
        <f>HLOOKUP($J$1,资产负债表!$D$1:$T$87,7)</f>
        <v>0</v>
      </c>
      <c r="D7" s="372">
        <f>资产负债表!C7</f>
        <v>0</v>
      </c>
      <c r="E7" s="377" t="s">
        <v>633</v>
      </c>
      <c r="F7" s="374">
        <v>38</v>
      </c>
      <c r="G7" s="371">
        <f>HLOOKUP($J$1,资产负债表!$D$1:$T$87,48)</f>
        <v>0</v>
      </c>
      <c r="H7" s="375">
        <f>资产负债表!C48</f>
        <v>0</v>
      </c>
      <c r="I7" s="349"/>
    </row>
    <row r="8" spans="1:10" ht="16.5" customHeight="1">
      <c r="A8" s="345" t="s">
        <v>595</v>
      </c>
      <c r="B8" s="370">
        <v>4</v>
      </c>
      <c r="C8" s="371">
        <f>HLOOKUP($J$1,资产负债表!$D$1:$T$87,8)</f>
        <v>0</v>
      </c>
      <c r="D8" s="372">
        <f>资产负债表!C8</f>
        <v>0</v>
      </c>
      <c r="E8" s="373" t="s">
        <v>634</v>
      </c>
      <c r="F8" s="374">
        <v>39</v>
      </c>
      <c r="G8" s="371">
        <f>HLOOKUP($J$1,资产负债表!$D$1:$T$87,49)</f>
        <v>0</v>
      </c>
      <c r="H8" s="375">
        <f>资产负债表!C49</f>
        <v>0</v>
      </c>
      <c r="I8" s="349"/>
    </row>
    <row r="9" spans="1:10" ht="16.5" customHeight="1">
      <c r="A9" s="345" t="s">
        <v>596</v>
      </c>
      <c r="B9" s="370">
        <v>5</v>
      </c>
      <c r="C9" s="371">
        <f>HLOOKUP($J$1,资产负债表!$D$1:$T$87,9)</f>
        <v>6230061.5700000003</v>
      </c>
      <c r="D9" s="372">
        <f>资产负债表!C9</f>
        <v>6230061.5700000003</v>
      </c>
      <c r="E9" s="373" t="s">
        <v>635</v>
      </c>
      <c r="F9" s="374">
        <v>40</v>
      </c>
      <c r="G9" s="371">
        <f>HLOOKUP($J$1,资产负债表!$D$1:$T$87,50)</f>
        <v>34444396.57</v>
      </c>
      <c r="H9" s="375">
        <f>资产负债表!C50</f>
        <v>34444396.57</v>
      </c>
      <c r="I9" s="349"/>
    </row>
    <row r="10" spans="1:10" ht="16.5" customHeight="1">
      <c r="A10" s="345" t="s">
        <v>597</v>
      </c>
      <c r="B10" s="370">
        <v>6</v>
      </c>
      <c r="C10" s="371">
        <f>HLOOKUP($J$1,资产负债表!$D$1:$T$87,10)</f>
        <v>2814393.96</v>
      </c>
      <c r="D10" s="372">
        <f>资产负债表!C10</f>
        <v>2814393.96</v>
      </c>
      <c r="E10" s="373" t="s">
        <v>636</v>
      </c>
      <c r="F10" s="374">
        <v>41</v>
      </c>
      <c r="G10" s="371">
        <f>HLOOKUP($J$1,资产负债表!$D$1:$T$87,51)</f>
        <v>480000000</v>
      </c>
      <c r="H10" s="375">
        <f>资产负债表!C51</f>
        <v>480000000</v>
      </c>
      <c r="I10" s="349"/>
    </row>
    <row r="11" spans="1:10" ht="16.5" customHeight="1">
      <c r="A11" s="345" t="s">
        <v>598</v>
      </c>
      <c r="B11" s="370">
        <v>7</v>
      </c>
      <c r="C11" s="371">
        <f>HLOOKUP($J$1,资产负债表!$D$1:$T$87,11)</f>
        <v>0</v>
      </c>
      <c r="D11" s="372">
        <f>资产负债表!C11</f>
        <v>0</v>
      </c>
      <c r="E11" s="373" t="s">
        <v>637</v>
      </c>
      <c r="F11" s="374">
        <v>42</v>
      </c>
      <c r="G11" s="371" t="e">
        <f>HLOOKUP($J$1,资产负债表!$D$1:$T$87,52)</f>
        <v>#VALUE!</v>
      </c>
      <c r="H11" s="375">
        <f>资产负债表!C52</f>
        <v>3144437.33</v>
      </c>
      <c r="I11" s="349"/>
    </row>
    <row r="12" spans="1:10" ht="16.5" customHeight="1">
      <c r="A12" s="345" t="s">
        <v>599</v>
      </c>
      <c r="B12" s="370">
        <v>8</v>
      </c>
      <c r="C12" s="371">
        <f>HLOOKUP($J$1,资产负债表!$D$1:$T$87,12)</f>
        <v>0</v>
      </c>
      <c r="D12" s="372">
        <f>资产负债表!C12</f>
        <v>0</v>
      </c>
      <c r="E12" s="373" t="s">
        <v>638</v>
      </c>
      <c r="F12" s="374">
        <v>43</v>
      </c>
      <c r="G12" s="371">
        <f ca="1">HLOOKUP($J$1,资产负债表!$D$1:$T$87,53)</f>
        <v>100156717.38</v>
      </c>
      <c r="H12" s="375">
        <f>资产负债表!C53</f>
        <v>100156717.38</v>
      </c>
      <c r="I12" s="349"/>
    </row>
    <row r="13" spans="1:10" ht="16.5" customHeight="1">
      <c r="A13" s="345" t="s">
        <v>600</v>
      </c>
      <c r="B13" s="370">
        <v>9</v>
      </c>
      <c r="C13" s="371">
        <f>HLOOKUP($J$1,资产负债表!$D$1:$T$87,13)</f>
        <v>48948224.07</v>
      </c>
      <c r="D13" s="372">
        <f>资产负债表!C13</f>
        <v>48948224.07</v>
      </c>
      <c r="E13" s="373" t="s">
        <v>639</v>
      </c>
      <c r="F13" s="374">
        <v>44</v>
      </c>
      <c r="G13" s="371">
        <f>HLOOKUP($J$1,资产负债表!$D$1:$T$87,54)</f>
        <v>0</v>
      </c>
      <c r="H13" s="375">
        <f>资产负债表!C54</f>
        <v>0</v>
      </c>
      <c r="I13" s="349"/>
    </row>
    <row r="14" spans="1:10" ht="16.5" customHeight="1">
      <c r="A14" s="345" t="s">
        <v>601</v>
      </c>
      <c r="B14" s="370">
        <v>10</v>
      </c>
      <c r="C14" s="371">
        <f>HLOOKUP($J$1,资产负债表!$D$1:$T$87,14)</f>
        <v>1111372877.8499999</v>
      </c>
      <c r="D14" s="372">
        <f>资产负债表!C14</f>
        <v>1111372877.8499999</v>
      </c>
      <c r="E14" s="373" t="s">
        <v>640</v>
      </c>
      <c r="F14" s="374">
        <v>45</v>
      </c>
      <c r="G14" s="371">
        <f>HLOOKUP($J$1,资产负债表!$D$1:$T$87,55)</f>
        <v>0</v>
      </c>
      <c r="H14" s="375">
        <f>资产负债表!C55</f>
        <v>0</v>
      </c>
      <c r="I14" s="349"/>
    </row>
    <row r="15" spans="1:10" ht="16.5" customHeight="1">
      <c r="A15" s="376" t="s">
        <v>779</v>
      </c>
      <c r="B15" s="370">
        <v>11</v>
      </c>
      <c r="C15" s="371">
        <f>HLOOKUP($J$1,资产负债表!$D$1:$T$87,15)</f>
        <v>0</v>
      </c>
      <c r="D15" s="372">
        <f>资产负债表!C15</f>
        <v>0</v>
      </c>
      <c r="E15" s="373" t="s">
        <v>641</v>
      </c>
      <c r="F15" s="374">
        <v>46</v>
      </c>
      <c r="G15" s="371">
        <f>HLOOKUP($J$1,资产负债表!$D$1:$T$87,56)</f>
        <v>171268248.63</v>
      </c>
      <c r="H15" s="375">
        <f>资产负债表!C56</f>
        <v>171268248.63</v>
      </c>
      <c r="I15" s="349"/>
    </row>
    <row r="16" spans="1:10" ht="16.5" customHeight="1">
      <c r="A16" s="345" t="s">
        <v>602</v>
      </c>
      <c r="B16" s="370">
        <v>12</v>
      </c>
      <c r="C16" s="371">
        <f>HLOOKUP($J$1,资产负债表!$D$1:$T$87,16)</f>
        <v>0</v>
      </c>
      <c r="D16" s="372">
        <f>资产负债表!C16</f>
        <v>0</v>
      </c>
      <c r="E16" s="373" t="s">
        <v>642</v>
      </c>
      <c r="F16" s="374">
        <v>47</v>
      </c>
      <c r="G16" s="371">
        <f>HLOOKUP($J$1,资产负债表!$D$1:$T$87,57)</f>
        <v>0</v>
      </c>
      <c r="H16" s="375">
        <f>资产负债表!C57</f>
        <v>0</v>
      </c>
      <c r="I16" s="349"/>
    </row>
    <row r="17" spans="1:9" ht="16.5" customHeight="1">
      <c r="A17" s="376" t="s">
        <v>780</v>
      </c>
      <c r="B17" s="370">
        <v>13</v>
      </c>
      <c r="C17" s="371">
        <f>HLOOKUP($J$1,资产负债表!$D$1:$T$87,17)</f>
        <v>0</v>
      </c>
      <c r="D17" s="372">
        <f>资产负债表!C17</f>
        <v>0</v>
      </c>
      <c r="E17" s="373" t="s">
        <v>643</v>
      </c>
      <c r="F17" s="374">
        <v>48</v>
      </c>
      <c r="G17" s="371">
        <f>HLOOKUP($J$1,资产负债表!$D$1:$T$87,58)</f>
        <v>0</v>
      </c>
      <c r="H17" s="375">
        <f>资产负债表!C58</f>
        <v>0</v>
      </c>
      <c r="I17" s="349"/>
    </row>
    <row r="18" spans="1:9" ht="16.5" customHeight="1">
      <c r="A18" s="345" t="s">
        <v>603</v>
      </c>
      <c r="B18" s="370">
        <v>14</v>
      </c>
      <c r="C18" s="371">
        <f>HLOOKUP($J$1,资产负债表!$D$1:$T$87,18)</f>
        <v>0</v>
      </c>
      <c r="D18" s="372">
        <f>资产负债表!C18</f>
        <v>0</v>
      </c>
      <c r="E18" s="377" t="s">
        <v>644</v>
      </c>
      <c r="F18" s="374">
        <v>49</v>
      </c>
      <c r="G18" s="371">
        <f>HLOOKUP($J$1,资产负债表!$D$1:$T$87,59)</f>
        <v>0</v>
      </c>
      <c r="H18" s="375">
        <f>资产负债表!C59</f>
        <v>0</v>
      </c>
      <c r="I18" s="349"/>
    </row>
    <row r="19" spans="1:9" ht="16.5" customHeight="1">
      <c r="A19" s="378" t="s">
        <v>2</v>
      </c>
      <c r="B19" s="370">
        <v>15</v>
      </c>
      <c r="C19" s="379">
        <f>C6+C7+C8+C9+C10+C11+C12+C13+C14+C16+C17+C18</f>
        <v>1213216543.5899999</v>
      </c>
      <c r="D19" s="380">
        <f>D6+D7+D8+D9+D10+D11+D12+D13+D14+D16+D17+D18</f>
        <v>1536976072.2599998</v>
      </c>
      <c r="E19" s="373" t="s">
        <v>645</v>
      </c>
      <c r="F19" s="374">
        <v>50</v>
      </c>
      <c r="G19" s="371">
        <f>HLOOKUP($J$1,资产负债表!$D$1:$T$87,60)</f>
        <v>0</v>
      </c>
      <c r="H19" s="375">
        <f>资产负债表!C60</f>
        <v>0</v>
      </c>
      <c r="I19" s="349"/>
    </row>
    <row r="20" spans="1:9" ht="16.5" customHeight="1">
      <c r="A20" s="345" t="s">
        <v>604</v>
      </c>
      <c r="B20" s="370">
        <v>16</v>
      </c>
      <c r="C20" s="381"/>
      <c r="D20" s="372"/>
      <c r="E20" s="382" t="s">
        <v>3</v>
      </c>
      <c r="F20" s="374">
        <v>51</v>
      </c>
      <c r="G20" s="383" t="e">
        <f>SUM(G6:G19)</f>
        <v>#VALUE!</v>
      </c>
      <c r="H20" s="384">
        <f>SUM(H6:H19)</f>
        <v>789013799.90999997</v>
      </c>
      <c r="I20" s="349"/>
    </row>
    <row r="21" spans="1:9" ht="16.5" customHeight="1">
      <c r="A21" s="376" t="s">
        <v>605</v>
      </c>
      <c r="B21" s="370">
        <v>17</v>
      </c>
      <c r="C21" s="371">
        <f>HLOOKUP($J$1,资产负债表!$D$1:$T$87,21)</f>
        <v>0</v>
      </c>
      <c r="D21" s="372">
        <f>资产负债表!C21</f>
        <v>0</v>
      </c>
      <c r="E21" s="373" t="s">
        <v>646</v>
      </c>
      <c r="F21" s="374">
        <v>52</v>
      </c>
      <c r="G21" s="385"/>
      <c r="H21" s="375"/>
      <c r="I21" s="349"/>
    </row>
    <row r="22" spans="1:9" ht="16.5" customHeight="1">
      <c r="A22" s="376" t="s">
        <v>606</v>
      </c>
      <c r="B22" s="370">
        <v>18</v>
      </c>
      <c r="C22" s="371">
        <f>HLOOKUP($J$1,资产负债表!$D$1:$T$87,22)</f>
        <v>0</v>
      </c>
      <c r="D22" s="372">
        <f>资产负债表!C22</f>
        <v>0</v>
      </c>
      <c r="E22" s="373" t="s">
        <v>647</v>
      </c>
      <c r="F22" s="374">
        <v>53</v>
      </c>
      <c r="G22" s="371">
        <f>HLOOKUP($J$1,资产负债表!$D$1:$T$87,63)</f>
        <v>477000000</v>
      </c>
      <c r="H22" s="375">
        <f>资产负债表!C63</f>
        <v>500000000</v>
      </c>
      <c r="I22" s="349"/>
    </row>
    <row r="23" spans="1:9" ht="16.5" customHeight="1">
      <c r="A23" s="376" t="s">
        <v>607</v>
      </c>
      <c r="B23" s="370">
        <v>19</v>
      </c>
      <c r="C23" s="371">
        <f>HLOOKUP($J$1,资产负债表!$D$1:$T$87,23)</f>
        <v>0</v>
      </c>
      <c r="D23" s="372">
        <f>资产负债表!C23</f>
        <v>352800167.58999997</v>
      </c>
      <c r="E23" s="373" t="s">
        <v>648</v>
      </c>
      <c r="F23" s="374">
        <v>54</v>
      </c>
      <c r="G23" s="371">
        <f>HLOOKUP($J$1,资产负债表!$D$1:$T$87,64)</f>
        <v>0</v>
      </c>
      <c r="H23" s="375">
        <f>资产负债表!C64</f>
        <v>0</v>
      </c>
      <c r="I23" s="349"/>
    </row>
    <row r="24" spans="1:9" ht="16.5" customHeight="1">
      <c r="A24" s="345" t="s">
        <v>608</v>
      </c>
      <c r="B24" s="370">
        <v>20</v>
      </c>
      <c r="C24" s="371">
        <f>HLOOKUP($J$1,资产负债表!$D$1:$T$87,24)</f>
        <v>0</v>
      </c>
      <c r="D24" s="372">
        <f>资产负债表!C24</f>
        <v>0</v>
      </c>
      <c r="E24" s="373" t="s">
        <v>649</v>
      </c>
      <c r="F24" s="374">
        <v>55</v>
      </c>
      <c r="G24" s="371">
        <f>HLOOKUP($J$1,资产负债表!$D$1:$T$87,65)</f>
        <v>0</v>
      </c>
      <c r="H24" s="375">
        <f>资产负债表!C65</f>
        <v>0</v>
      </c>
      <c r="I24" s="349"/>
    </row>
    <row r="25" spans="1:9" ht="16.5" customHeight="1">
      <c r="A25" s="345" t="s">
        <v>609</v>
      </c>
      <c r="B25" s="370">
        <v>21</v>
      </c>
      <c r="C25" s="371">
        <f>HLOOKUP($J$1,资产负债表!$D$1:$T$87,25)</f>
        <v>0</v>
      </c>
      <c r="D25" s="372">
        <f>资产负债表!C25</f>
        <v>0</v>
      </c>
      <c r="E25" s="373" t="s">
        <v>650</v>
      </c>
      <c r="F25" s="374">
        <v>56</v>
      </c>
      <c r="G25" s="371">
        <f>HLOOKUP($J$1,资产负债表!$D$1:$T$87,66)</f>
        <v>0</v>
      </c>
      <c r="H25" s="375">
        <f>资产负债表!C66</f>
        <v>0</v>
      </c>
      <c r="I25" s="349"/>
    </row>
    <row r="26" spans="1:9" ht="16.5" customHeight="1">
      <c r="A26" s="345" t="s">
        <v>610</v>
      </c>
      <c r="B26" s="370">
        <v>22</v>
      </c>
      <c r="C26" s="371">
        <f>HLOOKUP($J$1,资产负债表!$D$1:$T$87,26)</f>
        <v>2064713.5</v>
      </c>
      <c r="D26" s="372">
        <f>资产负债表!C26</f>
        <v>2075313.5</v>
      </c>
      <c r="E26" s="373" t="s">
        <v>651</v>
      </c>
      <c r="F26" s="374">
        <v>57</v>
      </c>
      <c r="G26" s="371">
        <f>HLOOKUP($J$1,资产负债表!$D$1:$T$87,67)</f>
        <v>0</v>
      </c>
      <c r="H26" s="375">
        <f>资产负债表!C67</f>
        <v>0</v>
      </c>
      <c r="I26" s="349"/>
    </row>
    <row r="27" spans="1:9" ht="16.5" customHeight="1">
      <c r="A27" s="345" t="s">
        <v>611</v>
      </c>
      <c r="B27" s="370">
        <v>23</v>
      </c>
      <c r="C27" s="371">
        <f>HLOOKUP($J$1,资产负债表!$D$1:$T$87,27)</f>
        <v>26348657.23</v>
      </c>
      <c r="D27" s="372">
        <f>资产负债表!C27</f>
        <v>26348657.23</v>
      </c>
      <c r="E27" s="373" t="s">
        <v>652</v>
      </c>
      <c r="F27" s="374">
        <v>58</v>
      </c>
      <c r="G27" s="371">
        <f>HLOOKUP($J$1,资产负债表!$D$1:$T$87,68)</f>
        <v>0</v>
      </c>
      <c r="H27" s="375">
        <f>资产负债表!C68</f>
        <v>0</v>
      </c>
      <c r="I27" s="349"/>
    </row>
    <row r="28" spans="1:9" ht="16.5" customHeight="1">
      <c r="A28" s="345" t="s">
        <v>612</v>
      </c>
      <c r="B28" s="370">
        <v>24</v>
      </c>
      <c r="C28" s="371">
        <f>HLOOKUP($J$1,资产负债表!$D$1:$T$87,28)</f>
        <v>0</v>
      </c>
      <c r="D28" s="372">
        <f>资产负债表!C28</f>
        <v>0</v>
      </c>
      <c r="E28" s="382" t="s">
        <v>653</v>
      </c>
      <c r="F28" s="374">
        <v>59</v>
      </c>
      <c r="G28" s="383">
        <f>SUM(G22:G27)</f>
        <v>477000000</v>
      </c>
      <c r="H28" s="384">
        <f>SUM(H22:H27)</f>
        <v>500000000</v>
      </c>
      <c r="I28" s="349"/>
    </row>
    <row r="29" spans="1:9" ht="16.5" customHeight="1">
      <c r="A29" s="345" t="s">
        <v>613</v>
      </c>
      <c r="B29" s="370">
        <v>25</v>
      </c>
      <c r="C29" s="371">
        <f>HLOOKUP($J$1,资产负债表!$D$1:$T$87,29)</f>
        <v>0</v>
      </c>
      <c r="D29" s="372">
        <f>资产负债表!C29</f>
        <v>0</v>
      </c>
      <c r="E29" s="382" t="s">
        <v>654</v>
      </c>
      <c r="F29" s="374">
        <v>60</v>
      </c>
      <c r="G29" s="383" t="e">
        <f>G20+G28</f>
        <v>#VALUE!</v>
      </c>
      <c r="H29" s="384">
        <f>H20+H28</f>
        <v>1289013799.9099998</v>
      </c>
      <c r="I29" s="349"/>
    </row>
    <row r="30" spans="1:9" ht="16.5" customHeight="1">
      <c r="A30" s="376" t="s">
        <v>614</v>
      </c>
      <c r="B30" s="370">
        <v>26</v>
      </c>
      <c r="C30" s="371">
        <f>HLOOKUP($J$1,资产负债表!$D$1:$T$87,30)</f>
        <v>0</v>
      </c>
      <c r="D30" s="372">
        <f>资产负债表!C30</f>
        <v>0</v>
      </c>
      <c r="E30" s="373" t="s">
        <v>781</v>
      </c>
      <c r="F30" s="374">
        <v>61</v>
      </c>
      <c r="G30" s="385"/>
      <c r="H30" s="375"/>
      <c r="I30" s="349"/>
    </row>
    <row r="31" spans="1:9" ht="16.5" customHeight="1">
      <c r="A31" s="376" t="s">
        <v>615</v>
      </c>
      <c r="B31" s="370">
        <v>27</v>
      </c>
      <c r="C31" s="371">
        <f>HLOOKUP($J$1,资产负债表!$D$1:$T$87,31)</f>
        <v>0</v>
      </c>
      <c r="D31" s="372">
        <f>资产负债表!C31</f>
        <v>0</v>
      </c>
      <c r="E31" s="373" t="s">
        <v>655</v>
      </c>
      <c r="F31" s="374">
        <v>62</v>
      </c>
      <c r="G31" s="371">
        <f>HLOOKUP($J$1,资产负债表!$D$1:$T$87,72)</f>
        <v>0</v>
      </c>
      <c r="H31" s="375">
        <f>资产负债表!C72</f>
        <v>100000000</v>
      </c>
      <c r="I31" s="349"/>
    </row>
    <row r="32" spans="1:9" ht="16.5" customHeight="1">
      <c r="A32" s="345" t="s">
        <v>616</v>
      </c>
      <c r="B32" s="370">
        <v>28</v>
      </c>
      <c r="C32" s="371">
        <f>HLOOKUP($J$1,资产负债表!$D$1:$T$87,32)</f>
        <v>1176740.29</v>
      </c>
      <c r="D32" s="372">
        <f>资产负债表!C32</f>
        <v>1188340.29</v>
      </c>
      <c r="E32" s="373" t="s">
        <v>656</v>
      </c>
      <c r="F32" s="374">
        <v>63</v>
      </c>
      <c r="G32" s="371">
        <f>HLOOKUP($J$1,资产负债表!$D$1:$T$87,73)</f>
        <v>0</v>
      </c>
      <c r="H32" s="375">
        <f>资产负债表!C73</f>
        <v>0</v>
      </c>
      <c r="I32" s="349"/>
    </row>
    <row r="33" spans="1:9" ht="16.5" customHeight="1">
      <c r="A33" s="376" t="s">
        <v>617</v>
      </c>
      <c r="B33" s="370">
        <v>29</v>
      </c>
      <c r="C33" s="371">
        <f>HLOOKUP($J$1,资产负债表!$D$1:$T$87,33)</f>
        <v>0</v>
      </c>
      <c r="D33" s="372">
        <f>资产负债表!C33</f>
        <v>0</v>
      </c>
      <c r="E33" s="373" t="s">
        <v>657</v>
      </c>
      <c r="F33" s="374">
        <v>64</v>
      </c>
      <c r="G33" s="371">
        <f>HLOOKUP($J$1,资产负债表!$D$1:$T$87,74)</f>
        <v>0</v>
      </c>
      <c r="H33" s="375">
        <f>资产负债表!C74</f>
        <v>0</v>
      </c>
      <c r="I33" s="349"/>
    </row>
    <row r="34" spans="1:9" ht="16.5" customHeight="1">
      <c r="A34" s="376" t="s">
        <v>618</v>
      </c>
      <c r="B34" s="370">
        <v>30</v>
      </c>
      <c r="C34" s="371">
        <f>HLOOKUP($J$1,资产负债表!$D$1:$T$87,34)</f>
        <v>0</v>
      </c>
      <c r="D34" s="372">
        <f>资产负债表!C34</f>
        <v>0</v>
      </c>
      <c r="E34" s="373" t="s">
        <v>658</v>
      </c>
      <c r="F34" s="374">
        <v>65</v>
      </c>
      <c r="G34" s="371">
        <f ca="1">HLOOKUP($J$1,资产负债表!$D$1:$T$87,75)</f>
        <v>529593022.28999996</v>
      </c>
      <c r="H34" s="375">
        <v>342345170.34879065</v>
      </c>
      <c r="I34" s="349"/>
    </row>
    <row r="35" spans="1:9" ht="16.5" customHeight="1">
      <c r="A35" s="345" t="s">
        <v>619</v>
      </c>
      <c r="B35" s="370">
        <v>31</v>
      </c>
      <c r="C35" s="371">
        <f>HLOOKUP($J$1,资产负债表!$D$1:$T$87,35)</f>
        <v>0</v>
      </c>
      <c r="D35" s="372">
        <f>资产负债表!C35</f>
        <v>0</v>
      </c>
      <c r="E35" s="373" t="s">
        <v>659</v>
      </c>
      <c r="F35" s="374">
        <v>66</v>
      </c>
      <c r="G35" s="371">
        <f>HLOOKUP($J$1,资产负债表!$D$1:$T$87,76)</f>
        <v>0</v>
      </c>
      <c r="H35" s="375">
        <f>资产负债表!C76</f>
        <v>0</v>
      </c>
      <c r="I35" s="349"/>
    </row>
    <row r="36" spans="1:9" ht="16.5" customHeight="1">
      <c r="A36" s="345" t="s">
        <v>620</v>
      </c>
      <c r="B36" s="370">
        <v>32</v>
      </c>
      <c r="C36" s="371">
        <f>HLOOKUP($J$1,资产负债表!$D$1:$T$87,36)</f>
        <v>0</v>
      </c>
      <c r="D36" s="372">
        <f>资产负债表!C36</f>
        <v>0</v>
      </c>
      <c r="E36" s="373" t="s">
        <v>782</v>
      </c>
      <c r="F36" s="374">
        <v>67</v>
      </c>
      <c r="G36" s="383">
        <f ca="1">G31+G32+G33+G34-G35</f>
        <v>529593022.28999996</v>
      </c>
      <c r="H36" s="384">
        <f>H31+H32+H33+H34-H35</f>
        <v>442345170.34879065</v>
      </c>
      <c r="I36" s="349"/>
    </row>
    <row r="37" spans="1:9" ht="16.5" customHeight="1">
      <c r="A37" s="345" t="s">
        <v>621</v>
      </c>
      <c r="B37" s="370">
        <v>33</v>
      </c>
      <c r="C37" s="371">
        <f>HLOOKUP($J$1,资产负债表!$D$1:$T$87,37)</f>
        <v>0</v>
      </c>
      <c r="D37" s="372">
        <f>资产负债表!C37</f>
        <v>0</v>
      </c>
      <c r="E37" s="373"/>
      <c r="F37" s="374">
        <v>68</v>
      </c>
      <c r="G37" s="386"/>
      <c r="H37" s="375"/>
      <c r="I37" s="349"/>
    </row>
    <row r="38" spans="1:9" ht="16.5" customHeight="1">
      <c r="A38" s="387" t="s">
        <v>622</v>
      </c>
      <c r="B38" s="370">
        <v>34</v>
      </c>
      <c r="C38" s="379">
        <f>SUM(C20:C37)</f>
        <v>29590111.02</v>
      </c>
      <c r="D38" s="380">
        <f>SUM(D20:D37)</f>
        <v>382412478.61000001</v>
      </c>
      <c r="E38" s="373"/>
      <c r="F38" s="374">
        <v>69</v>
      </c>
      <c r="G38" s="386"/>
      <c r="H38" s="375"/>
      <c r="I38" s="349"/>
    </row>
    <row r="39" spans="1:9" ht="16.5" customHeight="1" thickBot="1">
      <c r="A39" s="388" t="s">
        <v>623</v>
      </c>
      <c r="B39" s="389">
        <v>35</v>
      </c>
      <c r="C39" s="390">
        <f>C19+C38</f>
        <v>1242806654.6099999</v>
      </c>
      <c r="D39" s="391">
        <f>D19+D38</f>
        <v>1919388550.8699999</v>
      </c>
      <c r="E39" s="392" t="s">
        <v>660</v>
      </c>
      <c r="F39" s="393">
        <v>70</v>
      </c>
      <c r="G39" s="394" t="e">
        <f ca="1">G29+G36</f>
        <v>#VALUE!</v>
      </c>
      <c r="H39" s="395">
        <f>H29+H36</f>
        <v>1731358970.2587905</v>
      </c>
      <c r="I39" s="349"/>
    </row>
    <row r="40" spans="1:9">
      <c r="I40" s="349"/>
    </row>
    <row r="41" spans="1:9">
      <c r="G41" s="1274" t="e">
        <f ca="1">C39-G39</f>
        <v>#VALUE!</v>
      </c>
      <c r="H41" s="1274">
        <f>D39-H39</f>
        <v>188029580.61120939</v>
      </c>
      <c r="I41" s="349"/>
    </row>
    <row r="42" spans="1:9">
      <c r="G42" s="1274"/>
      <c r="I42" s="349"/>
    </row>
    <row r="43" spans="1:9">
      <c r="I43" s="349"/>
    </row>
    <row r="44" spans="1:9">
      <c r="I44" s="349"/>
    </row>
    <row r="45" spans="1:9">
      <c r="I45" s="349"/>
    </row>
    <row r="46" spans="1:9">
      <c r="I46" s="349"/>
    </row>
    <row r="47" spans="1:9">
      <c r="I47" s="349"/>
    </row>
    <row r="48" spans="1:9">
      <c r="I48" s="349"/>
    </row>
    <row r="49" spans="1:9">
      <c r="I49" s="349"/>
    </row>
    <row r="50" spans="1:9">
      <c r="A50" s="396">
        <f>HLOOKUP($J$1,资产负债表!D1:T87,2)</f>
        <v>41305</v>
      </c>
      <c r="I50" s="349"/>
    </row>
    <row r="51" spans="1:9">
      <c r="I51" s="349"/>
    </row>
    <row r="52" spans="1:9">
      <c r="I52" s="349"/>
    </row>
    <row r="53" spans="1:9">
      <c r="I53" s="349"/>
    </row>
    <row r="54" spans="1:9">
      <c r="I54" s="349"/>
    </row>
    <row r="55" spans="1:9">
      <c r="I55" s="349"/>
    </row>
    <row r="56" spans="1:9">
      <c r="I56" s="349"/>
    </row>
  </sheetData>
  <phoneticPr fontId="2" type="noConversion"/>
  <dataValidations count="1">
    <dataValidation type="list" allowBlank="1" showInputMessage="1" showErrorMessage="1" sqref="J1">
      <formula1>"1季度,1,2,3,2季度,4,5,6,3季度,7,8,9,4季度,10,11,12,2013年度"</formula1>
    </dataValidation>
  </dataValidations>
  <printOptions horizontalCentered="1" verticalCentered="1"/>
  <pageMargins left="0" right="0" top="0" bottom="0" header="0" footer="0"/>
  <pageSetup paperSize="9" scale="80" orientation="landscape" verticalDpi="1200" r:id="rId1"/>
  <headerFooter alignWithMargins="0"/>
  <drawing r:id="rId2"/>
</worksheet>
</file>

<file path=xl/worksheets/sheet6.xml><?xml version="1.0" encoding="utf-8"?>
<worksheet xmlns="http://schemas.openxmlformats.org/spreadsheetml/2006/main" xmlns:r="http://schemas.openxmlformats.org/officeDocument/2006/relationships">
  <sheetPr codeName="Sheet10">
    <outlinePr summaryRight="0"/>
  </sheetPr>
  <dimension ref="A1:W26"/>
  <sheetViews>
    <sheetView workbookViewId="0">
      <pane xSplit="2" ySplit="5" topLeftCell="C6" activePane="bottomRight" state="frozenSplit"/>
      <selection activeCell="D18" sqref="D18"/>
      <selection pane="topRight" activeCell="D18" sqref="D18"/>
      <selection pane="bottomLeft" activeCell="D18" sqref="D18"/>
      <selection pane="bottomRight" activeCell="O6" sqref="O6:R6"/>
    </sheetView>
  </sheetViews>
  <sheetFormatPr defaultRowHeight="14.25" outlineLevelCol="1"/>
  <cols>
    <col min="1" max="1" width="32.75" style="19" customWidth="1"/>
    <col min="2" max="2" width="9.25" style="19" customWidth="1"/>
    <col min="3" max="3" width="12.75" style="596" bestFit="1" customWidth="1"/>
    <col min="4" max="4" width="12.5" style="596" customWidth="1" outlineLevel="1"/>
    <col min="5" max="6" width="10.25" style="596" customWidth="1" outlineLevel="1"/>
    <col min="7" max="7" width="12.75" style="596" bestFit="1" customWidth="1" collapsed="1"/>
    <col min="8" max="10" width="10.25" style="596" hidden="1" customWidth="1" outlineLevel="1"/>
    <col min="11" max="11" width="13.125" style="596" customWidth="1" collapsed="1"/>
    <col min="12" max="14" width="10.25" style="596" hidden="1" customWidth="1" outlineLevel="1"/>
    <col min="15" max="15" width="11.625" style="596" customWidth="1"/>
    <col min="16" max="18" width="12.875" style="1333" customWidth="1" outlineLevel="1"/>
    <col min="19" max="19" width="13.5" style="596" customWidth="1"/>
    <col min="20" max="20" width="10.875" style="596" customWidth="1"/>
    <col min="21" max="21" width="11" style="596" customWidth="1"/>
    <col min="22" max="22" width="8.5" style="19" customWidth="1"/>
    <col min="23" max="23" width="7.25" style="19" customWidth="1"/>
    <col min="24" max="16384" width="9" style="19"/>
  </cols>
  <sheetData>
    <row r="1" spans="1:23" ht="18.75">
      <c r="A1" s="476" t="s">
        <v>290</v>
      </c>
      <c r="B1" s="166" t="s">
        <v>1094</v>
      </c>
      <c r="C1" s="653"/>
      <c r="D1" s="653"/>
      <c r="E1" s="653"/>
      <c r="F1" s="653"/>
      <c r="G1" s="653"/>
      <c r="H1" s="653"/>
      <c r="I1" s="653"/>
      <c r="J1" s="653"/>
      <c r="K1" s="653"/>
      <c r="L1" s="653"/>
      <c r="M1" s="653"/>
      <c r="N1" s="653"/>
      <c r="O1" s="653"/>
      <c r="P1" s="1323"/>
      <c r="Q1" s="1323"/>
      <c r="R1" s="1323"/>
      <c r="S1" s="653"/>
    </row>
    <row r="2" spans="1:23" ht="21" customHeight="1">
      <c r="A2" s="1485" t="s">
        <v>289</v>
      </c>
      <c r="B2" s="1486"/>
      <c r="C2" s="1486"/>
      <c r="D2" s="1486"/>
      <c r="E2" s="1486"/>
      <c r="F2" s="1486"/>
      <c r="G2" s="1486"/>
      <c r="H2" s="1486"/>
      <c r="I2" s="1486"/>
      <c r="J2" s="1486"/>
      <c r="K2" s="1486"/>
      <c r="L2" s="1486"/>
      <c r="M2" s="1486"/>
      <c r="N2" s="1486"/>
      <c r="O2" s="1486"/>
      <c r="P2" s="1486"/>
      <c r="Q2" s="1486"/>
      <c r="R2" s="1486"/>
      <c r="S2" s="1486"/>
      <c r="T2" s="1486"/>
      <c r="U2" s="1486"/>
      <c r="V2" s="1486"/>
      <c r="W2" s="1486"/>
    </row>
    <row r="3" spans="1:23" ht="27" customHeight="1">
      <c r="A3" s="100" t="str">
        <f>表格索引!B4</f>
        <v>编制单位：广东******有限公司</v>
      </c>
      <c r="B3" s="101"/>
      <c r="G3" s="654"/>
      <c r="H3" s="654"/>
      <c r="I3" s="654"/>
      <c r="J3" s="654"/>
      <c r="K3" s="654" t="str">
        <f>表格索引!C4</f>
        <v>预算年度：2013年</v>
      </c>
      <c r="L3" s="654"/>
      <c r="M3" s="654"/>
      <c r="N3" s="654"/>
      <c r="O3" s="654"/>
      <c r="P3" s="1324"/>
      <c r="Q3" s="1324"/>
      <c r="R3" s="1324"/>
      <c r="S3" s="580"/>
      <c r="V3" s="1500" t="s">
        <v>1034</v>
      </c>
      <c r="W3" s="1500"/>
    </row>
    <row r="4" spans="1:23" ht="29.25" customHeight="1">
      <c r="A4" s="1496" t="s">
        <v>1145</v>
      </c>
      <c r="B4" s="1498" t="s">
        <v>58</v>
      </c>
      <c r="C4" s="582" t="s">
        <v>1207</v>
      </c>
      <c r="D4" s="582" t="s">
        <v>368</v>
      </c>
      <c r="E4" s="582" t="s">
        <v>369</v>
      </c>
      <c r="F4" s="582" t="s">
        <v>370</v>
      </c>
      <c r="G4" s="582" t="s">
        <v>1208</v>
      </c>
      <c r="H4" s="582" t="s">
        <v>371</v>
      </c>
      <c r="I4" s="582" t="s">
        <v>372</v>
      </c>
      <c r="J4" s="582" t="s">
        <v>373</v>
      </c>
      <c r="K4" s="582" t="s">
        <v>1191</v>
      </c>
      <c r="L4" s="582" t="s">
        <v>374</v>
      </c>
      <c r="M4" s="582" t="s">
        <v>375</v>
      </c>
      <c r="N4" s="582" t="s">
        <v>376</v>
      </c>
      <c r="O4" s="582" t="s">
        <v>1192</v>
      </c>
      <c r="P4" s="1325" t="s">
        <v>377</v>
      </c>
      <c r="Q4" s="1325" t="s">
        <v>378</v>
      </c>
      <c r="R4" s="1325" t="s">
        <v>379</v>
      </c>
      <c r="S4" s="655" t="s">
        <v>1143</v>
      </c>
      <c r="T4" s="656" t="s">
        <v>59</v>
      </c>
      <c r="U4" s="656" t="s">
        <v>86</v>
      </c>
      <c r="V4" s="130" t="s">
        <v>60</v>
      </c>
      <c r="W4" s="130" t="s">
        <v>61</v>
      </c>
    </row>
    <row r="5" spans="1:23" ht="22.5" customHeight="1">
      <c r="A5" s="1497"/>
      <c r="B5" s="1499"/>
      <c r="C5" s="657" t="s">
        <v>12</v>
      </c>
      <c r="D5" s="657"/>
      <c r="E5" s="657"/>
      <c r="F5" s="657"/>
      <c r="G5" s="657" t="s">
        <v>13</v>
      </c>
      <c r="H5" s="657"/>
      <c r="I5" s="657"/>
      <c r="J5" s="657"/>
      <c r="K5" s="657" t="s">
        <v>19</v>
      </c>
      <c r="L5" s="657"/>
      <c r="M5" s="657"/>
      <c r="N5" s="657"/>
      <c r="O5" s="657" t="s">
        <v>15</v>
      </c>
      <c r="P5" s="1326"/>
      <c r="Q5" s="1326"/>
      <c r="R5" s="1326"/>
      <c r="S5" s="658" t="s">
        <v>20</v>
      </c>
      <c r="T5" s="659" t="s">
        <v>17</v>
      </c>
      <c r="U5" s="659" t="s">
        <v>87</v>
      </c>
      <c r="V5" s="131" t="s">
        <v>88</v>
      </c>
      <c r="W5" s="25"/>
    </row>
    <row r="6" spans="1:23" ht="18.75" customHeight="1">
      <c r="A6" s="700" t="s">
        <v>1055</v>
      </c>
      <c r="B6" s="1447" t="s">
        <v>1016</v>
      </c>
      <c r="C6" s="588">
        <f t="shared" ref="C6:C18" si="0">SUM(D6:F6)</f>
        <v>0</v>
      </c>
      <c r="D6" s="660">
        <f>'二-1主营收入'!C25</f>
        <v>0</v>
      </c>
      <c r="E6" s="660">
        <f>'二-1主营收入'!D25</f>
        <v>0</v>
      </c>
      <c r="F6" s="660">
        <f>'二-1主营收入'!E25</f>
        <v>0</v>
      </c>
      <c r="G6" s="588">
        <f t="shared" ref="G6" si="1">SUM(H6:J6)</f>
        <v>0</v>
      </c>
      <c r="H6" s="660">
        <f>'二-1主营收入'!G25</f>
        <v>0</v>
      </c>
      <c r="I6" s="660">
        <f>'二-1主营收入'!H25</f>
        <v>0</v>
      </c>
      <c r="J6" s="660">
        <f>'二-1主营收入'!I25</f>
        <v>0</v>
      </c>
      <c r="K6" s="588">
        <f t="shared" ref="K6" si="2">SUM(L6:N6)</f>
        <v>0</v>
      </c>
      <c r="L6" s="660">
        <f>'二-1主营收入'!K25</f>
        <v>0</v>
      </c>
      <c r="M6" s="660">
        <f>'二-1主营收入'!L25</f>
        <v>0</v>
      </c>
      <c r="N6" s="660">
        <f>'二-1主营收入'!M25</f>
        <v>0</v>
      </c>
      <c r="O6" s="588">
        <f t="shared" ref="O6" si="3">SUM(P6:R6)</f>
        <v>0</v>
      </c>
      <c r="P6" s="660">
        <f>'二-1主营收入'!O25</f>
        <v>0</v>
      </c>
      <c r="Q6" s="660">
        <f>'二-1主营收入'!P25</f>
        <v>0</v>
      </c>
      <c r="R6" s="660">
        <f>'二-1主营收入'!Q25</f>
        <v>0</v>
      </c>
      <c r="S6" s="661">
        <f>SUM(C6,G6,K6,O6)</f>
        <v>0</v>
      </c>
      <c r="T6" s="660"/>
      <c r="U6" s="660">
        <f>S6-T6</f>
        <v>0</v>
      </c>
      <c r="V6" s="241" t="str">
        <f>IF(ISNUMBER(U6/T6),U6/T6,"")</f>
        <v/>
      </c>
      <c r="W6" s="195"/>
    </row>
    <row r="7" spans="1:23" ht="18.75" customHeight="1">
      <c r="A7" s="198" t="s">
        <v>1113</v>
      </c>
      <c r="B7" s="164" t="s">
        <v>407</v>
      </c>
      <c r="C7" s="588">
        <f t="shared" si="0"/>
        <v>0</v>
      </c>
      <c r="D7" s="662"/>
      <c r="E7" s="662"/>
      <c r="F7" s="662"/>
      <c r="G7" s="588">
        <f t="shared" ref="G7:G18" si="4">SUM(H7:J7)</f>
        <v>0</v>
      </c>
      <c r="H7" s="662"/>
      <c r="I7" s="662"/>
      <c r="J7" s="662"/>
      <c r="K7" s="588">
        <f t="shared" ref="K7:K18" si="5">SUM(L7:N7)</f>
        <v>0</v>
      </c>
      <c r="L7" s="662"/>
      <c r="M7" s="662"/>
      <c r="N7" s="662"/>
      <c r="O7" s="588">
        <f t="shared" ref="O7:O18" si="6">SUM(P7:R7)</f>
        <v>0</v>
      </c>
      <c r="P7" s="1327"/>
      <c r="Q7" s="1327"/>
      <c r="R7" s="1327"/>
      <c r="S7" s="661">
        <f t="shared" ref="S7:S25" si="7">SUM(C7,G7,K7,O7)</f>
        <v>0</v>
      </c>
      <c r="T7" s="663"/>
      <c r="U7" s="663">
        <f t="shared" ref="U7:U25" si="8">S7-T7</f>
        <v>0</v>
      </c>
      <c r="V7" s="241" t="str">
        <f t="shared" ref="V7:V26" si="9">IF(ISNUMBER(U7/T7),U7/T7,"")</f>
        <v/>
      </c>
      <c r="W7" s="25"/>
    </row>
    <row r="8" spans="1:23" ht="18.75" customHeight="1">
      <c r="A8" s="199" t="s">
        <v>1114</v>
      </c>
      <c r="B8" s="163" t="s">
        <v>408</v>
      </c>
      <c r="C8" s="588">
        <f t="shared" si="0"/>
        <v>2268343.63</v>
      </c>
      <c r="D8" s="1278">
        <f>'3、营业税金及附加'!D18</f>
        <v>0</v>
      </c>
      <c r="E8" s="664">
        <f>'3、营业税金及附加'!E18</f>
        <v>2268343.63</v>
      </c>
      <c r="F8" s="664">
        <f>'3、营业税金及附加'!F18</f>
        <v>0</v>
      </c>
      <c r="G8" s="588">
        <f t="shared" si="4"/>
        <v>0</v>
      </c>
      <c r="H8" s="664">
        <f>'3、营业税金及附加'!H18</f>
        <v>0</v>
      </c>
      <c r="I8" s="664">
        <f>'3、营业税金及附加'!I18</f>
        <v>0</v>
      </c>
      <c r="J8" s="664">
        <f>'3、营业税金及附加'!J18</f>
        <v>0</v>
      </c>
      <c r="K8" s="588">
        <f t="shared" si="5"/>
        <v>0</v>
      </c>
      <c r="L8" s="664">
        <f>'3、营业税金及附加'!L18</f>
        <v>0</v>
      </c>
      <c r="M8" s="664">
        <f>'3、营业税金及附加'!M18</f>
        <v>0</v>
      </c>
      <c r="N8" s="664">
        <f>'3、营业税金及附加'!N18</f>
        <v>0</v>
      </c>
      <c r="O8" s="588">
        <f t="shared" si="6"/>
        <v>0</v>
      </c>
      <c r="P8" s="1278">
        <f>'3、营业税金及附加'!P18</f>
        <v>0</v>
      </c>
      <c r="Q8" s="1278">
        <f>'3、营业税金及附加'!Q18</f>
        <v>0</v>
      </c>
      <c r="R8" s="1278">
        <f>'3、营业税金及附加'!R18</f>
        <v>0</v>
      </c>
      <c r="S8" s="661">
        <f t="shared" si="7"/>
        <v>2268343.63</v>
      </c>
      <c r="T8" s="663"/>
      <c r="U8" s="663">
        <f t="shared" si="8"/>
        <v>2268343.63</v>
      </c>
      <c r="V8" s="241" t="str">
        <f t="shared" si="9"/>
        <v/>
      </c>
      <c r="W8" s="25"/>
    </row>
    <row r="9" spans="1:23" ht="18.75" customHeight="1">
      <c r="A9" s="216" t="s">
        <v>1056</v>
      </c>
      <c r="B9" s="217"/>
      <c r="C9" s="588">
        <f t="shared" si="0"/>
        <v>-2268343.63</v>
      </c>
      <c r="D9" s="665">
        <f>D6-D7-D8</f>
        <v>0</v>
      </c>
      <c r="E9" s="665">
        <f>E6-E7-E8</f>
        <v>-2268343.63</v>
      </c>
      <c r="F9" s="665">
        <f>F6-F7-F8</f>
        <v>0</v>
      </c>
      <c r="G9" s="588">
        <f t="shared" si="4"/>
        <v>0</v>
      </c>
      <c r="H9" s="665">
        <f>H6-H7-H8</f>
        <v>0</v>
      </c>
      <c r="I9" s="665">
        <f>I6-I7-I8</f>
        <v>0</v>
      </c>
      <c r="J9" s="665">
        <f>J6-J7-J8</f>
        <v>0</v>
      </c>
      <c r="K9" s="588">
        <f t="shared" si="5"/>
        <v>0</v>
      </c>
      <c r="L9" s="665">
        <f>L6-L7-L8</f>
        <v>0</v>
      </c>
      <c r="M9" s="665">
        <f>M6-M7-M8</f>
        <v>0</v>
      </c>
      <c r="N9" s="665">
        <f>N6-N7-N8</f>
        <v>0</v>
      </c>
      <c r="O9" s="588">
        <f t="shared" si="6"/>
        <v>0</v>
      </c>
      <c r="P9" s="1328">
        <f>P6-P7-P8</f>
        <v>0</v>
      </c>
      <c r="Q9" s="1328">
        <f>Q6-Q7-Q8</f>
        <v>0</v>
      </c>
      <c r="R9" s="1328">
        <f>R6-R7-R8</f>
        <v>0</v>
      </c>
      <c r="S9" s="666">
        <f t="shared" si="7"/>
        <v>-2268343.63</v>
      </c>
      <c r="T9" s="660"/>
      <c r="U9" s="660">
        <f t="shared" si="8"/>
        <v>-2268343.63</v>
      </c>
      <c r="V9" s="241" t="str">
        <f t="shared" si="9"/>
        <v/>
      </c>
      <c r="W9" s="195"/>
    </row>
    <row r="10" spans="1:23" ht="18.75" customHeight="1">
      <c r="A10" s="198" t="s">
        <v>1061</v>
      </c>
      <c r="B10" s="163" t="s">
        <v>409</v>
      </c>
      <c r="C10" s="588">
        <f t="shared" si="0"/>
        <v>1147603.5900000001</v>
      </c>
      <c r="D10" s="664">
        <f>'4、其他业务利润'!D17</f>
        <v>382534.53</v>
      </c>
      <c r="E10" s="664">
        <f>'4、其他业务利润'!E17</f>
        <v>382534.53</v>
      </c>
      <c r="F10" s="664">
        <f>'4、其他业务利润'!F17</f>
        <v>382534.53</v>
      </c>
      <c r="G10" s="588">
        <f t="shared" si="4"/>
        <v>0</v>
      </c>
      <c r="H10" s="664">
        <f>'4、其他业务利润'!H17</f>
        <v>0</v>
      </c>
      <c r="I10" s="664">
        <f>'4、其他业务利润'!I17</f>
        <v>0</v>
      </c>
      <c r="J10" s="664">
        <f>'4、其他业务利润'!J17</f>
        <v>0</v>
      </c>
      <c r="K10" s="588">
        <f t="shared" si="5"/>
        <v>0</v>
      </c>
      <c r="L10" s="664">
        <f>'4、其他业务利润'!L17</f>
        <v>0</v>
      </c>
      <c r="M10" s="664">
        <f>'4、其他业务利润'!M17</f>
        <v>0</v>
      </c>
      <c r="N10" s="664">
        <f>'4、其他业务利润'!N17</f>
        <v>0</v>
      </c>
      <c r="O10" s="588">
        <f t="shared" si="6"/>
        <v>0</v>
      </c>
      <c r="P10" s="1278">
        <f>'4、其他业务利润'!P17</f>
        <v>0</v>
      </c>
      <c r="Q10" s="1278">
        <f>'4、其他业务利润'!Q17</f>
        <v>0</v>
      </c>
      <c r="R10" s="1278">
        <f>'4、其他业务利润'!R17</f>
        <v>0</v>
      </c>
      <c r="S10" s="661">
        <f t="shared" si="7"/>
        <v>1147603.5900000001</v>
      </c>
      <c r="T10" s="663"/>
      <c r="U10" s="663">
        <f t="shared" si="8"/>
        <v>1147603.5900000001</v>
      </c>
      <c r="V10" s="241" t="str">
        <f t="shared" si="9"/>
        <v/>
      </c>
      <c r="W10" s="25"/>
    </row>
    <row r="11" spans="1:23" ht="18.75" customHeight="1">
      <c r="A11" s="200" t="s">
        <v>627</v>
      </c>
      <c r="B11" s="163" t="s">
        <v>628</v>
      </c>
      <c r="C11" s="588">
        <f t="shared" si="0"/>
        <v>0</v>
      </c>
      <c r="D11" s="664">
        <f>'5、销售费用'!E57</f>
        <v>0</v>
      </c>
      <c r="E11" s="664">
        <f>'5、销售费用'!F57</f>
        <v>0</v>
      </c>
      <c r="F11" s="664">
        <f>'5、销售费用'!G57</f>
        <v>0</v>
      </c>
      <c r="G11" s="588">
        <f t="shared" si="4"/>
        <v>0</v>
      </c>
      <c r="H11" s="664">
        <f>'5、销售费用'!I57</f>
        <v>0</v>
      </c>
      <c r="I11" s="664">
        <f>'5、销售费用'!J57</f>
        <v>0</v>
      </c>
      <c r="J11" s="664">
        <f>'5、销售费用'!K57</f>
        <v>0</v>
      </c>
      <c r="K11" s="588">
        <f t="shared" si="5"/>
        <v>0</v>
      </c>
      <c r="L11" s="664">
        <f>'5、销售费用'!M57</f>
        <v>0</v>
      </c>
      <c r="M11" s="664">
        <f>'5、销售费用'!N57</f>
        <v>0</v>
      </c>
      <c r="N11" s="664">
        <f>'5、销售费用'!O57</f>
        <v>0</v>
      </c>
      <c r="O11" s="588">
        <f t="shared" si="6"/>
        <v>0</v>
      </c>
      <c r="P11" s="1278">
        <f>'5、销售费用'!Q57</f>
        <v>0</v>
      </c>
      <c r="Q11" s="1278">
        <f>'5、销售费用'!R57</f>
        <v>0</v>
      </c>
      <c r="R11" s="1278">
        <f>'5、销售费用'!S57</f>
        <v>0</v>
      </c>
      <c r="S11" s="661">
        <f t="shared" si="7"/>
        <v>0</v>
      </c>
      <c r="T11" s="663"/>
      <c r="U11" s="663">
        <f t="shared" si="8"/>
        <v>0</v>
      </c>
      <c r="V11" s="241" t="str">
        <f t="shared" si="9"/>
        <v/>
      </c>
      <c r="W11" s="25"/>
    </row>
    <row r="12" spans="1:23" ht="18.75" customHeight="1">
      <c r="A12" s="198" t="s">
        <v>110</v>
      </c>
      <c r="B12" s="163" t="s">
        <v>1725</v>
      </c>
      <c r="C12" s="588">
        <f t="shared" si="0"/>
        <v>217300</v>
      </c>
      <c r="D12" s="664">
        <f>'6、管理费用'!E102</f>
        <v>72200</v>
      </c>
      <c r="E12" s="664">
        <f>'6、管理费用'!F102</f>
        <v>72500</v>
      </c>
      <c r="F12" s="664">
        <f>'6、管理费用'!G102</f>
        <v>72600</v>
      </c>
      <c r="G12" s="588">
        <f t="shared" si="4"/>
        <v>220600</v>
      </c>
      <c r="H12" s="664">
        <f>'6、管理费用'!I102</f>
        <v>73200</v>
      </c>
      <c r="I12" s="664">
        <f>'6、管理费用'!J102</f>
        <v>73700</v>
      </c>
      <c r="J12" s="664">
        <f>'6、管理费用'!K102</f>
        <v>73700</v>
      </c>
      <c r="K12" s="588">
        <f t="shared" si="5"/>
        <v>221100</v>
      </c>
      <c r="L12" s="664">
        <f>'6、管理费用'!M102</f>
        <v>73700</v>
      </c>
      <c r="M12" s="664">
        <f>'6、管理费用'!N102</f>
        <v>73700</v>
      </c>
      <c r="N12" s="664">
        <f>'6、管理费用'!O102</f>
        <v>73700</v>
      </c>
      <c r="O12" s="588">
        <f t="shared" si="6"/>
        <v>202200</v>
      </c>
      <c r="P12" s="664">
        <f>'6、管理费用'!Q102</f>
        <v>67400</v>
      </c>
      <c r="Q12" s="664">
        <f>'6、管理费用'!R102</f>
        <v>67400</v>
      </c>
      <c r="R12" s="664">
        <f>'6、管理费用'!S102</f>
        <v>67400</v>
      </c>
      <c r="S12" s="661">
        <f t="shared" si="7"/>
        <v>861200</v>
      </c>
      <c r="T12" s="663"/>
      <c r="U12" s="663">
        <f t="shared" si="8"/>
        <v>861200</v>
      </c>
      <c r="V12" s="241" t="str">
        <f t="shared" si="9"/>
        <v/>
      </c>
      <c r="W12" s="25"/>
    </row>
    <row r="13" spans="1:23" ht="18.75" customHeight="1">
      <c r="A13" s="198" t="s">
        <v>111</v>
      </c>
      <c r="B13" s="163" t="s">
        <v>1031</v>
      </c>
      <c r="C13" s="588">
        <f t="shared" si="0"/>
        <v>5604907.7400000002</v>
      </c>
      <c r="D13" s="664">
        <f>'7、财务费用'!C12</f>
        <v>1092063.2</v>
      </c>
      <c r="E13" s="664">
        <f>'7、财务费用'!D12</f>
        <v>2954844.54</v>
      </c>
      <c r="F13" s="664">
        <f>'7、财务费用'!E12</f>
        <v>1558000</v>
      </c>
      <c r="G13" s="588">
        <f t="shared" si="4"/>
        <v>10364000</v>
      </c>
      <c r="H13" s="664">
        <f>'7、财务费用'!G12</f>
        <v>3278000</v>
      </c>
      <c r="I13" s="664">
        <f>'7、财务费用'!H12</f>
        <v>3418000</v>
      </c>
      <c r="J13" s="664">
        <f>'7、财务费用'!I12</f>
        <v>3668000</v>
      </c>
      <c r="K13" s="588">
        <f t="shared" si="5"/>
        <v>5664000</v>
      </c>
      <c r="L13" s="664">
        <f>'7、财务费用'!K12</f>
        <v>1888000</v>
      </c>
      <c r="M13" s="664">
        <f>'7、财务费用'!L12</f>
        <v>1888000</v>
      </c>
      <c r="N13" s="664">
        <f>'7、财务费用'!M12</f>
        <v>1888000</v>
      </c>
      <c r="O13" s="588">
        <f t="shared" si="6"/>
        <v>5335000</v>
      </c>
      <c r="P13" s="1278">
        <f>'7、财务费用'!O12</f>
        <v>1758000</v>
      </c>
      <c r="Q13" s="1278">
        <f>'7、财务费用'!P12</f>
        <v>1819000</v>
      </c>
      <c r="R13" s="1278">
        <f>'7、财务费用'!Q12</f>
        <v>1758000</v>
      </c>
      <c r="S13" s="661">
        <f t="shared" si="7"/>
        <v>26967907.740000002</v>
      </c>
      <c r="T13" s="663"/>
      <c r="U13" s="663">
        <f t="shared" si="8"/>
        <v>26967907.740000002</v>
      </c>
      <c r="V13" s="241" t="str">
        <f t="shared" si="9"/>
        <v/>
      </c>
      <c r="W13" s="25"/>
    </row>
    <row r="14" spans="1:23" ht="18.75" customHeight="1">
      <c r="A14" s="216" t="s">
        <v>1147</v>
      </c>
      <c r="B14" s="218"/>
      <c r="C14" s="588">
        <f t="shared" si="0"/>
        <v>-6942947.7799999993</v>
      </c>
      <c r="D14" s="665">
        <f>D9+D10-D11-D12-D13</f>
        <v>-781728.66999999993</v>
      </c>
      <c r="E14" s="665">
        <f>E9+E10-E11-E12-E13</f>
        <v>-4913153.6399999997</v>
      </c>
      <c r="F14" s="665">
        <f>F9+F10-F11-F12-F13</f>
        <v>-1248065.47</v>
      </c>
      <c r="G14" s="588">
        <f t="shared" si="4"/>
        <v>-10584600</v>
      </c>
      <c r="H14" s="665">
        <f>H9+H10-H11-H12-H13</f>
        <v>-3351200</v>
      </c>
      <c r="I14" s="665">
        <f>I9+I10-I11-I12-I13</f>
        <v>-3491700</v>
      </c>
      <c r="J14" s="665">
        <f>J9+J10-J11-J12-J13</f>
        <v>-3741700</v>
      </c>
      <c r="K14" s="588">
        <f t="shared" si="5"/>
        <v>-5885100</v>
      </c>
      <c r="L14" s="665">
        <f>L9+L10-L11-L12-L13</f>
        <v>-1961700</v>
      </c>
      <c r="M14" s="665">
        <f>M9+M10-M11-M12-M13</f>
        <v>-1961700</v>
      </c>
      <c r="N14" s="665">
        <f>N9+N10-N11-N12-N13</f>
        <v>-1961700</v>
      </c>
      <c r="O14" s="588">
        <f t="shared" si="6"/>
        <v>-5537200</v>
      </c>
      <c r="P14" s="1328">
        <f>P9+P10-P11-P12-P13</f>
        <v>-1825400</v>
      </c>
      <c r="Q14" s="1328">
        <f>Q9+Q10-Q11-Q12-Q13</f>
        <v>-1886400</v>
      </c>
      <c r="R14" s="1328">
        <f>R9+R10-R11-R12-R13</f>
        <v>-1825400</v>
      </c>
      <c r="S14" s="666">
        <f t="shared" si="7"/>
        <v>-28949847.780000001</v>
      </c>
      <c r="T14" s="665"/>
      <c r="U14" s="660">
        <f t="shared" si="8"/>
        <v>-28949847.780000001</v>
      </c>
      <c r="V14" s="241" t="str">
        <f t="shared" si="9"/>
        <v/>
      </c>
      <c r="W14" s="195"/>
    </row>
    <row r="15" spans="1:23" ht="18.75" customHeight="1">
      <c r="A15" s="198" t="s">
        <v>112</v>
      </c>
      <c r="B15" s="163" t="s">
        <v>410</v>
      </c>
      <c r="C15" s="588">
        <f t="shared" ca="1" si="0"/>
        <v>0</v>
      </c>
      <c r="D15" s="664">
        <f ca="1">SUMIF('一-10收回投资本金、收益'!$A$7:$A$23,"投资收益",'一-10收回投资本金、收益'!F$7:F$22)</f>
        <v>0</v>
      </c>
      <c r="E15" s="664">
        <f ca="1">SUMIF('一-10收回投资本金、收益'!$A$7:$A$23,"投资收益",'一-10收回投资本金、收益'!G$7:G$22)</f>
        <v>0</v>
      </c>
      <c r="F15" s="664">
        <f ca="1">SUMIF('一-10收回投资本金、收益'!$A$7:$A$23,"投资收益",'一-10收回投资本金、收益'!H$7:H$22)</f>
        <v>0</v>
      </c>
      <c r="G15" s="588">
        <f t="shared" ca="1" si="4"/>
        <v>0</v>
      </c>
      <c r="H15" s="664">
        <f ca="1">SUMIF('一-10收回投资本金、收益'!$A$7:$A$23,"投资收益",'一-10收回投资本金、收益'!J$7:J$22)</f>
        <v>0</v>
      </c>
      <c r="I15" s="664">
        <f ca="1">SUMIF('一-10收回投资本金、收益'!$A$7:$A$23,"投资收益",'一-10收回投资本金、收益'!K$7:K$22)</f>
        <v>0</v>
      </c>
      <c r="J15" s="664">
        <f ca="1">SUMIF('一-10收回投资本金、收益'!$A$7:$A$23,"投资收益",'一-10收回投资本金、收益'!L$7:L$22)</f>
        <v>0</v>
      </c>
      <c r="K15" s="588">
        <f t="shared" ca="1" si="5"/>
        <v>0</v>
      </c>
      <c r="L15" s="664">
        <f ca="1">SUMIF('一-10收回投资本金、收益'!$A$7:$A$23,"投资收益",'一-10收回投资本金、收益'!N$7:N$22)</f>
        <v>0</v>
      </c>
      <c r="M15" s="664">
        <f ca="1">SUMIF('一-10收回投资本金、收益'!$A$7:$A$23,"投资收益",'一-10收回投资本金、收益'!O$7:O$22)</f>
        <v>0</v>
      </c>
      <c r="N15" s="664">
        <f ca="1">SUMIF('一-10收回投资本金、收益'!$A$7:$A$23,"投资收益",'一-10收回投资本金、收益'!P$7:P$22)</f>
        <v>0</v>
      </c>
      <c r="O15" s="588">
        <f t="shared" ca="1" si="6"/>
        <v>0</v>
      </c>
      <c r="P15" s="1278">
        <f ca="1">SUMIF('一-10收回投资本金、收益'!$A$7:$A$23,"投资收益",'一-10收回投资本金、收益'!R$7:R$22)</f>
        <v>0</v>
      </c>
      <c r="Q15" s="1278">
        <f ca="1">SUMIF('一-10收回投资本金、收益'!$A$7:$A$23,"投资收益",'一-10收回投资本金、收益'!S$7:S$22)</f>
        <v>0</v>
      </c>
      <c r="R15" s="1278">
        <f ca="1">SUMIF('一-10收回投资本金、收益'!$A$7:$A$23,"投资收益",'一-10收回投资本金、收益'!T$7:T$22)</f>
        <v>0</v>
      </c>
      <c r="S15" s="661">
        <f t="shared" ca="1" si="7"/>
        <v>0</v>
      </c>
      <c r="T15" s="663"/>
      <c r="U15" s="663">
        <f t="shared" ca="1" si="8"/>
        <v>0</v>
      </c>
      <c r="V15" s="241" t="str">
        <f t="shared" ca="1" si="9"/>
        <v/>
      </c>
      <c r="W15" s="25"/>
    </row>
    <row r="16" spans="1:23" ht="18.75" customHeight="1">
      <c r="A16" s="200" t="s">
        <v>1059</v>
      </c>
      <c r="B16" s="163" t="s">
        <v>1032</v>
      </c>
      <c r="C16" s="588">
        <f t="shared" si="0"/>
        <v>0</v>
      </c>
      <c r="D16" s="664">
        <f>'9、营业外收支'!D13</f>
        <v>0</v>
      </c>
      <c r="E16" s="664">
        <f>'9、营业外收支'!E13</f>
        <v>0</v>
      </c>
      <c r="F16" s="664">
        <f>'9、营业外收支'!F13</f>
        <v>0</v>
      </c>
      <c r="G16" s="588">
        <f t="shared" si="4"/>
        <v>0</v>
      </c>
      <c r="H16" s="664">
        <f>'9、营业外收支'!H13</f>
        <v>0</v>
      </c>
      <c r="I16" s="664">
        <f>'9、营业外收支'!I13</f>
        <v>0</v>
      </c>
      <c r="J16" s="664">
        <f>'9、营业外收支'!J13</f>
        <v>0</v>
      </c>
      <c r="K16" s="588">
        <f t="shared" si="5"/>
        <v>0</v>
      </c>
      <c r="L16" s="664">
        <f>'9、营业外收支'!L13</f>
        <v>0</v>
      </c>
      <c r="M16" s="664">
        <f>'9、营业外收支'!M13</f>
        <v>0</v>
      </c>
      <c r="N16" s="664">
        <f>'9、营业外收支'!N13</f>
        <v>0</v>
      </c>
      <c r="O16" s="588">
        <f t="shared" si="6"/>
        <v>0</v>
      </c>
      <c r="P16" s="1278">
        <f>'9、营业外收支'!P13</f>
        <v>0</v>
      </c>
      <c r="Q16" s="1278">
        <f>'9、营业外收支'!Q13</f>
        <v>0</v>
      </c>
      <c r="R16" s="1278">
        <f>'9、营业外收支'!R13</f>
        <v>0</v>
      </c>
      <c r="S16" s="661">
        <f t="shared" si="7"/>
        <v>0</v>
      </c>
      <c r="T16" s="663"/>
      <c r="U16" s="663">
        <f t="shared" si="8"/>
        <v>0</v>
      </c>
      <c r="V16" s="241" t="str">
        <f t="shared" si="9"/>
        <v/>
      </c>
      <c r="W16" s="25"/>
    </row>
    <row r="17" spans="1:23" ht="18.75" customHeight="1">
      <c r="A17" s="200" t="s">
        <v>1060</v>
      </c>
      <c r="B17" s="163" t="s">
        <v>1032</v>
      </c>
      <c r="C17" s="588">
        <f t="shared" si="0"/>
        <v>0</v>
      </c>
      <c r="D17" s="664">
        <f>'9、营业外收支'!D34</f>
        <v>0</v>
      </c>
      <c r="E17" s="664">
        <f>'9、营业外收支'!E34</f>
        <v>0</v>
      </c>
      <c r="F17" s="664">
        <f>'9、营业外收支'!F34</f>
        <v>0</v>
      </c>
      <c r="G17" s="588">
        <f t="shared" si="4"/>
        <v>0</v>
      </c>
      <c r="H17" s="664">
        <f>'9、营业外收支'!H34</f>
        <v>0</v>
      </c>
      <c r="I17" s="664">
        <f>'9、营业外收支'!I34</f>
        <v>0</v>
      </c>
      <c r="J17" s="664">
        <f>'9、营业外收支'!J34</f>
        <v>0</v>
      </c>
      <c r="K17" s="588">
        <f t="shared" si="5"/>
        <v>0</v>
      </c>
      <c r="L17" s="664">
        <f>'9、营业外收支'!L34</f>
        <v>0</v>
      </c>
      <c r="M17" s="664">
        <f>'9、营业外收支'!M34</f>
        <v>0</v>
      </c>
      <c r="N17" s="664">
        <f>'9、营业外收支'!N34</f>
        <v>0</v>
      </c>
      <c r="O17" s="588">
        <f t="shared" si="6"/>
        <v>0</v>
      </c>
      <c r="P17" s="1278">
        <f>'9、营业外收支'!P34</f>
        <v>0</v>
      </c>
      <c r="Q17" s="1278">
        <f>'9、营业外收支'!Q34</f>
        <v>0</v>
      </c>
      <c r="R17" s="1278">
        <f>'9、营业外收支'!R34</f>
        <v>0</v>
      </c>
      <c r="S17" s="661">
        <f t="shared" si="7"/>
        <v>0</v>
      </c>
      <c r="T17" s="663"/>
      <c r="U17" s="663">
        <f t="shared" si="8"/>
        <v>0</v>
      </c>
      <c r="V17" s="241" t="str">
        <f t="shared" si="9"/>
        <v/>
      </c>
      <c r="W17" s="25"/>
    </row>
    <row r="18" spans="1:23" ht="18.75" customHeight="1">
      <c r="A18" s="216" t="s">
        <v>1148</v>
      </c>
      <c r="B18" s="218"/>
      <c r="C18" s="588">
        <f t="shared" ca="1" si="0"/>
        <v>-6942947.7799999993</v>
      </c>
      <c r="D18" s="665">
        <f ca="1">D14+D15+D16-D17</f>
        <v>-781728.66999999993</v>
      </c>
      <c r="E18" s="665">
        <f ca="1">E14+E15+E16-E17</f>
        <v>-4913153.6399999997</v>
      </c>
      <c r="F18" s="665">
        <f ca="1">F14+F15+F16-F17</f>
        <v>-1248065.47</v>
      </c>
      <c r="G18" s="588">
        <f t="shared" ca="1" si="4"/>
        <v>-10584600</v>
      </c>
      <c r="H18" s="665">
        <f ca="1">H14+H15+H16-H17</f>
        <v>-3351200</v>
      </c>
      <c r="I18" s="665">
        <f ca="1">I14+I15+I16-I17</f>
        <v>-3491700</v>
      </c>
      <c r="J18" s="665">
        <f ca="1">J14+J15+J16-J17</f>
        <v>-3741700</v>
      </c>
      <c r="K18" s="588">
        <f t="shared" ca="1" si="5"/>
        <v>-5885100</v>
      </c>
      <c r="L18" s="665">
        <f ca="1">L14+L15+L16-L17</f>
        <v>-1961700</v>
      </c>
      <c r="M18" s="665">
        <f ca="1">M14+M15+M16-M17</f>
        <v>-1961700</v>
      </c>
      <c r="N18" s="665">
        <f ca="1">N14+N15+N16-N17</f>
        <v>-1961700</v>
      </c>
      <c r="O18" s="588">
        <f t="shared" ca="1" si="6"/>
        <v>-5537200</v>
      </c>
      <c r="P18" s="1328">
        <f ca="1">P14+P15+P16-P17</f>
        <v>-1825400</v>
      </c>
      <c r="Q18" s="1328">
        <f ca="1">Q14+Q15+Q16-Q17</f>
        <v>-1886400</v>
      </c>
      <c r="R18" s="1328">
        <f ca="1">R14+R15+R16-R17</f>
        <v>-1825400</v>
      </c>
      <c r="S18" s="666">
        <f t="shared" ca="1" si="7"/>
        <v>-28949847.780000001</v>
      </c>
      <c r="T18" s="665"/>
      <c r="U18" s="660">
        <f t="shared" ca="1" si="8"/>
        <v>-28949847.780000001</v>
      </c>
      <c r="V18" s="241" t="str">
        <f t="shared" ca="1" si="9"/>
        <v/>
      </c>
      <c r="W18" s="195"/>
    </row>
    <row r="19" spans="1:23" ht="18.75" customHeight="1">
      <c r="A19" s="198" t="s">
        <v>1057</v>
      </c>
      <c r="B19" s="163" t="s">
        <v>411</v>
      </c>
      <c r="C19" s="664">
        <f ca="1">SUM(D19:F19)</f>
        <v>0</v>
      </c>
      <c r="D19" s="1278">
        <f ca="1">'10、企业所得税'!E25</f>
        <v>0</v>
      </c>
      <c r="E19" s="664">
        <f ca="1">'10、企业所得税'!F25</f>
        <v>0</v>
      </c>
      <c r="F19" s="664">
        <f ca="1">'10、企业所得税'!G25</f>
        <v>0</v>
      </c>
      <c r="G19" s="664">
        <f ca="1">SUM(H19:J19)</f>
        <v>0</v>
      </c>
      <c r="H19" s="664">
        <f ca="1">'10、企业所得税'!I25</f>
        <v>0</v>
      </c>
      <c r="I19" s="664">
        <f ca="1">'10、企业所得税'!J25</f>
        <v>0</v>
      </c>
      <c r="J19" s="664">
        <f ca="1">'10、企业所得税'!K25</f>
        <v>0</v>
      </c>
      <c r="K19" s="664">
        <f ca="1">SUM(L19:N19)</f>
        <v>0</v>
      </c>
      <c r="L19" s="664">
        <f ca="1">'10、企业所得税'!M25</f>
        <v>0</v>
      </c>
      <c r="M19" s="664">
        <f ca="1">'10、企业所得税'!N25</f>
        <v>0</v>
      </c>
      <c r="N19" s="664">
        <f ca="1">'10、企业所得税'!O25</f>
        <v>0</v>
      </c>
      <c r="O19" s="664">
        <f ca="1">SUM(P19:R19)</f>
        <v>0</v>
      </c>
      <c r="P19" s="1278">
        <f ca="1">'10、企业所得税'!Q25</f>
        <v>0</v>
      </c>
      <c r="Q19" s="1278">
        <f ca="1">'10、企业所得税'!R25</f>
        <v>0</v>
      </c>
      <c r="R19" s="1278">
        <f ca="1">'10、企业所得税'!S25</f>
        <v>0</v>
      </c>
      <c r="S19" s="666">
        <f t="shared" ca="1" si="7"/>
        <v>0</v>
      </c>
      <c r="T19" s="663"/>
      <c r="U19" s="663">
        <f t="shared" ca="1" si="8"/>
        <v>0</v>
      </c>
      <c r="V19" s="241" t="str">
        <f t="shared" ca="1" si="9"/>
        <v/>
      </c>
      <c r="W19" s="25"/>
    </row>
    <row r="20" spans="1:23" s="256" customFormat="1" ht="18.75" customHeight="1">
      <c r="A20" s="253" t="s">
        <v>1149</v>
      </c>
      <c r="B20" s="254"/>
      <c r="C20" s="667">
        <f t="shared" ref="C20:R20" ca="1" si="10">C18-C19</f>
        <v>-6942947.7799999993</v>
      </c>
      <c r="D20" s="1275">
        <f ca="1">D18-D19</f>
        <v>-781728.66999999993</v>
      </c>
      <c r="E20" s="667">
        <f t="shared" ca="1" si="10"/>
        <v>-4913153.6399999997</v>
      </c>
      <c r="F20" s="667">
        <f t="shared" ca="1" si="10"/>
        <v>-1248065.47</v>
      </c>
      <c r="G20" s="667">
        <f t="shared" ca="1" si="10"/>
        <v>-10584600</v>
      </c>
      <c r="H20" s="667">
        <f t="shared" ca="1" si="10"/>
        <v>-3351200</v>
      </c>
      <c r="I20" s="667">
        <f t="shared" ca="1" si="10"/>
        <v>-3491700</v>
      </c>
      <c r="J20" s="667">
        <f t="shared" ca="1" si="10"/>
        <v>-3741700</v>
      </c>
      <c r="K20" s="667">
        <f t="shared" ca="1" si="10"/>
        <v>-5885100</v>
      </c>
      <c r="L20" s="667">
        <f t="shared" ca="1" si="10"/>
        <v>-1961700</v>
      </c>
      <c r="M20" s="667">
        <f t="shared" ca="1" si="10"/>
        <v>-1961700</v>
      </c>
      <c r="N20" s="667">
        <f t="shared" ca="1" si="10"/>
        <v>-1961700</v>
      </c>
      <c r="O20" s="667">
        <f t="shared" ca="1" si="10"/>
        <v>-5537200</v>
      </c>
      <c r="P20" s="1275">
        <f t="shared" ca="1" si="10"/>
        <v>-1825400</v>
      </c>
      <c r="Q20" s="1275">
        <f t="shared" ca="1" si="10"/>
        <v>-1886400</v>
      </c>
      <c r="R20" s="1275">
        <f t="shared" ca="1" si="10"/>
        <v>-1825400</v>
      </c>
      <c r="S20" s="667">
        <f t="shared" ca="1" si="7"/>
        <v>-28949847.780000001</v>
      </c>
      <c r="T20" s="667"/>
      <c r="U20" s="668">
        <f t="shared" ca="1" si="8"/>
        <v>-28949847.780000001</v>
      </c>
      <c r="V20" s="241" t="str">
        <f t="shared" ca="1" si="9"/>
        <v/>
      </c>
      <c r="W20" s="255"/>
    </row>
    <row r="21" spans="1:23" ht="15.75">
      <c r="A21" s="201" t="s">
        <v>1062</v>
      </c>
      <c r="B21" s="132"/>
      <c r="C21" s="1487"/>
      <c r="D21" s="1488"/>
      <c r="E21" s="1488"/>
      <c r="F21" s="1488"/>
      <c r="G21" s="1488"/>
      <c r="H21" s="1488"/>
      <c r="I21" s="1488"/>
      <c r="J21" s="1488"/>
      <c r="K21" s="1488"/>
      <c r="L21" s="1488"/>
      <c r="M21" s="1488"/>
      <c r="N21" s="1488"/>
      <c r="O21" s="1489"/>
      <c r="P21" s="1329"/>
      <c r="Q21" s="1329"/>
      <c r="R21" s="1329"/>
      <c r="S21" s="669">
        <f t="shared" si="7"/>
        <v>0</v>
      </c>
      <c r="T21" s="663"/>
      <c r="U21" s="663">
        <f t="shared" si="8"/>
        <v>0</v>
      </c>
      <c r="V21" s="241" t="str">
        <f t="shared" si="9"/>
        <v/>
      </c>
      <c r="W21" s="25"/>
    </row>
    <row r="22" spans="1:23" ht="15.75">
      <c r="A22" s="201" t="s">
        <v>1063</v>
      </c>
      <c r="B22" s="132"/>
      <c r="C22" s="1490"/>
      <c r="D22" s="1491"/>
      <c r="E22" s="1491"/>
      <c r="F22" s="1491"/>
      <c r="G22" s="1491"/>
      <c r="H22" s="1491"/>
      <c r="I22" s="1491"/>
      <c r="J22" s="1491"/>
      <c r="K22" s="1491"/>
      <c r="L22" s="1491"/>
      <c r="M22" s="1491"/>
      <c r="N22" s="1491"/>
      <c r="O22" s="1492"/>
      <c r="P22" s="1330"/>
      <c r="Q22" s="1330"/>
      <c r="R22" s="1330"/>
      <c r="S22" s="669">
        <f t="shared" si="7"/>
        <v>0</v>
      </c>
      <c r="T22" s="663"/>
      <c r="U22" s="663">
        <f t="shared" si="8"/>
        <v>0</v>
      </c>
      <c r="V22" s="241" t="str">
        <f t="shared" si="9"/>
        <v/>
      </c>
      <c r="W22" s="25"/>
    </row>
    <row r="23" spans="1:23" ht="15.75">
      <c r="A23" s="201" t="s">
        <v>1064</v>
      </c>
      <c r="B23" s="132"/>
      <c r="C23" s="1490"/>
      <c r="D23" s="1491"/>
      <c r="E23" s="1491"/>
      <c r="F23" s="1491"/>
      <c r="G23" s="1491"/>
      <c r="H23" s="1491"/>
      <c r="I23" s="1491"/>
      <c r="J23" s="1491"/>
      <c r="K23" s="1491"/>
      <c r="L23" s="1491"/>
      <c r="M23" s="1491"/>
      <c r="N23" s="1491"/>
      <c r="O23" s="1492"/>
      <c r="P23" s="1330"/>
      <c r="Q23" s="1330"/>
      <c r="R23" s="1330"/>
      <c r="S23" s="669">
        <f t="shared" si="7"/>
        <v>0</v>
      </c>
      <c r="T23" s="663"/>
      <c r="U23" s="663">
        <f t="shared" si="8"/>
        <v>0</v>
      </c>
      <c r="V23" s="241" t="str">
        <f t="shared" si="9"/>
        <v/>
      </c>
      <c r="W23" s="25"/>
    </row>
    <row r="24" spans="1:23" ht="15.75">
      <c r="A24" s="201" t="s">
        <v>1065</v>
      </c>
      <c r="B24" s="132"/>
      <c r="C24" s="1490"/>
      <c r="D24" s="1491"/>
      <c r="E24" s="1491"/>
      <c r="F24" s="1491"/>
      <c r="G24" s="1491"/>
      <c r="H24" s="1491"/>
      <c r="I24" s="1491"/>
      <c r="J24" s="1491"/>
      <c r="K24" s="1491"/>
      <c r="L24" s="1491"/>
      <c r="M24" s="1491"/>
      <c r="N24" s="1491"/>
      <c r="O24" s="1492"/>
      <c r="P24" s="1330"/>
      <c r="Q24" s="1330"/>
      <c r="R24" s="1330"/>
      <c r="S24" s="669">
        <f t="shared" si="7"/>
        <v>0</v>
      </c>
      <c r="T24" s="663"/>
      <c r="U24" s="663">
        <f t="shared" si="8"/>
        <v>0</v>
      </c>
      <c r="V24" s="241" t="str">
        <f t="shared" si="9"/>
        <v/>
      </c>
      <c r="W24" s="25"/>
    </row>
    <row r="25" spans="1:23" ht="15">
      <c r="A25" s="216" t="s">
        <v>1058</v>
      </c>
      <c r="B25" s="219"/>
      <c r="C25" s="1493"/>
      <c r="D25" s="1494"/>
      <c r="E25" s="1494"/>
      <c r="F25" s="1494"/>
      <c r="G25" s="1494"/>
      <c r="H25" s="1494"/>
      <c r="I25" s="1494"/>
      <c r="J25" s="1494"/>
      <c r="K25" s="1494"/>
      <c r="L25" s="1494"/>
      <c r="M25" s="1494"/>
      <c r="N25" s="1494"/>
      <c r="O25" s="1495"/>
      <c r="P25" s="1331"/>
      <c r="Q25" s="1331"/>
      <c r="R25" s="1331"/>
      <c r="S25" s="669">
        <f t="shared" si="7"/>
        <v>0</v>
      </c>
      <c r="T25" s="660">
        <f>T20+T21-T22-T23-T24</f>
        <v>0</v>
      </c>
      <c r="U25" s="660">
        <f t="shared" si="8"/>
        <v>0</v>
      </c>
      <c r="V25" s="241" t="str">
        <f t="shared" si="9"/>
        <v/>
      </c>
      <c r="W25" s="195"/>
    </row>
    <row r="26" spans="1:23" ht="15">
      <c r="C26" s="580" t="s">
        <v>109</v>
      </c>
      <c r="D26" s="580"/>
      <c r="E26" s="580"/>
      <c r="F26" s="580"/>
      <c r="O26" s="670"/>
      <c r="P26" s="1332"/>
      <c r="Q26" s="1332"/>
      <c r="R26" s="1332"/>
      <c r="V26" s="241" t="str">
        <f t="shared" si="9"/>
        <v/>
      </c>
    </row>
  </sheetData>
  <mergeCells count="5">
    <mergeCell ref="A2:W2"/>
    <mergeCell ref="C21:O25"/>
    <mergeCell ref="A4:A5"/>
    <mergeCell ref="B4:B5"/>
    <mergeCell ref="V3:W3"/>
  </mergeCells>
  <phoneticPr fontId="2" type="noConversion"/>
  <hyperlinks>
    <hyperlink ref="B7" location="'2、主营成本'!A1" display="附表二-2"/>
    <hyperlink ref="B8" location="'3、营业税金及附加'!A1" display="附表二-3"/>
    <hyperlink ref="B10" location="'4、其他业务利润'!A1" display="附表二-4"/>
    <hyperlink ref="B11" location="'5、销售费用'!A1" display="附表二-5"/>
    <hyperlink ref="B12" location="'一-6管理费用'!A1" display="附表一-6"/>
    <hyperlink ref="B13" location="'7、财务费用'!A1" display="附表二-7"/>
    <hyperlink ref="B15" location="'8、投资收益'!A1" display="附表二-8"/>
    <hyperlink ref="B16" location="'9、营业外收支'!A1" display="附表二-9"/>
    <hyperlink ref="B17" location="'9、营业外收支'!A1" display="附表二-9"/>
    <hyperlink ref="B19" location="'10、企业所得税'!A1" display="附表二-10"/>
    <hyperlink ref="B1" location="表格索引!A1" display="返回索引"/>
    <hyperlink ref="B6" location="'二-1主营收入'!A1" display="附表二-1"/>
  </hyperlinks>
  <printOptions horizontalCentered="1"/>
  <pageMargins left="0.26" right="0.22" top="0.39370078740157483" bottom="0.35433070866141736" header="0.51181102362204722" footer="0.51181102362204722"/>
  <pageSetup paperSize="9" orientation="landscape" r:id="rId1"/>
  <headerFooter alignWithMargins="0"/>
  <ignoredErrors>
    <ignoredError sqref="D14" evalError="1"/>
  </ignoredErrors>
  <drawing r:id="rId2"/>
</worksheet>
</file>

<file path=xl/worksheets/sheet7.xml><?xml version="1.0" encoding="utf-8"?>
<worksheet xmlns="http://schemas.openxmlformats.org/spreadsheetml/2006/main" xmlns:r="http://schemas.openxmlformats.org/officeDocument/2006/relationships">
  <sheetPr codeName="Sheet11">
    <outlinePr summaryRight="0"/>
  </sheetPr>
  <dimension ref="A1:S80"/>
  <sheetViews>
    <sheetView workbookViewId="0">
      <pane xSplit="2" ySplit="3" topLeftCell="C4" activePane="bottomRight" state="frozen"/>
      <selection activeCell="E6" sqref="E6"/>
      <selection pane="topRight" activeCell="E6" sqref="E6"/>
      <selection pane="bottomLeft" activeCell="E6" sqref="E6"/>
      <selection pane="bottomRight" activeCell="D9" sqref="D9"/>
    </sheetView>
  </sheetViews>
  <sheetFormatPr defaultColWidth="20.875" defaultRowHeight="14.25" outlineLevelCol="1"/>
  <cols>
    <col min="1" max="1" width="25.625" style="696" customWidth="1"/>
    <col min="2" max="2" width="4.875" style="696" customWidth="1"/>
    <col min="3" max="3" width="17.25" style="696" bestFit="1" customWidth="1"/>
    <col min="4" max="5" width="15.125" style="696" customWidth="1" outlineLevel="1"/>
    <col min="6" max="6" width="16.125" style="696" customWidth="1" outlineLevel="1"/>
    <col min="7" max="7" width="18.375" style="696" customWidth="1"/>
    <col min="8" max="10" width="18.375" style="696" customWidth="1" outlineLevel="1"/>
    <col min="11" max="11" width="18.375" style="696" customWidth="1"/>
    <col min="12" max="14" width="18.375" style="696" customWidth="1" outlineLevel="1"/>
    <col min="15" max="15" width="18.375" style="696" customWidth="1"/>
    <col min="16" max="18" width="18.375" style="696" customWidth="1" outlineLevel="1"/>
    <col min="19" max="27" width="18.375" style="696" customWidth="1"/>
    <col min="28" max="16384" width="20.875" style="696"/>
  </cols>
  <sheetData>
    <row r="1" spans="1:19" s="1173" customFormat="1" ht="16.5" customHeight="1" thickBot="1">
      <c r="A1" s="397"/>
      <c r="B1" s="398"/>
      <c r="C1" s="485" t="s">
        <v>291</v>
      </c>
      <c r="D1" s="1168">
        <v>1</v>
      </c>
      <c r="E1" s="1169">
        <v>2</v>
      </c>
      <c r="F1" s="1168">
        <v>3</v>
      </c>
      <c r="G1" s="485" t="s">
        <v>294</v>
      </c>
      <c r="H1" s="1168">
        <v>4</v>
      </c>
      <c r="I1" s="1170">
        <v>5</v>
      </c>
      <c r="J1" s="1170">
        <v>6</v>
      </c>
      <c r="K1" s="485" t="s">
        <v>295</v>
      </c>
      <c r="L1" s="1171">
        <v>7</v>
      </c>
      <c r="M1" s="1172">
        <v>8</v>
      </c>
      <c r="N1" s="1172">
        <v>9</v>
      </c>
      <c r="O1" s="485" t="s">
        <v>296</v>
      </c>
      <c r="P1" s="1172">
        <v>10</v>
      </c>
      <c r="Q1" s="1172">
        <v>11</v>
      </c>
      <c r="R1" s="1172">
        <v>12</v>
      </c>
      <c r="S1" s="652" t="s">
        <v>1714</v>
      </c>
    </row>
    <row r="2" spans="1:19" s="1174" customFormat="1" ht="14.25" customHeight="1">
      <c r="C2" s="484" t="s">
        <v>1311</v>
      </c>
      <c r="D2" s="334">
        <v>41305</v>
      </c>
      <c r="E2" s="335">
        <v>41307</v>
      </c>
      <c r="F2" s="335">
        <v>41336</v>
      </c>
      <c r="G2" s="484" t="s">
        <v>1311</v>
      </c>
      <c r="H2" s="335">
        <v>41368</v>
      </c>
      <c r="I2" s="335">
        <v>38477</v>
      </c>
      <c r="J2" s="335">
        <v>41431</v>
      </c>
      <c r="K2" s="484" t="s">
        <v>1311</v>
      </c>
      <c r="L2" s="335">
        <v>41462</v>
      </c>
      <c r="M2" s="335">
        <v>41494</v>
      </c>
      <c r="N2" s="335">
        <v>41526</v>
      </c>
      <c r="O2" s="484" t="s">
        <v>1311</v>
      </c>
      <c r="P2" s="335">
        <v>41557</v>
      </c>
      <c r="Q2" s="335">
        <v>41589</v>
      </c>
      <c r="R2" s="336">
        <v>41620</v>
      </c>
      <c r="S2" s="1501" t="s">
        <v>1312</v>
      </c>
    </row>
    <row r="3" spans="1:19" s="1174" customFormat="1" ht="14.25" customHeight="1" thickBot="1">
      <c r="B3" s="1175"/>
      <c r="C3" s="485" t="s">
        <v>291</v>
      </c>
      <c r="D3" s="400" t="s">
        <v>562</v>
      </c>
      <c r="E3" s="401" t="s">
        <v>563</v>
      </c>
      <c r="F3" s="338" t="s">
        <v>564</v>
      </c>
      <c r="G3" s="485" t="s">
        <v>294</v>
      </c>
      <c r="H3" s="338" t="s">
        <v>565</v>
      </c>
      <c r="I3" s="338" t="s">
        <v>566</v>
      </c>
      <c r="J3" s="338" t="s">
        <v>567</v>
      </c>
      <c r="K3" s="485" t="s">
        <v>295</v>
      </c>
      <c r="L3" s="338" t="s">
        <v>568</v>
      </c>
      <c r="M3" s="338" t="s">
        <v>587</v>
      </c>
      <c r="N3" s="338" t="s">
        <v>588</v>
      </c>
      <c r="O3" s="485" t="s">
        <v>296</v>
      </c>
      <c r="P3" s="338" t="s">
        <v>589</v>
      </c>
      <c r="Q3" s="338" t="s">
        <v>590</v>
      </c>
      <c r="R3" s="339" t="s">
        <v>591</v>
      </c>
      <c r="S3" s="1502"/>
    </row>
    <row r="4" spans="1:19" s="1174" customFormat="1" ht="14.25" customHeight="1" thickTop="1">
      <c r="A4" s="1507" t="s">
        <v>783</v>
      </c>
      <c r="B4" s="1515" t="s">
        <v>1</v>
      </c>
      <c r="C4" s="402" t="s">
        <v>292</v>
      </c>
      <c r="D4" s="402" t="s">
        <v>784</v>
      </c>
      <c r="E4" s="402" t="s">
        <v>784</v>
      </c>
      <c r="F4" s="403" t="s">
        <v>784</v>
      </c>
      <c r="G4" s="402" t="s">
        <v>292</v>
      </c>
      <c r="H4" s="403" t="s">
        <v>784</v>
      </c>
      <c r="I4" s="403" t="s">
        <v>784</v>
      </c>
      <c r="J4" s="403" t="s">
        <v>784</v>
      </c>
      <c r="K4" s="403" t="s">
        <v>292</v>
      </c>
      <c r="L4" s="403" t="s">
        <v>784</v>
      </c>
      <c r="M4" s="403" t="s">
        <v>784</v>
      </c>
      <c r="N4" s="403" t="s">
        <v>784</v>
      </c>
      <c r="O4" s="403" t="s">
        <v>292</v>
      </c>
      <c r="P4" s="403" t="s">
        <v>784</v>
      </c>
      <c r="Q4" s="403" t="s">
        <v>784</v>
      </c>
      <c r="R4" s="1118" t="s">
        <v>784</v>
      </c>
      <c r="S4" s="1123" t="s">
        <v>292</v>
      </c>
    </row>
    <row r="5" spans="1:19" s="1176" customFormat="1" ht="14.25" customHeight="1">
      <c r="A5" s="1508"/>
      <c r="B5" s="1516"/>
      <c r="C5" s="478" t="s">
        <v>293</v>
      </c>
      <c r="D5" s="404" t="s">
        <v>785</v>
      </c>
      <c r="E5" s="404" t="s">
        <v>785</v>
      </c>
      <c r="F5" s="404" t="s">
        <v>785</v>
      </c>
      <c r="G5" s="478" t="s">
        <v>293</v>
      </c>
      <c r="H5" s="404" t="s">
        <v>785</v>
      </c>
      <c r="I5" s="404" t="s">
        <v>785</v>
      </c>
      <c r="J5" s="404" t="s">
        <v>785</v>
      </c>
      <c r="K5" s="478" t="s">
        <v>293</v>
      </c>
      <c r="L5" s="404" t="s">
        <v>785</v>
      </c>
      <c r="M5" s="404" t="s">
        <v>785</v>
      </c>
      <c r="N5" s="404" t="s">
        <v>785</v>
      </c>
      <c r="O5" s="478" t="s">
        <v>293</v>
      </c>
      <c r="P5" s="404" t="s">
        <v>785</v>
      </c>
      <c r="Q5" s="404" t="s">
        <v>785</v>
      </c>
      <c r="R5" s="1119" t="s">
        <v>785</v>
      </c>
      <c r="S5" s="1124" t="s">
        <v>293</v>
      </c>
    </row>
    <row r="6" spans="1:19" s="1178" customFormat="1" ht="21" customHeight="1">
      <c r="A6" s="1177" t="s">
        <v>1267</v>
      </c>
      <c r="B6" s="410">
        <v>1</v>
      </c>
      <c r="C6" s="480">
        <f>SUM(D6:F6)</f>
        <v>0</v>
      </c>
      <c r="D6" s="480">
        <f>二、损益表!D6</f>
        <v>0</v>
      </c>
      <c r="E6" s="480">
        <f>二、损益表!E6</f>
        <v>0</v>
      </c>
      <c r="F6" s="480">
        <f>二、损益表!F6</f>
        <v>0</v>
      </c>
      <c r="G6" s="480">
        <f>SUM(H6:J6)</f>
        <v>0</v>
      </c>
      <c r="H6" s="480">
        <f>二、损益表!H6</f>
        <v>0</v>
      </c>
      <c r="I6" s="480">
        <f>二、损益表!I6</f>
        <v>0</v>
      </c>
      <c r="J6" s="480">
        <f>二、损益表!J6</f>
        <v>0</v>
      </c>
      <c r="K6" s="480">
        <f>SUM(L6:N6)</f>
        <v>0</v>
      </c>
      <c r="L6" s="480">
        <f>二、损益表!L6</f>
        <v>0</v>
      </c>
      <c r="M6" s="480">
        <f>二、损益表!M6</f>
        <v>0</v>
      </c>
      <c r="N6" s="480">
        <f>二、损益表!N6</f>
        <v>0</v>
      </c>
      <c r="O6" s="480">
        <f>SUM(P6:R6)</f>
        <v>0</v>
      </c>
      <c r="P6" s="480">
        <f>二、损益表!P6</f>
        <v>0</v>
      </c>
      <c r="Q6" s="480">
        <f>二、损益表!Q6</f>
        <v>0</v>
      </c>
      <c r="R6" s="1120">
        <f>二、损益表!R6</f>
        <v>0</v>
      </c>
      <c r="S6" s="1125">
        <f>SUM(C6,G6,K6,O6)</f>
        <v>0</v>
      </c>
    </row>
    <row r="7" spans="1:19" s="1178" customFormat="1" ht="18.75" customHeight="1">
      <c r="A7" s="1179" t="s">
        <v>668</v>
      </c>
      <c r="B7" s="408">
        <v>2</v>
      </c>
      <c r="C7" s="479">
        <f t="shared" ref="C7:C23" si="0">SUM(D7:F7)</f>
        <v>0</v>
      </c>
      <c r="D7" s="409">
        <f>二、损益表!D7</f>
        <v>0</v>
      </c>
      <c r="E7" s="409">
        <f>二、损益表!E7</f>
        <v>0</v>
      </c>
      <c r="F7" s="409">
        <f>二、损益表!F7</f>
        <v>0</v>
      </c>
      <c r="G7" s="479">
        <f t="shared" ref="G7" si="1">SUM(H7:J7)</f>
        <v>0</v>
      </c>
      <c r="H7" s="409">
        <f>二、损益表!H7</f>
        <v>0</v>
      </c>
      <c r="I7" s="409">
        <f>二、损益表!I7</f>
        <v>0</v>
      </c>
      <c r="J7" s="409">
        <f>二、损益表!J7</f>
        <v>0</v>
      </c>
      <c r="K7" s="479">
        <f t="shared" ref="K7" si="2">SUM(L7:N7)</f>
        <v>0</v>
      </c>
      <c r="L7" s="409">
        <f>二、损益表!L7</f>
        <v>0</v>
      </c>
      <c r="M7" s="409">
        <f>二、损益表!M7</f>
        <v>0</v>
      </c>
      <c r="N7" s="409">
        <f>二、损益表!N7</f>
        <v>0</v>
      </c>
      <c r="O7" s="479">
        <f t="shared" ref="O7" si="3">SUM(P7:R7)</f>
        <v>0</v>
      </c>
      <c r="P7" s="409">
        <f>二、损益表!P7</f>
        <v>0</v>
      </c>
      <c r="Q7" s="409">
        <f>二、损益表!Q7</f>
        <v>0</v>
      </c>
      <c r="R7" s="1121">
        <f>二、损益表!R7</f>
        <v>0</v>
      </c>
      <c r="S7" s="1180">
        <f t="shared" ref="S7:S21" si="4">SUM(C7,G7,K7,O7)</f>
        <v>0</v>
      </c>
    </row>
    <row r="8" spans="1:19" s="1178" customFormat="1" ht="21" customHeight="1">
      <c r="A8" s="1177" t="s">
        <v>1263</v>
      </c>
      <c r="B8" s="410"/>
      <c r="C8" s="480">
        <f>C6-C7</f>
        <v>0</v>
      </c>
      <c r="D8" s="480">
        <f t="shared" ref="D8:S8" si="5">D6-D7</f>
        <v>0</v>
      </c>
      <c r="E8" s="480">
        <f t="shared" si="5"/>
        <v>0</v>
      </c>
      <c r="F8" s="480">
        <f t="shared" si="5"/>
        <v>0</v>
      </c>
      <c r="G8" s="480">
        <f>G6-G7</f>
        <v>0</v>
      </c>
      <c r="H8" s="480">
        <f t="shared" ref="H8:J8" si="6">H6-H7</f>
        <v>0</v>
      </c>
      <c r="I8" s="480">
        <f t="shared" si="6"/>
        <v>0</v>
      </c>
      <c r="J8" s="480">
        <f t="shared" si="6"/>
        <v>0</v>
      </c>
      <c r="K8" s="480">
        <f>K6-K7</f>
        <v>0</v>
      </c>
      <c r="L8" s="480">
        <f t="shared" ref="L8:N8" si="7">L6-L7</f>
        <v>0</v>
      </c>
      <c r="M8" s="480">
        <f t="shared" si="7"/>
        <v>0</v>
      </c>
      <c r="N8" s="480">
        <f t="shared" si="7"/>
        <v>0</v>
      </c>
      <c r="O8" s="480">
        <f>O6-O7</f>
        <v>0</v>
      </c>
      <c r="P8" s="480">
        <f t="shared" ref="P8:R8" si="8">P6-P7</f>
        <v>0</v>
      </c>
      <c r="Q8" s="480">
        <f t="shared" si="8"/>
        <v>0</v>
      </c>
      <c r="R8" s="1120">
        <f t="shared" si="8"/>
        <v>0</v>
      </c>
      <c r="S8" s="1125">
        <f t="shared" si="5"/>
        <v>0</v>
      </c>
    </row>
    <row r="9" spans="1:19" s="1178" customFormat="1" ht="18.75" customHeight="1">
      <c r="A9" s="1179" t="s">
        <v>1259</v>
      </c>
      <c r="B9" s="406">
        <v>3</v>
      </c>
      <c r="C9" s="479">
        <f t="shared" si="0"/>
        <v>2268343.63</v>
      </c>
      <c r="D9" s="409">
        <f>二、损益表!D8</f>
        <v>0</v>
      </c>
      <c r="E9" s="409">
        <f>二、损益表!E8</f>
        <v>2268343.63</v>
      </c>
      <c r="F9" s="409">
        <f>二、损益表!F8</f>
        <v>0</v>
      </c>
      <c r="G9" s="479">
        <f t="shared" ref="G9:G16" si="9">SUM(H9:J9)</f>
        <v>0</v>
      </c>
      <c r="H9" s="409">
        <f>二、损益表!H8</f>
        <v>0</v>
      </c>
      <c r="I9" s="409">
        <f>二、损益表!I8</f>
        <v>0</v>
      </c>
      <c r="J9" s="409">
        <f>二、损益表!J8</f>
        <v>0</v>
      </c>
      <c r="K9" s="479">
        <f t="shared" ref="K9:K16" si="10">SUM(L9:N9)</f>
        <v>0</v>
      </c>
      <c r="L9" s="409">
        <f>二、损益表!L8</f>
        <v>0</v>
      </c>
      <c r="M9" s="409">
        <f>二、损益表!M8</f>
        <v>0</v>
      </c>
      <c r="N9" s="409">
        <f>二、损益表!N8</f>
        <v>0</v>
      </c>
      <c r="O9" s="479">
        <f t="shared" ref="O9:O16" si="11">SUM(P9:R9)</f>
        <v>0</v>
      </c>
      <c r="P9" s="409">
        <f>二、损益表!P8</f>
        <v>0</v>
      </c>
      <c r="Q9" s="409">
        <f>二、损益表!Q8</f>
        <v>0</v>
      </c>
      <c r="R9" s="1121">
        <f>二、损益表!R8</f>
        <v>0</v>
      </c>
      <c r="S9" s="1181">
        <f t="shared" si="4"/>
        <v>2268343.63</v>
      </c>
    </row>
    <row r="10" spans="1:19" s="1178" customFormat="1" ht="18.75" customHeight="1">
      <c r="A10" s="1179" t="s">
        <v>1260</v>
      </c>
      <c r="B10" s="406"/>
      <c r="C10" s="479">
        <f t="shared" si="0"/>
        <v>1147603.5900000001</v>
      </c>
      <c r="D10" s="409">
        <f>二、损益表!D10</f>
        <v>382534.53</v>
      </c>
      <c r="E10" s="409">
        <f>二、损益表!E10</f>
        <v>382534.53</v>
      </c>
      <c r="F10" s="409">
        <f>二、损益表!F10</f>
        <v>382534.53</v>
      </c>
      <c r="G10" s="479">
        <f t="shared" si="9"/>
        <v>0</v>
      </c>
      <c r="H10" s="409">
        <f>二、损益表!H10</f>
        <v>0</v>
      </c>
      <c r="I10" s="409">
        <f>二、损益表!I10</f>
        <v>0</v>
      </c>
      <c r="J10" s="409">
        <f>二、损益表!J10</f>
        <v>0</v>
      </c>
      <c r="K10" s="479">
        <f t="shared" si="10"/>
        <v>0</v>
      </c>
      <c r="L10" s="409">
        <f>二、损益表!L10</f>
        <v>0</v>
      </c>
      <c r="M10" s="409">
        <f>二、损益表!M10</f>
        <v>0</v>
      </c>
      <c r="N10" s="409">
        <f>二、损益表!N10</f>
        <v>0</v>
      </c>
      <c r="O10" s="479">
        <f t="shared" si="11"/>
        <v>0</v>
      </c>
      <c r="P10" s="409">
        <f>二、损益表!P10</f>
        <v>0</v>
      </c>
      <c r="Q10" s="409">
        <f>二、损益表!Q10</f>
        <v>0</v>
      </c>
      <c r="R10" s="1121">
        <f>二、损益表!R10</f>
        <v>0</v>
      </c>
      <c r="S10" s="1181">
        <f t="shared" si="4"/>
        <v>1147603.5900000001</v>
      </c>
    </row>
    <row r="11" spans="1:19" s="1178" customFormat="1" ht="18.75" customHeight="1">
      <c r="A11" s="1179" t="s">
        <v>1261</v>
      </c>
      <c r="B11" s="408">
        <v>4</v>
      </c>
      <c r="C11" s="479">
        <f t="shared" si="0"/>
        <v>0</v>
      </c>
      <c r="D11" s="409">
        <f>二、损益表!D11</f>
        <v>0</v>
      </c>
      <c r="E11" s="409">
        <f>二、损益表!E11</f>
        <v>0</v>
      </c>
      <c r="F11" s="409">
        <f>二、损益表!F11</f>
        <v>0</v>
      </c>
      <c r="G11" s="479">
        <f t="shared" si="9"/>
        <v>0</v>
      </c>
      <c r="H11" s="409">
        <f>二、损益表!H11</f>
        <v>0</v>
      </c>
      <c r="I11" s="409">
        <f>二、损益表!I11</f>
        <v>0</v>
      </c>
      <c r="J11" s="409">
        <f>二、损益表!J11</f>
        <v>0</v>
      </c>
      <c r="K11" s="479">
        <f t="shared" si="10"/>
        <v>0</v>
      </c>
      <c r="L11" s="409">
        <f>二、损益表!L11</f>
        <v>0</v>
      </c>
      <c r="M11" s="409">
        <f>二、损益表!M11</f>
        <v>0</v>
      </c>
      <c r="N11" s="409">
        <f>二、损益表!N11</f>
        <v>0</v>
      </c>
      <c r="O11" s="479">
        <f t="shared" si="11"/>
        <v>0</v>
      </c>
      <c r="P11" s="409">
        <f>二、损益表!P11</f>
        <v>0</v>
      </c>
      <c r="Q11" s="409">
        <f>二、损益表!Q11</f>
        <v>0</v>
      </c>
      <c r="R11" s="1121">
        <f>二、损益表!R11</f>
        <v>0</v>
      </c>
      <c r="S11" s="1181">
        <f t="shared" si="4"/>
        <v>0</v>
      </c>
    </row>
    <row r="12" spans="1:19" s="1178" customFormat="1" ht="18.75" customHeight="1">
      <c r="A12" s="1179" t="s">
        <v>670</v>
      </c>
      <c r="B12" s="406">
        <v>5</v>
      </c>
      <c r="C12" s="479">
        <f t="shared" si="0"/>
        <v>217300</v>
      </c>
      <c r="D12" s="409">
        <f>二、损益表!D12-D14</f>
        <v>72200</v>
      </c>
      <c r="E12" s="409">
        <f>二、损益表!E12-E14</f>
        <v>72500</v>
      </c>
      <c r="F12" s="409">
        <f>二、损益表!F12-F14</f>
        <v>72600</v>
      </c>
      <c r="G12" s="479">
        <f t="shared" si="9"/>
        <v>220600</v>
      </c>
      <c r="H12" s="409">
        <f>二、损益表!H12-H14</f>
        <v>73200</v>
      </c>
      <c r="I12" s="409">
        <f>二、损益表!I12-I14</f>
        <v>73700</v>
      </c>
      <c r="J12" s="409">
        <f>二、损益表!J12-J14</f>
        <v>73700</v>
      </c>
      <c r="K12" s="479">
        <f t="shared" si="10"/>
        <v>221100</v>
      </c>
      <c r="L12" s="409">
        <f>二、损益表!L12-L14</f>
        <v>73700</v>
      </c>
      <c r="M12" s="409">
        <f>二、损益表!M12-M14</f>
        <v>73700</v>
      </c>
      <c r="N12" s="409">
        <f>二、损益表!N12-N14</f>
        <v>73700</v>
      </c>
      <c r="O12" s="479">
        <f t="shared" si="11"/>
        <v>202200</v>
      </c>
      <c r="P12" s="409">
        <f>二、损益表!P12-P14</f>
        <v>67400</v>
      </c>
      <c r="Q12" s="409">
        <f>二、损益表!Q12-Q14</f>
        <v>67400</v>
      </c>
      <c r="R12" s="1121">
        <f>二、损益表!R12-R14</f>
        <v>67400</v>
      </c>
      <c r="S12" s="1180">
        <f>SUM(C12,G12,K12,O12)</f>
        <v>861200</v>
      </c>
    </row>
    <row r="13" spans="1:19" s="1178" customFormat="1" ht="18.75" customHeight="1">
      <c r="A13" s="1179" t="s">
        <v>786</v>
      </c>
      <c r="B13" s="408">
        <v>6</v>
      </c>
      <c r="C13" s="479">
        <f t="shared" si="0"/>
        <v>5604907.7400000002</v>
      </c>
      <c r="D13" s="409">
        <f>二、损益表!D13</f>
        <v>1092063.2</v>
      </c>
      <c r="E13" s="409">
        <f>二、损益表!E13</f>
        <v>2954844.54</v>
      </c>
      <c r="F13" s="409">
        <f>二、损益表!F13</f>
        <v>1558000</v>
      </c>
      <c r="G13" s="479">
        <f t="shared" si="9"/>
        <v>10364000</v>
      </c>
      <c r="H13" s="409">
        <f>二、损益表!H13</f>
        <v>3278000</v>
      </c>
      <c r="I13" s="409">
        <f>二、损益表!I13</f>
        <v>3418000</v>
      </c>
      <c r="J13" s="409">
        <f>二、损益表!J13</f>
        <v>3668000</v>
      </c>
      <c r="K13" s="479">
        <f t="shared" si="10"/>
        <v>5664000</v>
      </c>
      <c r="L13" s="409">
        <f>二、损益表!L13</f>
        <v>1888000</v>
      </c>
      <c r="M13" s="409">
        <f>二、损益表!M13</f>
        <v>1888000</v>
      </c>
      <c r="N13" s="409">
        <f>二、损益表!N13</f>
        <v>1888000</v>
      </c>
      <c r="O13" s="479">
        <f t="shared" si="11"/>
        <v>5335000</v>
      </c>
      <c r="P13" s="409">
        <f>二、损益表!P13</f>
        <v>1758000</v>
      </c>
      <c r="Q13" s="409">
        <f>二、损益表!Q13</f>
        <v>1819000</v>
      </c>
      <c r="R13" s="1121">
        <f>二、损益表!R13</f>
        <v>1758000</v>
      </c>
      <c r="S13" s="1181">
        <f t="shared" si="4"/>
        <v>26967907.740000002</v>
      </c>
    </row>
    <row r="14" spans="1:19" s="1178" customFormat="1" ht="18.75" customHeight="1">
      <c r="A14" s="1179" t="s">
        <v>366</v>
      </c>
      <c r="B14" s="406">
        <v>7</v>
      </c>
      <c r="C14" s="479">
        <f t="shared" si="0"/>
        <v>0</v>
      </c>
      <c r="D14" s="409">
        <f>'一-6管理费用'!F87</f>
        <v>0</v>
      </c>
      <c r="E14" s="409">
        <f>'一-6管理费用'!G87</f>
        <v>0</v>
      </c>
      <c r="F14" s="409">
        <f>'一-6管理费用'!H87</f>
        <v>0</v>
      </c>
      <c r="G14" s="479">
        <f t="shared" si="9"/>
        <v>0</v>
      </c>
      <c r="H14" s="409">
        <f>'一-6管理费用'!J87</f>
        <v>0</v>
      </c>
      <c r="I14" s="409">
        <f>'一-6管理费用'!K87</f>
        <v>0</v>
      </c>
      <c r="J14" s="409">
        <f>'一-6管理费用'!L87</f>
        <v>0</v>
      </c>
      <c r="K14" s="479">
        <f t="shared" si="10"/>
        <v>0</v>
      </c>
      <c r="L14" s="409">
        <f>'一-6管理费用'!N87</f>
        <v>0</v>
      </c>
      <c r="M14" s="409">
        <f>'一-6管理费用'!O87</f>
        <v>0</v>
      </c>
      <c r="N14" s="409">
        <f>'一-6管理费用'!P87</f>
        <v>0</v>
      </c>
      <c r="O14" s="479">
        <f t="shared" si="11"/>
        <v>0</v>
      </c>
      <c r="P14" s="409">
        <f>'一-6管理费用'!R87</f>
        <v>0</v>
      </c>
      <c r="Q14" s="409">
        <f>'一-6管理费用'!S87</f>
        <v>0</v>
      </c>
      <c r="R14" s="1121">
        <f>'一-6管理费用'!T87</f>
        <v>0</v>
      </c>
      <c r="S14" s="1181">
        <f t="shared" si="4"/>
        <v>0</v>
      </c>
    </row>
    <row r="15" spans="1:19" s="1178" customFormat="1" ht="25.5" customHeight="1">
      <c r="A15" s="1182" t="s">
        <v>787</v>
      </c>
      <c r="B15" s="408">
        <v>8</v>
      </c>
      <c r="C15" s="479">
        <f t="shared" si="0"/>
        <v>0</v>
      </c>
      <c r="D15" s="409"/>
      <c r="E15" s="409"/>
      <c r="F15" s="409"/>
      <c r="G15" s="479">
        <f t="shared" si="9"/>
        <v>0</v>
      </c>
      <c r="H15" s="409"/>
      <c r="I15" s="409"/>
      <c r="J15" s="409"/>
      <c r="K15" s="479">
        <f t="shared" si="10"/>
        <v>0</v>
      </c>
      <c r="L15" s="409"/>
      <c r="M15" s="409"/>
      <c r="N15" s="409"/>
      <c r="O15" s="479">
        <f t="shared" si="11"/>
        <v>0</v>
      </c>
      <c r="P15" s="409"/>
      <c r="Q15" s="409"/>
      <c r="R15" s="1121"/>
      <c r="S15" s="1181">
        <f t="shared" si="4"/>
        <v>0</v>
      </c>
    </row>
    <row r="16" spans="1:19" s="1178" customFormat="1" ht="28.5" customHeight="1">
      <c r="A16" s="1182" t="s">
        <v>788</v>
      </c>
      <c r="B16" s="406">
        <v>9</v>
      </c>
      <c r="C16" s="479">
        <f t="shared" ca="1" si="0"/>
        <v>0</v>
      </c>
      <c r="D16" s="409">
        <f ca="1">二、损益表!D15</f>
        <v>0</v>
      </c>
      <c r="E16" s="409">
        <f ca="1">二、损益表!E15</f>
        <v>0</v>
      </c>
      <c r="F16" s="409">
        <f ca="1">二、损益表!F15</f>
        <v>0</v>
      </c>
      <c r="G16" s="479">
        <f t="shared" ca="1" si="9"/>
        <v>0</v>
      </c>
      <c r="H16" s="409">
        <f ca="1">二、损益表!H15</f>
        <v>0</v>
      </c>
      <c r="I16" s="409">
        <f ca="1">二、损益表!I15</f>
        <v>0</v>
      </c>
      <c r="J16" s="409">
        <f ca="1">二、损益表!J15</f>
        <v>0</v>
      </c>
      <c r="K16" s="479">
        <f t="shared" ca="1" si="10"/>
        <v>0</v>
      </c>
      <c r="L16" s="409">
        <f ca="1">二、损益表!L15</f>
        <v>0</v>
      </c>
      <c r="M16" s="409">
        <f ca="1">二、损益表!M15</f>
        <v>0</v>
      </c>
      <c r="N16" s="409">
        <f ca="1">二、损益表!N15</f>
        <v>0</v>
      </c>
      <c r="O16" s="479">
        <f t="shared" ca="1" si="11"/>
        <v>0</v>
      </c>
      <c r="P16" s="409">
        <f ca="1">二、损益表!P15</f>
        <v>0</v>
      </c>
      <c r="Q16" s="409">
        <f ca="1">二、损益表!Q15</f>
        <v>0</v>
      </c>
      <c r="R16" s="1121">
        <f ca="1">二、损益表!R15</f>
        <v>0</v>
      </c>
      <c r="S16" s="1181">
        <f t="shared" ca="1" si="4"/>
        <v>0</v>
      </c>
    </row>
    <row r="17" spans="1:19" s="1178" customFormat="1" ht="21" customHeight="1">
      <c r="A17" s="1177" t="s">
        <v>1274</v>
      </c>
      <c r="B17" s="410">
        <v>10</v>
      </c>
      <c r="C17" s="480">
        <f ca="1">C8-C9+C10-C11-C12-C13-C14+C15+C16</f>
        <v>-6942947.7800000003</v>
      </c>
      <c r="D17" s="480">
        <f t="shared" ref="D17:S17" ca="1" si="12">D8-D9+D10-D11-D12-D13-D14+D15+D16</f>
        <v>-781728.66999999993</v>
      </c>
      <c r="E17" s="480">
        <f t="shared" ca="1" si="12"/>
        <v>-4913153.6399999997</v>
      </c>
      <c r="F17" s="480">
        <f t="shared" ca="1" si="12"/>
        <v>-1248065.47</v>
      </c>
      <c r="G17" s="480">
        <f ca="1">G8-G9+G10-G11-G12-G13-G14+G15+G16</f>
        <v>-10584600</v>
      </c>
      <c r="H17" s="480">
        <f t="shared" ref="H17:J17" ca="1" si="13">H8-H9+H10-H11-H12-H13-H14+H15+H16</f>
        <v>-3351200</v>
      </c>
      <c r="I17" s="480">
        <f t="shared" ca="1" si="13"/>
        <v>-3491700</v>
      </c>
      <c r="J17" s="480">
        <f t="shared" ca="1" si="13"/>
        <v>-3741700</v>
      </c>
      <c r="K17" s="480">
        <f ca="1">K8-K9+K10-K11-K12-K13-K14+K15+K16</f>
        <v>-5885100</v>
      </c>
      <c r="L17" s="480">
        <f t="shared" ref="L17:N17" ca="1" si="14">L8-L9+L10-L11-L12-L13-L14+L15+L16</f>
        <v>-1961700</v>
      </c>
      <c r="M17" s="480">
        <f t="shared" ca="1" si="14"/>
        <v>-1961700</v>
      </c>
      <c r="N17" s="480">
        <f t="shared" ca="1" si="14"/>
        <v>-1961700</v>
      </c>
      <c r="O17" s="480">
        <f ca="1">O8-O9+O10-O11-O12-O13-O14+O15+O16</f>
        <v>-5537200</v>
      </c>
      <c r="P17" s="480">
        <f t="shared" ref="P17:R17" ca="1" si="15">P8-P9+P10-P11-P12-P13-P14+P15+P16</f>
        <v>-1825400</v>
      </c>
      <c r="Q17" s="480">
        <f t="shared" ca="1" si="15"/>
        <v>-1886400</v>
      </c>
      <c r="R17" s="1120">
        <f t="shared" ca="1" si="15"/>
        <v>-1825400</v>
      </c>
      <c r="S17" s="1125">
        <f t="shared" ca="1" si="12"/>
        <v>-28949847.780000001</v>
      </c>
    </row>
    <row r="18" spans="1:19" s="1178" customFormat="1" ht="18.75" customHeight="1">
      <c r="A18" s="1183" t="s">
        <v>671</v>
      </c>
      <c r="B18" s="406">
        <v>11</v>
      </c>
      <c r="C18" s="479">
        <f>SUM(D18:F18)</f>
        <v>0</v>
      </c>
      <c r="D18" s="409">
        <f>'9、营业外收支'!D13</f>
        <v>0</v>
      </c>
      <c r="E18" s="409">
        <f>'9、营业外收支'!E13</f>
        <v>0</v>
      </c>
      <c r="F18" s="409">
        <f>'9、营业外收支'!F13</f>
        <v>0</v>
      </c>
      <c r="G18" s="479">
        <f>SUM(H18:J18)</f>
        <v>0</v>
      </c>
      <c r="H18" s="409">
        <f>'9、营业外收支'!H13</f>
        <v>0</v>
      </c>
      <c r="I18" s="409">
        <f>'9、营业外收支'!I13</f>
        <v>0</v>
      </c>
      <c r="J18" s="409">
        <f>'9、营业外收支'!J13</f>
        <v>0</v>
      </c>
      <c r="K18" s="479">
        <f>SUM(L18:N18)</f>
        <v>0</v>
      </c>
      <c r="L18" s="409">
        <f>'9、营业外收支'!L13</f>
        <v>0</v>
      </c>
      <c r="M18" s="409">
        <f>'9、营业外收支'!M13</f>
        <v>0</v>
      </c>
      <c r="N18" s="409">
        <f>'9、营业外收支'!N13</f>
        <v>0</v>
      </c>
      <c r="O18" s="479">
        <f>SUM(P18:R18)</f>
        <v>0</v>
      </c>
      <c r="P18" s="409">
        <f>'9、营业外收支'!P13</f>
        <v>0</v>
      </c>
      <c r="Q18" s="409">
        <f>'9、营业外收支'!Q13</f>
        <v>0</v>
      </c>
      <c r="R18" s="409">
        <f>'9、营业外收支'!R13</f>
        <v>0</v>
      </c>
      <c r="S18" s="1181">
        <f t="shared" si="4"/>
        <v>0</v>
      </c>
    </row>
    <row r="19" spans="1:19" s="1178" customFormat="1" ht="18.75" customHeight="1">
      <c r="A19" s="1183" t="s">
        <v>672</v>
      </c>
      <c r="B19" s="408">
        <v>12</v>
      </c>
      <c r="C19" s="479">
        <f t="shared" si="0"/>
        <v>0</v>
      </c>
      <c r="D19" s="409">
        <f>'9、营业外收支'!D34</f>
        <v>0</v>
      </c>
      <c r="E19" s="409">
        <f>'9、营业外收支'!E34</f>
        <v>0</v>
      </c>
      <c r="F19" s="409">
        <f>'9、营业外收支'!F34</f>
        <v>0</v>
      </c>
      <c r="G19" s="479">
        <f t="shared" ref="G19" si="16">SUM(H19:J19)</f>
        <v>0</v>
      </c>
      <c r="H19" s="409">
        <f>'9、营业外收支'!H34</f>
        <v>0</v>
      </c>
      <c r="I19" s="409">
        <f>'9、营业外收支'!I34</f>
        <v>0</v>
      </c>
      <c r="J19" s="409">
        <f>'9、营业外收支'!J34</f>
        <v>0</v>
      </c>
      <c r="K19" s="479">
        <f t="shared" ref="K19" si="17">SUM(L19:N19)</f>
        <v>0</v>
      </c>
      <c r="L19" s="409">
        <f>'9、营业外收支'!L34</f>
        <v>0</v>
      </c>
      <c r="M19" s="409">
        <f>'9、营业外收支'!M34</f>
        <v>0</v>
      </c>
      <c r="N19" s="409">
        <f>'9、营业外收支'!N34</f>
        <v>0</v>
      </c>
      <c r="O19" s="479">
        <f t="shared" ref="O19" si="18">SUM(P19:R19)</f>
        <v>0</v>
      </c>
      <c r="P19" s="409">
        <f>'9、营业外收支'!P34</f>
        <v>0</v>
      </c>
      <c r="Q19" s="409">
        <f>'9、营业外收支'!Q34</f>
        <v>0</v>
      </c>
      <c r="R19" s="409">
        <f>'9、营业外收支'!R34</f>
        <v>0</v>
      </c>
      <c r="S19" s="1181">
        <f t="shared" si="4"/>
        <v>0</v>
      </c>
    </row>
    <row r="20" spans="1:19" s="1178" customFormat="1" ht="31.5" customHeight="1">
      <c r="A20" s="1182" t="s">
        <v>789</v>
      </c>
      <c r="B20" s="406">
        <v>13</v>
      </c>
      <c r="C20" s="479">
        <f t="shared" si="0"/>
        <v>0</v>
      </c>
      <c r="D20" s="409"/>
      <c r="E20" s="409"/>
      <c r="F20" s="409"/>
      <c r="G20" s="479">
        <f t="shared" ref="G20" si="19">SUM(H20:J20)</f>
        <v>0</v>
      </c>
      <c r="H20" s="409"/>
      <c r="I20" s="409"/>
      <c r="J20" s="409"/>
      <c r="K20" s="479">
        <f t="shared" ref="K20" si="20">SUM(L20:N20)</f>
        <v>0</v>
      </c>
      <c r="L20" s="409"/>
      <c r="M20" s="409"/>
      <c r="N20" s="409"/>
      <c r="O20" s="479">
        <f t="shared" ref="O20" si="21">SUM(P20:R20)</f>
        <v>0</v>
      </c>
      <c r="P20" s="409"/>
      <c r="Q20" s="409"/>
      <c r="R20" s="1121"/>
      <c r="S20" s="1181">
        <f t="shared" si="4"/>
        <v>0</v>
      </c>
    </row>
    <row r="21" spans="1:19" ht="18.75">
      <c r="A21" s="1184" t="s">
        <v>569</v>
      </c>
      <c r="B21" s="406"/>
      <c r="C21" s="643">
        <f>SUM(D21:F21)</f>
        <v>0</v>
      </c>
      <c r="D21" s="409"/>
      <c r="E21" s="409"/>
      <c r="F21" s="409"/>
      <c r="G21" s="643">
        <f>SUM(H21:J21)</f>
        <v>0</v>
      </c>
      <c r="H21" s="409"/>
      <c r="I21" s="409"/>
      <c r="J21" s="409"/>
      <c r="K21" s="643">
        <f>SUM(L21:N21)</f>
        <v>0</v>
      </c>
      <c r="L21" s="409"/>
      <c r="M21" s="409"/>
      <c r="N21" s="409"/>
      <c r="O21" s="643">
        <f>SUM(P21:R21)</f>
        <v>0</v>
      </c>
      <c r="P21" s="409"/>
      <c r="Q21" s="409"/>
      <c r="R21" s="1121"/>
      <c r="S21" s="1181">
        <f t="shared" si="4"/>
        <v>0</v>
      </c>
    </row>
    <row r="22" spans="1:19" s="1178" customFormat="1" ht="21" customHeight="1">
      <c r="A22" s="1177" t="s">
        <v>1275</v>
      </c>
      <c r="B22" s="410">
        <v>14</v>
      </c>
      <c r="C22" s="480">
        <f ca="1">C17+C18-C19+C21</f>
        <v>-6942947.7800000003</v>
      </c>
      <c r="D22" s="480">
        <f t="shared" ref="D22:S22" ca="1" si="22">D17+D18-D19+D21</f>
        <v>-781728.66999999993</v>
      </c>
      <c r="E22" s="480">
        <f t="shared" ca="1" si="22"/>
        <v>-4913153.6399999997</v>
      </c>
      <c r="F22" s="480">
        <f t="shared" ca="1" si="22"/>
        <v>-1248065.47</v>
      </c>
      <c r="G22" s="480">
        <f ca="1">G17+G18-G19+G21</f>
        <v>-10584600</v>
      </c>
      <c r="H22" s="480">
        <f t="shared" ref="H22:J22" ca="1" si="23">H17+H18-H19+H21</f>
        <v>-3351200</v>
      </c>
      <c r="I22" s="480">
        <f t="shared" ca="1" si="23"/>
        <v>-3491700</v>
      </c>
      <c r="J22" s="480">
        <f t="shared" ca="1" si="23"/>
        <v>-3741700</v>
      </c>
      <c r="K22" s="480">
        <f ca="1">K17+K18-K19+K21</f>
        <v>-5885100</v>
      </c>
      <c r="L22" s="480">
        <f t="shared" ref="L22:N22" ca="1" si="24">L17+L18-L19+L21</f>
        <v>-1961700</v>
      </c>
      <c r="M22" s="480">
        <f t="shared" ca="1" si="24"/>
        <v>-1961700</v>
      </c>
      <c r="N22" s="480">
        <f t="shared" ca="1" si="24"/>
        <v>-1961700</v>
      </c>
      <c r="O22" s="480">
        <f ca="1">O17+O18-O19+O21</f>
        <v>-5537200</v>
      </c>
      <c r="P22" s="480">
        <f t="shared" ref="P22:R22" ca="1" si="25">P17+P18-P19+P21</f>
        <v>-1825400</v>
      </c>
      <c r="Q22" s="480">
        <f t="shared" ca="1" si="25"/>
        <v>-1886400</v>
      </c>
      <c r="R22" s="1120">
        <f t="shared" ca="1" si="25"/>
        <v>-1825400</v>
      </c>
      <c r="S22" s="1125">
        <f t="shared" ca="1" si="22"/>
        <v>-28949847.780000001</v>
      </c>
    </row>
    <row r="23" spans="1:19" s="1178" customFormat="1" ht="18.75" customHeight="1">
      <c r="A23" s="1183" t="s">
        <v>673</v>
      </c>
      <c r="B23" s="406">
        <v>15</v>
      </c>
      <c r="C23" s="479">
        <f t="shared" ca="1" si="0"/>
        <v>0</v>
      </c>
      <c r="D23" s="409">
        <f ca="1">'10、企业所得税'!E25</f>
        <v>0</v>
      </c>
      <c r="E23" s="409">
        <f ca="1">'10、企业所得税'!F25</f>
        <v>0</v>
      </c>
      <c r="F23" s="409">
        <f ca="1">'10、企业所得税'!G25</f>
        <v>0</v>
      </c>
      <c r="G23" s="479">
        <f t="shared" ref="G23" ca="1" si="26">SUM(H23:J23)</f>
        <v>0</v>
      </c>
      <c r="H23" s="409">
        <f ca="1">'10、企业所得税'!I25</f>
        <v>0</v>
      </c>
      <c r="I23" s="409">
        <f ca="1">'10、企业所得税'!J25</f>
        <v>0</v>
      </c>
      <c r="J23" s="409">
        <f ca="1">'10、企业所得税'!K25</f>
        <v>0</v>
      </c>
      <c r="K23" s="479">
        <f t="shared" ref="K23" ca="1" si="27">SUM(L23:N23)</f>
        <v>0</v>
      </c>
      <c r="L23" s="409">
        <f ca="1">'10、企业所得税'!M25</f>
        <v>0</v>
      </c>
      <c r="M23" s="409">
        <f ca="1">'10、企业所得税'!N25</f>
        <v>0</v>
      </c>
      <c r="N23" s="409">
        <f ca="1">'10、企业所得税'!O25</f>
        <v>0</v>
      </c>
      <c r="O23" s="479">
        <f t="shared" ref="O23" ca="1" si="28">SUM(P23:R23)</f>
        <v>0</v>
      </c>
      <c r="P23" s="409">
        <f ca="1">'10、企业所得税'!Q25</f>
        <v>0</v>
      </c>
      <c r="Q23" s="409">
        <f ca="1">'10、企业所得税'!R25</f>
        <v>0</v>
      </c>
      <c r="R23" s="409">
        <f ca="1">'10、企业所得税'!S25</f>
        <v>0</v>
      </c>
      <c r="S23" s="1181">
        <f ca="1">SUM(C23,G23,K23,O23)</f>
        <v>0</v>
      </c>
    </row>
    <row r="24" spans="1:19" s="1178" customFormat="1" ht="21" customHeight="1">
      <c r="A24" s="1177" t="s">
        <v>1276</v>
      </c>
      <c r="B24" s="410">
        <v>16</v>
      </c>
      <c r="C24" s="480">
        <f ca="1">C22-C23</f>
        <v>-6942947.7800000003</v>
      </c>
      <c r="D24" s="480">
        <f ca="1">D22-D23</f>
        <v>-781728.66999999993</v>
      </c>
      <c r="E24" s="480">
        <f t="shared" ref="E24:S24" ca="1" si="29">E22-E23</f>
        <v>-4913153.6399999997</v>
      </c>
      <c r="F24" s="480">
        <f t="shared" ca="1" si="29"/>
        <v>-1248065.47</v>
      </c>
      <c r="G24" s="480">
        <f ca="1">G22-G23</f>
        <v>-10584600</v>
      </c>
      <c r="H24" s="480">
        <f ca="1">H22-H23</f>
        <v>-3351200</v>
      </c>
      <c r="I24" s="480">
        <f t="shared" ref="I24:J24" ca="1" si="30">I22-I23</f>
        <v>-3491700</v>
      </c>
      <c r="J24" s="480">
        <f t="shared" ca="1" si="30"/>
        <v>-3741700</v>
      </c>
      <c r="K24" s="480">
        <f ca="1">K22-K23</f>
        <v>-5885100</v>
      </c>
      <c r="L24" s="480">
        <f ca="1">L22-L23</f>
        <v>-1961700</v>
      </c>
      <c r="M24" s="480">
        <f t="shared" ref="M24:N24" ca="1" si="31">M22-M23</f>
        <v>-1961700</v>
      </c>
      <c r="N24" s="480">
        <f t="shared" ca="1" si="31"/>
        <v>-1961700</v>
      </c>
      <c r="O24" s="480">
        <f ca="1">O22-O23</f>
        <v>-5537200</v>
      </c>
      <c r="P24" s="480">
        <f ca="1">P22-P23</f>
        <v>-1825400</v>
      </c>
      <c r="Q24" s="480">
        <f t="shared" ref="Q24:R24" ca="1" si="32">Q22-Q23</f>
        <v>-1886400</v>
      </c>
      <c r="R24" s="1120">
        <f t="shared" ca="1" si="32"/>
        <v>-1825400</v>
      </c>
      <c r="S24" s="1125">
        <f t="shared" ca="1" si="29"/>
        <v>-28949847.780000001</v>
      </c>
    </row>
    <row r="25" spans="1:19" s="1178" customFormat="1" ht="18.75" customHeight="1">
      <c r="A25" s="1179" t="s">
        <v>1273</v>
      </c>
      <c r="B25" s="406">
        <v>17</v>
      </c>
      <c r="C25" s="481"/>
      <c r="D25" s="409"/>
      <c r="E25" s="409"/>
      <c r="F25" s="409"/>
      <c r="G25" s="481"/>
      <c r="H25" s="409"/>
      <c r="I25" s="409"/>
      <c r="J25" s="409"/>
      <c r="K25" s="481"/>
      <c r="L25" s="409"/>
      <c r="M25" s="409"/>
      <c r="N25" s="409"/>
      <c r="O25" s="481"/>
      <c r="P25" s="409"/>
      <c r="Q25" s="409"/>
      <c r="R25" s="1121"/>
      <c r="S25" s="1181">
        <f t="shared" ref="S25:S27" si="33">SUM(C25,G25,K25,O25)</f>
        <v>0</v>
      </c>
    </row>
    <row r="26" spans="1:19" s="1178" customFormat="1" ht="18.75" customHeight="1">
      <c r="A26" s="1179" t="s">
        <v>674</v>
      </c>
      <c r="B26" s="408">
        <v>18</v>
      </c>
      <c r="C26" s="482"/>
      <c r="D26" s="409" t="s">
        <v>675</v>
      </c>
      <c r="E26" s="409" t="s">
        <v>675</v>
      </c>
      <c r="F26" s="409" t="s">
        <v>675</v>
      </c>
      <c r="G26" s="482"/>
      <c r="H26" s="409" t="s">
        <v>675</v>
      </c>
      <c r="I26" s="409" t="s">
        <v>675</v>
      </c>
      <c r="J26" s="409" t="s">
        <v>675</v>
      </c>
      <c r="K26" s="482"/>
      <c r="L26" s="409" t="s">
        <v>675</v>
      </c>
      <c r="M26" s="409" t="s">
        <v>675</v>
      </c>
      <c r="N26" s="409" t="s">
        <v>675</v>
      </c>
      <c r="O26" s="482"/>
      <c r="P26" s="409" t="s">
        <v>675</v>
      </c>
      <c r="Q26" s="409" t="s">
        <v>675</v>
      </c>
      <c r="R26" s="1121" t="s">
        <v>675</v>
      </c>
      <c r="S26" s="1181">
        <f t="shared" si="33"/>
        <v>0</v>
      </c>
    </row>
    <row r="27" spans="1:19" s="1178" customFormat="1" ht="18.75" customHeight="1" thickBot="1">
      <c r="A27" s="1185" t="s">
        <v>676</v>
      </c>
      <c r="B27" s="411">
        <v>19</v>
      </c>
      <c r="C27" s="483"/>
      <c r="D27" s="412" t="s">
        <v>675</v>
      </c>
      <c r="E27" s="412" t="s">
        <v>675</v>
      </c>
      <c r="F27" s="412" t="s">
        <v>675</v>
      </c>
      <c r="G27" s="483"/>
      <c r="H27" s="412" t="s">
        <v>675</v>
      </c>
      <c r="I27" s="412" t="s">
        <v>675</v>
      </c>
      <c r="J27" s="412" t="s">
        <v>675</v>
      </c>
      <c r="K27" s="483"/>
      <c r="L27" s="412" t="s">
        <v>675</v>
      </c>
      <c r="M27" s="412" t="s">
        <v>675</v>
      </c>
      <c r="N27" s="412" t="s">
        <v>675</v>
      </c>
      <c r="O27" s="483"/>
      <c r="P27" s="412" t="s">
        <v>675</v>
      </c>
      <c r="Q27" s="412" t="s">
        <v>675</v>
      </c>
      <c r="R27" s="1122" t="s">
        <v>675</v>
      </c>
      <c r="S27" s="1186">
        <f t="shared" si="33"/>
        <v>0</v>
      </c>
    </row>
    <row r="28" spans="1:19" ht="18.75" customHeight="1">
      <c r="A28" s="701"/>
      <c r="C28" s="413"/>
      <c r="D28" s="413"/>
      <c r="E28" s="413"/>
      <c r="F28" s="413"/>
      <c r="G28" s="413"/>
      <c r="H28" s="413"/>
      <c r="I28" s="413"/>
      <c r="J28" s="413"/>
      <c r="K28" s="413"/>
      <c r="L28" s="413"/>
      <c r="M28" s="413"/>
      <c r="N28" s="413"/>
      <c r="O28" s="413"/>
      <c r="P28" s="413"/>
      <c r="Q28" s="413"/>
      <c r="R28" s="413"/>
    </row>
    <row r="29" spans="1:19" ht="18.75" customHeight="1">
      <c r="A29" s="701"/>
      <c r="C29" s="413"/>
      <c r="D29" s="413"/>
      <c r="E29" s="413"/>
      <c r="F29" s="413"/>
      <c r="G29" s="413"/>
      <c r="H29" s="413"/>
      <c r="I29" s="413"/>
      <c r="J29" s="413"/>
      <c r="K29" s="413"/>
      <c r="L29" s="413"/>
      <c r="M29" s="413"/>
      <c r="N29" s="413"/>
      <c r="O29" s="413"/>
      <c r="P29" s="413"/>
      <c r="Q29" s="413"/>
      <c r="R29" s="413"/>
    </row>
    <row r="30" spans="1:19" ht="18.75" customHeight="1">
      <c r="A30" s="701"/>
      <c r="C30" s="413"/>
      <c r="D30" s="413"/>
      <c r="E30" s="413"/>
      <c r="F30" s="413"/>
      <c r="G30" s="413"/>
      <c r="H30" s="413"/>
      <c r="I30" s="413"/>
      <c r="J30" s="413"/>
      <c r="K30" s="413"/>
      <c r="L30" s="413"/>
      <c r="M30" s="413"/>
      <c r="N30" s="413"/>
      <c r="O30" s="413"/>
      <c r="P30" s="413"/>
      <c r="Q30" s="413"/>
      <c r="R30" s="413"/>
    </row>
    <row r="31" spans="1:19" ht="15" thickBot="1">
      <c r="A31" s="701"/>
      <c r="C31" s="413"/>
      <c r="D31" s="413"/>
      <c r="E31" s="413"/>
      <c r="F31" s="413"/>
      <c r="G31" s="413"/>
      <c r="H31" s="413"/>
      <c r="I31" s="413"/>
      <c r="J31" s="413"/>
      <c r="K31" s="413"/>
      <c r="L31" s="413"/>
      <c r="M31" s="413"/>
      <c r="N31" s="413"/>
      <c r="O31" s="413"/>
      <c r="P31" s="413"/>
      <c r="Q31" s="413"/>
      <c r="R31" s="413"/>
    </row>
    <row r="32" spans="1:19" ht="18.75" customHeight="1">
      <c r="A32" s="1507" t="s">
        <v>783</v>
      </c>
      <c r="B32" s="1515" t="s">
        <v>1</v>
      </c>
      <c r="C32" s="484" t="s">
        <v>1693</v>
      </c>
      <c r="D32" s="334">
        <v>40939</v>
      </c>
      <c r="E32" s="335">
        <v>40941</v>
      </c>
      <c r="F32" s="335">
        <v>40971</v>
      </c>
      <c r="G32" s="484" t="s">
        <v>1693</v>
      </c>
      <c r="H32" s="335">
        <v>41003</v>
      </c>
      <c r="I32" s="335">
        <v>38477</v>
      </c>
      <c r="J32" s="335">
        <v>41066</v>
      </c>
      <c r="K32" s="484" t="s">
        <v>1693</v>
      </c>
      <c r="L32" s="335">
        <v>41097</v>
      </c>
      <c r="M32" s="335">
        <v>41129</v>
      </c>
      <c r="N32" s="335">
        <v>41161</v>
      </c>
      <c r="O32" s="484" t="s">
        <v>1693</v>
      </c>
      <c r="P32" s="335">
        <v>41192</v>
      </c>
      <c r="Q32" s="335">
        <v>41224</v>
      </c>
      <c r="R32" s="336">
        <v>41255</v>
      </c>
      <c r="S32" s="1501" t="s">
        <v>1694</v>
      </c>
    </row>
    <row r="33" spans="1:19" ht="18.75" customHeight="1" thickBot="1">
      <c r="A33" s="1508"/>
      <c r="B33" s="1516"/>
      <c r="C33" s="485" t="s">
        <v>291</v>
      </c>
      <c r="D33" s="400" t="s">
        <v>562</v>
      </c>
      <c r="E33" s="401" t="s">
        <v>563</v>
      </c>
      <c r="F33" s="338" t="s">
        <v>564</v>
      </c>
      <c r="G33" s="485" t="s">
        <v>294</v>
      </c>
      <c r="H33" s="338" t="s">
        <v>565</v>
      </c>
      <c r="I33" s="338" t="s">
        <v>566</v>
      </c>
      <c r="J33" s="338" t="s">
        <v>567</v>
      </c>
      <c r="K33" s="485" t="s">
        <v>295</v>
      </c>
      <c r="L33" s="338" t="s">
        <v>568</v>
      </c>
      <c r="M33" s="338" t="s">
        <v>587</v>
      </c>
      <c r="N33" s="338" t="s">
        <v>588</v>
      </c>
      <c r="O33" s="485" t="s">
        <v>296</v>
      </c>
      <c r="P33" s="338" t="s">
        <v>589</v>
      </c>
      <c r="Q33" s="338" t="s">
        <v>590</v>
      </c>
      <c r="R33" s="339" t="s">
        <v>591</v>
      </c>
      <c r="S33" s="1502"/>
    </row>
    <row r="34" spans="1:19" s="697" customFormat="1" ht="14.25" customHeight="1" thickTop="1">
      <c r="A34" s="1509" t="s">
        <v>783</v>
      </c>
      <c r="B34" s="1511" t="s">
        <v>1</v>
      </c>
      <c r="C34" s="1513" t="s">
        <v>678</v>
      </c>
      <c r="D34" s="1513" t="s">
        <v>678</v>
      </c>
      <c r="E34" s="1513" t="s">
        <v>678</v>
      </c>
      <c r="F34" s="1513" t="s">
        <v>678</v>
      </c>
      <c r="G34" s="1513" t="s">
        <v>678</v>
      </c>
      <c r="H34" s="1513" t="s">
        <v>678</v>
      </c>
      <c r="I34" s="1513" t="s">
        <v>678</v>
      </c>
      <c r="J34" s="1513" t="s">
        <v>678</v>
      </c>
      <c r="K34" s="1513" t="s">
        <v>678</v>
      </c>
      <c r="L34" s="1513" t="s">
        <v>678</v>
      </c>
      <c r="M34" s="1513" t="s">
        <v>678</v>
      </c>
      <c r="N34" s="1513" t="s">
        <v>678</v>
      </c>
      <c r="O34" s="1503" t="s">
        <v>678</v>
      </c>
      <c r="P34" s="1503" t="s">
        <v>678</v>
      </c>
      <c r="Q34" s="1503" t="s">
        <v>678</v>
      </c>
      <c r="R34" s="1503" t="s">
        <v>678</v>
      </c>
      <c r="S34" s="1505" t="s">
        <v>678</v>
      </c>
    </row>
    <row r="35" spans="1:19" s="697" customFormat="1" ht="14.25" customHeight="1">
      <c r="A35" s="1510"/>
      <c r="B35" s="1512"/>
      <c r="C35" s="1514"/>
      <c r="D35" s="1518"/>
      <c r="E35" s="1518"/>
      <c r="F35" s="1518"/>
      <c r="G35" s="1514"/>
      <c r="H35" s="1518"/>
      <c r="I35" s="1518"/>
      <c r="J35" s="1518"/>
      <c r="K35" s="1514"/>
      <c r="L35" s="1518"/>
      <c r="M35" s="1518"/>
      <c r="N35" s="1518"/>
      <c r="O35" s="1517"/>
      <c r="P35" s="1504"/>
      <c r="Q35" s="1504"/>
      <c r="R35" s="1504"/>
      <c r="S35" s="1506"/>
    </row>
    <row r="36" spans="1:19" s="1178" customFormat="1" ht="21" customHeight="1">
      <c r="A36" s="1177" t="s">
        <v>1266</v>
      </c>
      <c r="B36" s="410">
        <v>1</v>
      </c>
      <c r="C36" s="480">
        <f>SUM(D36:F36)</f>
        <v>299647848</v>
      </c>
      <c r="D36" s="480">
        <v>70222457</v>
      </c>
      <c r="E36" s="480">
        <v>35313275</v>
      </c>
      <c r="F36" s="480">
        <v>194112116.00000003</v>
      </c>
      <c r="G36" s="480">
        <f>SUM(H36:J36)</f>
        <v>289906807</v>
      </c>
      <c r="H36" s="480">
        <v>140751768</v>
      </c>
      <c r="I36" s="480">
        <v>68686857</v>
      </c>
      <c r="J36" s="480">
        <v>80468182</v>
      </c>
      <c r="K36" s="480">
        <f>SUM(L36:N36)</f>
        <v>201593543</v>
      </c>
      <c r="L36" s="480">
        <v>71482159</v>
      </c>
      <c r="M36" s="480">
        <v>73968778</v>
      </c>
      <c r="N36" s="480">
        <v>56142605.999999993</v>
      </c>
      <c r="O36" s="480">
        <f>SUM(P36:R36)</f>
        <v>103241215</v>
      </c>
      <c r="P36" s="480">
        <v>58526662</v>
      </c>
      <c r="Q36" s="480">
        <v>22333959</v>
      </c>
      <c r="R36" s="480">
        <v>22380594</v>
      </c>
      <c r="S36" s="480">
        <f>C36+G36+K36+O36</f>
        <v>894389413</v>
      </c>
    </row>
    <row r="37" spans="1:19" ht="18.75">
      <c r="A37" s="1179" t="s">
        <v>668</v>
      </c>
      <c r="B37" s="408">
        <v>2</v>
      </c>
      <c r="C37" s="643">
        <f t="shared" ref="C37:C44" si="34">SUM(D37:F37)</f>
        <v>137447350.88706428</v>
      </c>
      <c r="D37" s="407">
        <v>32100794.78104734</v>
      </c>
      <c r="E37" s="407">
        <v>12665723.063483033</v>
      </c>
      <c r="F37" s="407">
        <v>92680833.042533919</v>
      </c>
      <c r="G37" s="407">
        <f t="shared" ref="G37:G46" si="35">SUM(H37:J37)</f>
        <v>135081239.03920275</v>
      </c>
      <c r="H37" s="407">
        <v>66422567.103453659</v>
      </c>
      <c r="I37" s="407">
        <v>34109629.129571296</v>
      </c>
      <c r="J37" s="407">
        <v>34549042.806177795</v>
      </c>
      <c r="K37" s="407">
        <f t="shared" ref="K37:K50" si="36">SUM(L37:N37)</f>
        <v>100784626.69604996</v>
      </c>
      <c r="L37" s="407">
        <v>30198782.34796441</v>
      </c>
      <c r="M37" s="407">
        <v>35814010.786595933</v>
      </c>
      <c r="N37" s="407">
        <v>34771833.561489604</v>
      </c>
      <c r="O37" s="645">
        <f t="shared" ref="O37:O50" si="37">SUM(P37:R37)</f>
        <v>51786105.346826166</v>
      </c>
      <c r="P37" s="645">
        <v>30855492.923156425</v>
      </c>
      <c r="Q37" s="645">
        <v>10528299.431942698</v>
      </c>
      <c r="R37" s="645">
        <v>10402312.991727039</v>
      </c>
      <c r="S37" s="646">
        <f t="shared" ref="S37:S50" si="38">C37+G37+K37+O37</f>
        <v>425099321.96914315</v>
      </c>
    </row>
    <row r="38" spans="1:19" s="1178" customFormat="1" ht="21" customHeight="1">
      <c r="A38" s="1177" t="s">
        <v>1263</v>
      </c>
      <c r="B38" s="410">
        <v>3</v>
      </c>
      <c r="C38" s="480">
        <f>C36-C37</f>
        <v>162200497.11293572</v>
      </c>
      <c r="D38" s="480">
        <f t="shared" ref="D38:S38" si="39">D36-D37</f>
        <v>38121662.218952656</v>
      </c>
      <c r="E38" s="480">
        <f t="shared" si="39"/>
        <v>22647551.936516967</v>
      </c>
      <c r="F38" s="480">
        <f t="shared" si="39"/>
        <v>101431282.95746611</v>
      </c>
      <c r="G38" s="480">
        <f t="shared" si="39"/>
        <v>154825567.96079725</v>
      </c>
      <c r="H38" s="480">
        <f t="shared" si="39"/>
        <v>74329200.896546334</v>
      </c>
      <c r="I38" s="480">
        <f t="shared" si="39"/>
        <v>34577227.870428704</v>
      </c>
      <c r="J38" s="480">
        <f t="shared" si="39"/>
        <v>45919139.193822205</v>
      </c>
      <c r="K38" s="480">
        <f t="shared" si="39"/>
        <v>100808916.30395004</v>
      </c>
      <c r="L38" s="480">
        <f t="shared" si="39"/>
        <v>41283376.652035594</v>
      </c>
      <c r="M38" s="480">
        <f t="shared" si="39"/>
        <v>38154767.213404067</v>
      </c>
      <c r="N38" s="480">
        <f t="shared" si="39"/>
        <v>21370772.438510388</v>
      </c>
      <c r="O38" s="480">
        <f t="shared" si="39"/>
        <v>51455109.653173834</v>
      </c>
      <c r="P38" s="480">
        <f t="shared" si="39"/>
        <v>27671169.076843575</v>
      </c>
      <c r="Q38" s="480">
        <f t="shared" si="39"/>
        <v>11805659.568057302</v>
      </c>
      <c r="R38" s="480">
        <f t="shared" si="39"/>
        <v>11978281.008272961</v>
      </c>
      <c r="S38" s="480">
        <f t="shared" si="39"/>
        <v>469290091.03085685</v>
      </c>
    </row>
    <row r="39" spans="1:19" ht="18.75">
      <c r="A39" s="1179" t="s">
        <v>669</v>
      </c>
      <c r="B39" s="406">
        <v>4</v>
      </c>
      <c r="C39" s="643">
        <f t="shared" si="34"/>
        <v>31322464.651999995</v>
      </c>
      <c r="D39" s="409">
        <v>7184899.1905000005</v>
      </c>
      <c r="E39" s="407">
        <v>3668855.7075</v>
      </c>
      <c r="F39" s="407">
        <v>20468709.753999997</v>
      </c>
      <c r="G39" s="407">
        <f t="shared" si="35"/>
        <v>30637823.035500001</v>
      </c>
      <c r="H39" s="407">
        <v>14879133.652000001</v>
      </c>
      <c r="I39" s="407">
        <v>7610354.2804999994</v>
      </c>
      <c r="J39" s="407">
        <v>8148335.1029999992</v>
      </c>
      <c r="K39" s="407">
        <f t="shared" si="36"/>
        <v>20503137.929499999</v>
      </c>
      <c r="L39" s="407">
        <v>7199202.9934999989</v>
      </c>
      <c r="M39" s="407">
        <v>7472470.5370000005</v>
      </c>
      <c r="N39" s="407">
        <v>5831464.3989999993</v>
      </c>
      <c r="O39" s="645">
        <f t="shared" si="37"/>
        <v>10914182.8575</v>
      </c>
      <c r="P39" s="645">
        <v>6204642.2829999998</v>
      </c>
      <c r="Q39" s="645">
        <v>2366505.2335000001</v>
      </c>
      <c r="R39" s="645">
        <v>2343035.341</v>
      </c>
      <c r="S39" s="646">
        <f t="shared" si="38"/>
        <v>93377608.4745</v>
      </c>
    </row>
    <row r="40" spans="1:19" ht="18.75">
      <c r="A40" s="1179" t="s">
        <v>1258</v>
      </c>
      <c r="B40" s="406">
        <v>5</v>
      </c>
      <c r="C40" s="643">
        <f t="shared" si="34"/>
        <v>368379.33915999997</v>
      </c>
      <c r="D40" s="409">
        <v>249662.18996000002</v>
      </c>
      <c r="E40" s="407">
        <v>-436114.10288000002</v>
      </c>
      <c r="F40" s="407">
        <v>554831.25208000001</v>
      </c>
      <c r="G40" s="407">
        <f t="shared" si="35"/>
        <v>1276463.3852200001</v>
      </c>
      <c r="H40" s="407">
        <v>282462.51601999998</v>
      </c>
      <c r="I40" s="407">
        <v>433977.40335000004</v>
      </c>
      <c r="J40" s="407">
        <v>560023.46585000004</v>
      </c>
      <c r="K40" s="407">
        <f t="shared" si="36"/>
        <v>1167024.9323</v>
      </c>
      <c r="L40" s="407">
        <v>305192.01354999997</v>
      </c>
      <c r="M40" s="407">
        <v>389111.29474999994</v>
      </c>
      <c r="N40" s="407">
        <v>472721.62400000001</v>
      </c>
      <c r="O40" s="645">
        <f t="shared" si="37"/>
        <v>1532639.4575499999</v>
      </c>
      <c r="P40" s="407">
        <v>333731.23800000001</v>
      </c>
      <c r="Q40" s="407">
        <v>661840.18674999999</v>
      </c>
      <c r="R40" s="407">
        <v>537068.03279999993</v>
      </c>
      <c r="S40" s="646">
        <f t="shared" si="38"/>
        <v>4344507.1142299995</v>
      </c>
    </row>
    <row r="41" spans="1:19" ht="18.75">
      <c r="A41" s="1179" t="s">
        <v>413</v>
      </c>
      <c r="B41" s="406">
        <v>6</v>
      </c>
      <c r="C41" s="643">
        <f t="shared" si="34"/>
        <v>9326092.3000000007</v>
      </c>
      <c r="D41" s="409">
        <v>2324471.2799999998</v>
      </c>
      <c r="E41" s="407">
        <v>1852782.9200000002</v>
      </c>
      <c r="F41" s="407">
        <v>5148838.1000000006</v>
      </c>
      <c r="G41" s="407">
        <f t="shared" si="35"/>
        <v>13471742.759999998</v>
      </c>
      <c r="H41" s="407">
        <v>3821593.4899999998</v>
      </c>
      <c r="I41" s="407">
        <v>4681438.04</v>
      </c>
      <c r="J41" s="407">
        <v>4968711.2299999995</v>
      </c>
      <c r="K41" s="407">
        <f t="shared" si="36"/>
        <v>13970320.807175018</v>
      </c>
      <c r="L41" s="407">
        <v>3191047.9499999993</v>
      </c>
      <c r="M41" s="407">
        <v>6200000</v>
      </c>
      <c r="N41" s="407">
        <v>4579272.8571750196</v>
      </c>
      <c r="O41" s="645">
        <f t="shared" si="37"/>
        <v>11897212.299999999</v>
      </c>
      <c r="P41" s="645">
        <v>2687902.5</v>
      </c>
      <c r="Q41" s="645">
        <v>6235117.7999999989</v>
      </c>
      <c r="R41" s="645">
        <v>2974191.9999999995</v>
      </c>
      <c r="S41" s="646">
        <f t="shared" si="38"/>
        <v>48665368.16717501</v>
      </c>
    </row>
    <row r="42" spans="1:19" ht="18.75">
      <c r="A42" s="1179" t="s">
        <v>670</v>
      </c>
      <c r="B42" s="406">
        <v>7</v>
      </c>
      <c r="C42" s="643">
        <f t="shared" si="34"/>
        <v>13946481.84</v>
      </c>
      <c r="D42" s="409">
        <v>7133831.9700000007</v>
      </c>
      <c r="E42" s="407">
        <v>4319474.6399999997</v>
      </c>
      <c r="F42" s="407">
        <v>2493175.23</v>
      </c>
      <c r="G42" s="407">
        <f t="shared" si="35"/>
        <v>7986994.9900000002</v>
      </c>
      <c r="H42" s="407">
        <v>2348344.5999999996</v>
      </c>
      <c r="I42" s="407">
        <v>2332967.7400000002</v>
      </c>
      <c r="J42" s="407">
        <v>3305682.65</v>
      </c>
      <c r="K42" s="407">
        <f t="shared" si="36"/>
        <v>11281800</v>
      </c>
      <c r="L42" s="407">
        <v>2626599.9999999995</v>
      </c>
      <c r="M42" s="407">
        <v>3766400</v>
      </c>
      <c r="N42" s="407">
        <v>4888800</v>
      </c>
      <c r="O42" s="645">
        <f t="shared" si="37"/>
        <v>11367967.42</v>
      </c>
      <c r="P42" s="645">
        <v>4488767.42</v>
      </c>
      <c r="Q42" s="645">
        <v>3077400</v>
      </c>
      <c r="R42" s="645">
        <v>3801800</v>
      </c>
      <c r="S42" s="646">
        <f t="shared" si="38"/>
        <v>44583244.25</v>
      </c>
    </row>
    <row r="43" spans="1:19" ht="24">
      <c r="A43" s="1179" t="s">
        <v>786</v>
      </c>
      <c r="B43" s="406">
        <v>8</v>
      </c>
      <c r="C43" s="643">
        <f t="shared" si="34"/>
        <v>21451749.955166776</v>
      </c>
      <c r="D43" s="409">
        <v>5148949.0006504431</v>
      </c>
      <c r="E43" s="407">
        <v>2081846.6448142484</v>
      </c>
      <c r="F43" s="407">
        <v>14220954.309702085</v>
      </c>
      <c r="G43" s="407">
        <f t="shared" si="35"/>
        <v>20966096.815216791</v>
      </c>
      <c r="H43" s="407">
        <v>10353130.649479914</v>
      </c>
      <c r="I43" s="407">
        <v>5360435.8522268925</v>
      </c>
      <c r="J43" s="407">
        <v>5252530.313509983</v>
      </c>
      <c r="K43" s="407">
        <f t="shared" si="36"/>
        <v>15273496.1915548</v>
      </c>
      <c r="L43" s="407">
        <v>4690248.9424441829</v>
      </c>
      <c r="M43" s="407">
        <v>5694548.4406376798</v>
      </c>
      <c r="N43" s="407">
        <v>4888698.808472937</v>
      </c>
      <c r="O43" s="645">
        <f t="shared" si="37"/>
        <v>7871946.6281632837</v>
      </c>
      <c r="P43" s="645">
        <v>4484902.9955291459</v>
      </c>
      <c r="Q43" s="645">
        <v>1787843.0863396593</v>
      </c>
      <c r="R43" s="645">
        <v>1599200.5462944792</v>
      </c>
      <c r="S43" s="646">
        <f t="shared" si="38"/>
        <v>65563289.590101652</v>
      </c>
    </row>
    <row r="44" spans="1:19" ht="18.75">
      <c r="A44" s="1179" t="s">
        <v>366</v>
      </c>
      <c r="B44" s="406">
        <v>9</v>
      </c>
      <c r="C44" s="643">
        <f t="shared" si="34"/>
        <v>0</v>
      </c>
      <c r="D44" s="407"/>
      <c r="E44" s="407"/>
      <c r="F44" s="407"/>
      <c r="G44" s="407">
        <f t="shared" si="35"/>
        <v>0</v>
      </c>
      <c r="H44" s="407"/>
      <c r="I44" s="407"/>
      <c r="J44" s="407"/>
      <c r="K44" s="407">
        <f t="shared" si="36"/>
        <v>0</v>
      </c>
      <c r="L44" s="407"/>
      <c r="M44" s="407"/>
      <c r="N44" s="407"/>
      <c r="O44" s="645">
        <f t="shared" si="37"/>
        <v>0</v>
      </c>
      <c r="P44" s="645"/>
      <c r="Q44" s="645"/>
      <c r="R44" s="645"/>
      <c r="S44" s="646">
        <f t="shared" si="38"/>
        <v>0</v>
      </c>
    </row>
    <row r="45" spans="1:19" ht="24">
      <c r="A45" s="1179" t="s">
        <v>787</v>
      </c>
      <c r="B45" s="406">
        <v>10</v>
      </c>
      <c r="C45" s="644"/>
      <c r="D45" s="409"/>
      <c r="E45" s="409"/>
      <c r="F45" s="409"/>
      <c r="G45" s="407">
        <f t="shared" si="35"/>
        <v>0</v>
      </c>
      <c r="H45" s="409"/>
      <c r="I45" s="409"/>
      <c r="J45" s="409"/>
      <c r="K45" s="407">
        <f t="shared" si="36"/>
        <v>0</v>
      </c>
      <c r="L45" s="409"/>
      <c r="M45" s="409"/>
      <c r="N45" s="409"/>
      <c r="O45" s="645">
        <f t="shared" si="37"/>
        <v>0</v>
      </c>
      <c r="P45" s="647"/>
      <c r="Q45" s="647"/>
      <c r="R45" s="647"/>
      <c r="S45" s="646">
        <f t="shared" si="38"/>
        <v>0</v>
      </c>
    </row>
    <row r="46" spans="1:19" ht="24">
      <c r="A46" s="1179" t="s">
        <v>788</v>
      </c>
      <c r="B46" s="406">
        <v>11</v>
      </c>
      <c r="C46" s="644"/>
      <c r="D46" s="409"/>
      <c r="E46" s="409"/>
      <c r="F46" s="409"/>
      <c r="G46" s="407">
        <f t="shared" si="35"/>
        <v>0</v>
      </c>
      <c r="H46" s="409"/>
      <c r="I46" s="409"/>
      <c r="J46" s="409"/>
      <c r="K46" s="407">
        <f t="shared" si="36"/>
        <v>0</v>
      </c>
      <c r="L46" s="409"/>
      <c r="M46" s="409"/>
      <c r="N46" s="409"/>
      <c r="O46" s="645">
        <f t="shared" si="37"/>
        <v>0</v>
      </c>
      <c r="P46" s="647"/>
      <c r="Q46" s="647"/>
      <c r="R46" s="647"/>
      <c r="S46" s="646">
        <f t="shared" si="38"/>
        <v>0</v>
      </c>
    </row>
    <row r="47" spans="1:19" s="1178" customFormat="1" ht="21" customHeight="1">
      <c r="A47" s="1177" t="s">
        <v>1268</v>
      </c>
      <c r="B47" s="410">
        <v>12</v>
      </c>
      <c r="C47" s="480">
        <f>C38-C39+C40-C41-C42-C43-C44+C45+C46</f>
        <v>86522087.704928949</v>
      </c>
      <c r="D47" s="480">
        <f t="shared" ref="D47:S47" si="40">D38-D39+D40-D41-D42-D43-D44+D45+D46</f>
        <v>16579172.967762209</v>
      </c>
      <c r="E47" s="480">
        <f t="shared" si="40"/>
        <v>10288477.921322718</v>
      </c>
      <c r="F47" s="480">
        <f t="shared" si="40"/>
        <v>59654436.815844029</v>
      </c>
      <c r="G47" s="480">
        <f t="shared" si="40"/>
        <v>83039373.745300472</v>
      </c>
      <c r="H47" s="480">
        <f t="shared" si="40"/>
        <v>43209461.02108641</v>
      </c>
      <c r="I47" s="480">
        <f t="shared" si="40"/>
        <v>15026009.361051811</v>
      </c>
      <c r="J47" s="480">
        <f t="shared" si="40"/>
        <v>24803903.363162227</v>
      </c>
      <c r="K47" s="480">
        <f t="shared" si="40"/>
        <v>40947186.308020219</v>
      </c>
      <c r="L47" s="480">
        <f t="shared" si="40"/>
        <v>23881468.779641408</v>
      </c>
      <c r="M47" s="480">
        <f t="shared" si="40"/>
        <v>15410459.530516388</v>
      </c>
      <c r="N47" s="480">
        <f t="shared" si="40"/>
        <v>1655257.9978624303</v>
      </c>
      <c r="O47" s="480">
        <f t="shared" si="40"/>
        <v>10936439.905060546</v>
      </c>
      <c r="P47" s="480">
        <f t="shared" si="40"/>
        <v>10138685.11631443</v>
      </c>
      <c r="Q47" s="480">
        <f t="shared" si="40"/>
        <v>-999366.36503235553</v>
      </c>
      <c r="R47" s="480">
        <f t="shared" si="40"/>
        <v>1797121.1537784818</v>
      </c>
      <c r="S47" s="480">
        <f t="shared" si="40"/>
        <v>221445087.66331017</v>
      </c>
    </row>
    <row r="48" spans="1:19" s="1178" customFormat="1" ht="18.75" customHeight="1">
      <c r="A48" s="1179" t="s">
        <v>1269</v>
      </c>
      <c r="B48" s="406">
        <v>13</v>
      </c>
      <c r="C48" s="479"/>
      <c r="D48" s="409"/>
      <c r="E48" s="409"/>
      <c r="F48" s="409"/>
      <c r="G48" s="407">
        <f>SUM(H48:J48)</f>
        <v>0</v>
      </c>
      <c r="H48" s="409"/>
      <c r="I48" s="409"/>
      <c r="J48" s="409"/>
      <c r="K48" s="407">
        <f t="shared" si="36"/>
        <v>0</v>
      </c>
      <c r="L48" s="409"/>
      <c r="M48" s="409"/>
      <c r="N48" s="409"/>
      <c r="O48" s="645">
        <f t="shared" si="37"/>
        <v>0</v>
      </c>
      <c r="P48" s="409"/>
      <c r="Q48" s="409"/>
      <c r="R48" s="647"/>
      <c r="S48" s="646">
        <f t="shared" si="38"/>
        <v>0</v>
      </c>
    </row>
    <row r="49" spans="1:19" ht="18.75">
      <c r="A49" s="1179" t="s">
        <v>672</v>
      </c>
      <c r="B49" s="408">
        <v>14</v>
      </c>
      <c r="C49" s="643">
        <f>SUM(D49:F49)</f>
        <v>0</v>
      </c>
      <c r="D49" s="1187"/>
      <c r="E49" s="409"/>
      <c r="F49" s="409"/>
      <c r="G49" s="407">
        <f>SUM(H49:J49)</f>
        <v>0</v>
      </c>
      <c r="H49" s="409"/>
      <c r="I49" s="409"/>
      <c r="J49" s="409"/>
      <c r="K49" s="407">
        <f t="shared" si="36"/>
        <v>0</v>
      </c>
      <c r="L49" s="409"/>
      <c r="M49" s="409"/>
      <c r="N49" s="409"/>
      <c r="O49" s="645">
        <f t="shared" si="37"/>
        <v>0</v>
      </c>
      <c r="P49" s="647"/>
      <c r="Q49" s="647"/>
      <c r="R49" s="647"/>
      <c r="S49" s="646">
        <f t="shared" si="38"/>
        <v>0</v>
      </c>
    </row>
    <row r="50" spans="1:19" ht="24">
      <c r="A50" s="1179" t="s">
        <v>789</v>
      </c>
      <c r="B50" s="406">
        <v>15</v>
      </c>
      <c r="C50" s="643">
        <f>SUM(D50:F50)</f>
        <v>0</v>
      </c>
      <c r="D50" s="409"/>
      <c r="E50" s="409"/>
      <c r="F50" s="409"/>
      <c r="G50" s="407">
        <f>SUM(H50:J50)</f>
        <v>0</v>
      </c>
      <c r="H50" s="409"/>
      <c r="I50" s="409"/>
      <c r="J50" s="409"/>
      <c r="K50" s="407">
        <f t="shared" si="36"/>
        <v>0</v>
      </c>
      <c r="L50" s="409"/>
      <c r="M50" s="409">
        <v>0</v>
      </c>
      <c r="N50" s="409">
        <v>0</v>
      </c>
      <c r="O50" s="645">
        <f t="shared" si="37"/>
        <v>0</v>
      </c>
      <c r="P50" s="647"/>
      <c r="Q50" s="647"/>
      <c r="R50" s="647"/>
      <c r="S50" s="646">
        <f t="shared" si="38"/>
        <v>0</v>
      </c>
    </row>
    <row r="51" spans="1:19" ht="18.75">
      <c r="A51" s="1184" t="s">
        <v>569</v>
      </c>
      <c r="B51" s="406">
        <v>16</v>
      </c>
      <c r="C51" s="643">
        <f>SUM(D51:F51)</f>
        <v>0</v>
      </c>
      <c r="D51" s="409"/>
      <c r="E51" s="409"/>
      <c r="F51" s="409"/>
      <c r="G51" s="407">
        <f>SUM(H51:J51)</f>
        <v>0</v>
      </c>
      <c r="H51" s="409"/>
      <c r="I51" s="409"/>
      <c r="J51" s="409"/>
      <c r="K51" s="407">
        <f>SUM(L51:N51)</f>
        <v>-9079209.8499999996</v>
      </c>
      <c r="L51" s="409"/>
      <c r="M51" s="409"/>
      <c r="N51" s="409">
        <v>-9079209.8499999996</v>
      </c>
      <c r="O51" s="645">
        <f>SUM(P51:R51)</f>
        <v>0</v>
      </c>
      <c r="P51" s="647"/>
      <c r="Q51" s="647"/>
      <c r="R51" s="647"/>
      <c r="S51" s="646">
        <f>C51+G51+K51+O51</f>
        <v>-9079209.8499999996</v>
      </c>
    </row>
    <row r="52" spans="1:19" s="1178" customFormat="1" ht="21" customHeight="1">
      <c r="A52" s="1177" t="s">
        <v>1264</v>
      </c>
      <c r="B52" s="410">
        <v>17</v>
      </c>
      <c r="C52" s="480">
        <f>C47+C48-C49+C51</f>
        <v>86522087.704928949</v>
      </c>
      <c r="D52" s="480">
        <f t="shared" ref="D52:S52" si="41">D47+D48-D49+D51</f>
        <v>16579172.967762209</v>
      </c>
      <c r="E52" s="480">
        <f t="shared" si="41"/>
        <v>10288477.921322718</v>
      </c>
      <c r="F52" s="480">
        <f t="shared" si="41"/>
        <v>59654436.815844029</v>
      </c>
      <c r="G52" s="480">
        <f t="shared" si="41"/>
        <v>83039373.745300472</v>
      </c>
      <c r="H52" s="480">
        <f t="shared" si="41"/>
        <v>43209461.02108641</v>
      </c>
      <c r="I52" s="480">
        <f t="shared" si="41"/>
        <v>15026009.361051811</v>
      </c>
      <c r="J52" s="480">
        <f t="shared" si="41"/>
        <v>24803903.363162227</v>
      </c>
      <c r="K52" s="480">
        <f t="shared" si="41"/>
        <v>31867976.458020218</v>
      </c>
      <c r="L52" s="480">
        <f t="shared" si="41"/>
        <v>23881468.779641408</v>
      </c>
      <c r="M52" s="480">
        <f t="shared" si="41"/>
        <v>15410459.530516388</v>
      </c>
      <c r="N52" s="480">
        <f t="shared" si="41"/>
        <v>-7423951.8521375693</v>
      </c>
      <c r="O52" s="480">
        <f t="shared" si="41"/>
        <v>10936439.905060546</v>
      </c>
      <c r="P52" s="480">
        <f t="shared" si="41"/>
        <v>10138685.11631443</v>
      </c>
      <c r="Q52" s="480">
        <f t="shared" si="41"/>
        <v>-999366.36503235553</v>
      </c>
      <c r="R52" s="480">
        <f t="shared" si="41"/>
        <v>1797121.1537784818</v>
      </c>
      <c r="S52" s="480">
        <f t="shared" si="41"/>
        <v>212365877.81331018</v>
      </c>
    </row>
    <row r="53" spans="1:19" s="1178" customFormat="1" ht="18.75" customHeight="1">
      <c r="A53" s="1179" t="s">
        <v>1270</v>
      </c>
      <c r="B53" s="406">
        <v>18</v>
      </c>
      <c r="C53" s="479">
        <f>C52*0.25</f>
        <v>21630521.926232237</v>
      </c>
      <c r="D53" s="409">
        <f t="shared" ref="D53:S53" si="42">D52*0.25</f>
        <v>4144793.2419405524</v>
      </c>
      <c r="E53" s="409">
        <f t="shared" si="42"/>
        <v>2572119.4803306796</v>
      </c>
      <c r="F53" s="409">
        <f t="shared" si="42"/>
        <v>14913609.203961007</v>
      </c>
      <c r="G53" s="479">
        <f t="shared" si="42"/>
        <v>20759843.436325118</v>
      </c>
      <c r="H53" s="409">
        <f t="shared" si="42"/>
        <v>10802365.255271602</v>
      </c>
      <c r="I53" s="409">
        <f t="shared" si="42"/>
        <v>3756502.3402629527</v>
      </c>
      <c r="J53" s="409">
        <f t="shared" si="42"/>
        <v>6200975.8407905567</v>
      </c>
      <c r="K53" s="479">
        <f t="shared" si="42"/>
        <v>7966994.1145050544</v>
      </c>
      <c r="L53" s="409">
        <f t="shared" si="42"/>
        <v>5970367.1949103521</v>
      </c>
      <c r="M53" s="409">
        <f t="shared" si="42"/>
        <v>3852614.882629097</v>
      </c>
      <c r="N53" s="409">
        <f t="shared" si="42"/>
        <v>-1855987.9630343923</v>
      </c>
      <c r="O53" s="479">
        <f t="shared" si="42"/>
        <v>2734109.9762651366</v>
      </c>
      <c r="P53" s="409">
        <f t="shared" si="42"/>
        <v>2534671.2790786074</v>
      </c>
      <c r="Q53" s="409">
        <f t="shared" si="42"/>
        <v>-249841.59125808888</v>
      </c>
      <c r="R53" s="409">
        <f t="shared" si="42"/>
        <v>449280.28844462044</v>
      </c>
      <c r="S53" s="1188">
        <f t="shared" si="42"/>
        <v>53091469.453327544</v>
      </c>
    </row>
    <row r="54" spans="1:19" s="1178" customFormat="1" ht="21" customHeight="1">
      <c r="A54" s="1177" t="s">
        <v>1265</v>
      </c>
      <c r="B54" s="410">
        <v>19</v>
      </c>
      <c r="C54" s="480">
        <f>C52-C53</f>
        <v>64891565.778696716</v>
      </c>
      <c r="D54" s="480">
        <f t="shared" ref="D54:S54" si="43">D52-D53</f>
        <v>12434379.725821657</v>
      </c>
      <c r="E54" s="480">
        <f t="shared" si="43"/>
        <v>7716358.4409920387</v>
      </c>
      <c r="F54" s="480">
        <f t="shared" si="43"/>
        <v>44740827.611883022</v>
      </c>
      <c r="G54" s="480">
        <f t="shared" si="43"/>
        <v>62279530.308975354</v>
      </c>
      <c r="H54" s="480">
        <f t="shared" si="43"/>
        <v>32407095.765814807</v>
      </c>
      <c r="I54" s="480">
        <f t="shared" si="43"/>
        <v>11269507.020788858</v>
      </c>
      <c r="J54" s="480">
        <f t="shared" si="43"/>
        <v>18602927.522371672</v>
      </c>
      <c r="K54" s="480">
        <f t="shared" si="43"/>
        <v>23900982.343515165</v>
      </c>
      <c r="L54" s="480">
        <f t="shared" si="43"/>
        <v>17911101.584731057</v>
      </c>
      <c r="M54" s="480">
        <f t="shared" si="43"/>
        <v>11557844.647887291</v>
      </c>
      <c r="N54" s="480">
        <f t="shared" si="43"/>
        <v>-5567963.889103177</v>
      </c>
      <c r="O54" s="480">
        <f t="shared" si="43"/>
        <v>8202329.9287954103</v>
      </c>
      <c r="P54" s="480">
        <f t="shared" si="43"/>
        <v>7604013.8372358223</v>
      </c>
      <c r="Q54" s="480">
        <f t="shared" si="43"/>
        <v>-749524.77377426671</v>
      </c>
      <c r="R54" s="480">
        <f t="shared" si="43"/>
        <v>1347840.8653338612</v>
      </c>
      <c r="S54" s="480">
        <f t="shared" si="43"/>
        <v>159274408.35998264</v>
      </c>
    </row>
    <row r="55" spans="1:19" s="1178" customFormat="1" ht="18.75" customHeight="1">
      <c r="A55" s="1179" t="s">
        <v>1271</v>
      </c>
      <c r="B55" s="406">
        <v>20</v>
      </c>
      <c r="C55" s="479"/>
      <c r="D55" s="409"/>
      <c r="E55" s="409"/>
      <c r="F55" s="409"/>
      <c r="G55" s="479"/>
      <c r="H55" s="409"/>
      <c r="I55" s="409"/>
      <c r="J55" s="409"/>
      <c r="K55" s="479"/>
      <c r="L55" s="409"/>
      <c r="M55" s="409"/>
      <c r="N55" s="409"/>
      <c r="O55" s="479"/>
      <c r="P55" s="409"/>
      <c r="Q55" s="409"/>
      <c r="R55" s="409"/>
      <c r="S55" s="1188"/>
    </row>
    <row r="56" spans="1:19" ht="18.75">
      <c r="A56" s="1179" t="s">
        <v>674</v>
      </c>
      <c r="B56" s="408">
        <v>21</v>
      </c>
      <c r="C56" s="409"/>
      <c r="D56" s="409"/>
      <c r="E56" s="409"/>
      <c r="F56" s="409"/>
      <c r="G56" s="409"/>
      <c r="H56" s="409"/>
      <c r="I56" s="409"/>
      <c r="J56" s="409"/>
      <c r="K56" s="409"/>
      <c r="L56" s="409"/>
      <c r="M56" s="409"/>
      <c r="N56" s="409"/>
      <c r="O56" s="647"/>
      <c r="P56" s="647"/>
      <c r="Q56" s="647"/>
      <c r="R56" s="647"/>
      <c r="S56" s="1189"/>
    </row>
    <row r="57" spans="1:19" ht="19.5" thickBot="1">
      <c r="A57" s="1185" t="s">
        <v>676</v>
      </c>
      <c r="B57" s="411">
        <v>22</v>
      </c>
      <c r="C57" s="412"/>
      <c r="D57" s="412"/>
      <c r="E57" s="412"/>
      <c r="F57" s="412"/>
      <c r="G57" s="412"/>
      <c r="H57" s="412"/>
      <c r="I57" s="412"/>
      <c r="J57" s="412"/>
      <c r="K57" s="412"/>
      <c r="L57" s="412"/>
      <c r="M57" s="412"/>
      <c r="N57" s="412"/>
      <c r="O57" s="648"/>
      <c r="P57" s="648"/>
      <c r="Q57" s="648"/>
      <c r="R57" s="648"/>
      <c r="S57" s="1190"/>
    </row>
    <row r="58" spans="1:19">
      <c r="A58" s="701"/>
      <c r="C58" s="413"/>
      <c r="D58" s="413"/>
      <c r="E58" s="413"/>
      <c r="F58" s="413"/>
      <c r="G58" s="413"/>
      <c r="H58" s="413"/>
      <c r="I58" s="413"/>
      <c r="J58" s="413"/>
      <c r="K58" s="413"/>
      <c r="L58" s="413"/>
      <c r="M58" s="413"/>
      <c r="N58" s="413"/>
      <c r="O58" s="413"/>
      <c r="P58" s="413"/>
      <c r="Q58" s="413"/>
      <c r="R58" s="413"/>
    </row>
    <row r="59" spans="1:19">
      <c r="A59" s="701"/>
      <c r="C59" s="413"/>
      <c r="D59" s="413"/>
      <c r="E59" s="413"/>
      <c r="F59" s="413"/>
      <c r="G59" s="413"/>
      <c r="H59" s="413"/>
      <c r="I59" s="413"/>
      <c r="J59" s="413"/>
      <c r="K59" s="413"/>
      <c r="L59" s="413"/>
      <c r="M59" s="413"/>
      <c r="N59" s="413"/>
      <c r="O59" s="413"/>
      <c r="P59" s="413"/>
      <c r="Q59" s="413"/>
      <c r="R59" s="413"/>
    </row>
    <row r="60" spans="1:19">
      <c r="A60" s="701"/>
      <c r="C60" s="413"/>
      <c r="D60" s="413"/>
      <c r="E60" s="413"/>
      <c r="F60" s="413"/>
      <c r="G60" s="413"/>
      <c r="H60" s="413"/>
      <c r="I60" s="413"/>
      <c r="J60" s="413"/>
      <c r="K60" s="413"/>
      <c r="L60" s="413"/>
      <c r="M60" s="413"/>
      <c r="N60" s="413"/>
      <c r="O60" s="413"/>
      <c r="P60" s="413"/>
      <c r="Q60" s="413"/>
      <c r="R60" s="413"/>
    </row>
    <row r="61" spans="1:19">
      <c r="A61" s="701"/>
      <c r="C61" s="413"/>
      <c r="D61" s="413"/>
      <c r="E61" s="413"/>
      <c r="F61" s="413"/>
      <c r="G61" s="413"/>
      <c r="H61" s="413"/>
      <c r="I61" s="413"/>
      <c r="J61" s="413"/>
      <c r="K61" s="413"/>
      <c r="L61" s="413"/>
      <c r="M61" s="413"/>
      <c r="N61" s="413"/>
      <c r="O61" s="413"/>
      <c r="P61" s="413"/>
      <c r="Q61" s="413"/>
      <c r="R61" s="413"/>
    </row>
    <row r="62" spans="1:19">
      <c r="A62" s="701"/>
      <c r="C62" s="413"/>
      <c r="D62" s="413"/>
      <c r="E62" s="413"/>
      <c r="F62" s="413"/>
      <c r="G62" s="413"/>
      <c r="H62" s="413"/>
      <c r="I62" s="413"/>
      <c r="J62" s="413"/>
      <c r="K62" s="413"/>
      <c r="L62" s="413"/>
      <c r="M62" s="413"/>
      <c r="N62" s="413"/>
      <c r="O62" s="413"/>
      <c r="P62" s="413"/>
      <c r="Q62" s="413"/>
      <c r="R62" s="413"/>
    </row>
    <row r="63" spans="1:19">
      <c r="A63" s="701"/>
      <c r="C63" s="413"/>
      <c r="D63" s="413"/>
      <c r="E63" s="413"/>
      <c r="F63" s="413"/>
      <c r="G63" s="413"/>
      <c r="H63" s="413"/>
      <c r="I63" s="413"/>
      <c r="J63" s="413"/>
      <c r="K63" s="413"/>
      <c r="L63" s="413"/>
      <c r="M63" s="413"/>
      <c r="N63" s="413"/>
      <c r="O63" s="413"/>
      <c r="P63" s="413"/>
      <c r="Q63" s="413"/>
      <c r="R63" s="413"/>
    </row>
    <row r="64" spans="1:19">
      <c r="A64" s="701"/>
      <c r="C64" s="413"/>
      <c r="D64" s="413"/>
      <c r="E64" s="413"/>
      <c r="F64" s="413"/>
      <c r="G64" s="413"/>
      <c r="H64" s="413"/>
      <c r="I64" s="413"/>
      <c r="J64" s="413"/>
      <c r="K64" s="413"/>
      <c r="L64" s="413"/>
      <c r="M64" s="413"/>
      <c r="N64" s="413"/>
      <c r="O64" s="413"/>
      <c r="P64" s="413"/>
      <c r="Q64" s="413"/>
      <c r="R64" s="413"/>
    </row>
    <row r="65" spans="1:18">
      <c r="A65" s="701"/>
      <c r="C65" s="413"/>
      <c r="D65" s="413"/>
      <c r="E65" s="413"/>
      <c r="F65" s="413"/>
      <c r="G65" s="413"/>
      <c r="H65" s="413"/>
      <c r="I65" s="413"/>
      <c r="J65" s="413"/>
      <c r="K65" s="413"/>
      <c r="L65" s="413"/>
      <c r="M65" s="413"/>
      <c r="N65" s="413"/>
      <c r="O65" s="413"/>
      <c r="P65" s="413"/>
      <c r="Q65" s="413"/>
      <c r="R65" s="413"/>
    </row>
    <row r="66" spans="1:18">
      <c r="A66" s="701"/>
      <c r="C66" s="413"/>
      <c r="D66" s="413"/>
      <c r="E66" s="413"/>
      <c r="F66" s="413"/>
      <c r="G66" s="413"/>
      <c r="H66" s="413"/>
      <c r="I66" s="413"/>
      <c r="J66" s="413"/>
      <c r="K66" s="413"/>
      <c r="L66" s="413"/>
      <c r="M66" s="413"/>
      <c r="N66" s="413"/>
      <c r="O66" s="413"/>
      <c r="P66" s="413"/>
      <c r="Q66" s="413"/>
      <c r="R66" s="413"/>
    </row>
    <row r="67" spans="1:18">
      <c r="A67" s="701"/>
      <c r="C67" s="413"/>
      <c r="D67" s="413"/>
      <c r="E67" s="413"/>
      <c r="F67" s="413"/>
      <c r="G67" s="413"/>
      <c r="H67" s="413"/>
      <c r="I67" s="413"/>
      <c r="J67" s="413"/>
      <c r="K67" s="413"/>
      <c r="L67" s="413"/>
      <c r="M67" s="413"/>
      <c r="N67" s="413"/>
      <c r="O67" s="413"/>
      <c r="P67" s="413"/>
      <c r="Q67" s="413"/>
      <c r="R67" s="413"/>
    </row>
    <row r="68" spans="1:18">
      <c r="A68" s="701"/>
      <c r="C68" s="413"/>
      <c r="D68" s="413"/>
      <c r="E68" s="413"/>
      <c r="F68" s="413"/>
      <c r="G68" s="413"/>
      <c r="H68" s="413"/>
      <c r="I68" s="413"/>
      <c r="J68" s="413"/>
      <c r="K68" s="413"/>
      <c r="L68" s="413"/>
      <c r="M68" s="413"/>
      <c r="N68" s="413"/>
      <c r="O68" s="413"/>
      <c r="P68" s="413"/>
      <c r="Q68" s="413"/>
      <c r="R68" s="413"/>
    </row>
    <row r="69" spans="1:18">
      <c r="A69" s="701"/>
      <c r="C69" s="413"/>
      <c r="D69" s="413"/>
      <c r="E69" s="413"/>
      <c r="F69" s="413"/>
      <c r="G69" s="413"/>
      <c r="H69" s="413"/>
      <c r="I69" s="413"/>
      <c r="J69" s="413"/>
      <c r="K69" s="413"/>
      <c r="L69" s="413"/>
      <c r="M69" s="413"/>
      <c r="N69" s="413"/>
      <c r="O69" s="413"/>
      <c r="P69" s="413"/>
      <c r="Q69" s="413"/>
      <c r="R69" s="413"/>
    </row>
    <row r="70" spans="1:18">
      <c r="A70" s="701"/>
      <c r="C70" s="413"/>
      <c r="D70" s="413"/>
      <c r="E70" s="413"/>
      <c r="F70" s="413"/>
      <c r="G70" s="413"/>
      <c r="H70" s="413"/>
      <c r="I70" s="413"/>
      <c r="J70" s="413"/>
      <c r="K70" s="413"/>
      <c r="L70" s="413"/>
      <c r="M70" s="413"/>
      <c r="N70" s="413"/>
      <c r="O70" s="413"/>
      <c r="P70" s="413"/>
      <c r="Q70" s="413"/>
      <c r="R70" s="413"/>
    </row>
    <row r="71" spans="1:18">
      <c r="A71" s="701"/>
      <c r="C71" s="413"/>
      <c r="D71" s="413"/>
      <c r="E71" s="413"/>
      <c r="F71" s="413"/>
      <c r="G71" s="413"/>
      <c r="H71" s="413"/>
      <c r="I71" s="413"/>
      <c r="J71" s="413"/>
      <c r="K71" s="413"/>
      <c r="L71" s="413"/>
      <c r="M71" s="413"/>
      <c r="N71" s="413"/>
      <c r="O71" s="413"/>
      <c r="P71" s="413"/>
      <c r="Q71" s="413"/>
      <c r="R71" s="413"/>
    </row>
    <row r="72" spans="1:18">
      <c r="A72" s="701"/>
      <c r="C72" s="413"/>
      <c r="D72" s="413"/>
      <c r="E72" s="413"/>
      <c r="F72" s="413"/>
      <c r="G72" s="413"/>
      <c r="H72" s="413"/>
      <c r="I72" s="413"/>
      <c r="J72" s="413"/>
      <c r="K72" s="413"/>
      <c r="L72" s="413"/>
      <c r="M72" s="413"/>
      <c r="N72" s="413"/>
      <c r="O72" s="413"/>
      <c r="P72" s="413"/>
      <c r="Q72" s="413"/>
      <c r="R72" s="413"/>
    </row>
    <row r="73" spans="1:18">
      <c r="A73" s="701"/>
      <c r="C73" s="413"/>
      <c r="D73" s="413"/>
      <c r="E73" s="413"/>
      <c r="F73" s="413"/>
      <c r="G73" s="413"/>
      <c r="H73" s="413"/>
      <c r="I73" s="413"/>
      <c r="J73" s="413"/>
      <c r="K73" s="413"/>
      <c r="L73" s="413"/>
      <c r="M73" s="413"/>
      <c r="N73" s="413"/>
      <c r="O73" s="413"/>
      <c r="P73" s="413"/>
      <c r="Q73" s="413"/>
      <c r="R73" s="413"/>
    </row>
    <row r="74" spans="1:18">
      <c r="C74" s="413"/>
      <c r="D74" s="413"/>
      <c r="E74" s="413"/>
      <c r="F74" s="413"/>
      <c r="G74" s="413"/>
      <c r="H74" s="413"/>
      <c r="I74" s="413"/>
      <c r="J74" s="413"/>
      <c r="K74" s="413"/>
      <c r="L74" s="413"/>
      <c r="M74" s="413"/>
      <c r="N74" s="413"/>
      <c r="O74" s="413"/>
      <c r="P74" s="413"/>
      <c r="Q74" s="413"/>
      <c r="R74" s="413"/>
    </row>
    <row r="75" spans="1:18">
      <c r="C75" s="413"/>
      <c r="D75" s="413"/>
      <c r="E75" s="413"/>
      <c r="F75" s="413"/>
      <c r="G75" s="413"/>
      <c r="H75" s="413"/>
      <c r="I75" s="413"/>
      <c r="J75" s="413"/>
      <c r="K75" s="413"/>
      <c r="L75" s="413"/>
      <c r="M75" s="413"/>
      <c r="N75" s="413"/>
      <c r="O75" s="413"/>
      <c r="P75" s="413"/>
      <c r="Q75" s="413"/>
      <c r="R75" s="413"/>
    </row>
    <row r="76" spans="1:18">
      <c r="C76" s="413"/>
      <c r="D76" s="413"/>
      <c r="E76" s="413"/>
      <c r="F76" s="413"/>
      <c r="G76" s="413"/>
      <c r="H76" s="413"/>
      <c r="I76" s="413"/>
      <c r="J76" s="413"/>
      <c r="K76" s="413"/>
      <c r="L76" s="413"/>
      <c r="M76" s="413"/>
      <c r="N76" s="413"/>
      <c r="O76" s="413"/>
      <c r="P76" s="413"/>
      <c r="Q76" s="413"/>
      <c r="R76" s="413"/>
    </row>
    <row r="77" spans="1:18">
      <c r="C77" s="413"/>
      <c r="D77" s="413"/>
      <c r="E77" s="413"/>
      <c r="F77" s="413"/>
      <c r="G77" s="413"/>
      <c r="H77" s="413"/>
      <c r="I77" s="413"/>
      <c r="J77" s="413"/>
      <c r="K77" s="413"/>
      <c r="L77" s="413"/>
      <c r="M77" s="413"/>
      <c r="N77" s="413"/>
      <c r="O77" s="413"/>
      <c r="P77" s="413"/>
      <c r="Q77" s="413"/>
      <c r="R77" s="413"/>
    </row>
    <row r="78" spans="1:18">
      <c r="C78" s="413"/>
      <c r="D78" s="413"/>
      <c r="E78" s="413"/>
      <c r="F78" s="413"/>
      <c r="G78" s="413"/>
      <c r="H78" s="413"/>
      <c r="I78" s="413"/>
      <c r="J78" s="413"/>
      <c r="K78" s="413"/>
      <c r="L78" s="413"/>
      <c r="M78" s="413"/>
      <c r="N78" s="413"/>
      <c r="O78" s="413"/>
      <c r="P78" s="413"/>
      <c r="Q78" s="413"/>
      <c r="R78" s="413"/>
    </row>
    <row r="79" spans="1:18">
      <c r="C79" s="413"/>
      <c r="D79" s="413"/>
      <c r="E79" s="413"/>
      <c r="F79" s="413"/>
      <c r="G79" s="413"/>
      <c r="H79" s="413"/>
      <c r="I79" s="413"/>
      <c r="J79" s="413"/>
      <c r="K79" s="413"/>
      <c r="L79" s="413"/>
      <c r="M79" s="413"/>
      <c r="N79" s="413"/>
      <c r="O79" s="413"/>
      <c r="P79" s="413"/>
      <c r="Q79" s="413"/>
      <c r="R79" s="413"/>
    </row>
    <row r="80" spans="1:18">
      <c r="C80" s="413"/>
      <c r="D80" s="413"/>
      <c r="E80" s="413"/>
      <c r="F80" s="413"/>
      <c r="G80" s="413"/>
      <c r="H80" s="413"/>
      <c r="I80" s="413"/>
      <c r="J80" s="413"/>
      <c r="K80" s="413"/>
      <c r="L80" s="413"/>
      <c r="M80" s="413"/>
      <c r="N80" s="413"/>
      <c r="O80" s="413"/>
      <c r="P80" s="413"/>
      <c r="Q80" s="413"/>
      <c r="R80" s="413"/>
    </row>
  </sheetData>
  <mergeCells count="25">
    <mergeCell ref="D34:D35"/>
    <mergeCell ref="E34:E35"/>
    <mergeCell ref="F34:F35"/>
    <mergeCell ref="H34:H35"/>
    <mergeCell ref="I34:I35"/>
    <mergeCell ref="O34:O35"/>
    <mergeCell ref="G34:G35"/>
    <mergeCell ref="K34:K35"/>
    <mergeCell ref="N34:N35"/>
    <mergeCell ref="L34:L35"/>
    <mergeCell ref="M34:M35"/>
    <mergeCell ref="J34:J35"/>
    <mergeCell ref="A4:A5"/>
    <mergeCell ref="A34:A35"/>
    <mergeCell ref="B34:B35"/>
    <mergeCell ref="C34:C35"/>
    <mergeCell ref="B4:B5"/>
    <mergeCell ref="A32:A33"/>
    <mergeCell ref="B32:B33"/>
    <mergeCell ref="S2:S3"/>
    <mergeCell ref="Q34:Q35"/>
    <mergeCell ref="R34:R35"/>
    <mergeCell ref="P34:P35"/>
    <mergeCell ref="S34:S35"/>
    <mergeCell ref="S32:S33"/>
  </mergeCells>
  <phoneticPr fontId="2" type="noConversion"/>
  <pageMargins left="0.75" right="0.75" top="1" bottom="1" header="0.5" footer="0.5"/>
  <pageSetup paperSize="9" orientation="portrait" verticalDpi="1200" r:id="rId1"/>
  <headerFooter alignWithMargins="0"/>
</worksheet>
</file>

<file path=xl/worksheets/sheet8.xml><?xml version="1.0" encoding="utf-8"?>
<worksheet xmlns="http://schemas.openxmlformats.org/spreadsheetml/2006/main" xmlns:r="http://schemas.openxmlformats.org/officeDocument/2006/relationships">
  <sheetPr codeName="Sheet12"/>
  <dimension ref="A1:E50"/>
  <sheetViews>
    <sheetView workbookViewId="0">
      <selection activeCell="G15" sqref="G15"/>
    </sheetView>
  </sheetViews>
  <sheetFormatPr defaultColWidth="20.875" defaultRowHeight="14.25"/>
  <cols>
    <col min="1" max="1" width="54.625" customWidth="1"/>
    <col min="2" max="2" width="6" customWidth="1"/>
    <col min="3" max="4" width="21.625" customWidth="1"/>
    <col min="5" max="5" width="13.375" customWidth="1"/>
  </cols>
  <sheetData>
    <row r="1" spans="1:5" s="353" customFormat="1" ht="25.5">
      <c r="A1" s="1519" t="s">
        <v>790</v>
      </c>
      <c r="B1" s="1519"/>
      <c r="C1" s="1519"/>
      <c r="D1" s="1519"/>
      <c r="E1" s="651" t="s">
        <v>1312</v>
      </c>
    </row>
    <row r="2" spans="1:5" s="333" customFormat="1" ht="15.75" customHeight="1">
      <c r="A2" s="354"/>
      <c r="B2" s="354"/>
      <c r="C2" s="354"/>
      <c r="D2" s="414" t="s">
        <v>791</v>
      </c>
    </row>
    <row r="3" spans="1:5" s="333" customFormat="1" ht="19.5" thickBot="1">
      <c r="A3" s="451" t="str">
        <f>表格索引!B4</f>
        <v>编制单位：广东******有限公司</v>
      </c>
      <c r="B3" s="415"/>
      <c r="C3" s="354"/>
      <c r="D3" s="414" t="s">
        <v>792</v>
      </c>
    </row>
    <row r="4" spans="1:5" s="405" customFormat="1" ht="37.5">
      <c r="A4" s="416" t="s">
        <v>793</v>
      </c>
      <c r="B4" s="1150" t="s">
        <v>1</v>
      </c>
      <c r="C4" s="1166" t="s">
        <v>794</v>
      </c>
      <c r="D4" s="1167" t="s">
        <v>795</v>
      </c>
    </row>
    <row r="5" spans="1:5" s="6" customFormat="1" ht="18.75" customHeight="1">
      <c r="A5" s="417" t="s">
        <v>667</v>
      </c>
      <c r="B5" s="1151">
        <v>1</v>
      </c>
      <c r="C5" s="1164">
        <f>HLOOKUP($E$1,利润表!$C$1:$S$57,6)</f>
        <v>0</v>
      </c>
      <c r="D5" s="1165">
        <f>HLOOKUP($E$1,利润表!$C$1:$S$57,36)</f>
        <v>299647848</v>
      </c>
    </row>
    <row r="6" spans="1:5" s="6" customFormat="1" ht="18.75" customHeight="1">
      <c r="A6" s="418" t="s">
        <v>668</v>
      </c>
      <c r="B6" s="1152">
        <v>2</v>
      </c>
      <c r="C6" s="1158">
        <f>HLOOKUP($E$1,利润表!$C$1:$S$57,7)</f>
        <v>0</v>
      </c>
      <c r="D6" s="1159">
        <f>HLOOKUP($E$1,利润表!$C$1:$S$57,37)</f>
        <v>137447350.88706428</v>
      </c>
    </row>
    <row r="7" spans="1:5" s="6" customFormat="1" ht="18.75" customHeight="1">
      <c r="A7" s="649" t="s">
        <v>1262</v>
      </c>
      <c r="B7" s="1153">
        <v>3</v>
      </c>
      <c r="C7" s="1160">
        <f>C5-C6</f>
        <v>0</v>
      </c>
      <c r="D7" s="650">
        <f>D5-D6</f>
        <v>162200497.11293572</v>
      </c>
    </row>
    <row r="8" spans="1:5" s="6" customFormat="1" ht="18.75" customHeight="1">
      <c r="A8" s="419" t="s">
        <v>1259</v>
      </c>
      <c r="B8" s="1152">
        <v>4</v>
      </c>
      <c r="C8" s="1158">
        <f>HLOOKUP($E$1,利润表!$C$1:$S$57,9)</f>
        <v>2268343.63</v>
      </c>
      <c r="D8" s="1159">
        <f>HLOOKUP($E$1,利润表!$C$1:$S$57,39)</f>
        <v>31322464.651999995</v>
      </c>
    </row>
    <row r="9" spans="1:5" s="6" customFormat="1" ht="18.75" customHeight="1">
      <c r="A9" s="419" t="s">
        <v>1260</v>
      </c>
      <c r="B9" s="1151">
        <v>5</v>
      </c>
      <c r="C9" s="1158">
        <f>HLOOKUP($E$1,利润表!$C$1:$S$57,10)</f>
        <v>1147603.5900000001</v>
      </c>
      <c r="D9" s="1159">
        <f>HLOOKUP($E$1,利润表!$C$1:$S$57,40)</f>
        <v>368379.33915999997</v>
      </c>
    </row>
    <row r="10" spans="1:5" s="6" customFormat="1" ht="18.75" customHeight="1">
      <c r="A10" s="419" t="s">
        <v>1261</v>
      </c>
      <c r="B10" s="1152">
        <v>6</v>
      </c>
      <c r="C10" s="1158">
        <f>HLOOKUP($E$1,利润表!$C$1:$S$57,11)</f>
        <v>0</v>
      </c>
      <c r="D10" s="1159">
        <f>HLOOKUP($E$1,利润表!$C$1:$S$57,41)</f>
        <v>9326092.3000000007</v>
      </c>
    </row>
    <row r="11" spans="1:5" s="6" customFormat="1" ht="18.75" customHeight="1">
      <c r="A11" s="419" t="s">
        <v>670</v>
      </c>
      <c r="B11" s="1151">
        <v>7</v>
      </c>
      <c r="C11" s="1158">
        <f>HLOOKUP($E$1,利润表!$C$1:$S$57,12)</f>
        <v>217300</v>
      </c>
      <c r="D11" s="1159">
        <f>HLOOKUP($E$1,利润表!$C$1:$S$57,42)</f>
        <v>13946481.84</v>
      </c>
    </row>
    <row r="12" spans="1:5" s="6" customFormat="1" ht="18.75" customHeight="1">
      <c r="A12" s="419" t="s">
        <v>796</v>
      </c>
      <c r="B12" s="1152">
        <v>8</v>
      </c>
      <c r="C12" s="1158">
        <f>HLOOKUP($E$1,利润表!$C$1:$S$57,13)</f>
        <v>5604907.7400000002</v>
      </c>
      <c r="D12" s="1159">
        <f>HLOOKUP($E$1,利润表!$C$1:$S$57,43)</f>
        <v>21451749.955166776</v>
      </c>
    </row>
    <row r="13" spans="1:5" s="6" customFormat="1" ht="18.75" customHeight="1">
      <c r="A13" s="419" t="s">
        <v>366</v>
      </c>
      <c r="B13" s="1151">
        <v>9</v>
      </c>
      <c r="C13" s="1158">
        <f>HLOOKUP($E$1,利润表!$C$1:$S$57,14)</f>
        <v>0</v>
      </c>
      <c r="D13" s="1159">
        <f>HLOOKUP($E$1,利润表!$C$1:$S$57,44)</f>
        <v>0</v>
      </c>
    </row>
    <row r="14" spans="1:5" s="6" customFormat="1" ht="18.75" customHeight="1">
      <c r="A14" s="418" t="s">
        <v>797</v>
      </c>
      <c r="B14" s="1152">
        <v>10</v>
      </c>
      <c r="C14" s="1158">
        <f>HLOOKUP($E$1,利润表!$C$1:$S$57,15)</f>
        <v>0</v>
      </c>
      <c r="D14" s="1159">
        <f>HLOOKUP($E$1,利润表!$C$1:$S$57,45)</f>
        <v>0</v>
      </c>
    </row>
    <row r="15" spans="1:5" s="6" customFormat="1" ht="18.75" customHeight="1">
      <c r="A15" s="419" t="s">
        <v>798</v>
      </c>
      <c r="B15" s="1151">
        <v>11</v>
      </c>
      <c r="C15" s="1158">
        <f ca="1">HLOOKUP($E$1,利润表!$C$1:$S$57,16)</f>
        <v>0</v>
      </c>
      <c r="D15" s="1159">
        <f>HLOOKUP($E$1,利润表!$C$1:$S$57,46)</f>
        <v>0</v>
      </c>
    </row>
    <row r="16" spans="1:5" s="6" customFormat="1" ht="18.75" customHeight="1">
      <c r="A16" s="649" t="s">
        <v>1272</v>
      </c>
      <c r="B16" s="1154">
        <v>12</v>
      </c>
      <c r="C16" s="1160">
        <f ca="1">C5-C6-C8-C10-C11-C12-C13+C14+C15</f>
        <v>-8090551.3700000001</v>
      </c>
      <c r="D16" s="650">
        <f>D7-D8+D9-D10-D11-D12-D13+D14-D15</f>
        <v>86522087.704928949</v>
      </c>
    </row>
    <row r="17" spans="1:4" s="6" customFormat="1" ht="18.75" customHeight="1">
      <c r="A17" s="420" t="s">
        <v>671</v>
      </c>
      <c r="B17" s="1155">
        <v>13</v>
      </c>
      <c r="C17" s="1161">
        <f>HLOOKUP($E$1,利润表!$C$1:$S$57,18)</f>
        <v>0</v>
      </c>
      <c r="D17" s="421">
        <f>HLOOKUP($E$1,利润表!$C$1:$S$57,48)</f>
        <v>0</v>
      </c>
    </row>
    <row r="18" spans="1:4" s="6" customFormat="1" ht="18.75" customHeight="1">
      <c r="A18" s="420" t="s">
        <v>672</v>
      </c>
      <c r="B18" s="1156">
        <v>14</v>
      </c>
      <c r="C18" s="1161">
        <f>HLOOKUP($E$1,利润表!$C$1:$S$57,19)</f>
        <v>0</v>
      </c>
      <c r="D18" s="421">
        <f>HLOOKUP($E$1,利润表!$C$1:$S$57,49)</f>
        <v>0</v>
      </c>
    </row>
    <row r="19" spans="1:4" s="6" customFormat="1" ht="18.75" customHeight="1">
      <c r="A19" s="420" t="s">
        <v>799</v>
      </c>
      <c r="B19" s="1155">
        <v>15</v>
      </c>
      <c r="C19" s="1161">
        <f>HLOOKUP($E$1,利润表!$C$1:$S$57,20)</f>
        <v>0</v>
      </c>
      <c r="D19" s="421">
        <f>HLOOKUP($E$1,利润表!$C$1:$S$57,50)</f>
        <v>0</v>
      </c>
    </row>
    <row r="20" spans="1:4" s="6" customFormat="1" ht="18.75" customHeight="1">
      <c r="A20" s="420" t="s">
        <v>1277</v>
      </c>
      <c r="B20" s="1155">
        <v>16</v>
      </c>
      <c r="C20" s="1161"/>
      <c r="D20" s="421">
        <f>HLOOKUP($E$1,利润表!$C$1:$S$57,51)</f>
        <v>0</v>
      </c>
    </row>
    <row r="21" spans="1:4" s="6" customFormat="1" ht="18.75" customHeight="1">
      <c r="A21" s="649" t="s">
        <v>1278</v>
      </c>
      <c r="B21" s="1154">
        <v>17</v>
      </c>
      <c r="C21" s="1160">
        <f ca="1">C16+C17-C18</f>
        <v>-8090551.3700000001</v>
      </c>
      <c r="D21" s="650">
        <f>D16+D17-D18+D20</f>
        <v>86522087.704928949</v>
      </c>
    </row>
    <row r="22" spans="1:4" s="6" customFormat="1" ht="18.75" customHeight="1">
      <c r="A22" s="420" t="s">
        <v>673</v>
      </c>
      <c r="B22" s="1155">
        <v>18</v>
      </c>
      <c r="C22" s="1161">
        <f ca="1">HLOOKUP($E$1,利润表!$C$1:$S$57,23)</f>
        <v>0</v>
      </c>
      <c r="D22" s="421">
        <f>HLOOKUP($E$1,利润表!$C$1:$S$57,53)</f>
        <v>21630521.926232237</v>
      </c>
    </row>
    <row r="23" spans="1:4" s="6" customFormat="1" ht="18.75" customHeight="1">
      <c r="A23" s="649" t="s">
        <v>1279</v>
      </c>
      <c r="B23" s="1154">
        <v>19</v>
      </c>
      <c r="C23" s="1160">
        <f ca="1">C21-C22</f>
        <v>-8090551.3700000001</v>
      </c>
      <c r="D23" s="650">
        <f>D21-D22</f>
        <v>64891565.778696716</v>
      </c>
    </row>
    <row r="24" spans="1:4" s="6" customFormat="1" ht="18.75" customHeight="1">
      <c r="A24" s="420" t="s">
        <v>1273</v>
      </c>
      <c r="B24" s="1155">
        <v>20</v>
      </c>
      <c r="C24" s="1161"/>
      <c r="D24" s="421"/>
    </row>
    <row r="25" spans="1:4" s="6" customFormat="1" ht="18.75" customHeight="1">
      <c r="A25" s="420" t="s">
        <v>674</v>
      </c>
      <c r="B25" s="1156">
        <v>21</v>
      </c>
      <c r="C25" s="1162" t="s">
        <v>675</v>
      </c>
      <c r="D25" s="421">
        <f>HLOOKUP($E$1,利润表!$C$1:$S$57,56)</f>
        <v>0</v>
      </c>
    </row>
    <row r="26" spans="1:4" s="6" customFormat="1" ht="18.75" customHeight="1" thickBot="1">
      <c r="A26" s="422" t="s">
        <v>676</v>
      </c>
      <c r="B26" s="1157">
        <v>22</v>
      </c>
      <c r="C26" s="1163" t="s">
        <v>675</v>
      </c>
      <c r="D26" s="423">
        <f>HLOOKUP($E$1,利润表!$C$1:$S$57,57)</f>
        <v>0</v>
      </c>
    </row>
    <row r="27" spans="1:4" ht="18.75" customHeight="1"/>
    <row r="28" spans="1:4" ht="18.75" customHeight="1">
      <c r="A28" s="424"/>
    </row>
    <row r="29" spans="1:4" ht="18.75" customHeight="1"/>
    <row r="30" spans="1:4" ht="18.75" customHeight="1"/>
    <row r="31" spans="1:4" ht="18.75" customHeight="1"/>
    <row r="32" spans="1:4" ht="18.75" customHeight="1"/>
    <row r="33" ht="18.75" customHeight="1"/>
    <row r="34" ht="18.75" customHeight="1"/>
    <row r="35" ht="18.75" customHeight="1"/>
    <row r="36" ht="18.75" customHeight="1"/>
    <row r="37" ht="18.75" customHeight="1"/>
    <row r="38" ht="18.75" customHeight="1"/>
    <row r="39" ht="18.75" customHeight="1"/>
    <row r="40" ht="18.75" customHeight="1"/>
    <row r="41" ht="18.75" customHeight="1"/>
    <row r="42" ht="18.75" customHeight="1"/>
    <row r="43" ht="18.75" customHeight="1"/>
    <row r="44" ht="18.75" customHeight="1"/>
    <row r="45" ht="18.75" customHeight="1"/>
    <row r="46" ht="18.75" customHeight="1"/>
    <row r="47" ht="18.75" customHeight="1"/>
    <row r="48" ht="18.75" customHeight="1"/>
    <row r="49" ht="18.75" customHeight="1"/>
    <row r="50" ht="18.75" customHeight="1"/>
  </sheetData>
  <mergeCells count="1">
    <mergeCell ref="A1:D1"/>
  </mergeCells>
  <phoneticPr fontId="2" type="noConversion"/>
  <dataValidations count="1">
    <dataValidation type="list" showInputMessage="1" showErrorMessage="1" sqref="E1">
      <formula1>"1季度,1,2,3,2季度,4,5,6,3季度,7,8,9,4季度,10,11,12,2013年度"</formula1>
    </dataValidation>
  </dataValidations>
  <printOptions horizontalCentered="1" verticalCentered="1"/>
  <pageMargins left="0" right="0" top="0" bottom="0" header="0" footer="0"/>
  <pageSetup paperSize="9" orientation="landscape" verticalDpi="1200" r:id="rId1"/>
  <headerFooter alignWithMargins="0"/>
  <drawing r:id="rId2"/>
</worksheet>
</file>

<file path=xl/worksheets/sheet9.xml><?xml version="1.0" encoding="utf-8"?>
<worksheet xmlns="http://schemas.openxmlformats.org/spreadsheetml/2006/main" xmlns:r="http://schemas.openxmlformats.org/officeDocument/2006/relationships">
  <sheetPr codeName="Sheet13"/>
  <dimension ref="A1:O29"/>
  <sheetViews>
    <sheetView workbookViewId="0">
      <selection activeCell="E11" sqref="E11"/>
    </sheetView>
  </sheetViews>
  <sheetFormatPr defaultRowHeight="14.25"/>
  <cols>
    <col min="1" max="1" width="42" style="2" customWidth="1"/>
    <col min="2" max="2" width="3.5" customWidth="1"/>
    <col min="3" max="14" width="8.875" customWidth="1"/>
    <col min="15" max="15" width="9" style="426"/>
  </cols>
  <sheetData>
    <row r="1" spans="1:14" s="353" customFormat="1" ht="22.5">
      <c r="A1" s="1524" t="s">
        <v>741</v>
      </c>
      <c r="B1" s="1524"/>
      <c r="C1" s="1524"/>
      <c r="D1" s="1524"/>
      <c r="E1" s="1524"/>
      <c r="F1" s="1524"/>
      <c r="G1" s="1524"/>
      <c r="H1" s="1524"/>
      <c r="I1" s="1524"/>
      <c r="J1" s="1524"/>
      <c r="K1" s="1524"/>
      <c r="L1" s="1524"/>
      <c r="M1" s="1524"/>
      <c r="N1" s="1524"/>
    </row>
    <row r="2" spans="1:14" s="333" customFormat="1" ht="18.75">
      <c r="N2" s="425" t="s">
        <v>742</v>
      </c>
    </row>
    <row r="3" spans="1:14" s="333" customFormat="1" ht="19.5" thickBot="1">
      <c r="A3" s="452" t="str">
        <f>表格索引!B4</f>
        <v>编制单位：广东******有限公司</v>
      </c>
      <c r="F3" s="453" t="str">
        <f>表格索引!C4</f>
        <v>预算年度：2013年</v>
      </c>
      <c r="G3" s="399"/>
      <c r="N3" s="425" t="s">
        <v>663</v>
      </c>
    </row>
    <row r="4" spans="1:14" ht="21.75" customHeight="1">
      <c r="A4" s="1522" t="s">
        <v>807</v>
      </c>
      <c r="B4" s="1520" t="s">
        <v>743</v>
      </c>
      <c r="C4" s="1525" t="s">
        <v>808</v>
      </c>
      <c r="D4" s="1526"/>
      <c r="E4" s="1526"/>
      <c r="F4" s="1526"/>
      <c r="G4" s="1526"/>
      <c r="H4" s="1527"/>
      <c r="I4" s="1528" t="s">
        <v>809</v>
      </c>
      <c r="J4" s="1526"/>
      <c r="K4" s="1526"/>
      <c r="L4" s="1526"/>
      <c r="M4" s="1526"/>
      <c r="N4" s="1529"/>
    </row>
    <row r="5" spans="1:14" ht="28.5">
      <c r="A5" s="1523"/>
      <c r="B5" s="1521"/>
      <c r="C5" s="427" t="s">
        <v>744</v>
      </c>
      <c r="D5" s="428" t="s">
        <v>745</v>
      </c>
      <c r="E5" s="428" t="s">
        <v>746</v>
      </c>
      <c r="F5" s="428" t="s">
        <v>810</v>
      </c>
      <c r="G5" s="428" t="s">
        <v>811</v>
      </c>
      <c r="H5" s="429" t="s">
        <v>812</v>
      </c>
      <c r="I5" s="430" t="s">
        <v>744</v>
      </c>
      <c r="J5" s="428" t="s">
        <v>745</v>
      </c>
      <c r="K5" s="428" t="s">
        <v>746</v>
      </c>
      <c r="L5" s="428" t="s">
        <v>813</v>
      </c>
      <c r="M5" s="428" t="s">
        <v>811</v>
      </c>
      <c r="N5" s="431" t="s">
        <v>812</v>
      </c>
    </row>
    <row r="6" spans="1:14" ht="18" customHeight="1">
      <c r="A6" s="432" t="s">
        <v>747</v>
      </c>
      <c r="B6" s="433"/>
      <c r="C6" s="434"/>
      <c r="D6" s="435"/>
      <c r="E6" s="435"/>
      <c r="F6" s="435"/>
      <c r="G6" s="435"/>
      <c r="H6" s="436"/>
      <c r="I6" s="437"/>
      <c r="J6" s="435"/>
      <c r="K6" s="435"/>
      <c r="L6" s="435"/>
      <c r="M6" s="435"/>
      <c r="N6" s="438"/>
    </row>
    <row r="7" spans="1:14" ht="18" customHeight="1">
      <c r="A7" s="439" t="s">
        <v>748</v>
      </c>
      <c r="B7" s="440"/>
      <c r="C7" s="441"/>
      <c r="D7" s="350"/>
      <c r="E7" s="350"/>
      <c r="F7" s="350"/>
      <c r="G7" s="350"/>
      <c r="H7" s="442"/>
      <c r="I7" s="373"/>
      <c r="J7" s="350"/>
      <c r="K7" s="350"/>
      <c r="L7" s="350"/>
      <c r="M7" s="350"/>
      <c r="N7" s="443"/>
    </row>
    <row r="8" spans="1:14" ht="18" customHeight="1">
      <c r="A8" s="439" t="s">
        <v>749</v>
      </c>
      <c r="B8" s="440"/>
      <c r="C8" s="441"/>
      <c r="D8" s="350"/>
      <c r="E8" s="350"/>
      <c r="F8" s="350"/>
      <c r="G8" s="350"/>
      <c r="H8" s="442"/>
      <c r="I8" s="373"/>
      <c r="J8" s="350"/>
      <c r="K8" s="350"/>
      <c r="L8" s="350"/>
      <c r="M8" s="350"/>
      <c r="N8" s="443"/>
    </row>
    <row r="9" spans="1:14" ht="18" customHeight="1">
      <c r="A9" s="439" t="s">
        <v>750</v>
      </c>
      <c r="B9" s="440"/>
      <c r="C9" s="441"/>
      <c r="D9" s="350"/>
      <c r="E9" s="350"/>
      <c r="F9" s="350"/>
      <c r="G9" s="350"/>
      <c r="H9" s="442"/>
      <c r="I9" s="373"/>
      <c r="J9" s="350"/>
      <c r="K9" s="350"/>
      <c r="L9" s="350"/>
      <c r="M9" s="350"/>
      <c r="N9" s="443"/>
    </row>
    <row r="10" spans="1:14" ht="18" customHeight="1">
      <c r="A10" s="439" t="s">
        <v>751</v>
      </c>
      <c r="B10" s="440"/>
      <c r="C10" s="441"/>
      <c r="D10" s="350"/>
      <c r="E10" s="350"/>
      <c r="F10" s="350"/>
      <c r="G10" s="350"/>
      <c r="H10" s="442"/>
      <c r="I10" s="373"/>
      <c r="J10" s="350"/>
      <c r="K10" s="350"/>
      <c r="L10" s="350"/>
      <c r="M10" s="350"/>
      <c r="N10" s="443"/>
    </row>
    <row r="11" spans="1:14" ht="18" customHeight="1">
      <c r="A11" s="439" t="s">
        <v>752</v>
      </c>
      <c r="B11" s="440"/>
      <c r="C11" s="441"/>
      <c r="D11" s="350"/>
      <c r="E11" s="350"/>
      <c r="F11" s="350"/>
      <c r="G11" s="350"/>
      <c r="H11" s="442"/>
      <c r="I11" s="373"/>
      <c r="J11" s="350"/>
      <c r="K11" s="350"/>
      <c r="L11" s="350"/>
      <c r="M11" s="350"/>
      <c r="N11" s="443"/>
    </row>
    <row r="12" spans="1:14" ht="18" customHeight="1">
      <c r="A12" s="439" t="s">
        <v>753</v>
      </c>
      <c r="B12" s="440"/>
      <c r="C12" s="441"/>
      <c r="D12" s="350"/>
      <c r="E12" s="350"/>
      <c r="F12" s="350"/>
      <c r="G12" s="350"/>
      <c r="H12" s="442"/>
      <c r="I12" s="373"/>
      <c r="J12" s="350"/>
      <c r="K12" s="350"/>
      <c r="L12" s="350"/>
      <c r="M12" s="350"/>
      <c r="N12" s="443"/>
    </row>
    <row r="13" spans="1:14" ht="18" customHeight="1">
      <c r="A13" s="439" t="s">
        <v>754</v>
      </c>
      <c r="B13" s="440"/>
      <c r="C13" s="441" t="s">
        <v>1102</v>
      </c>
      <c r="D13" s="350"/>
      <c r="E13" s="350"/>
      <c r="F13" s="350"/>
      <c r="G13" s="350"/>
      <c r="H13" s="442"/>
      <c r="I13" s="373"/>
      <c r="J13" s="350"/>
      <c r="K13" s="350"/>
      <c r="L13" s="350"/>
      <c r="M13" s="350"/>
      <c r="N13" s="443"/>
    </row>
    <row r="14" spans="1:14" ht="18" customHeight="1">
      <c r="A14" s="439" t="s">
        <v>755</v>
      </c>
      <c r="B14" s="440"/>
      <c r="C14" s="441"/>
      <c r="D14" s="350"/>
      <c r="E14" s="350"/>
      <c r="F14" s="350"/>
      <c r="G14" s="350"/>
      <c r="H14" s="442"/>
      <c r="I14" s="373"/>
      <c r="J14" s="350"/>
      <c r="K14" s="350"/>
      <c r="L14" s="350"/>
      <c r="M14" s="350"/>
      <c r="N14" s="443"/>
    </row>
    <row r="15" spans="1:14" ht="18" customHeight="1">
      <c r="A15" s="439" t="s">
        <v>756</v>
      </c>
      <c r="B15" s="440"/>
      <c r="C15" s="441"/>
      <c r="D15" s="350"/>
      <c r="E15" s="350"/>
      <c r="F15" s="350"/>
      <c r="G15" s="350"/>
      <c r="H15" s="442"/>
      <c r="I15" s="373"/>
      <c r="J15" s="350"/>
      <c r="K15" s="350"/>
      <c r="L15" s="350"/>
      <c r="M15" s="350"/>
      <c r="N15" s="443"/>
    </row>
    <row r="16" spans="1:14" ht="18" customHeight="1">
      <c r="A16" s="439" t="s">
        <v>757</v>
      </c>
      <c r="B16" s="440"/>
      <c r="C16" s="441"/>
      <c r="D16" s="350"/>
      <c r="E16" s="350"/>
      <c r="F16" s="350"/>
      <c r="G16" s="350"/>
      <c r="H16" s="442"/>
      <c r="I16" s="373"/>
      <c r="J16" s="350"/>
      <c r="K16" s="350"/>
      <c r="L16" s="350"/>
      <c r="M16" s="350"/>
      <c r="N16" s="443"/>
    </row>
    <row r="17" spans="1:14" ht="18" customHeight="1">
      <c r="A17" s="439" t="s">
        <v>1146</v>
      </c>
      <c r="B17" s="440"/>
      <c r="C17" s="441"/>
      <c r="D17" s="350"/>
      <c r="E17" s="350"/>
      <c r="F17" s="350"/>
      <c r="G17" s="350"/>
      <c r="H17" s="442"/>
      <c r="I17" s="373"/>
      <c r="J17" s="350"/>
      <c r="K17" s="350"/>
      <c r="L17" s="350"/>
      <c r="M17" s="350"/>
      <c r="N17" s="443"/>
    </row>
    <row r="18" spans="1:14" ht="18" customHeight="1">
      <c r="A18" s="439" t="s">
        <v>758</v>
      </c>
      <c r="B18" s="440"/>
      <c r="C18" s="441"/>
      <c r="D18" s="350"/>
      <c r="E18" s="350"/>
      <c r="F18" s="350"/>
      <c r="G18" s="350"/>
      <c r="H18" s="442"/>
      <c r="I18" s="373"/>
      <c r="J18" s="350"/>
      <c r="K18" s="350"/>
      <c r="L18" s="350"/>
      <c r="M18" s="350"/>
      <c r="N18" s="443"/>
    </row>
    <row r="19" spans="1:14" ht="18" customHeight="1">
      <c r="A19" s="439" t="s">
        <v>759</v>
      </c>
      <c r="B19" s="440"/>
      <c r="C19" s="441"/>
      <c r="D19" s="350"/>
      <c r="E19" s="350"/>
      <c r="F19" s="350"/>
      <c r="G19" s="350"/>
      <c r="H19" s="442"/>
      <c r="I19" s="373"/>
      <c r="J19" s="350"/>
      <c r="K19" s="350"/>
      <c r="L19" s="350"/>
      <c r="M19" s="350"/>
      <c r="N19" s="443"/>
    </row>
    <row r="20" spans="1:14" ht="18" customHeight="1">
      <c r="A20" s="439" t="s">
        <v>760</v>
      </c>
      <c r="B20" s="440"/>
      <c r="C20" s="441"/>
      <c r="D20" s="350"/>
      <c r="E20" s="350"/>
      <c r="F20" s="350"/>
      <c r="G20" s="350"/>
      <c r="H20" s="442"/>
      <c r="I20" s="373"/>
      <c r="J20" s="350"/>
      <c r="K20" s="350"/>
      <c r="L20" s="350"/>
      <c r="M20" s="350"/>
      <c r="N20" s="443"/>
    </row>
    <row r="21" spans="1:14" ht="18" customHeight="1">
      <c r="A21" s="439" t="s">
        <v>761</v>
      </c>
      <c r="B21" s="440"/>
      <c r="C21" s="441"/>
      <c r="D21" s="350"/>
      <c r="E21" s="350"/>
      <c r="F21" s="350"/>
      <c r="G21" s="350"/>
      <c r="H21" s="442"/>
      <c r="I21" s="373"/>
      <c r="J21" s="350"/>
      <c r="K21" s="350"/>
      <c r="L21" s="350"/>
      <c r="M21" s="350"/>
      <c r="N21" s="443"/>
    </row>
    <row r="22" spans="1:14" ht="18" customHeight="1">
      <c r="A22" s="439" t="s">
        <v>762</v>
      </c>
      <c r="B22" s="440"/>
      <c r="C22" s="441"/>
      <c r="D22" s="350"/>
      <c r="E22" s="350"/>
      <c r="F22" s="350"/>
      <c r="G22" s="350"/>
      <c r="H22" s="442"/>
      <c r="I22" s="373"/>
      <c r="J22" s="350"/>
      <c r="K22" s="350"/>
      <c r="L22" s="350"/>
      <c r="M22" s="350"/>
      <c r="N22" s="443"/>
    </row>
    <row r="23" spans="1:14" ht="18" customHeight="1">
      <c r="A23" s="439" t="s">
        <v>763</v>
      </c>
      <c r="B23" s="440"/>
      <c r="C23" s="441"/>
      <c r="D23" s="350"/>
      <c r="E23" s="350"/>
      <c r="F23" s="350"/>
      <c r="G23" s="350"/>
      <c r="H23" s="442"/>
      <c r="I23" s="373"/>
      <c r="J23" s="350"/>
      <c r="K23" s="350"/>
      <c r="L23" s="350"/>
      <c r="M23" s="350"/>
      <c r="N23" s="443"/>
    </row>
    <row r="24" spans="1:14" ht="18" customHeight="1">
      <c r="A24" s="439" t="s">
        <v>764</v>
      </c>
      <c r="B24" s="440"/>
      <c r="C24" s="441"/>
      <c r="D24" s="350"/>
      <c r="E24" s="350"/>
      <c r="F24" s="350"/>
      <c r="G24" s="350"/>
      <c r="H24" s="442"/>
      <c r="I24" s="373"/>
      <c r="J24" s="350"/>
      <c r="K24" s="350"/>
      <c r="L24" s="350"/>
      <c r="M24" s="350"/>
      <c r="N24" s="443"/>
    </row>
    <row r="25" spans="1:14" ht="18" customHeight="1">
      <c r="A25" s="439" t="s">
        <v>765</v>
      </c>
      <c r="B25" s="440"/>
      <c r="C25" s="441"/>
      <c r="D25" s="350"/>
      <c r="E25" s="350"/>
      <c r="F25" s="350"/>
      <c r="G25" s="350"/>
      <c r="H25" s="442"/>
      <c r="I25" s="373"/>
      <c r="J25" s="350"/>
      <c r="K25" s="350"/>
      <c r="L25" s="350"/>
      <c r="M25" s="350"/>
      <c r="N25" s="443"/>
    </row>
    <row r="26" spans="1:14" ht="18" customHeight="1">
      <c r="A26" s="439" t="s">
        <v>766</v>
      </c>
      <c r="B26" s="440"/>
      <c r="C26" s="441"/>
      <c r="D26" s="350"/>
      <c r="E26" s="350"/>
      <c r="F26" s="350"/>
      <c r="G26" s="350"/>
      <c r="H26" s="442"/>
      <c r="I26" s="373"/>
      <c r="J26" s="350"/>
      <c r="K26" s="350"/>
      <c r="L26" s="350"/>
      <c r="M26" s="350"/>
      <c r="N26" s="443"/>
    </row>
    <row r="27" spans="1:14" ht="18" customHeight="1">
      <c r="A27" s="439" t="s">
        <v>767</v>
      </c>
      <c r="B27" s="440"/>
      <c r="C27" s="441"/>
      <c r="D27" s="350"/>
      <c r="E27" s="350"/>
      <c r="F27" s="350"/>
      <c r="G27" s="350"/>
      <c r="H27" s="442"/>
      <c r="I27" s="373"/>
      <c r="J27" s="350"/>
      <c r="K27" s="350"/>
      <c r="L27" s="350"/>
      <c r="M27" s="350"/>
      <c r="N27" s="443"/>
    </row>
    <row r="28" spans="1:14" ht="18" customHeight="1">
      <c r="A28" s="439" t="s">
        <v>768</v>
      </c>
      <c r="B28" s="440"/>
      <c r="C28" s="441"/>
      <c r="D28" s="350"/>
      <c r="E28" s="350"/>
      <c r="F28" s="350"/>
      <c r="G28" s="350"/>
      <c r="H28" s="442"/>
      <c r="I28" s="373"/>
      <c r="J28" s="350"/>
      <c r="K28" s="350"/>
      <c r="L28" s="350"/>
      <c r="M28" s="350"/>
      <c r="N28" s="443"/>
    </row>
    <row r="29" spans="1:14" ht="18" customHeight="1" thickBot="1">
      <c r="A29" s="444" t="s">
        <v>769</v>
      </c>
      <c r="B29" s="445"/>
      <c r="C29" s="446"/>
      <c r="D29" s="447"/>
      <c r="E29" s="447"/>
      <c r="F29" s="447"/>
      <c r="G29" s="447"/>
      <c r="H29" s="448"/>
      <c r="I29" s="449"/>
      <c r="J29" s="447"/>
      <c r="K29" s="447"/>
      <c r="L29" s="447"/>
      <c r="M29" s="447"/>
      <c r="N29" s="450"/>
    </row>
  </sheetData>
  <mergeCells count="5">
    <mergeCell ref="B4:B5"/>
    <mergeCell ref="A4:A5"/>
    <mergeCell ref="A1:N1"/>
    <mergeCell ref="C4:H4"/>
    <mergeCell ref="I4:N4"/>
  </mergeCells>
  <phoneticPr fontId="2" type="noConversion"/>
  <printOptions horizontalCentered="1" verticalCentered="1"/>
  <pageMargins left="0" right="0" top="0" bottom="0" header="0" footer="0"/>
  <pageSetup paperSize="9" orientation="landscape" verticalDpi="12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43</vt:i4>
      </vt:variant>
      <vt:variant>
        <vt:lpstr>命名范围</vt:lpstr>
      </vt:variant>
      <vt:variant>
        <vt:i4>9</vt:i4>
      </vt:variant>
    </vt:vector>
  </HeadingPairs>
  <TitlesOfParts>
    <vt:vector size="52" baseType="lpstr">
      <vt:lpstr>预算编制工作计划</vt:lpstr>
      <vt:lpstr>封面</vt:lpstr>
      <vt:lpstr>表格索引</vt:lpstr>
      <vt:lpstr>资产负债表</vt:lpstr>
      <vt:lpstr>资产负债表打印</vt:lpstr>
      <vt:lpstr>二、损益表</vt:lpstr>
      <vt:lpstr>利润表</vt:lpstr>
      <vt:lpstr>利润表打印</vt:lpstr>
      <vt:lpstr>所有者权益(股东权益)变动表</vt:lpstr>
      <vt:lpstr>四、考核指标预计表</vt:lpstr>
      <vt:lpstr>现金流量表</vt:lpstr>
      <vt:lpstr>一、资金流量预算表</vt:lpstr>
      <vt:lpstr>一-1、主营业务收入现金预算表</vt:lpstr>
      <vt:lpstr>一-2、其他业务现金收入预算表</vt:lpstr>
      <vt:lpstr>一-3、收到的与其他经营活动有关的现金</vt:lpstr>
      <vt:lpstr>一-4、主营成本</vt:lpstr>
      <vt:lpstr>一-4-1开发成本</vt:lpstr>
      <vt:lpstr>一-4-2开发间接费用</vt:lpstr>
      <vt:lpstr>一-5其他成本</vt:lpstr>
      <vt:lpstr>一-6管理费用</vt:lpstr>
      <vt:lpstr>一-7销售费用</vt:lpstr>
      <vt:lpstr>一-8税费</vt:lpstr>
      <vt:lpstr>一-9支付的其他与经营活动有关的现金</vt:lpstr>
      <vt:lpstr>一-10收回投资本金、收益</vt:lpstr>
      <vt:lpstr>一-11、处置非流动资产收入现金</vt:lpstr>
      <vt:lpstr>一-12、收到的与其他投资活动有关的现金</vt:lpstr>
      <vt:lpstr>一-13、购置非流动资产支出</vt:lpstr>
      <vt:lpstr>一-14、投资支出</vt:lpstr>
      <vt:lpstr>一-15、吸收投资收到的现金</vt:lpstr>
      <vt:lpstr>一-16、金融机构借款预算表</vt:lpstr>
      <vt:lpstr>一-17、收到的与其他筹资活动有关的现金</vt:lpstr>
      <vt:lpstr>一-18、财务费用</vt:lpstr>
      <vt:lpstr>一-19、筹资活动产生的现金流出预算表</vt:lpstr>
      <vt:lpstr>二-1主营收入</vt:lpstr>
      <vt:lpstr>2、主营成本</vt:lpstr>
      <vt:lpstr>3、营业税金及附加</vt:lpstr>
      <vt:lpstr>4、其他业务利润</vt:lpstr>
      <vt:lpstr>5、销售费用</vt:lpstr>
      <vt:lpstr>6、管理费用</vt:lpstr>
      <vt:lpstr>7、财务费用</vt:lpstr>
      <vt:lpstr>9、营业外收支</vt:lpstr>
      <vt:lpstr>10、企业所得税</vt:lpstr>
      <vt:lpstr>14员工收入预算表</vt:lpstr>
      <vt:lpstr>利润表打印!Print_Area</vt:lpstr>
      <vt:lpstr>一、资金流量预算表!Print_Area</vt:lpstr>
      <vt:lpstr>'一-1、主营业务收入现金预算表'!Print_Area</vt:lpstr>
      <vt:lpstr>'一-3、收到的与其他经营活动有关的现金'!Print_Area</vt:lpstr>
      <vt:lpstr>'一-7销售费用'!Print_Area</vt:lpstr>
      <vt:lpstr>资产负债表打印!Print_Area</vt:lpstr>
      <vt:lpstr>一、资金流量预算表!Print_Titles</vt:lpstr>
      <vt:lpstr>预算编制工作计划!Print_Titles</vt:lpstr>
      <vt:lpstr>资产负债表!Print_Titles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唐荣军</dc:creator>
  <cp:lastModifiedBy>dong.zhang</cp:lastModifiedBy>
  <cp:lastPrinted>2012-12-19T09:12:40Z</cp:lastPrinted>
  <dcterms:created xsi:type="dcterms:W3CDTF">1996-12-17T01:32:42Z</dcterms:created>
  <dcterms:modified xsi:type="dcterms:W3CDTF">2015-10-27T07:48:08Z</dcterms:modified>
</cp:coreProperties>
</file>