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himin.DV\Documents\Phyton scrypts\w_d_calculator\"/>
    </mc:Choice>
  </mc:AlternateContent>
  <xr:revisionPtr revIDLastSave="0" documentId="8_{67B7FA98-66C5-47F3-B86D-9CB3875BCEA8}" xr6:coauthVersionLast="47" xr6:coauthVersionMax="47" xr10:uidLastSave="{00000000-0000-0000-0000-000000000000}"/>
  <bookViews>
    <workbookView xWindow="-120" yWindow="-120" windowWidth="38640" windowHeight="21120" activeTab="1" xr2:uid="{F5A2D29A-BD39-4920-B756-E2B638A8EEC1}"/>
  </bookViews>
  <sheets>
    <sheet name="Праздники c 2023" sheetId="3" r:id="rId1"/>
    <sheet name="График и часы" sheetId="1" r:id="rId2"/>
  </sheets>
  <definedNames>
    <definedName name="ExternalData_2" localSheetId="0" hidden="1">'Праздники c 2023'!$A$1:$D$47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L11" i="1"/>
  <c r="L10" i="1"/>
  <c r="L8" i="1"/>
  <c r="L6" i="1"/>
  <c r="L4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S16" i="1"/>
  <c r="R16" i="1"/>
  <c r="S15" i="1"/>
  <c r="R15" i="1"/>
  <c r="L15" i="1" s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6" i="1"/>
  <c r="J16" i="1" s="1"/>
  <c r="N15" i="1"/>
  <c r="N14" i="1"/>
  <c r="N13" i="1"/>
  <c r="N12" i="1"/>
  <c r="N11" i="1"/>
  <c r="M11" i="1" s="1"/>
  <c r="N10" i="1"/>
  <c r="M10" i="1" s="1"/>
  <c r="N9" i="1"/>
  <c r="N8" i="1"/>
  <c r="M8" i="1" s="1"/>
  <c r="N7" i="1"/>
  <c r="N6" i="1"/>
  <c r="M6" i="1" s="1"/>
  <c r="N5" i="1"/>
  <c r="N4" i="1"/>
  <c r="M4" i="1" s="1"/>
  <c r="Q4" i="1"/>
  <c r="P4" i="1"/>
  <c r="D4" i="1"/>
  <c r="D5" i="1"/>
  <c r="D12" i="1"/>
  <c r="K16" i="1"/>
  <c r="K15" i="1"/>
  <c r="K14" i="1"/>
  <c r="K13" i="1"/>
  <c r="K12" i="1"/>
  <c r="K11" i="1"/>
  <c r="K10" i="1"/>
  <c r="K9" i="1"/>
  <c r="K8" i="1"/>
  <c r="K7" i="1"/>
  <c r="K4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D16" i="1"/>
  <c r="D15" i="1"/>
  <c r="D14" i="1"/>
  <c r="D13" i="1"/>
  <c r="D11" i="1"/>
  <c r="D10" i="1"/>
  <c r="D9" i="1"/>
  <c r="D8" i="1"/>
  <c r="D7" i="1"/>
  <c r="D6" i="1"/>
  <c r="M14" i="1" l="1"/>
  <c r="L9" i="1"/>
  <c r="M5" i="1"/>
  <c r="M7" i="1"/>
  <c r="L5" i="1"/>
  <c r="L13" i="1"/>
  <c r="M9" i="1"/>
  <c r="L14" i="1"/>
  <c r="L7" i="1"/>
  <c r="M12" i="1"/>
  <c r="M13" i="1"/>
  <c r="M15" i="1"/>
  <c r="M16" i="1"/>
  <c r="L16" i="1"/>
  <c r="L12" i="1"/>
  <c r="J12" i="1"/>
  <c r="J4" i="1"/>
  <c r="I4" i="1" s="1"/>
  <c r="J7" i="1"/>
  <c r="J15" i="1"/>
  <c r="J10" i="1"/>
  <c r="I10" i="1" s="1"/>
  <c r="K5" i="1"/>
  <c r="J13" i="1"/>
  <c r="J8" i="1"/>
  <c r="I8" i="1" s="1"/>
  <c r="J11" i="1"/>
  <c r="I11" i="1" s="1"/>
  <c r="K6" i="1"/>
  <c r="J14" i="1"/>
  <c r="J5" i="1"/>
  <c r="J6" i="1"/>
  <c r="J9" i="1"/>
  <c r="I5" i="1" l="1"/>
  <c r="I7" i="1"/>
  <c r="I14" i="1"/>
  <c r="I16" i="1"/>
  <c r="I13" i="1"/>
  <c r="I12" i="1"/>
  <c r="I15" i="1"/>
  <c r="I9" i="1"/>
  <c r="I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DC7AC-F252-4378-8CD4-192E53FEDE55}" keepAlive="1" name="Запрос — calendar" description="Соединение с запросом &quot;calendar&quot; в книге." type="5" refreshedVersion="0" background="1">
    <dbPr connection="Provider=Microsoft.Mashup.OleDb.1;Data Source=$Workbook$;Location=calendar;Extended Properties=&quot;&quot;" command="SELECT * FROM [calendar]"/>
  </connection>
  <connection id="2" xr16:uid="{DE356ADB-2D3E-48F1-9DFC-5896645DC543}" keepAlive="1" name="Запрос — fxHolidays" description="Соединение с запросом &quot;fxHolidays&quot; в книге." type="5" refreshedVersion="0" background="1">
    <dbPr connection="Provider=Microsoft.Mashup.OleDb.1;Data Source=$Workbook$;Location=fxHolidays;Extended Properties=&quot;&quot;" command="SELECT * FROM [fxHolidays]"/>
  </connection>
  <connection id="3" xr16:uid="{2645EA32-1C26-4D9A-B0C3-F2D45F183201}" keepAlive="1" name="Запрос — Праздники 2023-2024" description="Соединение с запросом &quot;Праздники 2023-2024&quot; в книге." type="5" refreshedVersion="7" background="1" saveData="1">
    <dbPr connection="Provider=Microsoft.Mashup.OleDb.1;Data Source=$Workbook$;Location=&quot;Праздники 2023-2024&quot;;Extended Properties=&quot;&quot;" command="SELECT * FROM [Праздники 2023-2024]"/>
  </connection>
</connections>
</file>

<file path=xl/sharedStrings.xml><?xml version="1.0" encoding="utf-8"?>
<sst xmlns="http://schemas.openxmlformats.org/spreadsheetml/2006/main" count="175" uniqueCount="56">
  <si>
    <t>Date</t>
  </si>
  <si>
    <t>Attribute</t>
  </si>
  <si>
    <t>Comment</t>
  </si>
  <si>
    <t>Предпраздничный</t>
  </si>
  <si>
    <t>Рабочий выходной</t>
  </si>
  <si>
    <t>ПФ</t>
  </si>
  <si>
    <t>Начало ремонта</t>
  </si>
  <si>
    <t>Окончание ремонта</t>
  </si>
  <si>
    <t>Запуск производства</t>
  </si>
  <si>
    <t>График сменности</t>
  </si>
  <si>
    <t>1 смена</t>
  </si>
  <si>
    <t>2 смена</t>
  </si>
  <si>
    <t>пн-пт</t>
  </si>
  <si>
    <t>Новороссийск</t>
  </si>
  <si>
    <t>08:00-19:00</t>
  </si>
  <si>
    <t>нет</t>
  </si>
  <si>
    <t>Афипский</t>
  </si>
  <si>
    <t>08:00-20:00</t>
  </si>
  <si>
    <t>20:00-08:00</t>
  </si>
  <si>
    <t>Курганинск</t>
  </si>
  <si>
    <t>Богатищево</t>
  </si>
  <si>
    <t>Сосновоборск</t>
  </si>
  <si>
    <t>Колпино</t>
  </si>
  <si>
    <t>08:00-17:00</t>
  </si>
  <si>
    <t>Зеленодольск</t>
  </si>
  <si>
    <t>Астана</t>
  </si>
  <si>
    <t>Всеволожск НБ-1</t>
  </si>
  <si>
    <t>Всеволожск НБ-1 вариант 2</t>
  </si>
  <si>
    <t>Всеволожск НБ-2</t>
  </si>
  <si>
    <t>Всеволожск НБ-2 вариант 2</t>
  </si>
  <si>
    <t>Всеволожск НБ-3</t>
  </si>
  <si>
    <t>17:00-01:00</t>
  </si>
  <si>
    <t>выходной</t>
  </si>
  <si>
    <t>Праздничный</t>
  </si>
  <si>
    <t>Дни без выходных</t>
  </si>
  <si>
    <t>Праздники</t>
  </si>
  <si>
    <t>Рабочих дней</t>
  </si>
  <si>
    <t>Исключение выходной праздничный</t>
  </si>
  <si>
    <t>Исключение рабочий выходной предпраздничный</t>
  </si>
  <si>
    <t>Количество часов на ремонт</t>
  </si>
  <si>
    <t>Смена</t>
  </si>
  <si>
    <t>Кол-во часов</t>
  </si>
  <si>
    <t>суббота</t>
  </si>
  <si>
    <t>Количество часов</t>
  </si>
  <si>
    <t>Количество суббот</t>
  </si>
  <si>
    <t>Количество воскресений</t>
  </si>
  <si>
    <t>воскресенье</t>
  </si>
  <si>
    <t>Выходные в праздниках</t>
  </si>
  <si>
    <t>Рабочий выходной предпраздничный</t>
  </si>
  <si>
    <t>Количество суббот - праздничных дней</t>
  </si>
  <si>
    <t>Количество воскресений - праздничных дней</t>
  </si>
  <si>
    <t>День недели</t>
  </si>
  <si>
    <t>Суббота нерабочая</t>
  </si>
  <si>
    <t>Воскресенье нерабочее</t>
  </si>
  <si>
    <t>Субботы после праздника нерабочие</t>
  </si>
  <si>
    <t>Воскресенья после праздника нерабочие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</si>
</sst>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3" fillId="0" borderId="23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5"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287ACA7-5C89-4DD4-9CAB-F8FA342351A8}" autoFormatId="16" applyNumberFormats="0" applyBorderFormats="0" applyFontFormats="0" applyPatternFormats="0" applyAlignmentFormats="0" applyWidthHeightFormats="0">
  <queryTableRefresh nextId="7">
    <queryTableFields count="4">
      <queryTableField id="3" name="Date" tableColumnId="3"/>
      <queryTableField id="4" name="Attribute" tableColumnId="4"/>
      <queryTableField id="5" name="Comment" tableColumnId="5"/>
      <queryTableField id="6" name="День недели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18650-2D82-434A-A4F9-2F15D3B448D0}" name="Праздники_2023_2024" displayName="Праздники_2023_2024" ref="A1:D47" tableType="queryTable" totalsRowShown="0" headerRowDxfId="4" dataDxfId="3">
  <autoFilter ref="A1:D47" xr:uid="{C8018650-2D82-434A-A4F9-2F15D3B448D0}"/>
  <tableColumns count="4">
    <tableColumn id="3" xr3:uid="{9537B09A-F3FC-4CEB-A596-00A676A7B37C}" uniqueName="3" name="Date" queryTableFieldId="3" dataDxfId="2"/>
    <tableColumn id="4" xr3:uid="{C364F998-0E4C-46A7-B654-A47AEAA7C7AC}" uniqueName="4" name="Attribute" queryTableFieldId="4" dataDxfId="1"/>
    <tableColumn id="5" xr3:uid="{D41D9243-F71E-465B-A872-AF2C2CFF92A5}" uniqueName="5" name="Comment" queryTableFieldId="5" dataDxfId="0"/>
    <tableColumn id="1" xr3:uid="{FA1FD8D1-3567-4E0A-86B0-D940F8FB2CE2}" uniqueName="1" name="День недели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6A9-690F-4C39-8053-226080532D7D}">
  <dimension ref="A1:M47"/>
  <sheetViews>
    <sheetView workbookViewId="0">
      <selection activeCell="G5" sqref="G5"/>
    </sheetView>
  </sheetViews>
  <sheetFormatPr defaultRowHeight="15" x14ac:dyDescent="0.25"/>
  <cols>
    <col min="1" max="1" width="10.140625" style="7" bestFit="1" customWidth="1"/>
    <col min="2" max="2" width="13.7109375" style="7" bestFit="1" customWidth="1"/>
    <col min="3" max="3" width="18.5703125" style="1" bestFit="1" customWidth="1"/>
    <col min="4" max="4" width="15.5703125" style="1" bestFit="1" customWidth="1"/>
    <col min="5" max="5" width="23.42578125" style="8" bestFit="1" customWidth="1"/>
    <col min="6" max="6" width="36.42578125" style="8" bestFit="1" customWidth="1"/>
    <col min="7" max="7" width="18.85546875" style="8" bestFit="1" customWidth="1"/>
    <col min="8" max="8" width="23.5703125" style="8" bestFit="1" customWidth="1"/>
    <col min="9" max="9" width="10.85546875" style="7" bestFit="1" customWidth="1"/>
    <col min="10" max="10" width="12.7109375" style="7" bestFit="1" customWidth="1"/>
    <col min="11" max="13" width="10.85546875" style="7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t="s">
        <v>51</v>
      </c>
      <c r="E1" s="12" t="s">
        <v>47</v>
      </c>
      <c r="F1" s="12" t="s">
        <v>48</v>
      </c>
      <c r="G1" s="12" t="s">
        <v>52</v>
      </c>
      <c r="H1" s="12" t="s">
        <v>53</v>
      </c>
      <c r="I1" s="12" t="s">
        <v>40</v>
      </c>
      <c r="J1" s="13" t="s">
        <v>41</v>
      </c>
      <c r="K1" s="14" t="s">
        <v>10</v>
      </c>
      <c r="L1" s="14" t="s">
        <v>11</v>
      </c>
      <c r="M1" s="14" t="s">
        <v>32</v>
      </c>
    </row>
    <row r="2" spans="1:13" x14ac:dyDescent="0.25">
      <c r="A2" s="8">
        <v>44927</v>
      </c>
      <c r="B2" s="7">
        <v>1</v>
      </c>
      <c r="C2" s="1" t="s">
        <v>33</v>
      </c>
      <c r="D2">
        <v>6</v>
      </c>
      <c r="E2" s="12">
        <v>45297</v>
      </c>
      <c r="F2" s="12">
        <v>45598</v>
      </c>
      <c r="G2" s="12">
        <v>45346</v>
      </c>
      <c r="H2" s="12">
        <v>45347</v>
      </c>
      <c r="I2" s="13" t="s">
        <v>23</v>
      </c>
      <c r="J2" s="13">
        <v>8</v>
      </c>
      <c r="K2" s="13" t="s">
        <v>23</v>
      </c>
      <c r="L2" s="13" t="s">
        <v>31</v>
      </c>
      <c r="M2" s="13" t="s">
        <v>23</v>
      </c>
    </row>
    <row r="3" spans="1:13" x14ac:dyDescent="0.25">
      <c r="A3" s="8">
        <v>44928</v>
      </c>
      <c r="B3" s="7">
        <v>1</v>
      </c>
      <c r="C3" s="1" t="s">
        <v>33</v>
      </c>
      <c r="D3">
        <v>0</v>
      </c>
      <c r="E3" s="12">
        <v>45298</v>
      </c>
      <c r="F3" s="12"/>
      <c r="G3" s="12">
        <v>45360</v>
      </c>
      <c r="H3" s="12">
        <v>45361</v>
      </c>
      <c r="I3" s="13" t="s">
        <v>17</v>
      </c>
      <c r="J3" s="13">
        <v>11</v>
      </c>
      <c r="K3" s="13" t="s">
        <v>17</v>
      </c>
      <c r="L3" s="13" t="s">
        <v>18</v>
      </c>
      <c r="M3" s="13" t="s">
        <v>17</v>
      </c>
    </row>
    <row r="4" spans="1:13" x14ac:dyDescent="0.25">
      <c r="A4" s="8">
        <v>44929</v>
      </c>
      <c r="B4" s="7">
        <v>1</v>
      </c>
      <c r="C4" s="1" t="s">
        <v>33</v>
      </c>
      <c r="D4">
        <v>1</v>
      </c>
      <c r="E4" s="12">
        <v>45234</v>
      </c>
      <c r="F4" s="12"/>
      <c r="G4" s="12">
        <v>45423</v>
      </c>
      <c r="H4" s="12">
        <v>45424</v>
      </c>
      <c r="I4" s="13" t="s">
        <v>31</v>
      </c>
      <c r="J4" s="13">
        <v>8</v>
      </c>
      <c r="K4" s="13" t="s">
        <v>14</v>
      </c>
      <c r="L4" s="13"/>
      <c r="M4" s="13" t="s">
        <v>14</v>
      </c>
    </row>
    <row r="5" spans="1:13" x14ac:dyDescent="0.25">
      <c r="A5" s="8">
        <v>44930</v>
      </c>
      <c r="B5" s="7">
        <v>1</v>
      </c>
      <c r="C5" s="1" t="s">
        <v>33</v>
      </c>
      <c r="D5">
        <v>2</v>
      </c>
      <c r="E5" s="12">
        <v>44933</v>
      </c>
      <c r="F5" s="12"/>
      <c r="G5" s="12">
        <v>44982</v>
      </c>
      <c r="H5" s="12">
        <v>45599</v>
      </c>
      <c r="I5" s="13" t="s">
        <v>18</v>
      </c>
      <c r="J5" s="13">
        <v>11</v>
      </c>
      <c r="K5" s="13" t="s">
        <v>15</v>
      </c>
      <c r="L5" s="13" t="s">
        <v>15</v>
      </c>
      <c r="M5" s="13" t="s">
        <v>15</v>
      </c>
    </row>
    <row r="6" spans="1:13" x14ac:dyDescent="0.25">
      <c r="A6" s="8">
        <v>44931</v>
      </c>
      <c r="B6" s="7">
        <v>1</v>
      </c>
      <c r="C6" s="1" t="s">
        <v>33</v>
      </c>
      <c r="D6">
        <v>3</v>
      </c>
      <c r="E6" s="12">
        <v>44934</v>
      </c>
      <c r="F6" s="12"/>
      <c r="G6" s="12"/>
      <c r="H6" s="12">
        <v>45655</v>
      </c>
      <c r="I6" s="13" t="s">
        <v>14</v>
      </c>
      <c r="J6" s="13">
        <v>10</v>
      </c>
      <c r="K6" s="13"/>
      <c r="L6" s="13"/>
      <c r="M6" s="13"/>
    </row>
    <row r="7" spans="1:13" x14ac:dyDescent="0.25">
      <c r="A7" s="8">
        <v>44932</v>
      </c>
      <c r="B7" s="7">
        <v>1</v>
      </c>
      <c r="C7" s="1" t="s">
        <v>33</v>
      </c>
      <c r="D7">
        <v>4</v>
      </c>
      <c r="E7" s="12"/>
      <c r="F7" s="12"/>
      <c r="G7" s="12"/>
      <c r="H7" s="12">
        <v>44983</v>
      </c>
      <c r="I7" s="13" t="s">
        <v>15</v>
      </c>
      <c r="J7" s="13">
        <v>0</v>
      </c>
      <c r="K7" s="13"/>
      <c r="L7" s="13"/>
      <c r="M7" s="13"/>
    </row>
    <row r="8" spans="1:13" x14ac:dyDescent="0.25">
      <c r="A8" s="8">
        <v>44933</v>
      </c>
      <c r="B8" s="7">
        <v>1</v>
      </c>
      <c r="C8" s="1" t="s">
        <v>33</v>
      </c>
      <c r="D8">
        <v>5</v>
      </c>
      <c r="E8" s="12"/>
      <c r="F8" s="12"/>
      <c r="G8" s="12"/>
      <c r="H8" s="12">
        <v>45235</v>
      </c>
      <c r="I8" s="13"/>
      <c r="J8" s="13"/>
      <c r="K8" s="13"/>
      <c r="L8" s="13"/>
      <c r="M8" s="13"/>
    </row>
    <row r="9" spans="1:13" x14ac:dyDescent="0.25">
      <c r="A9" s="8">
        <v>44934</v>
      </c>
      <c r="B9" s="7">
        <v>1</v>
      </c>
      <c r="C9" s="1" t="s">
        <v>33</v>
      </c>
      <c r="D9">
        <v>6</v>
      </c>
    </row>
    <row r="10" spans="1:13" x14ac:dyDescent="0.25">
      <c r="A10" s="8">
        <v>44979</v>
      </c>
      <c r="B10" s="7">
        <v>2</v>
      </c>
      <c r="C10" s="1" t="s">
        <v>3</v>
      </c>
      <c r="D10">
        <v>2</v>
      </c>
    </row>
    <row r="11" spans="1:13" x14ac:dyDescent="0.25">
      <c r="A11" s="8">
        <v>44980</v>
      </c>
      <c r="B11" s="7">
        <v>1</v>
      </c>
      <c r="C11" s="1" t="s">
        <v>33</v>
      </c>
      <c r="D11">
        <v>3</v>
      </c>
    </row>
    <row r="12" spans="1:13" x14ac:dyDescent="0.25">
      <c r="A12" s="8">
        <v>44981</v>
      </c>
      <c r="B12" s="7">
        <v>1</v>
      </c>
      <c r="C12" s="1" t="s">
        <v>33</v>
      </c>
      <c r="D12">
        <v>4</v>
      </c>
    </row>
    <row r="13" spans="1:13" x14ac:dyDescent="0.25">
      <c r="A13" s="8">
        <v>44992</v>
      </c>
      <c r="B13" s="7">
        <v>2</v>
      </c>
      <c r="C13" s="1" t="s">
        <v>3</v>
      </c>
      <c r="D13">
        <v>1</v>
      </c>
    </row>
    <row r="14" spans="1:13" x14ac:dyDescent="0.25">
      <c r="A14" s="8">
        <v>44993</v>
      </c>
      <c r="B14" s="7">
        <v>1</v>
      </c>
      <c r="C14" s="1" t="s">
        <v>33</v>
      </c>
      <c r="D14">
        <v>2</v>
      </c>
    </row>
    <row r="15" spans="1:13" x14ac:dyDescent="0.25">
      <c r="A15" s="8">
        <v>45047</v>
      </c>
      <c r="B15" s="7">
        <v>1</v>
      </c>
      <c r="C15" s="1" t="s">
        <v>33</v>
      </c>
      <c r="D15">
        <v>0</v>
      </c>
    </row>
    <row r="16" spans="1:13" x14ac:dyDescent="0.25">
      <c r="A16" s="8">
        <v>45054</v>
      </c>
      <c r="B16" s="7">
        <v>1</v>
      </c>
      <c r="C16" s="1" t="s">
        <v>33</v>
      </c>
      <c r="D16">
        <v>0</v>
      </c>
    </row>
    <row r="17" spans="1:4" x14ac:dyDescent="0.25">
      <c r="A17" s="8">
        <v>45055</v>
      </c>
      <c r="B17" s="7">
        <v>1</v>
      </c>
      <c r="C17" s="1" t="s">
        <v>33</v>
      </c>
      <c r="D17">
        <v>1</v>
      </c>
    </row>
    <row r="18" spans="1:4" x14ac:dyDescent="0.25">
      <c r="A18" s="8">
        <v>45089</v>
      </c>
      <c r="B18" s="7">
        <v>1</v>
      </c>
      <c r="C18" s="1" t="s">
        <v>33</v>
      </c>
      <c r="D18">
        <v>0</v>
      </c>
    </row>
    <row r="19" spans="1:4" x14ac:dyDescent="0.25">
      <c r="A19" s="8">
        <v>45233</v>
      </c>
      <c r="B19" s="7">
        <v>2</v>
      </c>
      <c r="C19" s="1" t="s">
        <v>3</v>
      </c>
      <c r="D19">
        <v>4</v>
      </c>
    </row>
    <row r="20" spans="1:4" x14ac:dyDescent="0.25">
      <c r="A20" s="8">
        <v>45234</v>
      </c>
      <c r="B20" s="7">
        <v>1</v>
      </c>
      <c r="C20" s="1" t="s">
        <v>33</v>
      </c>
      <c r="D20">
        <v>5</v>
      </c>
    </row>
    <row r="21" spans="1:4" x14ac:dyDescent="0.25">
      <c r="A21" s="8">
        <v>45236</v>
      </c>
      <c r="B21" s="7">
        <v>1</v>
      </c>
      <c r="C21" s="1" t="s">
        <v>33</v>
      </c>
      <c r="D21">
        <v>0</v>
      </c>
    </row>
    <row r="22" spans="1:4" x14ac:dyDescent="0.25">
      <c r="A22" s="8">
        <v>45292</v>
      </c>
      <c r="B22" s="7">
        <v>1</v>
      </c>
      <c r="C22" s="1" t="s">
        <v>33</v>
      </c>
      <c r="D22">
        <v>0</v>
      </c>
    </row>
    <row r="23" spans="1:4" x14ac:dyDescent="0.25">
      <c r="A23" s="8">
        <v>45293</v>
      </c>
      <c r="B23" s="7">
        <v>1</v>
      </c>
      <c r="C23" s="1" t="s">
        <v>33</v>
      </c>
      <c r="D23">
        <v>1</v>
      </c>
    </row>
    <row r="24" spans="1:4" x14ac:dyDescent="0.25">
      <c r="A24" s="8">
        <v>45294</v>
      </c>
      <c r="B24" s="7">
        <v>1</v>
      </c>
      <c r="C24" s="1" t="s">
        <v>33</v>
      </c>
      <c r="D24">
        <v>2</v>
      </c>
    </row>
    <row r="25" spans="1:4" x14ac:dyDescent="0.25">
      <c r="A25" s="8">
        <v>45295</v>
      </c>
      <c r="B25" s="7">
        <v>1</v>
      </c>
      <c r="C25" s="1" t="s">
        <v>33</v>
      </c>
      <c r="D25">
        <v>3</v>
      </c>
    </row>
    <row r="26" spans="1:4" x14ac:dyDescent="0.25">
      <c r="A26" s="8">
        <v>45296</v>
      </c>
      <c r="B26" s="7">
        <v>1</v>
      </c>
      <c r="C26" s="1" t="s">
        <v>33</v>
      </c>
      <c r="D26">
        <v>4</v>
      </c>
    </row>
    <row r="27" spans="1:4" x14ac:dyDescent="0.25">
      <c r="A27" s="8">
        <v>45297</v>
      </c>
      <c r="B27" s="7">
        <v>1</v>
      </c>
      <c r="C27" s="1" t="s">
        <v>33</v>
      </c>
      <c r="D27">
        <v>5</v>
      </c>
    </row>
    <row r="28" spans="1:4" x14ac:dyDescent="0.25">
      <c r="A28" s="8">
        <v>45298</v>
      </c>
      <c r="B28" s="7">
        <v>1</v>
      </c>
      <c r="C28" s="1" t="s">
        <v>33</v>
      </c>
      <c r="D28">
        <v>6</v>
      </c>
    </row>
    <row r="29" spans="1:4" x14ac:dyDescent="0.25">
      <c r="A29" s="8">
        <v>45299</v>
      </c>
      <c r="B29" s="7">
        <v>1</v>
      </c>
      <c r="C29" s="1" t="s">
        <v>33</v>
      </c>
      <c r="D29">
        <v>0</v>
      </c>
    </row>
    <row r="30" spans="1:4" x14ac:dyDescent="0.25">
      <c r="A30" s="8">
        <v>45344</v>
      </c>
      <c r="B30" s="7">
        <v>2</v>
      </c>
      <c r="C30" s="1" t="s">
        <v>3</v>
      </c>
      <c r="D30">
        <v>3</v>
      </c>
    </row>
    <row r="31" spans="1:4" x14ac:dyDescent="0.25">
      <c r="A31" s="8">
        <v>45345</v>
      </c>
      <c r="B31" s="7">
        <v>1</v>
      </c>
      <c r="C31" s="1" t="s">
        <v>33</v>
      </c>
      <c r="D31">
        <v>4</v>
      </c>
    </row>
    <row r="32" spans="1:4" x14ac:dyDescent="0.25">
      <c r="A32" s="8">
        <v>45358</v>
      </c>
      <c r="B32" s="7">
        <v>2</v>
      </c>
      <c r="C32" s="1" t="s">
        <v>3</v>
      </c>
      <c r="D32">
        <v>3</v>
      </c>
    </row>
    <row r="33" spans="1:4" x14ac:dyDescent="0.25">
      <c r="A33" s="8">
        <v>45359</v>
      </c>
      <c r="B33" s="7">
        <v>1</v>
      </c>
      <c r="C33" s="1" t="s">
        <v>33</v>
      </c>
      <c r="D33">
        <v>4</v>
      </c>
    </row>
    <row r="34" spans="1:4" x14ac:dyDescent="0.25">
      <c r="A34" s="8">
        <v>45409</v>
      </c>
      <c r="B34" s="7">
        <v>3</v>
      </c>
      <c r="C34" s="1" t="s">
        <v>4</v>
      </c>
      <c r="D34">
        <v>5</v>
      </c>
    </row>
    <row r="35" spans="1:4" x14ac:dyDescent="0.25">
      <c r="A35" s="8">
        <v>45411</v>
      </c>
      <c r="B35" s="7">
        <v>1</v>
      </c>
      <c r="C35" s="1" t="s">
        <v>33</v>
      </c>
      <c r="D35">
        <v>0</v>
      </c>
    </row>
    <row r="36" spans="1:4" x14ac:dyDescent="0.25">
      <c r="A36" s="8">
        <v>45412</v>
      </c>
      <c r="B36" s="7">
        <v>1</v>
      </c>
      <c r="C36" s="1" t="s">
        <v>33</v>
      </c>
      <c r="D36">
        <v>1</v>
      </c>
    </row>
    <row r="37" spans="1:4" x14ac:dyDescent="0.25">
      <c r="A37" s="8">
        <v>45413</v>
      </c>
      <c r="B37" s="7">
        <v>1</v>
      </c>
      <c r="C37" s="1" t="s">
        <v>33</v>
      </c>
      <c r="D37">
        <v>2</v>
      </c>
    </row>
    <row r="38" spans="1:4" x14ac:dyDescent="0.25">
      <c r="A38" s="8">
        <v>45420</v>
      </c>
      <c r="B38" s="7">
        <v>2</v>
      </c>
      <c r="C38" s="1" t="s">
        <v>3</v>
      </c>
      <c r="D38">
        <v>2</v>
      </c>
    </row>
    <row r="39" spans="1:4" x14ac:dyDescent="0.25">
      <c r="A39" s="8">
        <v>45421</v>
      </c>
      <c r="B39" s="7">
        <v>1</v>
      </c>
      <c r="C39" s="1" t="s">
        <v>33</v>
      </c>
      <c r="D39">
        <v>3</v>
      </c>
    </row>
    <row r="40" spans="1:4" x14ac:dyDescent="0.25">
      <c r="A40" s="8">
        <v>45422</v>
      </c>
      <c r="B40" s="7">
        <v>1</v>
      </c>
      <c r="C40" s="1" t="s">
        <v>33</v>
      </c>
      <c r="D40">
        <v>4</v>
      </c>
    </row>
    <row r="41" spans="1:4" x14ac:dyDescent="0.25">
      <c r="A41" s="8">
        <v>45454</v>
      </c>
      <c r="B41" s="7">
        <v>2</v>
      </c>
      <c r="C41" s="1" t="s">
        <v>3</v>
      </c>
      <c r="D41">
        <v>1</v>
      </c>
    </row>
    <row r="42" spans="1:4" x14ac:dyDescent="0.25">
      <c r="A42" s="8">
        <v>45455</v>
      </c>
      <c r="B42" s="7">
        <v>1</v>
      </c>
      <c r="C42" s="1" t="s">
        <v>33</v>
      </c>
      <c r="D42">
        <v>2</v>
      </c>
    </row>
    <row r="43" spans="1:4" x14ac:dyDescent="0.25">
      <c r="A43" s="8">
        <v>45598</v>
      </c>
      <c r="B43" s="7">
        <v>2</v>
      </c>
      <c r="C43" s="1" t="s">
        <v>3</v>
      </c>
      <c r="D43">
        <v>5</v>
      </c>
    </row>
    <row r="44" spans="1:4" x14ac:dyDescent="0.25">
      <c r="A44" s="8">
        <v>45600</v>
      </c>
      <c r="B44" s="7">
        <v>1</v>
      </c>
      <c r="C44" s="1" t="s">
        <v>33</v>
      </c>
      <c r="D44">
        <v>0</v>
      </c>
    </row>
    <row r="45" spans="1:4" x14ac:dyDescent="0.25">
      <c r="A45" s="8">
        <v>45654</v>
      </c>
      <c r="B45" s="7">
        <v>3</v>
      </c>
      <c r="C45" s="1" t="s">
        <v>4</v>
      </c>
      <c r="D45">
        <v>5</v>
      </c>
    </row>
    <row r="46" spans="1:4" x14ac:dyDescent="0.25">
      <c r="A46" s="8">
        <v>45656</v>
      </c>
      <c r="B46" s="7">
        <v>1</v>
      </c>
      <c r="C46" s="1" t="s">
        <v>33</v>
      </c>
      <c r="D46">
        <v>0</v>
      </c>
    </row>
    <row r="47" spans="1:4" x14ac:dyDescent="0.25">
      <c r="A47" s="8">
        <v>45657</v>
      </c>
      <c r="B47" s="7">
        <v>1</v>
      </c>
      <c r="C47" s="1" t="s">
        <v>33</v>
      </c>
      <c r="D47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3EF9-FD7D-4202-9E20-4DDD2C1CA179}">
  <dimension ref="A1:Y31"/>
  <sheetViews>
    <sheetView tabSelected="1" workbookViewId="0">
      <selection sqref="A1:A3"/>
    </sheetView>
  </sheetViews>
  <sheetFormatPr defaultRowHeight="15" x14ac:dyDescent="0.25"/>
  <cols>
    <col min="1" max="1" width="16.5703125" style="17" bestFit="1" customWidth="1"/>
    <col min="2" max="2" width="17.7109375" style="17" bestFit="1" customWidth="1"/>
    <col min="3" max="3" width="21.85546875" style="17" bestFit="1" customWidth="1"/>
    <col min="4" max="4" width="22.85546875" style="17" bestFit="1" customWidth="1"/>
    <col min="5" max="6" width="11.140625" style="17" bestFit="1" customWidth="1"/>
    <col min="7" max="7" width="11.140625" style="17" customWidth="1"/>
    <col min="8" max="8" width="14.42578125" style="17" customWidth="1"/>
    <col min="9" max="9" width="14.5703125" style="17" customWidth="1"/>
    <col min="10" max="11" width="7.42578125" style="17" bestFit="1" customWidth="1"/>
    <col min="12" max="12" width="9" style="17" bestFit="1" customWidth="1"/>
    <col min="13" max="15" width="9.28515625" style="17" customWidth="1"/>
    <col min="16" max="16" width="10.140625" style="17" customWidth="1"/>
    <col min="17" max="19" width="11.28515625" style="17" customWidth="1"/>
    <col min="20" max="21" width="12.5703125" style="17" customWidth="1"/>
    <col min="22" max="22" width="9.28515625" style="17" customWidth="1"/>
    <col min="23" max="23" width="10.85546875" style="17" customWidth="1"/>
    <col min="24" max="25" width="9.28515625" style="17" customWidth="1"/>
    <col min="26" max="16384" width="9.140625" style="17"/>
  </cols>
  <sheetData>
    <row r="1" spans="1:25" ht="16.5" customHeight="1" thickBot="1" x14ac:dyDescent="0.3">
      <c r="A1" s="36" t="s">
        <v>5</v>
      </c>
      <c r="B1" s="38" t="s">
        <v>6</v>
      </c>
      <c r="C1" s="38" t="s">
        <v>7</v>
      </c>
      <c r="D1" s="38" t="s">
        <v>8</v>
      </c>
      <c r="E1" s="39" t="s">
        <v>9</v>
      </c>
      <c r="F1" s="40"/>
      <c r="G1" s="40"/>
      <c r="H1" s="41"/>
      <c r="I1" s="30" t="s">
        <v>39</v>
      </c>
      <c r="J1" s="42" t="s">
        <v>43</v>
      </c>
      <c r="K1" s="43"/>
      <c r="L1" s="44"/>
      <c r="M1" s="48" t="s">
        <v>36</v>
      </c>
      <c r="N1" s="33" t="s">
        <v>37</v>
      </c>
      <c r="O1" s="33" t="s">
        <v>38</v>
      </c>
      <c r="P1" s="45" t="s">
        <v>44</v>
      </c>
      <c r="Q1" s="45" t="s">
        <v>45</v>
      </c>
      <c r="R1" s="45" t="s">
        <v>54</v>
      </c>
      <c r="S1" s="45" t="s">
        <v>55</v>
      </c>
      <c r="T1" s="45" t="s">
        <v>49</v>
      </c>
      <c r="U1" s="45" t="s">
        <v>50</v>
      </c>
      <c r="V1" s="33" t="s">
        <v>34</v>
      </c>
      <c r="W1" s="33" t="s">
        <v>35</v>
      </c>
      <c r="X1" s="33" t="s">
        <v>3</v>
      </c>
      <c r="Y1" s="33" t="s">
        <v>4</v>
      </c>
    </row>
    <row r="2" spans="1:25" ht="16.5" thickBot="1" x14ac:dyDescent="0.3">
      <c r="A2" s="37"/>
      <c r="B2" s="31"/>
      <c r="C2" s="31"/>
      <c r="D2" s="31"/>
      <c r="E2" s="2" t="s">
        <v>10</v>
      </c>
      <c r="F2" s="2" t="s">
        <v>11</v>
      </c>
      <c r="G2" s="2" t="s">
        <v>10</v>
      </c>
      <c r="H2" s="2" t="s">
        <v>10</v>
      </c>
      <c r="I2" s="31"/>
      <c r="J2" s="25" t="s">
        <v>10</v>
      </c>
      <c r="K2" s="25" t="s">
        <v>11</v>
      </c>
      <c r="L2" s="26" t="s">
        <v>10</v>
      </c>
      <c r="M2" s="49"/>
      <c r="N2" s="34"/>
      <c r="O2" s="34"/>
      <c r="P2" s="46"/>
      <c r="Q2" s="46"/>
      <c r="R2" s="46"/>
      <c r="S2" s="46"/>
      <c r="T2" s="46"/>
      <c r="U2" s="46"/>
      <c r="V2" s="34"/>
      <c r="W2" s="34"/>
      <c r="X2" s="34"/>
      <c r="Y2" s="34"/>
    </row>
    <row r="3" spans="1:25" ht="16.5" thickBot="1" x14ac:dyDescent="0.3">
      <c r="A3" s="37"/>
      <c r="B3" s="31"/>
      <c r="C3" s="31"/>
      <c r="D3" s="31"/>
      <c r="E3" s="3" t="s">
        <v>12</v>
      </c>
      <c r="F3" s="3" t="s">
        <v>12</v>
      </c>
      <c r="G3" s="3" t="s">
        <v>42</v>
      </c>
      <c r="H3" s="3" t="s">
        <v>46</v>
      </c>
      <c r="I3" s="32"/>
      <c r="J3" s="16" t="s">
        <v>12</v>
      </c>
      <c r="K3" s="16" t="s">
        <v>12</v>
      </c>
      <c r="L3" s="22" t="s">
        <v>32</v>
      </c>
      <c r="M3" s="50"/>
      <c r="N3" s="35"/>
      <c r="O3" s="35"/>
      <c r="P3" s="47"/>
      <c r="Q3" s="47"/>
      <c r="R3" s="47"/>
      <c r="S3" s="47"/>
      <c r="T3" s="47"/>
      <c r="U3" s="47"/>
      <c r="V3" s="35"/>
      <c r="W3" s="35"/>
      <c r="X3" s="35"/>
      <c r="Y3" s="35"/>
    </row>
    <row r="4" spans="1:25" ht="15.75" thickBot="1" x14ac:dyDescent="0.3">
      <c r="A4" s="18" t="s">
        <v>13</v>
      </c>
      <c r="B4" s="9">
        <v>45300</v>
      </c>
      <c r="C4" s="9">
        <v>45354</v>
      </c>
      <c r="D4" s="9">
        <f t="shared" ref="D4:D16" si="0">C4+1</f>
        <v>45355</v>
      </c>
      <c r="E4" s="4" t="s">
        <v>23</v>
      </c>
      <c r="F4" s="4" t="s">
        <v>15</v>
      </c>
      <c r="G4" s="4" t="s">
        <v>15</v>
      </c>
      <c r="H4" s="4" t="s">
        <v>15</v>
      </c>
      <c r="I4" s="4">
        <f t="shared" ref="I4:I16" si="1">J4+K4+L4</f>
        <v>303</v>
      </c>
      <c r="J4" s="4">
        <f>IF($E4="нет",0,(V4-W4+Y4+N4+O4-X4)*_xlfn.XLOOKUP($E4,'Праздники c 2023'!$I:$I,'Праздники c 2023'!$J:$J)+X4*(_xlfn.XLOOKUP($E4,'Праздники c 2023'!$I:$I,'Праздники c 2023'!$J:$J)-1))</f>
        <v>303</v>
      </c>
      <c r="K4" s="4">
        <f>IF($F4="нет",0,(V4-W4+Y4+N4+O4-X4)*_xlfn.XLOOKUP($F4,'Праздники c 2023'!$I:$I,'Праздники c 2023'!$J:$J)+X4*(_xlfn.XLOOKUP($F4,'Праздники c 2023'!$I:$I,'Праздники c 2023'!$J:$J)-1))</f>
        <v>0</v>
      </c>
      <c r="L4" s="23">
        <f>IF($G4="нет",0,($P4-$R4-$T4)*_xlfn.XLOOKUP($G4,'Праздники c 2023'!$I:$I,'Праздники c 2023'!$J:$J))+IF($H4="нет",0,($Q4-$S4-$U4)*_xlfn.XLOOKUP($H4,'Праздники c 2023'!$I:$I,'Праздники c 2023'!$J:$J))</f>
        <v>0</v>
      </c>
      <c r="M4" s="21">
        <f t="shared" ref="M4:M6" si="2">V4-W4+Y4+N4+O4+IF($G4="нет",0,$P4-$R4-$T4)+IF($H4="нет",0,$Q4-$S4-$U4)</f>
        <v>38</v>
      </c>
      <c r="N4" s="28">
        <f>COUNTIFS('Праздники c 2023'!E:E,"&gt;="&amp;$B4,'Праздники c 2023'!E:E,"&lt;="&amp;$C4)</f>
        <v>0</v>
      </c>
      <c r="O4" s="28">
        <f>COUNTIFS('Праздники c 2023'!F:F,"&gt;="&amp;$B4,'Праздники c 2023'!F:F,"&lt;="&amp;$C4)</f>
        <v>0</v>
      </c>
      <c r="P4" s="29">
        <f>TRUNC(($C4-$B4+MOD($B4+5-6,7)+1)/7)</f>
        <v>8</v>
      </c>
      <c r="Q4" s="29">
        <f>TRUNC(($C4-$B4+MOD($B4+5-7,7)+1)/7)</f>
        <v>8</v>
      </c>
      <c r="R4" s="29">
        <f>COUNTIFS('Праздники c 2023'!G:G,"&gt;="&amp;$B4,'Праздники c 2023'!G:G,"&lt;="&amp;$C4)</f>
        <v>1</v>
      </c>
      <c r="S4" s="29">
        <f>COUNTIFS('Праздники c 2023'!H:H,"&gt;="&amp;$B4,'Праздники c 2023'!H:H,"&lt;="&amp;$C4)</f>
        <v>1</v>
      </c>
      <c r="T4" s="29">
        <f>COUNTIFS('Праздники c 2023'!$A:$A,"&gt;="&amp;$B4,'Праздники c 2023'!$A:$A,"&lt;="&amp;$C4,'Праздники c 2023'!B:B,"=1",'Праздники c 2023'!D:D,"=5")</f>
        <v>0</v>
      </c>
      <c r="U4" s="29">
        <f>COUNTIFS('Праздники c 2023'!$A:$A,"&gt;="&amp;$B4,'Праздники c 2023'!$A:$A,"&lt;="&amp;$C4,'Праздники c 2023'!B:B,"=1",'Праздники c 2023'!D:D,"=6")</f>
        <v>0</v>
      </c>
      <c r="V4" s="28">
        <f>NETWORKDAYS(B4,C4)</f>
        <v>39</v>
      </c>
      <c r="W4" s="28">
        <f>COUNTIFS('Праздники c 2023'!$A:$A,"&gt;="&amp;$B4,'Праздники c 2023'!$A:$A,"&lt;="&amp;$C4,'Праздники c 2023'!B:B,"=1")</f>
        <v>1</v>
      </c>
      <c r="X4" s="28">
        <f>COUNTIFS('Праздники c 2023'!$A:$A,"&gt;="&amp;$B4,'Праздники c 2023'!$A:$A,"&lt;="&amp;$C4,'Праздники c 2023'!B:B,"=2")</f>
        <v>1</v>
      </c>
      <c r="Y4" s="28">
        <f>COUNTIFS('Праздники c 2023'!$A:$A,"&gt;="&amp;$B4,'Праздники c 2023'!$A:$A,"&lt;="&amp;$C4,'Праздники c 2023'!B:B,"=3")</f>
        <v>0</v>
      </c>
    </row>
    <row r="5" spans="1:25" ht="15.75" thickBot="1" x14ac:dyDescent="0.3">
      <c r="A5" s="19" t="s">
        <v>16</v>
      </c>
      <c r="B5" s="9">
        <v>45300</v>
      </c>
      <c r="C5" s="10">
        <v>45351</v>
      </c>
      <c r="D5" s="9">
        <f t="shared" si="0"/>
        <v>45352</v>
      </c>
      <c r="E5" s="5" t="s">
        <v>17</v>
      </c>
      <c r="F5" s="5" t="s">
        <v>18</v>
      </c>
      <c r="G5" s="5" t="s">
        <v>23</v>
      </c>
      <c r="H5" s="5" t="s">
        <v>15</v>
      </c>
      <c r="I5" s="4">
        <f t="shared" si="1"/>
        <v>860</v>
      </c>
      <c r="J5" s="4">
        <f>IF($E5="нет",0,(V5-W5+Y5+N5+O5-X5)*_xlfn.XLOOKUP($E5,'Праздники c 2023'!$I:$I,'Праздники c 2023'!$J:$J)+X5*(_xlfn.XLOOKUP($E5,'Праздники c 2023'!$I:$I,'Праздники c 2023'!$J:$J)-1))</f>
        <v>406</v>
      </c>
      <c r="K5" s="4">
        <f>IF($F5="нет",0,(V5-W5+Y5+N5+O5-X5)*_xlfn.XLOOKUP($F5,'Праздники c 2023'!$I:$I,'Праздники c 2023'!$J:$J)+X5*(_xlfn.XLOOKUP($F5,'Праздники c 2023'!$I:$I,'Праздники c 2023'!$J:$J)-1))</f>
        <v>406</v>
      </c>
      <c r="L5" s="23">
        <f>IF($G5="нет",0,($P5-$R5-$T5)*_xlfn.XLOOKUP($G5,'Праздники c 2023'!$I:$I,'Праздники c 2023'!$J:$J))+IF($H5="нет",0,($Q5-$S5-$U5)*_xlfn.XLOOKUP($H5,'Праздники c 2023'!$I:$I,'Праздники c 2023'!$J:$J))</f>
        <v>48</v>
      </c>
      <c r="M5" s="21">
        <f t="shared" si="2"/>
        <v>43</v>
      </c>
      <c r="N5" s="28">
        <f>COUNTIFS('Праздники c 2023'!E:E,"&gt;="&amp;$B5,'Праздники c 2023'!E:E,"&lt;="&amp;$C5)</f>
        <v>0</v>
      </c>
      <c r="O5" s="28">
        <f>COUNTIFS('Праздники c 2023'!F:F,"&gt;="&amp;$B5,'Праздники c 2023'!F:F,"&lt;="&amp;$C5)</f>
        <v>0</v>
      </c>
      <c r="P5" s="29">
        <f t="shared" ref="P5:P16" si="3">TRUNC(($C5-$B5+MOD($B5+5-6,7)+1)/7)</f>
        <v>7</v>
      </c>
      <c r="Q5" s="29">
        <f t="shared" ref="Q5:Q16" si="4">TRUNC(($C5-$B5+MOD($B5+5-7,7)+1)/7)</f>
        <v>7</v>
      </c>
      <c r="R5" s="29">
        <f>COUNTIFS('Праздники c 2023'!G:G,"&gt;="&amp;$B5,'Праздники c 2023'!G:G,"&lt;="&amp;$C5)</f>
        <v>1</v>
      </c>
      <c r="S5" s="29">
        <f>COUNTIFS('Праздники c 2023'!H:H,"&gt;="&amp;$B5,'Праздники c 2023'!H:H,"&lt;="&amp;$C5)</f>
        <v>1</v>
      </c>
      <c r="T5" s="29">
        <f>COUNTIFS('Праздники c 2023'!$A:$A,"&gt;="&amp;$B5,'Праздники c 2023'!$A:$A,"&lt;="&amp;$C5,'Праздники c 2023'!B:B,"=1",'Праздники c 2023'!D:D,"=5")</f>
        <v>0</v>
      </c>
      <c r="U5" s="29">
        <f>COUNTIFS('Праздники c 2023'!$A:$A,"&gt;="&amp;$B5,'Праздники c 2023'!$A:$A,"&lt;="&amp;$C5,'Праздники c 2023'!B:B,"=1",'Праздники c 2023'!D:D,"=6")</f>
        <v>0</v>
      </c>
      <c r="V5" s="28">
        <f t="shared" ref="V5:V16" si="5">NETWORKDAYS(B5,C5)</f>
        <v>38</v>
      </c>
      <c r="W5" s="28">
        <f>COUNTIFS('Праздники c 2023'!$A:$A,"&gt;="&amp;$B5,'Праздники c 2023'!$A:$A,"&lt;="&amp;$C5,'Праздники c 2023'!B:B,"=1")</f>
        <v>1</v>
      </c>
      <c r="X5" s="28">
        <f>COUNTIFS('Праздники c 2023'!$A:$A,"&gt;="&amp;$B5,'Праздники c 2023'!$A:$A,"&lt;="&amp;$C5,'Праздники c 2023'!B:B,"=2")</f>
        <v>1</v>
      </c>
      <c r="Y5" s="28">
        <f>COUNTIFS('Праздники c 2023'!$A:$A,"&gt;="&amp;$B5,'Праздники c 2023'!$A:$A,"&lt;="&amp;$C5,'Праздники c 2023'!B:B,"=3")</f>
        <v>0</v>
      </c>
    </row>
    <row r="6" spans="1:25" ht="15.75" thickBot="1" x14ac:dyDescent="0.3">
      <c r="A6" s="19" t="s">
        <v>19</v>
      </c>
      <c r="B6" s="10">
        <v>45320</v>
      </c>
      <c r="C6" s="10">
        <v>45354</v>
      </c>
      <c r="D6" s="9">
        <f t="shared" si="0"/>
        <v>45355</v>
      </c>
      <c r="E6" s="5" t="s">
        <v>17</v>
      </c>
      <c r="F6" s="5" t="s">
        <v>18</v>
      </c>
      <c r="G6" s="5" t="s">
        <v>15</v>
      </c>
      <c r="H6" s="5" t="s">
        <v>15</v>
      </c>
      <c r="I6" s="4">
        <f t="shared" si="1"/>
        <v>526</v>
      </c>
      <c r="J6" s="4">
        <f>IF($E6="нет",0,(V6-W6+Y6+N6+O6-X6)*_xlfn.XLOOKUP($E6,'Праздники c 2023'!$I:$I,'Праздники c 2023'!$J:$J)+X6*(_xlfn.XLOOKUP($E6,'Праздники c 2023'!$I:$I,'Праздники c 2023'!$J:$J)-1))</f>
        <v>263</v>
      </c>
      <c r="K6" s="4">
        <f>IF($F6="нет",0,(V6-W6+Y6+N6+O6-X6)*_xlfn.XLOOKUP($F6,'Праздники c 2023'!$I:$I,'Праздники c 2023'!$J:$J)+X6*(_xlfn.XLOOKUP($F6,'Праздники c 2023'!$I:$I,'Праздники c 2023'!$J:$J)-1))</f>
        <v>263</v>
      </c>
      <c r="L6" s="23">
        <f>IF($G6="нет",0,($P6-$R6-$T6)*_xlfn.XLOOKUP($G6,'Праздники c 2023'!$I:$I,'Праздники c 2023'!$J:$J))+IF($H6="нет",0,($Q6-$S6-$U6)*_xlfn.XLOOKUP($H6,'Праздники c 2023'!$I:$I,'Праздники c 2023'!$J:$J))</f>
        <v>0</v>
      </c>
      <c r="M6" s="21">
        <f t="shared" si="2"/>
        <v>24</v>
      </c>
      <c r="N6" s="28">
        <f>COUNTIFS('Праздники c 2023'!E:E,"&gt;="&amp;$B6,'Праздники c 2023'!E:E,"&lt;="&amp;$C6)</f>
        <v>0</v>
      </c>
      <c r="O6" s="28">
        <f>COUNTIFS('Праздники c 2023'!F:F,"&gt;="&amp;$B6,'Праздники c 2023'!F:F,"&lt;="&amp;$C6)</f>
        <v>0</v>
      </c>
      <c r="P6" s="29">
        <f t="shared" si="3"/>
        <v>5</v>
      </c>
      <c r="Q6" s="29">
        <f t="shared" si="4"/>
        <v>5</v>
      </c>
      <c r="R6" s="29">
        <f>COUNTIFS('Праздники c 2023'!G:G,"&gt;="&amp;$B6,'Праздники c 2023'!G:G,"&lt;="&amp;$C6)</f>
        <v>1</v>
      </c>
      <c r="S6" s="29">
        <f>COUNTIFS('Праздники c 2023'!H:H,"&gt;="&amp;$B6,'Праздники c 2023'!H:H,"&lt;="&amp;$C6)</f>
        <v>1</v>
      </c>
      <c r="T6" s="29">
        <f>COUNTIFS('Праздники c 2023'!$A:$A,"&gt;="&amp;$B6,'Праздники c 2023'!$A:$A,"&lt;="&amp;$C6,'Праздники c 2023'!B:B,"=1",'Праздники c 2023'!D:D,"=5")</f>
        <v>0</v>
      </c>
      <c r="U6" s="29">
        <f>COUNTIFS('Праздники c 2023'!$A:$A,"&gt;="&amp;$B6,'Праздники c 2023'!$A:$A,"&lt;="&amp;$C6,'Праздники c 2023'!B:B,"=1",'Праздники c 2023'!D:D,"=6")</f>
        <v>0</v>
      </c>
      <c r="V6" s="28">
        <f t="shared" si="5"/>
        <v>25</v>
      </c>
      <c r="W6" s="28">
        <f>COUNTIFS('Праздники c 2023'!$A:$A,"&gt;="&amp;$B6,'Праздники c 2023'!$A:$A,"&lt;="&amp;$C6,'Праздники c 2023'!B:B,"=1")</f>
        <v>1</v>
      </c>
      <c r="X6" s="28">
        <f>COUNTIFS('Праздники c 2023'!$A:$A,"&gt;="&amp;$B6,'Праздники c 2023'!$A:$A,"&lt;="&amp;$C6,'Праздники c 2023'!B:B,"=2")</f>
        <v>1</v>
      </c>
      <c r="Y6" s="28">
        <f>COUNTIFS('Праздники c 2023'!$A:$A,"&gt;="&amp;$B6,'Праздники c 2023'!$A:$A,"&lt;="&amp;$C6,'Праздники c 2023'!B:B,"=3")</f>
        <v>0</v>
      </c>
    </row>
    <row r="7" spans="1:25" ht="15.75" thickBot="1" x14ac:dyDescent="0.3">
      <c r="A7" s="19" t="s">
        <v>20</v>
      </c>
      <c r="B7" s="10">
        <v>45278</v>
      </c>
      <c r="C7" s="10">
        <v>45351</v>
      </c>
      <c r="D7" s="9">
        <f t="shared" si="0"/>
        <v>45352</v>
      </c>
      <c r="E7" s="5" t="s">
        <v>17</v>
      </c>
      <c r="F7" s="5" t="s">
        <v>15</v>
      </c>
      <c r="G7" s="5" t="s">
        <v>17</v>
      </c>
      <c r="H7" s="5" t="s">
        <v>17</v>
      </c>
      <c r="I7" s="4">
        <f t="shared" si="1"/>
        <v>692</v>
      </c>
      <c r="J7" s="4">
        <f>IF($E7="нет",0,(V7-W7+Y7+N7+O7-X7)*_xlfn.XLOOKUP($E7,'Праздники c 2023'!$I:$I,'Праздники c 2023'!$J:$J)+X7*(_xlfn.XLOOKUP($E7,'Праздники c 2023'!$I:$I,'Праздники c 2023'!$J:$J)-1))</f>
        <v>516</v>
      </c>
      <c r="K7" s="4">
        <f>IF($F7="нет",0,(V7-W7+Y7+N7+O7-X7)*_xlfn.XLOOKUP($F7,'Праздники c 2023'!$I:$I,'Праздники c 2023'!$J:$J)+X7*(_xlfn.XLOOKUP($F7,'Праздники c 2023'!$I:$I,'Праздники c 2023'!$J:$J)-1))</f>
        <v>0</v>
      </c>
      <c r="L7" s="23">
        <f>IF($G7="нет",0,($P7-$R7-$T7)*_xlfn.XLOOKUP($G7,'Праздники c 2023'!$I:$I,'Праздники c 2023'!$J:$J))+IF($H7="нет",0,($Q7-$S7-$U7)*_xlfn.XLOOKUP($H7,'Праздники c 2023'!$I:$I,'Праздники c 2023'!$J:$J))</f>
        <v>176</v>
      </c>
      <c r="M7" s="21">
        <f>V7-W7+Y7+N7+O7+IF($G7="нет",0,$P7-$R7-$T7)+IF($H7="нет",0,$Q7-$S7-$U7)</f>
        <v>63</v>
      </c>
      <c r="N7" s="28">
        <f>COUNTIFS('Праздники c 2023'!E:E,"&gt;="&amp;$B7,'Праздники c 2023'!E:E,"&lt;="&amp;$C7)</f>
        <v>2</v>
      </c>
      <c r="O7" s="28">
        <f>COUNTIFS('Праздники c 2023'!F:F,"&gt;="&amp;$B7,'Праздники c 2023'!F:F,"&lt;="&amp;$C7)</f>
        <v>0</v>
      </c>
      <c r="P7" s="29">
        <f t="shared" si="3"/>
        <v>10</v>
      </c>
      <c r="Q7" s="29">
        <f t="shared" si="4"/>
        <v>10</v>
      </c>
      <c r="R7" s="29">
        <f>COUNTIFS('Праздники c 2023'!G:G,"&gt;="&amp;$B7,'Праздники c 2023'!G:G,"&lt;="&amp;$C7)</f>
        <v>1</v>
      </c>
      <c r="S7" s="29">
        <f>COUNTIFS('Праздники c 2023'!H:H,"&gt;="&amp;$B7,'Праздники c 2023'!H:H,"&lt;="&amp;$C7)</f>
        <v>1</v>
      </c>
      <c r="T7" s="29">
        <f>COUNTIFS('Праздники c 2023'!$A:$A,"&gt;="&amp;$B7,'Праздники c 2023'!$A:$A,"&lt;="&amp;$C7,'Праздники c 2023'!B:B,"=1",'Праздники c 2023'!D:D,"=5")</f>
        <v>1</v>
      </c>
      <c r="U7" s="29">
        <f>COUNTIFS('Праздники c 2023'!$A:$A,"&gt;="&amp;$B7,'Праздники c 2023'!$A:$A,"&lt;="&amp;$C7,'Праздники c 2023'!B:B,"=1",'Праздники c 2023'!D:D,"=6")</f>
        <v>1</v>
      </c>
      <c r="V7" s="28">
        <f t="shared" si="5"/>
        <v>54</v>
      </c>
      <c r="W7" s="28">
        <f>COUNTIFS('Праздники c 2023'!$A:$A,"&gt;="&amp;$B7,'Праздники c 2023'!$A:$A,"&lt;="&amp;$C7,'Праздники c 2023'!B:B,"=1")</f>
        <v>9</v>
      </c>
      <c r="X7" s="28">
        <f>COUNTIFS('Праздники c 2023'!$A:$A,"&gt;="&amp;$B7,'Праздники c 2023'!$A:$A,"&lt;="&amp;$C7,'Праздники c 2023'!B:B,"=2")</f>
        <v>1</v>
      </c>
      <c r="Y7" s="28">
        <f>COUNTIFS('Праздники c 2023'!$A:$A,"&gt;="&amp;$B7,'Праздники c 2023'!$A:$A,"&lt;="&amp;$C7,'Праздники c 2023'!B:B,"=3")</f>
        <v>0</v>
      </c>
    </row>
    <row r="8" spans="1:25" ht="15.75" thickBot="1" x14ac:dyDescent="0.3">
      <c r="A8" s="19" t="s">
        <v>21</v>
      </c>
      <c r="B8" s="10">
        <v>45278</v>
      </c>
      <c r="C8" s="10">
        <v>45354</v>
      </c>
      <c r="D8" s="9">
        <f t="shared" si="0"/>
        <v>45355</v>
      </c>
      <c r="E8" s="5" t="s">
        <v>17</v>
      </c>
      <c r="F8" s="5" t="s">
        <v>15</v>
      </c>
      <c r="G8" s="5" t="s">
        <v>15</v>
      </c>
      <c r="H8" s="5" t="s">
        <v>15</v>
      </c>
      <c r="I8" s="4">
        <f t="shared" si="1"/>
        <v>527</v>
      </c>
      <c r="J8" s="4">
        <f>IF($E8="нет",0,(V8-W8+Y8+N8+O8-X8)*_xlfn.XLOOKUP($E8,'Праздники c 2023'!$I:$I,'Праздники c 2023'!$J:$J)+X8*(_xlfn.XLOOKUP($E8,'Праздники c 2023'!$I:$I,'Праздники c 2023'!$J:$J)-1))</f>
        <v>527</v>
      </c>
      <c r="K8" s="4">
        <f>IF($F8="нет",0,(V8-W8+Y8+N8+O8-X8)*_xlfn.XLOOKUP($F8,'Праздники c 2023'!$I:$I,'Праздники c 2023'!$J:$J)+X8*(_xlfn.XLOOKUP($F8,'Праздники c 2023'!$I:$I,'Праздники c 2023'!$J:$J)-1))</f>
        <v>0</v>
      </c>
      <c r="L8" s="23">
        <f>IF($G8="нет",0,($P8-$R8-$T8)*_xlfn.XLOOKUP($G8,'Праздники c 2023'!$I:$I,'Праздники c 2023'!$J:$J))+IF($H8="нет",0,($Q8-$S8-$U8)*_xlfn.XLOOKUP($H8,'Праздники c 2023'!$I:$I,'Праздники c 2023'!$J:$J))</f>
        <v>0</v>
      </c>
      <c r="M8" s="21">
        <f t="shared" ref="M8:M16" si="6">V8-W8+Y8+N8+O8+IF($G8="нет",0,$P8-$R8-$T8)+IF($H8="нет",0,$Q8-$S8-$U8)</f>
        <v>48</v>
      </c>
      <c r="N8" s="28">
        <f>COUNTIFS('Праздники c 2023'!E:E,"&gt;="&amp;$B8,'Праздники c 2023'!E:E,"&lt;="&amp;$C8)</f>
        <v>2</v>
      </c>
      <c r="O8" s="28">
        <f>COUNTIFS('Праздники c 2023'!F:F,"&gt;="&amp;$B8,'Праздники c 2023'!F:F,"&lt;="&amp;$C8)</f>
        <v>0</v>
      </c>
      <c r="P8" s="29">
        <f t="shared" si="3"/>
        <v>11</v>
      </c>
      <c r="Q8" s="29">
        <f t="shared" si="4"/>
        <v>11</v>
      </c>
      <c r="R8" s="29">
        <f>COUNTIFS('Праздники c 2023'!G:G,"&gt;="&amp;$B8,'Праздники c 2023'!G:G,"&lt;="&amp;$C8)</f>
        <v>1</v>
      </c>
      <c r="S8" s="29">
        <f>COUNTIFS('Праздники c 2023'!H:H,"&gt;="&amp;$B8,'Праздники c 2023'!H:H,"&lt;="&amp;$C8)</f>
        <v>1</v>
      </c>
      <c r="T8" s="29">
        <f>COUNTIFS('Праздники c 2023'!$A:$A,"&gt;="&amp;$B8,'Праздники c 2023'!$A:$A,"&lt;="&amp;$C8,'Праздники c 2023'!B:B,"=1",'Праздники c 2023'!D:D,"=5")</f>
        <v>1</v>
      </c>
      <c r="U8" s="29">
        <f>COUNTIFS('Праздники c 2023'!$A:$A,"&gt;="&amp;$B8,'Праздники c 2023'!$A:$A,"&lt;="&amp;$C8,'Праздники c 2023'!B:B,"=1",'Праздники c 2023'!D:D,"=6")</f>
        <v>1</v>
      </c>
      <c r="V8" s="28">
        <f t="shared" si="5"/>
        <v>55</v>
      </c>
      <c r="W8" s="28">
        <f>COUNTIFS('Праздники c 2023'!$A:$A,"&gt;="&amp;$B8,'Праздники c 2023'!$A:$A,"&lt;="&amp;$C8,'Праздники c 2023'!B:B,"=1")</f>
        <v>9</v>
      </c>
      <c r="X8" s="28">
        <f>COUNTIFS('Праздники c 2023'!$A:$A,"&gt;="&amp;$B8,'Праздники c 2023'!$A:$A,"&lt;="&amp;$C8,'Праздники c 2023'!B:B,"=2")</f>
        <v>1</v>
      </c>
      <c r="Y8" s="28">
        <f>COUNTIFS('Праздники c 2023'!$A:$A,"&gt;="&amp;$B8,'Праздники c 2023'!$A:$A,"&lt;="&amp;$C8,'Праздники c 2023'!B:B,"=3")</f>
        <v>0</v>
      </c>
    </row>
    <row r="9" spans="1:25" ht="15.75" thickBot="1" x14ac:dyDescent="0.3">
      <c r="A9" s="19" t="s">
        <v>22</v>
      </c>
      <c r="B9" s="10">
        <v>45300</v>
      </c>
      <c r="C9" s="10">
        <v>45351</v>
      </c>
      <c r="D9" s="9">
        <f t="shared" si="0"/>
        <v>45352</v>
      </c>
      <c r="E9" s="5" t="s">
        <v>17</v>
      </c>
      <c r="F9" s="5" t="s">
        <v>15</v>
      </c>
      <c r="G9" s="5" t="s">
        <v>23</v>
      </c>
      <c r="H9" s="5" t="s">
        <v>15</v>
      </c>
      <c r="I9" s="4">
        <f t="shared" si="1"/>
        <v>454</v>
      </c>
      <c r="J9" s="4">
        <f>IF($E9="нет",0,(V9-W9+Y9+N9+O9-X9)*_xlfn.XLOOKUP($E9,'Праздники c 2023'!$I:$I,'Праздники c 2023'!$J:$J)+X9*(_xlfn.XLOOKUP($E9,'Праздники c 2023'!$I:$I,'Праздники c 2023'!$J:$J)-1))</f>
        <v>406</v>
      </c>
      <c r="K9" s="4">
        <f>IF($F9="нет",0,(V9-W9+Y9+N9+O9-X9)*_xlfn.XLOOKUP($F9,'Праздники c 2023'!$I:$I,'Праздники c 2023'!$J:$J)+X9*(_xlfn.XLOOKUP($F9,'Праздники c 2023'!$I:$I,'Праздники c 2023'!$J:$J)-1))</f>
        <v>0</v>
      </c>
      <c r="L9" s="23">
        <f>IF($G9="нет",0,($P9-$R9-$T9)*_xlfn.XLOOKUP($G9,'Праздники c 2023'!$I:$I,'Праздники c 2023'!$J:$J))+IF($H9="нет",0,($Q9-$S9-$U9)*_xlfn.XLOOKUP($H9,'Праздники c 2023'!$I:$I,'Праздники c 2023'!$J:$J))</f>
        <v>48</v>
      </c>
      <c r="M9" s="21">
        <f t="shared" si="6"/>
        <v>43</v>
      </c>
      <c r="N9" s="28">
        <f>COUNTIFS('Праздники c 2023'!E:E,"&gt;="&amp;$B9,'Праздники c 2023'!E:E,"&lt;="&amp;$C9)</f>
        <v>0</v>
      </c>
      <c r="O9" s="28">
        <f>COUNTIFS('Праздники c 2023'!F:F,"&gt;="&amp;$B9,'Праздники c 2023'!F:F,"&lt;="&amp;$C9)</f>
        <v>0</v>
      </c>
      <c r="P9" s="29">
        <f t="shared" si="3"/>
        <v>7</v>
      </c>
      <c r="Q9" s="29">
        <f t="shared" si="4"/>
        <v>7</v>
      </c>
      <c r="R9" s="29">
        <f>COUNTIFS('Праздники c 2023'!G:G,"&gt;="&amp;$B9,'Праздники c 2023'!G:G,"&lt;="&amp;$C9)</f>
        <v>1</v>
      </c>
      <c r="S9" s="29">
        <f>COUNTIFS('Праздники c 2023'!H:H,"&gt;="&amp;$B9,'Праздники c 2023'!H:H,"&lt;="&amp;$C9)</f>
        <v>1</v>
      </c>
      <c r="T9" s="29">
        <f>COUNTIFS('Праздники c 2023'!$A:$A,"&gt;="&amp;$B9,'Праздники c 2023'!$A:$A,"&lt;="&amp;$C9,'Праздники c 2023'!B:B,"=1",'Праздники c 2023'!D:D,"=5")</f>
        <v>0</v>
      </c>
      <c r="U9" s="29">
        <f>COUNTIFS('Праздники c 2023'!$A:$A,"&gt;="&amp;$B9,'Праздники c 2023'!$A:$A,"&lt;="&amp;$C9,'Праздники c 2023'!B:B,"=1",'Праздники c 2023'!D:D,"=6")</f>
        <v>0</v>
      </c>
      <c r="V9" s="28">
        <f t="shared" si="5"/>
        <v>38</v>
      </c>
      <c r="W9" s="28">
        <f>COUNTIFS('Праздники c 2023'!$A:$A,"&gt;="&amp;$B9,'Праздники c 2023'!$A:$A,"&lt;="&amp;$C9,'Праздники c 2023'!B:B,"=1")</f>
        <v>1</v>
      </c>
      <c r="X9" s="28">
        <f>COUNTIFS('Праздники c 2023'!$A:$A,"&gt;="&amp;$B9,'Праздники c 2023'!$A:$A,"&lt;="&amp;$C9,'Праздники c 2023'!B:B,"=2")</f>
        <v>1</v>
      </c>
      <c r="Y9" s="28">
        <f>COUNTIFS('Праздники c 2023'!$A:$A,"&gt;="&amp;$B9,'Праздники c 2023'!$A:$A,"&lt;="&amp;$C9,'Праздники c 2023'!B:B,"=3")</f>
        <v>0</v>
      </c>
    </row>
    <row r="10" spans="1:25" ht="15.75" thickBot="1" x14ac:dyDescent="0.3">
      <c r="A10" s="19" t="s">
        <v>24</v>
      </c>
      <c r="B10" s="10">
        <v>45261</v>
      </c>
      <c r="C10" s="10">
        <v>45351</v>
      </c>
      <c r="D10" s="9">
        <f t="shared" si="0"/>
        <v>45352</v>
      </c>
      <c r="E10" s="5" t="s">
        <v>23</v>
      </c>
      <c r="F10" s="5" t="s">
        <v>15</v>
      </c>
      <c r="G10" s="5" t="s">
        <v>15</v>
      </c>
      <c r="H10" s="5" t="s">
        <v>15</v>
      </c>
      <c r="I10" s="4">
        <f t="shared" si="1"/>
        <v>463</v>
      </c>
      <c r="J10" s="4">
        <f>IF($E10="нет",0,(V10-W10+Y10+N10+O10-X10)*_xlfn.XLOOKUP($E10,'Праздники c 2023'!$I:$I,'Праздники c 2023'!$J:$J)+X10*(_xlfn.XLOOKUP($E10,'Праздники c 2023'!$I:$I,'Праздники c 2023'!$J:$J)-1))</f>
        <v>463</v>
      </c>
      <c r="K10" s="4">
        <f>IF($F10="нет",0,(V10-W10+Y10+N10+O10-X10)*_xlfn.XLOOKUP($F10,'Праздники c 2023'!$I:$I,'Праздники c 2023'!$J:$J)+X10*(_xlfn.XLOOKUP($F10,'Праздники c 2023'!$I:$I,'Праздники c 2023'!$J:$J)-1))</f>
        <v>0</v>
      </c>
      <c r="L10" s="23">
        <f>IF($G10="нет",0,($P10-$R10-$T10)*_xlfn.XLOOKUP($G10,'Праздники c 2023'!$I:$I,'Праздники c 2023'!$J:$J))+IF($H10="нет",0,($Q10-$S10-$U10)*_xlfn.XLOOKUP($H10,'Праздники c 2023'!$I:$I,'Праздники c 2023'!$J:$J))</f>
        <v>0</v>
      </c>
      <c r="M10" s="21">
        <f t="shared" si="6"/>
        <v>58</v>
      </c>
      <c r="N10" s="28">
        <f>COUNTIFS('Праздники c 2023'!E:E,"&gt;="&amp;$B10,'Праздники c 2023'!E:E,"&lt;="&amp;$C10)</f>
        <v>2</v>
      </c>
      <c r="O10" s="28">
        <f>COUNTIFS('Праздники c 2023'!F:F,"&gt;="&amp;$B10,'Праздники c 2023'!F:F,"&lt;="&amp;$C10)</f>
        <v>0</v>
      </c>
      <c r="P10" s="29">
        <f t="shared" si="3"/>
        <v>13</v>
      </c>
      <c r="Q10" s="29">
        <f t="shared" si="4"/>
        <v>13</v>
      </c>
      <c r="R10" s="29">
        <f>COUNTIFS('Праздники c 2023'!G:G,"&gt;="&amp;$B10,'Праздники c 2023'!G:G,"&lt;="&amp;$C10)</f>
        <v>1</v>
      </c>
      <c r="S10" s="29">
        <f>COUNTIFS('Праздники c 2023'!H:H,"&gt;="&amp;$B10,'Праздники c 2023'!H:H,"&lt;="&amp;$C10)</f>
        <v>1</v>
      </c>
      <c r="T10" s="29">
        <f>COUNTIFS('Праздники c 2023'!$A:$A,"&gt;="&amp;$B10,'Праздники c 2023'!$A:$A,"&lt;="&amp;$C10,'Праздники c 2023'!B:B,"=1",'Праздники c 2023'!D:D,"=5")</f>
        <v>1</v>
      </c>
      <c r="U10" s="29">
        <f>COUNTIFS('Праздники c 2023'!$A:$A,"&gt;="&amp;$B10,'Праздники c 2023'!$A:$A,"&lt;="&amp;$C10,'Праздники c 2023'!B:B,"=1",'Праздники c 2023'!D:D,"=6")</f>
        <v>1</v>
      </c>
      <c r="V10" s="28">
        <f t="shared" si="5"/>
        <v>65</v>
      </c>
      <c r="W10" s="28">
        <f>COUNTIFS('Праздники c 2023'!$A:$A,"&gt;="&amp;$B10,'Праздники c 2023'!$A:$A,"&lt;="&amp;$C10,'Праздники c 2023'!B:B,"=1")</f>
        <v>9</v>
      </c>
      <c r="X10" s="28">
        <f>COUNTIFS('Праздники c 2023'!$A:$A,"&gt;="&amp;$B10,'Праздники c 2023'!$A:$A,"&lt;="&amp;$C10,'Праздники c 2023'!B:B,"=2")</f>
        <v>1</v>
      </c>
      <c r="Y10" s="28">
        <f>COUNTIFS('Праздники c 2023'!$A:$A,"&gt;="&amp;$B10,'Праздники c 2023'!$A:$A,"&lt;="&amp;$C10,'Праздники c 2023'!B:B,"=3")</f>
        <v>0</v>
      </c>
    </row>
    <row r="11" spans="1:25" ht="15.75" thickBot="1" x14ac:dyDescent="0.3">
      <c r="A11" s="19" t="s">
        <v>25</v>
      </c>
      <c r="B11" s="10">
        <v>45245</v>
      </c>
      <c r="C11" s="10">
        <v>45382</v>
      </c>
      <c r="D11" s="9">
        <f t="shared" si="0"/>
        <v>45383</v>
      </c>
      <c r="E11" s="5" t="s">
        <v>17</v>
      </c>
      <c r="F11" s="5" t="s">
        <v>15</v>
      </c>
      <c r="G11" s="5" t="s">
        <v>15</v>
      </c>
      <c r="H11" s="5" t="s">
        <v>15</v>
      </c>
      <c r="I11" s="4">
        <f t="shared" si="1"/>
        <v>988</v>
      </c>
      <c r="J11" s="4">
        <f>IF($E11="нет",0,(V11-W11+Y11+N11+O11-X11)*_xlfn.XLOOKUP($E11,'Праздники c 2023'!$I:$I,'Праздники c 2023'!$J:$J)+X11*(_xlfn.XLOOKUP($E11,'Праздники c 2023'!$I:$I,'Праздники c 2023'!$J:$J)-1))</f>
        <v>988</v>
      </c>
      <c r="K11" s="4">
        <f>IF($F11="нет",0,(V11-W11+Y11+N11+O11-X11)*_xlfn.XLOOKUP($F11,'Праздники c 2023'!$I:$I,'Праздники c 2023'!$J:$J)+X11*(_xlfn.XLOOKUP($F11,'Праздники c 2023'!$I:$I,'Праздники c 2023'!$J:$J)-1))</f>
        <v>0</v>
      </c>
      <c r="L11" s="23">
        <f>IF($G11="нет",0,($P11-$R11-$T11)*_xlfn.XLOOKUP($G11,'Праздники c 2023'!$I:$I,'Праздники c 2023'!$J:$J))+IF($H11="нет",0,($Q11-$S11-$U11)*_xlfn.XLOOKUP($H11,'Праздники c 2023'!$I:$I,'Праздники c 2023'!$J:$J))</f>
        <v>0</v>
      </c>
      <c r="M11" s="21">
        <f t="shared" si="6"/>
        <v>90</v>
      </c>
      <c r="N11" s="28">
        <f>COUNTIFS('Праздники c 2023'!E:E,"&gt;="&amp;$B11,'Праздники c 2023'!E:E,"&lt;="&amp;$C11)</f>
        <v>2</v>
      </c>
      <c r="O11" s="28">
        <f>COUNTIFS('Праздники c 2023'!F:F,"&gt;="&amp;$B11,'Праздники c 2023'!F:F,"&lt;="&amp;$C11)</f>
        <v>0</v>
      </c>
      <c r="P11" s="29">
        <f t="shared" si="3"/>
        <v>20</v>
      </c>
      <c r="Q11" s="29">
        <f t="shared" si="4"/>
        <v>20</v>
      </c>
      <c r="R11" s="29">
        <f>COUNTIFS('Праздники c 2023'!G:G,"&gt;="&amp;$B11,'Праздники c 2023'!G:G,"&lt;="&amp;$C11)</f>
        <v>2</v>
      </c>
      <c r="S11" s="29">
        <f>COUNTIFS('Праздники c 2023'!H:H,"&gt;="&amp;$B11,'Праздники c 2023'!H:H,"&lt;="&amp;$C11)</f>
        <v>2</v>
      </c>
      <c r="T11" s="29">
        <f>COUNTIFS('Праздники c 2023'!$A:$A,"&gt;="&amp;$B11,'Праздники c 2023'!$A:$A,"&lt;="&amp;$C11,'Праздники c 2023'!B:B,"=1",'Праздники c 2023'!D:D,"=5")</f>
        <v>1</v>
      </c>
      <c r="U11" s="29">
        <f>COUNTIFS('Праздники c 2023'!$A:$A,"&gt;="&amp;$B11,'Праздники c 2023'!$A:$A,"&lt;="&amp;$C11,'Праздники c 2023'!B:B,"=1",'Праздники c 2023'!D:D,"=6")</f>
        <v>1</v>
      </c>
      <c r="V11" s="28">
        <f t="shared" si="5"/>
        <v>98</v>
      </c>
      <c r="W11" s="28">
        <f>COUNTIFS('Праздники c 2023'!$A:$A,"&gt;="&amp;$B11,'Праздники c 2023'!$A:$A,"&lt;="&amp;$C11,'Праздники c 2023'!B:B,"=1")</f>
        <v>10</v>
      </c>
      <c r="X11" s="28">
        <f>COUNTIFS('Праздники c 2023'!$A:$A,"&gt;="&amp;$B11,'Праздники c 2023'!$A:$A,"&lt;="&amp;$C11,'Праздники c 2023'!B:B,"=2")</f>
        <v>2</v>
      </c>
      <c r="Y11" s="28">
        <f>COUNTIFS('Праздники c 2023'!$A:$A,"&gt;="&amp;$B11,'Праздники c 2023'!$A:$A,"&lt;="&amp;$C11,'Праздники c 2023'!B:B,"=3")</f>
        <v>0</v>
      </c>
    </row>
    <row r="12" spans="1:25" ht="15.75" thickBot="1" x14ac:dyDescent="0.3">
      <c r="A12" s="19" t="s">
        <v>26</v>
      </c>
      <c r="B12" s="10">
        <v>45323</v>
      </c>
      <c r="C12" s="10">
        <v>45351</v>
      </c>
      <c r="D12" s="9">
        <f t="shared" si="0"/>
        <v>45352</v>
      </c>
      <c r="E12" s="5" t="s">
        <v>17</v>
      </c>
      <c r="F12" s="5" t="s">
        <v>15</v>
      </c>
      <c r="G12" s="5" t="s">
        <v>23</v>
      </c>
      <c r="H12" s="5" t="s">
        <v>15</v>
      </c>
      <c r="I12" s="4">
        <f t="shared" si="1"/>
        <v>243</v>
      </c>
      <c r="J12" s="4">
        <f>IF($E12="нет",0,(V12-W12+Y12+N12+O12-X12)*_xlfn.XLOOKUP($E12,'Праздники c 2023'!$I:$I,'Праздники c 2023'!$J:$J)+X12*(_xlfn.XLOOKUP($E12,'Праздники c 2023'!$I:$I,'Праздники c 2023'!$J:$J)-1))</f>
        <v>219</v>
      </c>
      <c r="K12" s="4">
        <f>IF($F12="нет",0,(V12-W12+Y12+N12+O12-X12)*_xlfn.XLOOKUP($F12,'Праздники c 2023'!$I:$I,'Праздники c 2023'!$J:$J)+X12*(_xlfn.XLOOKUP($F12,'Праздники c 2023'!$I:$I,'Праздники c 2023'!$J:$J)-1))</f>
        <v>0</v>
      </c>
      <c r="L12" s="23">
        <f>IF($G12="нет",0,($P12-$R12-$T12)*_xlfn.XLOOKUP($G12,'Праздники c 2023'!$I:$I,'Праздники c 2023'!$J:$J))+IF($H12="нет",0,($Q12-$S12-$U12)*_xlfn.XLOOKUP($H12,'Праздники c 2023'!$I:$I,'Праздники c 2023'!$J:$J))</f>
        <v>24</v>
      </c>
      <c r="M12" s="21">
        <f t="shared" si="6"/>
        <v>23</v>
      </c>
      <c r="N12" s="28">
        <f>COUNTIFS('Праздники c 2023'!E:E,"&gt;="&amp;$B12,'Праздники c 2023'!E:E,"&lt;="&amp;$C12)</f>
        <v>0</v>
      </c>
      <c r="O12" s="28">
        <f>COUNTIFS('Праздники c 2023'!F:F,"&gt;="&amp;$B12,'Праздники c 2023'!F:F,"&lt;="&amp;$C12)</f>
        <v>0</v>
      </c>
      <c r="P12" s="29">
        <f t="shared" si="3"/>
        <v>4</v>
      </c>
      <c r="Q12" s="29">
        <f t="shared" si="4"/>
        <v>4</v>
      </c>
      <c r="R12" s="29">
        <f>COUNTIFS('Праздники c 2023'!G:G,"&gt;="&amp;$B12,'Праздники c 2023'!G:G,"&lt;="&amp;$C12)</f>
        <v>1</v>
      </c>
      <c r="S12" s="29">
        <f>COUNTIFS('Праздники c 2023'!H:H,"&gt;="&amp;$B12,'Праздники c 2023'!H:H,"&lt;="&amp;$C12)</f>
        <v>1</v>
      </c>
      <c r="T12" s="29">
        <f>COUNTIFS('Праздники c 2023'!$A:$A,"&gt;="&amp;$B12,'Праздники c 2023'!$A:$A,"&lt;="&amp;$C12,'Праздники c 2023'!B:B,"=1",'Праздники c 2023'!D:D,"=5")</f>
        <v>0</v>
      </c>
      <c r="U12" s="29">
        <f>COUNTIFS('Праздники c 2023'!$A:$A,"&gt;="&amp;$B12,'Праздники c 2023'!$A:$A,"&lt;="&amp;$C12,'Праздники c 2023'!B:B,"=1",'Праздники c 2023'!D:D,"=6")</f>
        <v>0</v>
      </c>
      <c r="V12" s="28">
        <f t="shared" si="5"/>
        <v>21</v>
      </c>
      <c r="W12" s="28">
        <f>COUNTIFS('Праздники c 2023'!$A:$A,"&gt;="&amp;$B12,'Праздники c 2023'!$A:$A,"&lt;="&amp;$C12,'Праздники c 2023'!B:B,"=1")</f>
        <v>1</v>
      </c>
      <c r="X12" s="28">
        <f>COUNTIFS('Праздники c 2023'!$A:$A,"&gt;="&amp;$B12,'Праздники c 2023'!$A:$A,"&lt;="&amp;$C12,'Праздники c 2023'!B:B,"=2")</f>
        <v>1</v>
      </c>
      <c r="Y12" s="28">
        <f>COUNTIFS('Праздники c 2023'!$A:$A,"&gt;="&amp;$B12,'Праздники c 2023'!$A:$A,"&lt;="&amp;$C12,'Праздники c 2023'!B:B,"=3")</f>
        <v>0</v>
      </c>
    </row>
    <row r="13" spans="1:25" ht="30.75" thickBot="1" x14ac:dyDescent="0.3">
      <c r="A13" s="19" t="s">
        <v>27</v>
      </c>
      <c r="B13" s="10">
        <v>45323</v>
      </c>
      <c r="C13" s="10">
        <v>45389</v>
      </c>
      <c r="D13" s="9">
        <f t="shared" si="0"/>
        <v>45390</v>
      </c>
      <c r="E13" s="5" t="s">
        <v>17</v>
      </c>
      <c r="F13" s="5" t="s">
        <v>15</v>
      </c>
      <c r="G13" s="5" t="s">
        <v>17</v>
      </c>
      <c r="H13" s="5" t="s">
        <v>15</v>
      </c>
      <c r="I13" s="4">
        <f t="shared" si="1"/>
        <v>581</v>
      </c>
      <c r="J13" s="4">
        <f>IF($E13="нет",0,(V13-W13+Y13+N13+O13-X13)*_xlfn.XLOOKUP($E13,'Праздники c 2023'!$I:$I,'Праздники c 2023'!$J:$J)+X13*(_xlfn.XLOOKUP($E13,'Праздники c 2023'!$I:$I,'Праздники c 2023'!$J:$J)-1))</f>
        <v>493</v>
      </c>
      <c r="K13" s="4">
        <f>IF($F13="нет",0,(V13-W13+Y13+N13+O13-X13)*_xlfn.XLOOKUP($F13,'Праздники c 2023'!$I:$I,'Праздники c 2023'!$J:$J)+X13*(_xlfn.XLOOKUP($F13,'Праздники c 2023'!$I:$I,'Праздники c 2023'!$J:$J)-1))</f>
        <v>0</v>
      </c>
      <c r="L13" s="23">
        <f>IF($G13="нет",0,($P13-$R13-$T13)*_xlfn.XLOOKUP($G13,'Праздники c 2023'!$I:$I,'Праздники c 2023'!$J:$J))+IF($H13="нет",0,($Q13-$S13-$U13)*_xlfn.XLOOKUP($H13,'Праздники c 2023'!$I:$I,'Праздники c 2023'!$J:$J))</f>
        <v>88</v>
      </c>
      <c r="M13" s="21">
        <f t="shared" si="6"/>
        <v>53</v>
      </c>
      <c r="N13" s="28">
        <f>COUNTIFS('Праздники c 2023'!E:E,"&gt;="&amp;$B13,'Праздники c 2023'!E:E,"&lt;="&amp;$C13)</f>
        <v>0</v>
      </c>
      <c r="O13" s="28">
        <f>COUNTIFS('Праздники c 2023'!F:F,"&gt;="&amp;$B13,'Праздники c 2023'!F:F,"&lt;="&amp;$C13)</f>
        <v>0</v>
      </c>
      <c r="P13" s="29">
        <f t="shared" si="3"/>
        <v>10</v>
      </c>
      <c r="Q13" s="29">
        <f t="shared" si="4"/>
        <v>10</v>
      </c>
      <c r="R13" s="29">
        <f>COUNTIFS('Праздники c 2023'!G:G,"&gt;="&amp;$B13,'Праздники c 2023'!G:G,"&lt;="&amp;$C13)</f>
        <v>2</v>
      </c>
      <c r="S13" s="29">
        <f>COUNTIFS('Праздники c 2023'!H:H,"&gt;="&amp;$B13,'Праздники c 2023'!H:H,"&lt;="&amp;$C13)</f>
        <v>2</v>
      </c>
      <c r="T13" s="29">
        <f>COUNTIFS('Праздники c 2023'!$A:$A,"&gt;="&amp;$B13,'Праздники c 2023'!$A:$A,"&lt;="&amp;$C13,'Праздники c 2023'!B:B,"=1",'Праздники c 2023'!D:D,"=5")</f>
        <v>0</v>
      </c>
      <c r="U13" s="29">
        <f>COUNTIFS('Праздники c 2023'!$A:$A,"&gt;="&amp;$B13,'Праздники c 2023'!$A:$A,"&lt;="&amp;$C13,'Праздники c 2023'!B:B,"=1",'Праздники c 2023'!D:D,"=6")</f>
        <v>0</v>
      </c>
      <c r="V13" s="28">
        <f t="shared" si="5"/>
        <v>47</v>
      </c>
      <c r="W13" s="28">
        <f>COUNTIFS('Праздники c 2023'!$A:$A,"&gt;="&amp;$B13,'Праздники c 2023'!$A:$A,"&lt;="&amp;$C13,'Праздники c 2023'!B:B,"=1")</f>
        <v>2</v>
      </c>
      <c r="X13" s="28">
        <f>COUNTIFS('Праздники c 2023'!$A:$A,"&gt;="&amp;$B13,'Праздники c 2023'!$A:$A,"&lt;="&amp;$C13,'Праздники c 2023'!B:B,"=2")</f>
        <v>2</v>
      </c>
      <c r="Y13" s="28">
        <f>COUNTIFS('Праздники c 2023'!$A:$A,"&gt;="&amp;$B13,'Праздники c 2023'!$A:$A,"&lt;="&amp;$C13,'Праздники c 2023'!B:B,"=3")</f>
        <v>0</v>
      </c>
    </row>
    <row r="14" spans="1:25" ht="15.75" thickBot="1" x14ac:dyDescent="0.3">
      <c r="A14" s="19" t="s">
        <v>28</v>
      </c>
      <c r="B14" s="10">
        <v>45285</v>
      </c>
      <c r="C14" s="10">
        <v>45322</v>
      </c>
      <c r="D14" s="9">
        <f t="shared" si="0"/>
        <v>45323</v>
      </c>
      <c r="E14" s="5" t="s">
        <v>17</v>
      </c>
      <c r="F14" s="5" t="s">
        <v>15</v>
      </c>
      <c r="G14" s="5" t="s">
        <v>23</v>
      </c>
      <c r="H14" s="5" t="s">
        <v>15</v>
      </c>
      <c r="I14" s="4">
        <f t="shared" si="1"/>
        <v>274</v>
      </c>
      <c r="J14" s="4">
        <f>IF($E14="нет",0,(V14-W14+Y14+N14+O14-X14)*_xlfn.XLOOKUP($E14,'Праздники c 2023'!$I:$I,'Праздники c 2023'!$J:$J)+X14*(_xlfn.XLOOKUP($E14,'Праздники c 2023'!$I:$I,'Праздники c 2023'!$J:$J)-1))</f>
        <v>242</v>
      </c>
      <c r="K14" s="4">
        <f>IF($F14="нет",0,(V14-W14+Y14+N14+O14-X14)*_xlfn.XLOOKUP($F14,'Праздники c 2023'!$I:$I,'Праздники c 2023'!$J:$J)+X14*(_xlfn.XLOOKUP($F14,'Праздники c 2023'!$I:$I,'Праздники c 2023'!$J:$J)-1))</f>
        <v>0</v>
      </c>
      <c r="L14" s="23">
        <f>IF($G14="нет",0,($P14-$R14-$T14)*_xlfn.XLOOKUP($G14,'Праздники c 2023'!$I:$I,'Праздники c 2023'!$J:$J))+IF($H14="нет",0,($Q14-$S14-$U14)*_xlfn.XLOOKUP($H14,'Праздники c 2023'!$I:$I,'Праздники c 2023'!$J:$J))</f>
        <v>32</v>
      </c>
      <c r="M14" s="21">
        <f t="shared" si="6"/>
        <v>26</v>
      </c>
      <c r="N14" s="28">
        <f>COUNTIFS('Праздники c 2023'!E:E,"&gt;="&amp;$B14,'Праздники c 2023'!E:E,"&lt;="&amp;$C14)</f>
        <v>2</v>
      </c>
      <c r="O14" s="28">
        <f>COUNTIFS('Праздники c 2023'!F:F,"&gt;="&amp;$B14,'Праздники c 2023'!F:F,"&lt;="&amp;$C14)</f>
        <v>0</v>
      </c>
      <c r="P14" s="29">
        <f t="shared" si="3"/>
        <v>5</v>
      </c>
      <c r="Q14" s="29">
        <f t="shared" si="4"/>
        <v>5</v>
      </c>
      <c r="R14" s="29">
        <f>COUNTIFS('Праздники c 2023'!G:G,"&gt;="&amp;$B14,'Праздники c 2023'!G:G,"&lt;="&amp;$C14)</f>
        <v>0</v>
      </c>
      <c r="S14" s="29">
        <f>COUNTIFS('Праздники c 2023'!H:H,"&gt;="&amp;$B14,'Праздники c 2023'!H:H,"&lt;="&amp;$C14)</f>
        <v>0</v>
      </c>
      <c r="T14" s="29">
        <f>COUNTIFS('Праздники c 2023'!$A:$A,"&gt;="&amp;$B14,'Праздники c 2023'!$A:$A,"&lt;="&amp;$C14,'Праздники c 2023'!B:B,"=1",'Праздники c 2023'!D:D,"=5")</f>
        <v>1</v>
      </c>
      <c r="U14" s="29">
        <f>COUNTIFS('Праздники c 2023'!$A:$A,"&gt;="&amp;$B14,'Праздники c 2023'!$A:$A,"&lt;="&amp;$C14,'Праздники c 2023'!B:B,"=1",'Праздники c 2023'!D:D,"=6")</f>
        <v>1</v>
      </c>
      <c r="V14" s="28">
        <f t="shared" si="5"/>
        <v>28</v>
      </c>
      <c r="W14" s="28">
        <f>COUNTIFS('Праздники c 2023'!$A:$A,"&gt;="&amp;$B14,'Праздники c 2023'!$A:$A,"&lt;="&amp;$C14,'Праздники c 2023'!B:B,"=1")</f>
        <v>8</v>
      </c>
      <c r="X14" s="28">
        <f>COUNTIFS('Праздники c 2023'!$A:$A,"&gt;="&amp;$B14,'Праздники c 2023'!$A:$A,"&lt;="&amp;$C14,'Праздники c 2023'!B:B,"=2")</f>
        <v>0</v>
      </c>
      <c r="Y14" s="28">
        <f>COUNTIFS('Праздники c 2023'!$A:$A,"&gt;="&amp;$B14,'Праздники c 2023'!$A:$A,"&lt;="&amp;$C14,'Праздники c 2023'!B:B,"=3")</f>
        <v>0</v>
      </c>
    </row>
    <row r="15" spans="1:25" ht="30.75" thickBot="1" x14ac:dyDescent="0.3">
      <c r="A15" s="19" t="s">
        <v>29</v>
      </c>
      <c r="B15" s="10">
        <v>45285</v>
      </c>
      <c r="C15" s="10">
        <v>45322</v>
      </c>
      <c r="D15" s="9">
        <f t="shared" si="0"/>
        <v>45323</v>
      </c>
      <c r="E15" s="5" t="s">
        <v>17</v>
      </c>
      <c r="F15" s="5" t="s">
        <v>15</v>
      </c>
      <c r="G15" s="5" t="s">
        <v>23</v>
      </c>
      <c r="H15" s="5" t="s">
        <v>15</v>
      </c>
      <c r="I15" s="4">
        <f t="shared" si="1"/>
        <v>274</v>
      </c>
      <c r="J15" s="4">
        <f>IF($E15="нет",0,(V15-W15+Y15+N15+O15-X15)*_xlfn.XLOOKUP($E15,'Праздники c 2023'!$I:$I,'Праздники c 2023'!$J:$J)+X15*(_xlfn.XLOOKUP($E15,'Праздники c 2023'!$I:$I,'Праздники c 2023'!$J:$J)-1))</f>
        <v>242</v>
      </c>
      <c r="K15" s="4">
        <f>IF($F15="нет",0,(V15-W15+Y15+N15+O15-X15)*_xlfn.XLOOKUP($F15,'Праздники c 2023'!$I:$I,'Праздники c 2023'!$J:$J)+X15*(_xlfn.XLOOKUP($F15,'Праздники c 2023'!$I:$I,'Праздники c 2023'!$J:$J)-1))</f>
        <v>0</v>
      </c>
      <c r="L15" s="23">
        <f>IF($G15="нет",0,($P15-$R15-$T15)*_xlfn.XLOOKUP($G15,'Праздники c 2023'!$I:$I,'Праздники c 2023'!$J:$J))+IF($H15="нет",0,($Q15-$S15-$U15)*_xlfn.XLOOKUP($H15,'Праздники c 2023'!$I:$I,'Праздники c 2023'!$J:$J))</f>
        <v>32</v>
      </c>
      <c r="M15" s="21">
        <f t="shared" si="6"/>
        <v>26</v>
      </c>
      <c r="N15" s="28">
        <f>COUNTIFS('Праздники c 2023'!E:E,"&gt;="&amp;$B15,'Праздники c 2023'!E:E,"&lt;="&amp;$C15)</f>
        <v>2</v>
      </c>
      <c r="O15" s="28">
        <f>COUNTIFS('Праздники c 2023'!F:F,"&gt;="&amp;$B15,'Праздники c 2023'!F:F,"&lt;="&amp;$C15)</f>
        <v>0</v>
      </c>
      <c r="P15" s="29">
        <f t="shared" si="3"/>
        <v>5</v>
      </c>
      <c r="Q15" s="29">
        <f t="shared" si="4"/>
        <v>5</v>
      </c>
      <c r="R15" s="29">
        <f>COUNTIFS('Праздники c 2023'!G:G,"&gt;="&amp;$B15,'Праздники c 2023'!G:G,"&lt;="&amp;$C15)</f>
        <v>0</v>
      </c>
      <c r="S15" s="29">
        <f>COUNTIFS('Праздники c 2023'!H:H,"&gt;="&amp;$B15,'Праздники c 2023'!H:H,"&lt;="&amp;$C15)</f>
        <v>0</v>
      </c>
      <c r="T15" s="29">
        <f>COUNTIFS('Праздники c 2023'!$A:$A,"&gt;="&amp;$B15,'Праздники c 2023'!$A:$A,"&lt;="&amp;$C15,'Праздники c 2023'!B:B,"=1",'Праздники c 2023'!D:D,"=5")</f>
        <v>1</v>
      </c>
      <c r="U15" s="29">
        <f>COUNTIFS('Праздники c 2023'!$A:$A,"&gt;="&amp;$B15,'Праздники c 2023'!$A:$A,"&lt;="&amp;$C15,'Праздники c 2023'!B:B,"=1",'Праздники c 2023'!D:D,"=6")</f>
        <v>1</v>
      </c>
      <c r="V15" s="28">
        <f t="shared" si="5"/>
        <v>28</v>
      </c>
      <c r="W15" s="28">
        <f>COUNTIFS('Праздники c 2023'!$A:$A,"&gt;="&amp;$B15,'Праздники c 2023'!$A:$A,"&lt;="&amp;$C15,'Праздники c 2023'!B:B,"=1")</f>
        <v>8</v>
      </c>
      <c r="X15" s="28">
        <f>COUNTIFS('Праздники c 2023'!$A:$A,"&gt;="&amp;$B15,'Праздники c 2023'!$A:$A,"&lt;="&amp;$C15,'Праздники c 2023'!B:B,"=2")</f>
        <v>0</v>
      </c>
      <c r="Y15" s="28">
        <f>COUNTIFS('Праздники c 2023'!$A:$A,"&gt;="&amp;$B15,'Праздники c 2023'!$A:$A,"&lt;="&amp;$C15,'Праздники c 2023'!B:B,"=3")</f>
        <v>0</v>
      </c>
    </row>
    <row r="16" spans="1:25" ht="15.75" thickBot="1" x14ac:dyDescent="0.3">
      <c r="A16" s="20" t="s">
        <v>30</v>
      </c>
      <c r="B16" s="11">
        <v>45231</v>
      </c>
      <c r="C16" s="11">
        <v>45322</v>
      </c>
      <c r="D16" s="24">
        <f t="shared" si="0"/>
        <v>45323</v>
      </c>
      <c r="E16" s="6" t="s">
        <v>17</v>
      </c>
      <c r="F16" s="6" t="s">
        <v>15</v>
      </c>
      <c r="G16" s="6" t="s">
        <v>23</v>
      </c>
      <c r="H16" s="6" t="s">
        <v>15</v>
      </c>
      <c r="I16" s="4">
        <f t="shared" si="1"/>
        <v>736</v>
      </c>
      <c r="J16" s="4">
        <f>IF($E16="нет",0,(V16-W16+Y16+N16+O16-X16)*_xlfn.XLOOKUP($E16,'Праздники c 2023'!$I:$I,'Праздники c 2023'!$J:$J)+X16*(_xlfn.XLOOKUP($E16,'Праздники c 2023'!$I:$I,'Праздники c 2023'!$J:$J)-1))</f>
        <v>648</v>
      </c>
      <c r="K16" s="4">
        <f>IF($F16="нет",0,(V16-W16+Y16+N16+O16-X16)*_xlfn.XLOOKUP($F16,'Праздники c 2023'!$I:$I,'Праздники c 2023'!$J:$J)+X16*(_xlfn.XLOOKUP($F16,'Праздники c 2023'!$I:$I,'Праздники c 2023'!$J:$J)-1))</f>
        <v>0</v>
      </c>
      <c r="L16" s="23">
        <f>IF($G16="нет",0,($P16-$R16-$T16)*_xlfn.XLOOKUP($G16,'Праздники c 2023'!$I:$I,'Праздники c 2023'!$J:$J))+IF($H16="нет",0,($Q16-$S16-$U16)*_xlfn.XLOOKUP($H16,'Праздники c 2023'!$I:$I,'Праздники c 2023'!$J:$J))</f>
        <v>88</v>
      </c>
      <c r="M16" s="21">
        <f t="shared" si="6"/>
        <v>70</v>
      </c>
      <c r="N16" s="28">
        <f>COUNTIFS('Праздники c 2023'!E:E,"&gt;="&amp;$B16,'Праздники c 2023'!E:E,"&lt;="&amp;$C16)</f>
        <v>3</v>
      </c>
      <c r="O16" s="28">
        <f>COUNTIFS('Праздники c 2023'!F:F,"&gt;="&amp;$B16,'Праздники c 2023'!F:F,"&lt;="&amp;$C16)</f>
        <v>0</v>
      </c>
      <c r="P16" s="29">
        <f t="shared" si="3"/>
        <v>13</v>
      </c>
      <c r="Q16" s="29">
        <f t="shared" si="4"/>
        <v>13</v>
      </c>
      <c r="R16" s="29">
        <f>COUNTIFS('Праздники c 2023'!G:G,"&gt;="&amp;$B16,'Праздники c 2023'!G:G,"&lt;="&amp;$C16)</f>
        <v>0</v>
      </c>
      <c r="S16" s="29">
        <f>COUNTIFS('Праздники c 2023'!H:H,"&gt;="&amp;$B16,'Праздники c 2023'!H:H,"&lt;="&amp;$C16)</f>
        <v>1</v>
      </c>
      <c r="T16" s="29">
        <f>COUNTIFS('Праздники c 2023'!$A:$A,"&gt;="&amp;$B16,'Праздники c 2023'!$A:$A,"&lt;="&amp;$C16,'Праздники c 2023'!B:B,"=1",'Праздники c 2023'!D:D,"=5")</f>
        <v>2</v>
      </c>
      <c r="U16" s="29">
        <f>COUNTIFS('Праздники c 2023'!$A:$A,"&gt;="&amp;$B16,'Праздники c 2023'!$A:$A,"&lt;="&amp;$C16,'Праздники c 2023'!B:B,"=1",'Праздники c 2023'!D:D,"=6")</f>
        <v>1</v>
      </c>
      <c r="V16" s="28">
        <f t="shared" si="5"/>
        <v>66</v>
      </c>
      <c r="W16" s="28">
        <f>COUNTIFS('Праздники c 2023'!$A:$A,"&gt;="&amp;$B16,'Праздники c 2023'!$A:$A,"&lt;="&amp;$C16,'Праздники c 2023'!B:B,"=1")</f>
        <v>10</v>
      </c>
      <c r="X16" s="28">
        <f>COUNTIFS('Праздники c 2023'!$A:$A,"&gt;="&amp;$B16,'Праздники c 2023'!$A:$A,"&lt;="&amp;$C16,'Праздники c 2023'!B:B,"=2")</f>
        <v>1</v>
      </c>
      <c r="Y16" s="28">
        <f>COUNTIFS('Праздники c 2023'!$A:$A,"&gt;="&amp;$B16,'Праздники c 2023'!$A:$A,"&lt;="&amp;$C16,'Праздники c 2023'!B:B,"=3")</f>
        <v>0</v>
      </c>
    </row>
    <row r="18" spans="2:14" x14ac:dyDescent="0.25">
      <c r="I18" s="15"/>
      <c r="J18" s="15"/>
      <c r="K18" s="15"/>
      <c r="L18" s="15"/>
      <c r="M18" s="15"/>
      <c r="N18" s="15"/>
    </row>
    <row r="19" spans="2:14" x14ac:dyDescent="0.25">
      <c r="I19" s="15"/>
      <c r="J19" s="15"/>
      <c r="K19" s="15"/>
      <c r="L19" s="15"/>
      <c r="M19" s="15"/>
      <c r="N19" s="15"/>
    </row>
    <row r="20" spans="2:14" x14ac:dyDescent="0.25">
      <c r="B20" s="27"/>
      <c r="C20" s="27"/>
      <c r="I20" s="15"/>
      <c r="J20" s="15"/>
      <c r="K20" s="15"/>
      <c r="L20" s="15"/>
      <c r="M20" s="15"/>
      <c r="N20" s="15"/>
    </row>
    <row r="21" spans="2:14" x14ac:dyDescent="0.25">
      <c r="I21" s="15"/>
      <c r="J21" s="15"/>
      <c r="K21" s="15"/>
      <c r="L21" s="15"/>
      <c r="M21" s="15"/>
      <c r="N21" s="15"/>
    </row>
    <row r="22" spans="2:14" x14ac:dyDescent="0.25">
      <c r="I22" s="15"/>
      <c r="J22" s="15"/>
      <c r="K22" s="15"/>
      <c r="L22" s="15"/>
      <c r="M22" s="15"/>
      <c r="N22" s="15"/>
    </row>
    <row r="23" spans="2:14" x14ac:dyDescent="0.25">
      <c r="I23" s="15"/>
      <c r="J23" s="15"/>
      <c r="K23" s="15"/>
      <c r="L23" s="15"/>
      <c r="M23" s="15"/>
      <c r="N23" s="15"/>
    </row>
    <row r="24" spans="2:14" x14ac:dyDescent="0.25">
      <c r="I24" s="15"/>
      <c r="J24" s="15"/>
      <c r="K24" s="15"/>
      <c r="L24" s="15"/>
      <c r="M24" s="15"/>
      <c r="N24" s="15"/>
    </row>
    <row r="25" spans="2:14" x14ac:dyDescent="0.25">
      <c r="I25" s="15"/>
      <c r="J25" s="15"/>
      <c r="K25" s="15"/>
      <c r="L25" s="15"/>
      <c r="M25" s="15"/>
      <c r="N25" s="15"/>
    </row>
    <row r="26" spans="2:14" x14ac:dyDescent="0.25">
      <c r="I26" s="15"/>
      <c r="J26" s="15"/>
      <c r="K26" s="15"/>
      <c r="L26" s="15"/>
      <c r="M26" s="15"/>
      <c r="N26" s="15"/>
    </row>
    <row r="27" spans="2:14" x14ac:dyDescent="0.25">
      <c r="I27" s="15"/>
      <c r="J27" s="15"/>
      <c r="K27" s="15"/>
      <c r="L27" s="15"/>
      <c r="M27" s="15"/>
      <c r="N27" s="15"/>
    </row>
    <row r="28" spans="2:14" x14ac:dyDescent="0.25">
      <c r="I28" s="15"/>
      <c r="J28" s="15"/>
      <c r="K28" s="15"/>
      <c r="L28" s="15"/>
      <c r="M28" s="15"/>
      <c r="N28" s="15"/>
    </row>
    <row r="29" spans="2:14" x14ac:dyDescent="0.25">
      <c r="I29" s="15"/>
      <c r="J29" s="15"/>
      <c r="K29" s="15"/>
      <c r="L29" s="15"/>
      <c r="M29" s="15"/>
      <c r="N29" s="15"/>
    </row>
    <row r="30" spans="2:14" x14ac:dyDescent="0.25">
      <c r="I30" s="15"/>
      <c r="J30" s="15"/>
      <c r="K30" s="15"/>
      <c r="L30" s="15"/>
    </row>
    <row r="31" spans="2:14" x14ac:dyDescent="0.25">
      <c r="I31" s="15"/>
      <c r="J31" s="15"/>
      <c r="K31" s="15"/>
      <c r="L31" s="15"/>
    </row>
  </sheetData>
  <mergeCells count="20">
    <mergeCell ref="A1:A3"/>
    <mergeCell ref="B1:B3"/>
    <mergeCell ref="C1:C3"/>
    <mergeCell ref="D1:D3"/>
    <mergeCell ref="E1:H1"/>
    <mergeCell ref="I1:I3"/>
    <mergeCell ref="Y1:Y3"/>
    <mergeCell ref="X1:X3"/>
    <mergeCell ref="W1:W3"/>
    <mergeCell ref="V1:V3"/>
    <mergeCell ref="O1:O3"/>
    <mergeCell ref="N1:N3"/>
    <mergeCell ref="J1:L1"/>
    <mergeCell ref="P1:P3"/>
    <mergeCell ref="Q1:Q3"/>
    <mergeCell ref="T1:T3"/>
    <mergeCell ref="U1:U3"/>
    <mergeCell ref="R1:R3"/>
    <mergeCell ref="S1:S3"/>
    <mergeCell ref="M1:M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Значения из вкладки Праздники" prompt="При необходимости дополнить столбец G" xr:uid="{387BF1A6-25F4-430D-A933-5DE67E68FEA7}">
          <x14:formula1>
            <xm:f>'Праздники c 2023'!$K$2:$K$7</xm:f>
          </x14:formula1>
          <xm:sqref>E4:E1048576</xm:sqref>
        </x14:dataValidation>
        <x14:dataValidation type="list" allowBlank="1" showInputMessage="1" showErrorMessage="1" promptTitle="Значения из вкладки Праздники" prompt="При необхоимости дополнить столбец H" xr:uid="{60B6ABE0-97E7-4E26-921C-4088C0ABAA3D}">
          <x14:formula1>
            <xm:f>'Праздники c 2023'!$L$2:$L$7</xm:f>
          </x14:formula1>
          <xm:sqref>F4:F1048576 G17:G1048576</xm:sqref>
        </x14:dataValidation>
        <x14:dataValidation type="list" allowBlank="1" showInputMessage="1" showErrorMessage="1" promptTitle="Значения из вкладки Праздники" prompt="При необходимости дополнить столбец I" xr:uid="{CB71D1C1-FD72-4F4C-AC67-66ECF3CCF798}">
          <x14:formula1>
            <xm:f>'Праздники c 2023'!$M$2:$M$7</xm:f>
          </x14:formula1>
          <xm:sqref>H4:H1048576 G4:G16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6 c f e b c - a a 1 7 - 4 f 7 7 - a e 5 9 - 1 1 2 c 3 a 9 0 4 c 0 1 "   x m l n s = " h t t p : / / s c h e m a s . m i c r o s o f t . c o m / D a t a M a s h u p " > A A A A A J w H A A B Q S w M E F A A C A A g A y m t u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y m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r b l f D p C b J l g Q A A L M W A A A T A B w A R m 9 y b X V s Y X M v U 2 V j d G l v b j E u b S C i G A A o o B Q A A A A A A A A A A A A A A A A A A A A A A A A A A A D t V 1 t r G 0 c U f h f o P w x r K L t U X V l K y I O D C 4 n t 0 k J w q S 2 S F K G H t X d U L d 2 L 2 Z 1 N J I T A l 8 S F 2 o 2 h + C H 0 p S n 9 A 4 o T Y c W x 5 L 8 w 8 4 9 6 Z r S r v V S y J D t p X 2 S Q d j 2 3 8 5 0 z 3 / n O k Y e 3 i e H Y a H P w L N z P Z r I Z r 6 a 5 W E f b m o l t X X P R M j I x y W Y Q / N H X b I / t 0 z 7 7 h f Z o l 1 7 A 3 F P L V E v a l o k 9 + Q n e U l c c m 2 C b e L J U I 2 T H W 8 r n 6 5 Y Z H q W 6 f l 7 X i J a H Z 3 G x u J g f T s A i S V F y A y u 6 1 v D g 5 L S x 5 m K r z K c q 0 T J Y x U e C m X B i Q a K v 6 T m 9 p B 3 Y y D 8 9 d k Q / I D i r S 6 8 k 2 C P w q i V X s 7 2 q 4 1 o r j u l b d q m x A z 7 A M b l m U 3 p A i G t s + Q Q v 6 V I O E Z h C B N d J K 4 f i c w T m v r P J v b s q 3 5 y a r C U n W 0 q E 7 i + 2 z 3 Z p n 1 7 Q L m J 7 i F 7 B f 9 0 U 3 k v E X s D g R 3 Y c L L 6 M k G 9 i E y 5 s w 3 n u y d f 7 m k N Y 2 6 4 h 4 v o 4 Z v 6 U 7 b I D + g 5 W d B C 8 v K d t + n G 4 F 4 Z E 1 G H o L T t k R 2 m r g 2 A J w z d 0 I 5 c O b y K i 8 T i 9 A W T n g K 8 D Y L q w / z i G j X b Y I Z i k f Q T H J p b x J 3 s V w 7 1 j G g F s e W b v E + g 4 W H E a w e 7 g 2 B K Q 4 m F j D Y K 8 i k 3 D M m B C b k q q B F z 4 w X c I 3 i Q N Q L D i P c u h q m Z 6 c A s J j u h q I W V B L S Y i M P 5 u C x O I f N v w p b J A A B 3 L d Q 5 7 L N t P w e J b s H E 2 i L O w y g k B R v s w 2 A 5 M H r M 9 z i R w k K 9 n v 8 L g B d u P v H y g 6 9 E l X h c X C O i q R n B I / g V Q H C x z u c m h 8 k L K p 8 q / x o p S R b l p r h S u S Z b b R Q F y J v B p b L L 8 C V e 6 C 8 v D D B S n T k z q D W x r F o 7 j n M 3 h J E 1 I A q D U m o 7 K x c l U n s k 5 j i m I l l B u T g C A k s 0 Y 9 l R o 4 l W w W v / W M Y 2 g I s k N D P V Q 8 5 D t W 1 v Y V Z a / z m Y + R 2 2 U 0 B d o X Z h Q S w 6 X G G F Y g V F p X j L n J X N e M u c l 8 z 8 o m V x z 5 i V z X j J n L Z n c 9 j B D R B k C s Y P + 6 8 5 X 8 H V X m v B 7 s s l X q i o H o / 4 I D J T 5 W 8 m w s P r I g d q 3 7 j y X F e X L Q i t 2 i 8 J N f v U D o 6 G j f U T P O M A 2 k I i n 6 S E 7 i K L 2 j e t Y j w y P y G k I a b l 6 2 F h 3 S M 2 w f 5 J B i G z f N M P v t T p x t c e a 6 W N P X X N d x 4 1 d 3 O 8 Q n P M A R h v x L 2 5 E 4 O u K 4 Q 5 E s s 1 O Q O m B M D 3 g 6 y E A P B m T u b M 4 C G Q a E X 0 o N T y s 9 F 2 Y 4 V F b I 5 c H h g q J H B 7 o 4 J m g U I 8 d A H Z x 2 7 8 J Y g s S s H 1 0 r a G h K 2 v 1 H c 3 W x X v k 0 k 0 D N N m 9 E V k v t c Y M f 4 Y C f / v A x W v 9 U J h H q B a g B D 0 E 2 C d w D K f v Z L Q b 2 H F 1 7 N 5 U u k Z K 6 p S 1 d 2 q 9 m t 6 t M Z r 1 f 1 V R H p U V x 7 K g w w + z z K i i 8 j B Q l e U C I j V s p x n M h Y c f I 2 U w d D v p P c X 4 n g 7 s u J p + 7 5 1 w 7 x s h E T y Y w s s z d s R e g q / v R V U I N 0 d k 6 N O O 9 K k a q t v W 8 G Y s p t F v i m T m H g T 6 t 5 u o c R 9 S r V u E d d U H Y d 8 G t s z a H E n 0 D z j v i i s R E k M J y d 8 T U h w 4 S v t L S D S I P e g h x b F B t z i G V 1 N 7 w V G c j j o 3 4 J w o n K t a 4 / v q E 4 x / l s s p y B U l 3 n T G 8 P 8 9 t e Z t Y M t 5 F u 9 / p n Y d 9 C M d w V S P M R H F / X 8 A U E s B A i 0 A F A A C A A g A y m t u V 8 s y x J e k A A A A 9 Q A A A B I A A A A A A A A A A A A A A A A A A A A A A E N v b m Z p Z y 9 Q Y W N r Y W d l L n h t b F B L A Q I t A B Q A A g A I A M p r b l c P y u m r p A A A A O k A A A A T A A A A A A A A A A A A A A A A A P A A A A B b Q 2 9 u d G V u d F 9 U e X B l c 1 0 u e G 1 s U E s B A i 0 A F A A C A A g A y m t u V 8 O k J s m W B A A A s x Y A A B M A A A A A A A A A A A A A A A A A 4 Q E A A E Z v c m 1 1 b G F z L 1 N l Y 3 R p b 2 4 x L m 1 Q S w U G A A A A A A M A A w D C A A A A x A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U t A A A A A A A A c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V u Z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I v Q X V 0 b 1 J l b W 9 2 Z W R D b 2 x 1 b W 5 z M S 5 7 0 J T Q s N G C 0 L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F s Z W 5 k Y X I v Q X V 0 b 1 J l b W 9 2 Z W R D b 2 x 1 b W 5 z M S 5 7 0 J T Q s N G C 0 L A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X S I g L z 4 8 R W 5 0 c n k g V H l w Z T 0 i R m l s b E N v b H V t b l R 5 c G V z I i B W Y W x 1 Z T 0 i c 0 F B P T 0 i I C 8 + P E V u d H J 5 I F R 5 c G U 9 I k Z p b G x M Y X N 0 V X B k Y X R l Z C I g V m F s d W U 9 I m Q y M D I z L T E x L T A 5 V D E w O j U 1 O j E x L j A y M T U 0 M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l b m R h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n 9 G A 0 L D Q t 9 C 0 0 L 3 Q u N C 6 0 L h f M j A y M 1 8 y M D I 0 I i A v P j x F b n R y e S B U e X B l P S J G a W x s Z W R D b 2 1 w b G V 0 Z V J l c 3 V s d F R v V 2 9 y a 3 N o Z W V 0 I i B W Y W x 1 Z T 0 i b D E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M D o z M D o y M C 4 4 M z Q 3 O D Y w W i I g L z 4 8 R W 5 0 c n k g V H l w Z T 0 i R m l s b E N v b H V t b l R 5 c G V z I i B W Y W x 1 Z T 0 i c 0 N R Q U d B d z 0 9 I i A v P j x F b n R y e S B U e X B l P S J G a W x s Q 2 9 s d W 1 u T m F t Z X M i I F Z h b H V l P S J z W y Z x d W 9 0 O 0 R h d G U m c X V v d D s s J n F 1 b 3 Q 7 Q X R 0 c m l i d X R l J n F 1 b 3 Q 7 L C Z x d W 9 0 O 0 N v b W 1 l b n Q m c X V v d D s s J n F 1 b 3 Q 7 0 J T Q t d C 9 0 Y w g 0 L 3 Q t d C 0 0 L X Q u 9 C 4 J n F 1 b 3 Q 7 X S I g L z 4 8 R W 5 0 c n k g V H l w Z T 0 i R m l s b F N 0 Y X R 1 c y I g V m F s d W U 9 I n N D b 2 1 w b G V 0 Z S I g L z 4 8 R W 5 0 c n k g V H l w Z T 0 i U X V l c n l J R C I g V m F s d W U 9 I n M z M 2 U z Y j Z l N C 1 l N z V m L T R k Z D Q t O W M z M S 1 k Y T U z N T J m Y z A y Y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R g N C w 0 L f Q t N C 9 0 L j Q u t C 4 I D I w M j M t M j A y N C 9 B d X R v U m V t b 3 Z l Z E N v b H V t b n M x L n t E Y X R l L D B 9 J n F 1 b 3 Q 7 L C Z x d W 9 0 O 1 N l Y 3 R p b 2 4 x L 9 C f 0 Y D Q s N C 3 0 L T Q v d C 4 0 L r Q u C A y M D I z L T I w M j Q v Q X V 0 b 1 J l b W 9 2 Z W R D b 2 x 1 b W 5 z M S 5 7 Q X R 0 c m l i d X R l L D F 9 J n F 1 b 3 Q 7 L C Z x d W 9 0 O 1 N l Y 3 R p b 2 4 x L 9 C f 0 Y D Q s N C 3 0 L T Q v d C 4 0 L r Q u C A y M D I z L T I w M j Q v Q X V 0 b 1 J l b W 9 2 Z W R D b 2 x 1 b W 5 z M S 5 7 Q 2 9 t b W V u d C w y f S Z x d W 9 0 O y w m c X V v d D t T Z W N 0 a W 9 u M S / Q n 9 G A 0 L D Q t 9 C 0 0 L 3 Q u N C 6 0 L g g M j A y M y 0 y M D I 0 L 0 F 1 d G 9 S Z W 1 v d m V k Q 2 9 s d W 1 u c z E u e 9 C U 0 L X Q v d G M I N C 9 0 L X Q t N C 1 0 L v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n 9 G A 0 L D Q t 9 C 0 0 L 3 Q u N C 6 0 L g g M j A y M y 0 y M D I 0 L 0 F 1 d G 9 S Z W 1 v d m V k Q 2 9 s d W 1 u c z E u e 0 R h d G U s M H 0 m c X V v d D s s J n F 1 b 3 Q 7 U 2 V j d G l v b j E v 0 J / R g N C w 0 L f Q t N C 9 0 L j Q u t C 4 I D I w M j M t M j A y N C 9 B d X R v U m V t b 3 Z l Z E N v b H V t b n M x L n t B d H R y a W J 1 d G U s M X 0 m c X V v d D s s J n F 1 b 3 Q 7 U 2 V j d G l v b j E v 0 J / R g N C w 0 L f Q t N C 9 0 L j Q u t C 4 I D I w M j M t M j A y N C 9 B d X R v U m V t b 3 Z l Z E N v b H V t b n M x L n t D b 2 1 t Z W 5 0 L D J 9 J n F 1 b 3 Q 7 L C Z x d W 9 0 O 1 N l Y 3 R p b 2 4 x L 9 C f 0 Y D Q s N C 3 0 L T Q v d C 4 0 L r Q u C A y M D I z L T I w M j Q v Q X V 0 b 1 J l b W 9 2 Z W R D b 2 x 1 b W 5 z M S 5 7 0 J T Q t d C 9 0 Y w g 0 L 3 Q t d C 0 0 L X Q u 9 C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Z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2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S G 9 s a W R h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T A 6 N T U 6 M T E u M D k x N T Y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L 0 F 1 d G 9 S Z W 1 v d m V k Q 2 9 s d W 1 u c z E u e 9 C U 0 L D R g t C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h b G V u Z G F y L 0 F 1 d G 9 S Z W 1 v d m V k Q 2 9 s d W 1 u c z E u e 9 C U 0 L D R g t C w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w J U Q w J U I 3 J U Q w J U I 0 J U Q w J U J E J U Q w J U I 4 J U Q w J U J B J U Q w J U I 4 J T I w M j A y M y 0 y M D I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N y V E M C V C N C V E M C V C R C V E M C V C O C V E M C V C Q S V E M C V C O C U y M D I w M j M t M j A y N C 8 l R D A l O T I l R D E l O E I l R D A l Q j c l R D A l Q j I l R D A l Q j A l R D A l Q k Q l R D A l Q j A l M j A l R D A l Q k Q l R D A l Q j A l R D E l O D E l R D E l O D I l R D E l O D A l R D A l Q j A l R D A l Q j g l R D A l Q j I l R D A l Q j A l R D A l Q j U l R D A l Q k M l R D A l Q j A l R D E l O E Y l M j A l R D E l O D Q l R D E l O D M l R D A l Q k Q l R D A l Q k E l R D E l O D Y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x J T g w J U Q w J U I w J U Q w J U I 3 J U Q w J U I 0 J U Q w J U J E J U Q w J U I 4 J U Q w J U J B J U Q w J U I 4 J T I w J U Q x J T g x J T I w M j A y M y V E M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N y V E M C V C N C V E M C V C R C V E M C V C O C V E M C V C Q S V E M C V C O C U y M D I w M j M t M j A y N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w J U Q w J U I 3 J U Q w J U I 0 J U Q w J U J E J U Q w J U I 4 J U Q w J U J B J U Q w J U I 4 J T I w M j A y M y 0 y M D I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N y V E M C V C N C V E M C V C R C V E M C V C O C V E M C V C Q S V E M C V C O C U y M D I w M j M t M j A y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M C V E M C V C N y V E M C V C N C V E M C V C R C V E M C V C O C V E M C V C Q S V E M C V C O C U y M D I w M j M t M j A y N C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A l R D A l Q j c l R D A l Q j Q l R D A l Q k Q l R D A l Q j g l R D A l Q k E l R D A l Q j g l M j A y M D I z L T I w M j Q v J U Q w J T k y J U Q x J T g x J U Q x J T g y J U Q w J U I w J U Q w J U I y J U Q w J U J C J U Q w J U I 1 J U Q w J U J E J U Q w J U J F J T N B J T I w J U Q w J U I 0 J U Q w J U I 1 J U Q w J U J E J U Q x J T h D J T I w J U Q w J U J E J U Q w J U I 1 J U Q w J U I 0 J U Q w J U I 1 J U Q w J U J C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w J U Q w J U I 3 J U Q w J U I 0 J U Q w J U J E J U Q w J U I 4 J U Q w J U J B J U Q w J U I 4 J T I w M j A y M y 0 y M D I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4 w h b M B 4 s R 4 + v 9 T 2 P T M B A A A A A A A I A A A A A A A N m A A D A A A A A E A A A A F b h 1 z J T p b w a q f Y s F n b 0 n P Q A A A A A B I A A A K A A A A A Q A A A A + Y O / r Q C N 9 P I h / E 1 y f g J J M V A A A A D C 1 m B B 4 6 N q O q X f r q 1 y Y i e Z 1 X L y z o s R a D l E c o + E U J / r t p q k I N j p Y d X i 0 p O l n 9 Q b p 8 5 6 J T L H 3 h F v 2 c 2 I D 2 1 w k j W I k w e u B f E a w 8 n w B W B 4 5 l / A b B Q A A A B B W A k I t 5 L 3 V G 4 7 S S 9 p k T x 8 u a 9 G E Q = = < / D a t a M a s h u p > 
</file>

<file path=customXml/itemProps1.xml><?xml version="1.0" encoding="utf-8"?>
<ds:datastoreItem xmlns:ds="http://schemas.openxmlformats.org/officeDocument/2006/customXml" ds:itemID="{5F44937F-E387-4AF0-901A-8CB160B49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Праздники c 2023</vt:lpstr>
      <vt:lpstr>График и 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Чачимин Дмитрий Валерьевич</dc:creator>
  <cp:lastModifiedBy>Чачимин Дмитрий Валерьевич</cp:lastModifiedBy>
  <dcterms:created xsi:type="dcterms:W3CDTF">2023-11-09T09:17:32Z</dcterms:created>
  <dcterms:modified xsi:type="dcterms:W3CDTF">2024-01-25T05:49:41Z</dcterms:modified>
</cp:coreProperties>
</file>