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PIUSE\PayslipCalculator\Proj_PayCalc\"/>
    </mc:Choice>
  </mc:AlternateContent>
  <bookViews>
    <workbookView xWindow="0" yWindow="0" windowWidth="15345" windowHeight="4395"/>
  </bookViews>
  <sheets>
    <sheet name="Percentage" sheetId="3" r:id="rId1"/>
    <sheet name="Rebate&amp;Threshold" sheetId="5" r:id="rId2"/>
    <sheet name="Rebate" sheetId="6" r:id="rId3"/>
    <sheet name="Threshold" sheetId="7" r:id="rId4"/>
    <sheet name="Class Command Planning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E6" i="7" l="1"/>
  <c r="F6" i="7" s="1"/>
  <c r="E4" i="7"/>
  <c r="F4" i="7" s="1"/>
  <c r="D5" i="7"/>
  <c r="E5" i="7" s="1"/>
  <c r="F5" i="7" s="1"/>
  <c r="D6" i="7"/>
  <c r="D4" i="7"/>
  <c r="D5" i="6"/>
  <c r="D6" i="6"/>
  <c r="D4" i="6"/>
  <c r="C6" i="6"/>
  <c r="C5" i="6"/>
  <c r="C4" i="6"/>
  <c r="E6" i="5"/>
  <c r="D9" i="5"/>
  <c r="D10" i="5"/>
  <c r="D8" i="5"/>
  <c r="E9" i="5"/>
  <c r="E10" i="5"/>
  <c r="E8" i="5"/>
  <c r="E5" i="5"/>
  <c r="F5" i="5" s="1"/>
  <c r="K11" i="3"/>
  <c r="K10" i="3"/>
  <c r="E19" i="5"/>
  <c r="F19" i="5" s="1"/>
  <c r="E18" i="5"/>
  <c r="F18" i="5" s="1"/>
  <c r="E17" i="5"/>
  <c r="F17" i="5" s="1"/>
  <c r="E15" i="5"/>
  <c r="F15" i="5" s="1"/>
  <c r="E14" i="5"/>
  <c r="F14" i="5" s="1"/>
  <c r="E13" i="5"/>
  <c r="F13" i="5" s="1"/>
  <c r="K4" i="3"/>
  <c r="F6" i="5"/>
  <c r="E4" i="5"/>
  <c r="F4" i="5" s="1"/>
  <c r="C21" i="3" l="1"/>
  <c r="D21" i="3" s="1"/>
  <c r="F21" i="3" s="1"/>
  <c r="H21" i="3" s="1"/>
  <c r="C22" i="3"/>
  <c r="D22" i="3" s="1"/>
  <c r="F22" i="3" s="1"/>
  <c r="H22" i="3" s="1"/>
  <c r="C23" i="3"/>
  <c r="D23" i="3" s="1"/>
  <c r="F23" i="3" s="1"/>
  <c r="H23" i="3" s="1"/>
  <c r="C24" i="3"/>
  <c r="D24" i="3" s="1"/>
  <c r="F24" i="3" s="1"/>
  <c r="H24" i="3" s="1"/>
  <c r="C5" i="3"/>
  <c r="D5" i="3" s="1"/>
  <c r="F5" i="3" s="1"/>
  <c r="C16" i="3"/>
  <c r="D16" i="3" s="1"/>
  <c r="F16" i="3" s="1"/>
  <c r="C17" i="3"/>
  <c r="D17" i="3" s="1"/>
  <c r="F17" i="3" s="1"/>
  <c r="C18" i="3"/>
  <c r="D18" i="3" s="1"/>
  <c r="F18" i="3" s="1"/>
  <c r="C19" i="3"/>
  <c r="D19" i="3" s="1"/>
  <c r="F19" i="3" s="1"/>
  <c r="C20" i="3"/>
  <c r="C15" i="3"/>
  <c r="D15" i="3" s="1"/>
  <c r="C13" i="3"/>
  <c r="D13" i="3" s="1"/>
  <c r="F13" i="3" s="1"/>
  <c r="C12" i="3"/>
  <c r="D12" i="3" s="1"/>
  <c r="F12" i="3" s="1"/>
  <c r="C6" i="3"/>
  <c r="D6" i="3" s="1"/>
  <c r="F6" i="3" s="1"/>
  <c r="C7" i="3"/>
  <c r="D7" i="3" s="1"/>
  <c r="F7" i="3" s="1"/>
  <c r="C8" i="3"/>
  <c r="D8" i="3" s="1"/>
  <c r="F8" i="3" s="1"/>
  <c r="C9" i="3"/>
  <c r="D9" i="3" s="1"/>
  <c r="F9" i="3" s="1"/>
  <c r="C10" i="3"/>
  <c r="D10" i="3" s="1"/>
  <c r="F10" i="3" s="1"/>
  <c r="C4" i="3"/>
  <c r="D4" i="3" s="1"/>
  <c r="G21" i="3"/>
  <c r="G16" i="3"/>
  <c r="E9" i="3"/>
  <c r="G12" i="3"/>
  <c r="E20" i="3"/>
  <c r="E12" i="3"/>
  <c r="E5" i="3"/>
  <c r="G7" i="3"/>
  <c r="E6" i="3"/>
  <c r="G24" i="3"/>
  <c r="G20" i="3"/>
  <c r="E8" i="3"/>
  <c r="G10" i="3"/>
  <c r="G13" i="3"/>
  <c r="E24" i="3"/>
  <c r="G22" i="3"/>
  <c r="G18" i="3"/>
  <c r="G9" i="3"/>
  <c r="E4" i="3"/>
  <c r="G19" i="3"/>
  <c r="E23" i="3"/>
  <c r="E17" i="3"/>
  <c r="E7" i="3"/>
  <c r="G8" i="3"/>
  <c r="G23" i="3"/>
  <c r="G17" i="3"/>
  <c r="E19" i="3"/>
  <c r="E22" i="3"/>
  <c r="G6" i="3"/>
  <c r="E13" i="3"/>
  <c r="E21" i="3"/>
  <c r="E16" i="3"/>
  <c r="G4" i="3"/>
  <c r="E18" i="3"/>
  <c r="G5" i="3"/>
  <c r="G15" i="3"/>
  <c r="E15" i="3"/>
  <c r="F4" i="3" l="1"/>
  <c r="H4" i="3" s="1"/>
  <c r="F15" i="3"/>
  <c r="H15" i="3" s="1"/>
  <c r="I15" i="3" s="1"/>
  <c r="H19" i="3"/>
  <c r="H17" i="3"/>
  <c r="H7" i="3"/>
  <c r="H10" i="3"/>
  <c r="H6" i="3"/>
  <c r="D20" i="3"/>
  <c r="H13" i="3"/>
  <c r="H9" i="3"/>
  <c r="H5" i="3"/>
  <c r="H16" i="3"/>
  <c r="H12" i="3"/>
  <c r="I12" i="3" s="1"/>
  <c r="I13" i="3" s="1"/>
  <c r="H18" i="3"/>
  <c r="H8" i="3"/>
  <c r="E10" i="3"/>
  <c r="L3" i="3" l="1"/>
  <c r="I4" i="3"/>
  <c r="I5" i="3" s="1"/>
  <c r="I6" i="3" s="1"/>
  <c r="I7" i="3" s="1"/>
  <c r="I8" i="3" s="1"/>
  <c r="I9" i="3" s="1"/>
  <c r="I10" i="3" s="1"/>
  <c r="I16" i="3"/>
  <c r="I17" i="3" s="1"/>
  <c r="I18" i="3" s="1"/>
  <c r="I19" i="3" s="1"/>
  <c r="F20" i="3"/>
  <c r="H20" i="3" s="1"/>
  <c r="I20" i="3" l="1"/>
  <c r="I21" i="3" s="1"/>
  <c r="I22" i="3" s="1"/>
  <c r="I23" i="3" s="1"/>
  <c r="I24" i="3" s="1"/>
</calcChain>
</file>

<file path=xl/sharedStrings.xml><?xml version="1.0" encoding="utf-8"?>
<sst xmlns="http://schemas.openxmlformats.org/spreadsheetml/2006/main" count="110" uniqueCount="72">
  <si>
    <t>ceiling</t>
  </si>
  <si>
    <t>percentage</t>
  </si>
  <si>
    <t>NULL</t>
  </si>
  <si>
    <t>getMinValues</t>
  </si>
  <si>
    <t>bracketsApplicable</t>
  </si>
  <si>
    <t>showFunction</t>
  </si>
  <si>
    <t>multiplyPerc</t>
  </si>
  <si>
    <t>table1</t>
  </si>
  <si>
    <t>table2</t>
  </si>
  <si>
    <t>table3</t>
  </si>
  <si>
    <t>INPUT VALUE:</t>
  </si>
  <si>
    <t>runningTotal</t>
  </si>
  <si>
    <t>applyValue</t>
  </si>
  <si>
    <t>need to initialise above for loop (looks up)</t>
  </si>
  <si>
    <t>(looks up)</t>
  </si>
  <si>
    <t>Age</t>
  </si>
  <si>
    <t>THRESHOLD</t>
  </si>
  <si>
    <t>Threshold</t>
  </si>
  <si>
    <t>AgeInput:</t>
  </si>
  <si>
    <t>rebate</t>
  </si>
  <si>
    <t>getBracket</t>
  </si>
  <si>
    <t>null</t>
  </si>
  <si>
    <t>outputRebate:</t>
  </si>
  <si>
    <t>defaultvalue</t>
  </si>
  <si>
    <t>getMin</t>
  </si>
  <si>
    <t>Worksheet</t>
  </si>
  <si>
    <t>command/ class</t>
  </si>
  <si>
    <t>javascript/ object</t>
  </si>
  <si>
    <t>Key:</t>
  </si>
  <si>
    <t>class calculation outputs</t>
  </si>
  <si>
    <t>on entry</t>
  </si>
  <si>
    <t>gross_earnings</t>
  </si>
  <si>
    <t>Getuserinput</t>
  </si>
  <si>
    <t>age</t>
  </si>
  <si>
    <t>new getuserinput('gross_earnings,'age')</t>
  </si>
  <si>
    <t>getuserinput</t>
  </si>
  <si>
    <t>annual_gross</t>
  </si>
  <si>
    <t>tax_threshold</t>
  </si>
  <si>
    <t>tax_rebate</t>
  </si>
  <si>
    <t>tax_for_period</t>
  </si>
  <si>
    <t>annual_tax_amount</t>
  </si>
  <si>
    <t>tax_period_value</t>
  </si>
  <si>
    <t>new deannualizetaxvalue('annual_tax_amount',12,'tax_period_value')</t>
  </si>
  <si>
    <t>contribution_calculation</t>
  </si>
  <si>
    <t>contribution_percentage (0.01)</t>
  </si>
  <si>
    <t>contribution_value</t>
  </si>
  <si>
    <t>new getpercentagevalue('getpercentagevalue','0.01','contribution_value')</t>
  </si>
  <si>
    <t>ceiling_limit_check</t>
  </si>
  <si>
    <t>ceiling_limit (177.12)</t>
  </si>
  <si>
    <t>ceiling_result</t>
  </si>
  <si>
    <t>new checkceilinglimit('contribution_value','ceiling_limit','ceiling_result')</t>
  </si>
  <si>
    <t>period_nett_earnings</t>
  </si>
  <si>
    <t>new getperiodnettearnings('gross_earnings','tax_period_value','ceiling_result','period_nett_earnings')</t>
  </si>
  <si>
    <t>Annualization</t>
  </si>
  <si>
    <t>Deannualization</t>
  </si>
  <si>
    <t>CheckCeilingLimit</t>
  </si>
  <si>
    <t>GetPeriodNettEarnings/ NettBucket</t>
  </si>
  <si>
    <t>GetThreshold</t>
  </si>
  <si>
    <t>periods</t>
  </si>
  <si>
    <t>new annualization('AnnualGross', 'GrossEarnings', 'Periods')</t>
  </si>
  <si>
    <t>table_value</t>
  </si>
  <si>
    <t>table1_data (object?)</t>
  </si>
  <si>
    <t>table2_data (object?)</t>
  </si>
  <si>
    <t>table3_data (object?)</t>
  </si>
  <si>
    <t>GetPercentage</t>
  </si>
  <si>
    <t>table_perc</t>
  </si>
  <si>
    <t>GetRebate</t>
  </si>
  <si>
    <t>tax_table_value_total</t>
  </si>
  <si>
    <t>GetSummation</t>
  </si>
  <si>
    <t>new summation('bracket_value', 'table1_data', 'gross_earnings')</t>
  </si>
  <si>
    <t>new getThreshold('table2_value', 'table2_data', 'age')</t>
  </si>
  <si>
    <t>new getTaxRebate('table3_value', 'table3_data', 'age')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</si>
</sst>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onsolas"/>
      <family val="3"/>
    </font>
    <font>
      <b/>
      <u/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left" vertical="center"/>
    </xf>
    <xf numFmtId="0" fontId="0" fillId="0" borderId="0" xfId="0" applyFill="1"/>
    <xf numFmtId="0" fontId="1" fillId="0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2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0" fillId="2" borderId="7" xfId="0" applyFill="1" applyBorder="1"/>
    <xf numFmtId="0" fontId="0" fillId="0" borderId="7" xfId="0" applyFill="1" applyBorder="1"/>
    <xf numFmtId="0" fontId="0" fillId="2" borderId="2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8" xfId="0" applyFill="1" applyBorder="1"/>
    <xf numFmtId="0" fontId="3" fillId="3" borderId="0" xfId="0" applyFont="1" applyFill="1"/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0" borderId="2" xfId="0" applyFont="1" applyFill="1" applyBorder="1"/>
    <xf numFmtId="0" fontId="4" fillId="0" borderId="0" xfId="0" applyFont="1"/>
    <xf numFmtId="0" fontId="5" fillId="0" borderId="0" xfId="0" applyFont="1"/>
    <xf numFmtId="0" fontId="1" fillId="2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8" fillId="4" borderId="0" xfId="0" applyFont="1" applyFill="1"/>
    <xf numFmtId="0" fontId="5" fillId="0" borderId="0" xfId="0" applyFont="1" applyAlignment="1">
      <alignment horizontal="left"/>
    </xf>
    <xf numFmtId="0" fontId="7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0" fillId="0" borderId="9" xfId="0" applyBorder="1"/>
    <xf numFmtId="0" fontId="5" fillId="0" borderId="9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80" zoomScaleNormal="8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13.5703125" bestFit="1" customWidth="1"/>
    <col min="2" max="2" width="11" style="6" bestFit="1" customWidth="1"/>
    <col min="3" max="3" width="13.5703125" style="6" bestFit="1" customWidth="1"/>
    <col min="4" max="4" width="18.140625" style="6" bestFit="1" customWidth="1"/>
    <col min="5" max="5" width="13.5703125" style="6" bestFit="1" customWidth="1"/>
    <col min="6" max="6" width="11.140625" style="6" bestFit="1" customWidth="1"/>
    <col min="7" max="7" width="39.140625" style="6" bestFit="1" customWidth="1"/>
    <col min="8" max="9" width="12.28515625" style="6" bestFit="1" customWidth="1"/>
  </cols>
  <sheetData>
    <row r="1" spans="1:13" x14ac:dyDescent="0.25">
      <c r="A1" s="22" t="s">
        <v>10</v>
      </c>
      <c r="B1" s="5">
        <f>200000*12</f>
        <v>2400000</v>
      </c>
      <c r="C1" s="7"/>
      <c r="D1" s="7"/>
      <c r="E1" s="7"/>
    </row>
    <row r="2" spans="1:13" s="2" customFormat="1" ht="15.75" thickBot="1" x14ac:dyDescent="0.3">
      <c r="A2" s="3" t="s">
        <v>0</v>
      </c>
      <c r="B2" s="3" t="s">
        <v>1</v>
      </c>
      <c r="C2" s="7" t="s">
        <v>3</v>
      </c>
      <c r="D2" s="7" t="s">
        <v>4</v>
      </c>
      <c r="E2" s="7" t="s">
        <v>5</v>
      </c>
      <c r="F2" s="7" t="s">
        <v>12</v>
      </c>
      <c r="G2" s="7" t="s">
        <v>5</v>
      </c>
      <c r="H2" s="7" t="s">
        <v>6</v>
      </c>
      <c r="I2" s="2" t="s">
        <v>11</v>
      </c>
      <c r="L2" s="28"/>
      <c r="M2" s="28"/>
    </row>
    <row r="3" spans="1:13" s="2" customFormat="1" x14ac:dyDescent="0.25">
      <c r="A3" s="8" t="s">
        <v>7</v>
      </c>
      <c r="B3" s="9"/>
      <c r="C3" s="26" t="s">
        <v>13</v>
      </c>
      <c r="D3" s="10"/>
      <c r="E3" s="10"/>
      <c r="F3" s="10"/>
      <c r="G3" s="10"/>
      <c r="H3" s="10"/>
      <c r="I3" s="20" t="s">
        <v>14</v>
      </c>
      <c r="K3" s="2">
        <v>91250</v>
      </c>
      <c r="L3" s="28">
        <f>H4/K3</f>
        <v>0.44580821917808217</v>
      </c>
      <c r="M3" s="28"/>
    </row>
    <row r="4" spans="1:13" x14ac:dyDescent="0.25">
      <c r="A4" s="11">
        <v>226000</v>
      </c>
      <c r="B4" s="12">
        <v>0.18</v>
      </c>
      <c r="C4" s="13">
        <f>IF(ISNUMBER(A3),A3,0)</f>
        <v>0</v>
      </c>
      <c r="D4" s="14" t="b">
        <f>$B$1&gt;=C4</f>
        <v>1</v>
      </c>
      <c r="E4" s="14" t="str">
        <f ca="1">_xlfn.FORMULATEXT(D4)</f>
        <v>=$B$1&gt;=C4</v>
      </c>
      <c r="F4" s="14">
        <f>IF(D4,IF($B$1&gt;A4,A4-C4,$B$1-C4),0)</f>
        <v>226000</v>
      </c>
      <c r="G4" s="14" t="str">
        <f ca="1">_xlfn.FORMULATEXT(F4)</f>
        <v>=IF(D4,IF($B$1&gt;A4,A4-C4,$B$1-C4),0)</v>
      </c>
      <c r="H4" s="14">
        <f>F4*B4</f>
        <v>40680</v>
      </c>
      <c r="I4" s="15">
        <f>H4+IF(ISNUMBER(I3),I3,0)</f>
        <v>40680</v>
      </c>
      <c r="K4">
        <f>226000/18/100</f>
        <v>125.55555555555554</v>
      </c>
      <c r="L4" s="28"/>
      <c r="M4" s="28"/>
    </row>
    <row r="5" spans="1:13" ht="16.5" x14ac:dyDescent="0.3">
      <c r="A5" s="11">
        <v>353100</v>
      </c>
      <c r="B5" s="12">
        <v>0.26</v>
      </c>
      <c r="C5" s="13">
        <f>IF(ISNUMBER(A4),A4,0)</f>
        <v>226000</v>
      </c>
      <c r="D5" s="14" t="b">
        <f t="shared" ref="D5:D9" si="0">$B$1&gt;=C5</f>
        <v>1</v>
      </c>
      <c r="E5" s="14" t="str">
        <f t="shared" ref="E5:E9" ca="1" si="1">_xlfn.FORMULATEXT(D5)</f>
        <v>=$B$1&gt;=C5</v>
      </c>
      <c r="F5" s="14">
        <f t="shared" ref="F5:F9" si="2">IF(D5,IF($B$1&gt;A5,A5-C5,$B$1-C5),0)</f>
        <v>127100</v>
      </c>
      <c r="G5" s="14" t="str">
        <f t="shared" ref="G5:G9" ca="1" si="3">_xlfn.FORMULATEXT(F5)</f>
        <v>=IF(D5,IF($B$1&gt;A5,A5-C5,$B$1-C5),0)</v>
      </c>
      <c r="H5" s="14">
        <f t="shared" ref="H5:H9" si="4">F5*B5</f>
        <v>33046</v>
      </c>
      <c r="I5" s="15">
        <f t="shared" ref="I5:I9" si="5">H5+IF(ISNUMBER(I4),I4,0)</f>
        <v>73726</v>
      </c>
      <c r="K5" s="27"/>
    </row>
    <row r="6" spans="1:13" x14ac:dyDescent="0.25">
      <c r="A6" s="11">
        <v>488700</v>
      </c>
      <c r="B6" s="12">
        <v>0.31</v>
      </c>
      <c r="C6" s="13">
        <f t="shared" ref="C6:C9" si="6">IF(ISNUMBER(A5),A5,0)</f>
        <v>353100</v>
      </c>
      <c r="D6" s="14" t="b">
        <f t="shared" si="0"/>
        <v>1</v>
      </c>
      <c r="E6" s="14" t="str">
        <f t="shared" ca="1" si="1"/>
        <v>=$B$1&gt;=C6</v>
      </c>
      <c r="F6" s="14">
        <f t="shared" si="2"/>
        <v>135600</v>
      </c>
      <c r="G6" s="14" t="str">
        <f t="shared" ca="1" si="3"/>
        <v>=IF(D6,IF($B$1&gt;A6,A6-C6,$B$1-C6),0)</v>
      </c>
      <c r="H6" s="14">
        <f t="shared" si="4"/>
        <v>42036</v>
      </c>
      <c r="I6" s="15">
        <f t="shared" si="5"/>
        <v>115762</v>
      </c>
    </row>
    <row r="7" spans="1:13" x14ac:dyDescent="0.25">
      <c r="A7" s="11">
        <v>641400</v>
      </c>
      <c r="B7" s="12">
        <v>0.36</v>
      </c>
      <c r="C7" s="13">
        <f t="shared" si="6"/>
        <v>488700</v>
      </c>
      <c r="D7" s="14" t="b">
        <f t="shared" si="0"/>
        <v>1</v>
      </c>
      <c r="E7" s="14" t="str">
        <f t="shared" ca="1" si="1"/>
        <v>=$B$1&gt;=C7</v>
      </c>
      <c r="F7" s="14">
        <f t="shared" si="2"/>
        <v>152700</v>
      </c>
      <c r="G7" s="14" t="str">
        <f t="shared" ca="1" si="3"/>
        <v>=IF(D7,IF($B$1&gt;A7,A7-C7,$B$1-C7),0)</v>
      </c>
      <c r="H7" s="14">
        <f t="shared" si="4"/>
        <v>54972</v>
      </c>
      <c r="I7" s="15">
        <f t="shared" si="5"/>
        <v>170734</v>
      </c>
    </row>
    <row r="8" spans="1:13" x14ac:dyDescent="0.25">
      <c r="A8" s="11">
        <v>817600</v>
      </c>
      <c r="B8" s="12">
        <v>0.39</v>
      </c>
      <c r="C8" s="13">
        <f t="shared" si="6"/>
        <v>641400</v>
      </c>
      <c r="D8" s="14" t="b">
        <f t="shared" si="0"/>
        <v>1</v>
      </c>
      <c r="E8" s="14" t="str">
        <f t="shared" ca="1" si="1"/>
        <v>=$B$1&gt;=C8</v>
      </c>
      <c r="F8" s="14">
        <f t="shared" si="2"/>
        <v>176200</v>
      </c>
      <c r="G8" s="14" t="str">
        <f t="shared" ca="1" si="3"/>
        <v>=IF(D8,IF($B$1&gt;A8,A8-C8,$B$1-C8),0)</v>
      </c>
      <c r="H8" s="14">
        <f t="shared" si="4"/>
        <v>68718</v>
      </c>
      <c r="I8" s="15">
        <f t="shared" si="5"/>
        <v>239452</v>
      </c>
    </row>
    <row r="9" spans="1:13" x14ac:dyDescent="0.25">
      <c r="A9" s="11">
        <v>1731600</v>
      </c>
      <c r="B9" s="12">
        <v>0.41</v>
      </c>
      <c r="C9" s="13">
        <f t="shared" si="6"/>
        <v>817600</v>
      </c>
      <c r="D9" s="14" t="b">
        <f t="shared" si="0"/>
        <v>1</v>
      </c>
      <c r="E9" s="14" t="str">
        <f t="shared" ca="1" si="1"/>
        <v>=$B$1&gt;=C9</v>
      </c>
      <c r="F9" s="14">
        <f t="shared" si="2"/>
        <v>914000</v>
      </c>
      <c r="G9" s="14" t="str">
        <f t="shared" ca="1" si="3"/>
        <v>=IF(D9,IF($B$1&gt;A9,A9-C9,$B$1-C9),0)</v>
      </c>
      <c r="H9" s="14">
        <f t="shared" si="4"/>
        <v>374740</v>
      </c>
      <c r="I9" s="15">
        <f t="shared" si="5"/>
        <v>614192</v>
      </c>
      <c r="K9">
        <v>40680</v>
      </c>
      <c r="L9">
        <v>91250</v>
      </c>
      <c r="M9">
        <v>0.45</v>
      </c>
    </row>
    <row r="10" spans="1:13" ht="15.75" thickBot="1" x14ac:dyDescent="0.3">
      <c r="A10" s="23" t="s">
        <v>2</v>
      </c>
      <c r="B10" s="24">
        <v>0.45</v>
      </c>
      <c r="C10" s="25">
        <f>IF(ISNUMBER(A9),A9,0)</f>
        <v>1731600</v>
      </c>
      <c r="D10" s="17" t="b">
        <f>$B$1&gt;=C10</f>
        <v>1</v>
      </c>
      <c r="E10" s="17" t="str">
        <f ca="1">_xlfn.FORMULATEXT(D10)</f>
        <v>=$B$1&gt;=C10</v>
      </c>
      <c r="F10" s="17">
        <f>IF(D10,IF($B$1&gt;A10,A10-C10,$B$1-C10),0)</f>
        <v>668400</v>
      </c>
      <c r="G10" s="17" t="str">
        <f ca="1">_xlfn.FORMULATEXT(F10)</f>
        <v>=IF(D10,IF($B$1&gt;A10,A10-C10,$B$1-C10),0)</v>
      </c>
      <c r="H10" s="17">
        <f>F10*B10</f>
        <v>300780</v>
      </c>
      <c r="I10" s="21">
        <f>H10+IF(ISNUMBER(I9),I9,0)</f>
        <v>914972</v>
      </c>
      <c r="K10">
        <f>K9/L9*100</f>
        <v>44.580821917808215</v>
      </c>
    </row>
    <row r="11" spans="1:13" x14ac:dyDescent="0.25">
      <c r="A11" s="8" t="s">
        <v>8</v>
      </c>
      <c r="B11" s="18"/>
      <c r="C11" s="19"/>
      <c r="D11" s="19"/>
      <c r="E11" s="19"/>
      <c r="F11" s="19"/>
      <c r="G11" s="19"/>
      <c r="H11" s="19"/>
      <c r="I11" s="20"/>
      <c r="K11">
        <f>K9*K10/100</f>
        <v>18135.478356164382</v>
      </c>
    </row>
    <row r="12" spans="1:13" x14ac:dyDescent="0.25">
      <c r="A12" s="11">
        <v>12544</v>
      </c>
      <c r="B12" s="12">
        <v>0.01</v>
      </c>
      <c r="C12" s="13">
        <f>IF(ISNUMBER(A11),A11,0)</f>
        <v>0</v>
      </c>
      <c r="D12" s="14" t="b">
        <f t="shared" ref="D12:D13" si="7">$B$1&gt;=C12</f>
        <v>1</v>
      </c>
      <c r="E12" s="14" t="str">
        <f ca="1">_xlfn.FORMULATEXT(D12)</f>
        <v>=$B$1&gt;=C12</v>
      </c>
      <c r="F12" s="14">
        <f>IF(D12,IF($B$1&gt;A12,A12-C12,$B$1-C12),0)</f>
        <v>12544</v>
      </c>
      <c r="G12" s="14" t="str">
        <f ca="1">_xlfn.FORMULATEXT(F12)</f>
        <v>=IF(D12,IF($B$1&gt;A12,A12-C12,$B$1-C12),0)</v>
      </c>
      <c r="H12" s="14">
        <f>F12*B12</f>
        <v>125.44</v>
      </c>
      <c r="I12" s="15">
        <f>H12+IF(ISNUMBER(I11),I11,0)</f>
        <v>125.44</v>
      </c>
    </row>
    <row r="13" spans="1:13" ht="15.75" thickBot="1" x14ac:dyDescent="0.3">
      <c r="A13" s="23" t="s">
        <v>2</v>
      </c>
      <c r="B13" s="16">
        <v>0</v>
      </c>
      <c r="C13" s="25">
        <f>IF(ISNUMBER(A12),A12,0)</f>
        <v>12544</v>
      </c>
      <c r="D13" s="17" t="b">
        <f t="shared" si="7"/>
        <v>1</v>
      </c>
      <c r="E13" s="17" t="str">
        <f ca="1">_xlfn.FORMULATEXT(D13)</f>
        <v>=$B$1&gt;=C13</v>
      </c>
      <c r="F13" s="17">
        <f>IF(D13,IF($B$1&gt;A13,A13-C13,$B$1-C13),0)</f>
        <v>2387456</v>
      </c>
      <c r="G13" s="17" t="str">
        <f ca="1">_xlfn.FORMULATEXT(F13)</f>
        <v>=IF(D13,IF($B$1&gt;A13,A13-C13,$B$1-C13),0)</v>
      </c>
      <c r="H13" s="17">
        <f>F13*B13</f>
        <v>0</v>
      </c>
      <c r="I13" s="21">
        <f>H13+IF(ISNUMBER(I12),I12,0)</f>
        <v>125.44</v>
      </c>
    </row>
    <row r="14" spans="1:13" x14ac:dyDescent="0.25">
      <c r="A14" s="8" t="s">
        <v>9</v>
      </c>
      <c r="B14" s="9"/>
      <c r="C14" s="19"/>
      <c r="D14" s="19"/>
      <c r="E14" s="19"/>
      <c r="F14" s="19"/>
      <c r="G14" s="19"/>
      <c r="H14" s="19"/>
      <c r="I14" s="20"/>
    </row>
    <row r="15" spans="1:13" x14ac:dyDescent="0.25">
      <c r="A15" s="11">
        <v>226000</v>
      </c>
      <c r="B15" s="12">
        <v>0.18</v>
      </c>
      <c r="C15" s="13">
        <f>IF(ISNUMBER(A14),A14,0)</f>
        <v>0</v>
      </c>
      <c r="D15" s="14" t="b">
        <f t="shared" ref="D15:D24" si="8">$B$1&gt;=C15</f>
        <v>1</v>
      </c>
      <c r="E15" s="14" t="str">
        <f ca="1">_xlfn.FORMULATEXT(D15)</f>
        <v>=$B$1&gt;=C15</v>
      </c>
      <c r="F15" s="14">
        <f>IF(D15,IF($B$1&gt;A15,A15-C15,$B$1-C15),0)</f>
        <v>226000</v>
      </c>
      <c r="G15" s="14" t="str">
        <f ca="1">_xlfn.FORMULATEXT(F15)</f>
        <v>=IF(D15,IF($B$1&gt;A15,A15-C15,$B$1-C15),0)</v>
      </c>
      <c r="H15" s="14">
        <f>F15*B15</f>
        <v>40680</v>
      </c>
      <c r="I15" s="15">
        <f>H15+IF(ISNUMBER(I14),I14,0)</f>
        <v>40680</v>
      </c>
    </row>
    <row r="16" spans="1:13" x14ac:dyDescent="0.25">
      <c r="A16" s="11">
        <v>227000</v>
      </c>
      <c r="B16" s="12">
        <v>0.2</v>
      </c>
      <c r="C16" s="13">
        <f t="shared" ref="C16:C20" si="9">IF(ISNUMBER(A15),A15,0)</f>
        <v>226000</v>
      </c>
      <c r="D16" s="14" t="b">
        <f t="shared" si="8"/>
        <v>1</v>
      </c>
      <c r="E16" s="14" t="str">
        <f t="shared" ref="E16:E24" ca="1" si="10">_xlfn.FORMULATEXT(D16)</f>
        <v>=$B$1&gt;=C16</v>
      </c>
      <c r="F16" s="14">
        <f t="shared" ref="F16:F20" si="11">IF(D16,IF($B$1&gt;A16,A16-C16,$B$1-C16),0)</f>
        <v>1000</v>
      </c>
      <c r="G16" s="14" t="str">
        <f t="shared" ref="G16:G24" ca="1" si="12">_xlfn.FORMULATEXT(F16)</f>
        <v>=IF(D16,IF($B$1&gt;A16,A16-C16,$B$1-C16),0)</v>
      </c>
      <c r="H16" s="14">
        <f t="shared" ref="H16:H20" si="13">F16*B16</f>
        <v>200</v>
      </c>
      <c r="I16" s="15">
        <f t="shared" ref="I16:I20" si="14">H16+IF(ISNUMBER(I15),I15,0)</f>
        <v>40880</v>
      </c>
    </row>
    <row r="17" spans="1:9" x14ac:dyDescent="0.25">
      <c r="A17" s="11">
        <v>302700</v>
      </c>
      <c r="B17" s="12">
        <v>0.22</v>
      </c>
      <c r="C17" s="13">
        <f t="shared" si="9"/>
        <v>227000</v>
      </c>
      <c r="D17" s="14" t="b">
        <f t="shared" si="8"/>
        <v>1</v>
      </c>
      <c r="E17" s="14" t="str">
        <f t="shared" ca="1" si="10"/>
        <v>=$B$1&gt;=C17</v>
      </c>
      <c r="F17" s="14">
        <f t="shared" si="11"/>
        <v>75700</v>
      </c>
      <c r="G17" s="14" t="str">
        <f t="shared" ca="1" si="12"/>
        <v>=IF(D17,IF($B$1&gt;A17,A17-C17,$B$1-C17),0)</v>
      </c>
      <c r="H17" s="14">
        <f t="shared" si="13"/>
        <v>16654</v>
      </c>
      <c r="I17" s="15">
        <f t="shared" si="14"/>
        <v>57534</v>
      </c>
    </row>
    <row r="18" spans="1:9" x14ac:dyDescent="0.25">
      <c r="A18" s="11">
        <v>353100</v>
      </c>
      <c r="B18" s="12">
        <v>0.26</v>
      </c>
      <c r="C18" s="13">
        <f t="shared" si="9"/>
        <v>302700</v>
      </c>
      <c r="D18" s="14" t="b">
        <f t="shared" si="8"/>
        <v>1</v>
      </c>
      <c r="E18" s="14" t="str">
        <f t="shared" ca="1" si="10"/>
        <v>=$B$1&gt;=C18</v>
      </c>
      <c r="F18" s="14">
        <f t="shared" si="11"/>
        <v>50400</v>
      </c>
      <c r="G18" s="14" t="str">
        <f t="shared" ca="1" si="12"/>
        <v>=IF(D18,IF($B$1&gt;A18,A18-C18,$B$1-C18),0)</v>
      </c>
      <c r="H18" s="14">
        <f t="shared" si="13"/>
        <v>13104</v>
      </c>
      <c r="I18" s="15">
        <f t="shared" si="14"/>
        <v>70638</v>
      </c>
    </row>
    <row r="19" spans="1:9" x14ac:dyDescent="0.25">
      <c r="A19" s="11">
        <v>488700</v>
      </c>
      <c r="B19" s="12">
        <v>0.3</v>
      </c>
      <c r="C19" s="13">
        <f t="shared" si="9"/>
        <v>353100</v>
      </c>
      <c r="D19" s="14" t="b">
        <f t="shared" si="8"/>
        <v>1</v>
      </c>
      <c r="E19" s="14" t="str">
        <f t="shared" ca="1" si="10"/>
        <v>=$B$1&gt;=C19</v>
      </c>
      <c r="F19" s="14">
        <f t="shared" si="11"/>
        <v>135600</v>
      </c>
      <c r="G19" s="14" t="str">
        <f t="shared" ca="1" si="12"/>
        <v>=IF(D19,IF($B$1&gt;A19,A19-C19,$B$1-C19),0)</v>
      </c>
      <c r="H19" s="14">
        <f t="shared" si="13"/>
        <v>40680</v>
      </c>
      <c r="I19" s="15">
        <f t="shared" si="14"/>
        <v>111318</v>
      </c>
    </row>
    <row r="20" spans="1:9" x14ac:dyDescent="0.25">
      <c r="A20" s="11">
        <v>502900</v>
      </c>
      <c r="B20" s="12">
        <v>0.31</v>
      </c>
      <c r="C20" s="13">
        <f t="shared" si="9"/>
        <v>488700</v>
      </c>
      <c r="D20" s="14" t="b">
        <f t="shared" si="8"/>
        <v>1</v>
      </c>
      <c r="E20" s="14" t="str">
        <f t="shared" ca="1" si="10"/>
        <v>=$B$1&gt;=C20</v>
      </c>
      <c r="F20" s="14">
        <f t="shared" si="11"/>
        <v>14200</v>
      </c>
      <c r="G20" s="14" t="str">
        <f t="shared" ca="1" si="12"/>
        <v>=IF(D20,IF($B$1&gt;A20,A20-C20,$B$1-C20),0)</v>
      </c>
      <c r="H20" s="14">
        <f t="shared" si="13"/>
        <v>4402</v>
      </c>
      <c r="I20" s="15">
        <f t="shared" si="14"/>
        <v>115720</v>
      </c>
    </row>
    <row r="21" spans="1:9" x14ac:dyDescent="0.25">
      <c r="A21" s="11">
        <v>641400</v>
      </c>
      <c r="B21" s="12">
        <v>0.36</v>
      </c>
      <c r="C21" s="13">
        <f t="shared" ref="C21:C24" si="15">IF(ISNUMBER(A20),A20,0)</f>
        <v>502900</v>
      </c>
      <c r="D21" s="14" t="b">
        <f t="shared" si="8"/>
        <v>1</v>
      </c>
      <c r="E21" s="14" t="str">
        <f t="shared" ca="1" si="10"/>
        <v>=$B$1&gt;=C21</v>
      </c>
      <c r="F21" s="14">
        <f t="shared" ref="F21:F24" si="16">IF(D21,IF($B$1&gt;A21,A21-C21,$B$1-C21),0)</f>
        <v>138500</v>
      </c>
      <c r="G21" s="14" t="str">
        <f t="shared" ca="1" si="12"/>
        <v>=IF(D21,IF($B$1&gt;A21,A21-C21,$B$1-C21),0)</v>
      </c>
      <c r="H21" s="14">
        <f t="shared" ref="H21:H24" si="17">F21*B21</f>
        <v>49860</v>
      </c>
      <c r="I21" s="15">
        <f t="shared" ref="I21:I24" si="18">H21+IF(ISNUMBER(I20),I20,0)</f>
        <v>165580</v>
      </c>
    </row>
    <row r="22" spans="1:9" x14ac:dyDescent="0.25">
      <c r="A22" s="11">
        <v>817600</v>
      </c>
      <c r="B22" s="12">
        <v>0.39</v>
      </c>
      <c r="C22" s="13">
        <f t="shared" si="15"/>
        <v>641400</v>
      </c>
      <c r="D22" s="14" t="b">
        <f t="shared" si="8"/>
        <v>1</v>
      </c>
      <c r="E22" s="14" t="str">
        <f t="shared" ca="1" si="10"/>
        <v>=$B$1&gt;=C22</v>
      </c>
      <c r="F22" s="14">
        <f t="shared" si="16"/>
        <v>176200</v>
      </c>
      <c r="G22" s="14" t="str">
        <f t="shared" ca="1" si="12"/>
        <v>=IF(D22,IF($B$1&gt;A22,A22-C22,$B$1-C22),0)</v>
      </c>
      <c r="H22" s="14">
        <f t="shared" si="17"/>
        <v>68718</v>
      </c>
      <c r="I22" s="15">
        <f t="shared" si="18"/>
        <v>234298</v>
      </c>
    </row>
    <row r="23" spans="1:9" x14ac:dyDescent="0.25">
      <c r="A23" s="11">
        <v>1231600</v>
      </c>
      <c r="B23" s="12">
        <v>0.41</v>
      </c>
      <c r="C23" s="13">
        <f t="shared" si="15"/>
        <v>817600</v>
      </c>
      <c r="D23" s="14" t="b">
        <f t="shared" si="8"/>
        <v>1</v>
      </c>
      <c r="E23" s="14" t="str">
        <f t="shared" ca="1" si="10"/>
        <v>=$B$1&gt;=C23</v>
      </c>
      <c r="F23" s="14">
        <f t="shared" si="16"/>
        <v>414000</v>
      </c>
      <c r="G23" s="14" t="str">
        <f t="shared" ca="1" si="12"/>
        <v>=IF(D23,IF($B$1&gt;A23,A23-C23,$B$1-C23),0)</v>
      </c>
      <c r="H23" s="14">
        <f t="shared" si="17"/>
        <v>169740</v>
      </c>
      <c r="I23" s="15">
        <f t="shared" si="18"/>
        <v>404038</v>
      </c>
    </row>
    <row r="24" spans="1:9" ht="15.75" thickBot="1" x14ac:dyDescent="0.3">
      <c r="A24" s="23" t="s">
        <v>2</v>
      </c>
      <c r="B24" s="24">
        <v>0.45200000000000001</v>
      </c>
      <c r="C24" s="25">
        <f t="shared" si="15"/>
        <v>1231600</v>
      </c>
      <c r="D24" s="17" t="b">
        <f t="shared" si="8"/>
        <v>1</v>
      </c>
      <c r="E24" s="17" t="str">
        <f t="shared" ca="1" si="10"/>
        <v>=$B$1&gt;=C24</v>
      </c>
      <c r="F24" s="17">
        <f t="shared" si="16"/>
        <v>1168400</v>
      </c>
      <c r="G24" s="17" t="str">
        <f t="shared" ca="1" si="12"/>
        <v>=IF(D24,IF($B$1&gt;A24,A24-C24,$B$1-C24),0)</v>
      </c>
      <c r="H24" s="17">
        <f t="shared" si="17"/>
        <v>528116.80000000005</v>
      </c>
      <c r="I24" s="21">
        <f t="shared" si="18"/>
        <v>932154.8</v>
      </c>
    </row>
    <row r="25" spans="1:9" x14ac:dyDescent="0.25">
      <c r="A25" s="14"/>
      <c r="B25" s="14"/>
      <c r="C25" s="14"/>
      <c r="D25" s="14"/>
      <c r="E25" s="14"/>
      <c r="F25" s="14"/>
      <c r="G25" s="14"/>
      <c r="H2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6" sqref="H16"/>
    </sheetView>
  </sheetViews>
  <sheetFormatPr defaultRowHeight="15" x14ac:dyDescent="0.25"/>
  <cols>
    <col min="1" max="1" width="9.7109375" style="2" bestFit="1" customWidth="1"/>
    <col min="2" max="2" width="9.85546875" bestFit="1" customWidth="1"/>
    <col min="4" max="4" width="10.42578125" bestFit="1" customWidth="1"/>
    <col min="5" max="5" width="14.28515625" bestFit="1" customWidth="1"/>
    <col min="7" max="7" width="14" bestFit="1" customWidth="1"/>
  </cols>
  <sheetData>
    <row r="1" spans="1:7" s="2" customFormat="1" x14ac:dyDescent="0.25">
      <c r="A1" s="4" t="s">
        <v>18</v>
      </c>
      <c r="B1" s="4">
        <v>23</v>
      </c>
      <c r="G1" s="2" t="s">
        <v>22</v>
      </c>
    </row>
    <row r="2" spans="1:7" s="2" customFormat="1" x14ac:dyDescent="0.25">
      <c r="A2" s="3">
        <v>2023</v>
      </c>
      <c r="B2" s="7"/>
      <c r="D2" s="2" t="s">
        <v>16</v>
      </c>
    </row>
    <row r="3" spans="1:7" s="2" customFormat="1" x14ac:dyDescent="0.25">
      <c r="A3" s="3" t="s">
        <v>15</v>
      </c>
      <c r="B3" s="3" t="s">
        <v>17</v>
      </c>
      <c r="D3" s="2" t="s">
        <v>20</v>
      </c>
      <c r="E3" s="2" t="s">
        <v>12</v>
      </c>
      <c r="F3" s="2" t="s">
        <v>19</v>
      </c>
    </row>
    <row r="4" spans="1:7" x14ac:dyDescent="0.25">
      <c r="A4" s="3">
        <v>0</v>
      </c>
      <c r="B4" s="1">
        <v>91250</v>
      </c>
      <c r="E4">
        <f>B4-IF(ISNUMBER(B3),B3,0)</f>
        <v>91250</v>
      </c>
      <c r="F4">
        <f>E4*Percentage!B4</f>
        <v>16425</v>
      </c>
    </row>
    <row r="5" spans="1:7" x14ac:dyDescent="0.25">
      <c r="A5" s="3">
        <v>65</v>
      </c>
      <c r="B5" s="1">
        <v>141250</v>
      </c>
      <c r="E5">
        <f>B5-IF(ISNUMBER(B4),B4,0)</f>
        <v>50000</v>
      </c>
      <c r="F5">
        <f>E5*Percentage!B4</f>
        <v>9000</v>
      </c>
    </row>
    <row r="6" spans="1:7" x14ac:dyDescent="0.25">
      <c r="A6" s="3">
        <v>75</v>
      </c>
      <c r="B6" s="1">
        <v>157900</v>
      </c>
      <c r="E6">
        <f>B6-IF(ISNUMBER(B5),B5,0)</f>
        <v>16650</v>
      </c>
      <c r="F6">
        <f>E6*Percentage!B4</f>
        <v>2997</v>
      </c>
    </row>
    <row r="7" spans="1:7" x14ac:dyDescent="0.25">
      <c r="A7" s="7"/>
      <c r="B7" s="6"/>
    </row>
    <row r="8" spans="1:7" x14ac:dyDescent="0.25">
      <c r="A8" s="3">
        <v>75</v>
      </c>
      <c r="B8" s="1">
        <v>157900</v>
      </c>
      <c r="D8">
        <f>IF(B1&lt;= A8,B8,0)</f>
        <v>157900</v>
      </c>
      <c r="E8">
        <f t="shared" ref="E8:E10" si="0">B8-IF(ISNUMBER(B7),B7,0)</f>
        <v>157900</v>
      </c>
    </row>
    <row r="9" spans="1:7" x14ac:dyDescent="0.25">
      <c r="A9" s="3">
        <v>65</v>
      </c>
      <c r="B9" s="1">
        <v>141250</v>
      </c>
      <c r="D9">
        <f t="shared" ref="D9:D10" si="1">IF(B2&lt;= A9,B9,0)</f>
        <v>141250</v>
      </c>
      <c r="E9">
        <f t="shared" si="0"/>
        <v>-16650</v>
      </c>
    </row>
    <row r="10" spans="1:7" x14ac:dyDescent="0.25">
      <c r="A10" s="29" t="s">
        <v>21</v>
      </c>
      <c r="B10" s="1">
        <v>91250</v>
      </c>
      <c r="D10">
        <f t="shared" si="1"/>
        <v>0</v>
      </c>
      <c r="E10">
        <f t="shared" si="0"/>
        <v>-50000</v>
      </c>
    </row>
    <row r="11" spans="1:7" x14ac:dyDescent="0.25">
      <c r="A11" s="7"/>
      <c r="B11" s="6"/>
    </row>
    <row r="12" spans="1:7" x14ac:dyDescent="0.25">
      <c r="A12" s="3">
        <v>2022</v>
      </c>
    </row>
    <row r="13" spans="1:7" x14ac:dyDescent="0.25">
      <c r="A13" s="3">
        <v>0</v>
      </c>
      <c r="B13" s="1">
        <v>87300</v>
      </c>
      <c r="E13">
        <f>B13-IF(ISNUMBER(B12),B12,0)</f>
        <v>87300</v>
      </c>
      <c r="F13">
        <f>E13*0.18</f>
        <v>15714</v>
      </c>
    </row>
    <row r="14" spans="1:7" x14ac:dyDescent="0.25">
      <c r="A14" s="3">
        <v>65</v>
      </c>
      <c r="B14" s="1">
        <v>135150</v>
      </c>
      <c r="E14">
        <f t="shared" ref="E14:E15" si="2">B14-IF(ISNUMBER(B13),B13,0)</f>
        <v>47850</v>
      </c>
      <c r="F14">
        <f t="shared" ref="F14:F15" si="3">E14*0.18</f>
        <v>8613</v>
      </c>
    </row>
    <row r="15" spans="1:7" x14ac:dyDescent="0.25">
      <c r="A15" s="3">
        <v>75</v>
      </c>
      <c r="B15" s="1">
        <v>151100</v>
      </c>
      <c r="E15">
        <f t="shared" si="2"/>
        <v>15950</v>
      </c>
      <c r="F15">
        <f t="shared" si="3"/>
        <v>2871</v>
      </c>
    </row>
    <row r="16" spans="1:7" x14ac:dyDescent="0.25">
      <c r="A16" s="3">
        <v>2021</v>
      </c>
    </row>
    <row r="17" spans="1:6" x14ac:dyDescent="0.25">
      <c r="A17" s="3">
        <v>0</v>
      </c>
      <c r="B17" s="1">
        <v>83100</v>
      </c>
      <c r="E17">
        <f>B17-IF(ISNUMBER(B16),B16,0)</f>
        <v>83100</v>
      </c>
      <c r="F17">
        <f>E17*0.18</f>
        <v>14958</v>
      </c>
    </row>
    <row r="18" spans="1:6" x14ac:dyDescent="0.25">
      <c r="A18" s="3">
        <v>65</v>
      </c>
      <c r="B18" s="1">
        <v>128650</v>
      </c>
      <c r="E18">
        <f t="shared" ref="E18:E19" si="4">B18-IF(ISNUMBER(B17),B17,0)</f>
        <v>45550</v>
      </c>
      <c r="F18">
        <f t="shared" ref="F18:F19" si="5">E18*0.18</f>
        <v>8199</v>
      </c>
    </row>
    <row r="19" spans="1:6" x14ac:dyDescent="0.25">
      <c r="A19" s="3">
        <v>75</v>
      </c>
      <c r="B19" s="1">
        <v>143850</v>
      </c>
      <c r="E19">
        <f t="shared" si="4"/>
        <v>15200</v>
      </c>
      <c r="F19">
        <f t="shared" si="5"/>
        <v>2736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4" sqref="A4"/>
    </sheetView>
  </sheetViews>
  <sheetFormatPr defaultRowHeight="15" x14ac:dyDescent="0.25"/>
  <cols>
    <col min="2" max="2" width="9.85546875" bestFit="1" customWidth="1"/>
    <col min="3" max="3" width="12.28515625" bestFit="1" customWidth="1"/>
    <col min="4" max="4" width="11.28515625" bestFit="1" customWidth="1"/>
    <col min="5" max="5" width="11" bestFit="1" customWidth="1"/>
    <col min="6" max="6" width="6.85546875" bestFit="1" customWidth="1"/>
    <col min="7" max="7" width="14" bestFit="1" customWidth="1"/>
  </cols>
  <sheetData>
    <row r="1" spans="1:7" x14ac:dyDescent="0.25">
      <c r="A1" s="4" t="s">
        <v>18</v>
      </c>
      <c r="B1" s="4">
        <v>74</v>
      </c>
      <c r="C1" s="2"/>
      <c r="D1" s="2"/>
      <c r="E1" s="2"/>
      <c r="F1" s="2"/>
      <c r="G1" s="2" t="s">
        <v>22</v>
      </c>
    </row>
    <row r="2" spans="1:7" x14ac:dyDescent="0.25">
      <c r="A2" s="3">
        <v>2023</v>
      </c>
      <c r="B2" s="7"/>
      <c r="C2" s="2"/>
      <c r="D2" s="2"/>
      <c r="E2" s="2"/>
      <c r="F2" s="2"/>
      <c r="G2" s="2"/>
    </row>
    <row r="3" spans="1:7" x14ac:dyDescent="0.25">
      <c r="A3" s="3" t="s">
        <v>15</v>
      </c>
      <c r="B3" s="3" t="s">
        <v>17</v>
      </c>
      <c r="C3" s="2" t="s">
        <v>23</v>
      </c>
      <c r="D3" s="2" t="s">
        <v>20</v>
      </c>
      <c r="E3" s="2" t="s">
        <v>12</v>
      </c>
      <c r="F3" s="2" t="s">
        <v>19</v>
      </c>
      <c r="G3" s="2"/>
    </row>
    <row r="4" spans="1:7" x14ac:dyDescent="0.25">
      <c r="A4" s="3">
        <v>75</v>
      </c>
      <c r="B4" s="1">
        <v>16425</v>
      </c>
      <c r="C4">
        <f>B6</f>
        <v>2997</v>
      </c>
      <c r="D4" t="b">
        <f>$B$1&gt;=A4</f>
        <v>0</v>
      </c>
    </row>
    <row r="5" spans="1:7" x14ac:dyDescent="0.25">
      <c r="A5" s="3">
        <v>65</v>
      </c>
      <c r="B5" s="1">
        <v>9000</v>
      </c>
      <c r="C5">
        <f>B6</f>
        <v>2997</v>
      </c>
      <c r="D5" t="b">
        <f t="shared" ref="D5:D6" si="0">$B$1&gt;=A5</f>
        <v>1</v>
      </c>
    </row>
    <row r="6" spans="1:7" x14ac:dyDescent="0.25">
      <c r="A6" s="29" t="s">
        <v>21</v>
      </c>
      <c r="B6" s="1">
        <v>2997</v>
      </c>
      <c r="C6">
        <f>B6</f>
        <v>2997</v>
      </c>
      <c r="D6" t="b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5" sqref="F15"/>
    </sheetView>
  </sheetViews>
  <sheetFormatPr defaultRowHeight="15" x14ac:dyDescent="0.25"/>
  <cols>
    <col min="5" max="5" width="10.42578125" bestFit="1" customWidth="1"/>
    <col min="6" max="6" width="11" bestFit="1" customWidth="1"/>
    <col min="8" max="8" width="14" bestFit="1" customWidth="1"/>
  </cols>
  <sheetData>
    <row r="1" spans="1:8" x14ac:dyDescent="0.25">
      <c r="A1" s="4" t="s">
        <v>18</v>
      </c>
      <c r="B1" s="4">
        <v>75</v>
      </c>
      <c r="C1" s="2"/>
      <c r="D1" s="2"/>
      <c r="E1" s="2"/>
      <c r="F1" s="2"/>
      <c r="G1" s="2"/>
      <c r="H1" s="2" t="s">
        <v>22</v>
      </c>
    </row>
    <row r="2" spans="1:8" x14ac:dyDescent="0.25">
      <c r="A2" s="3">
        <v>2023</v>
      </c>
      <c r="B2" s="7"/>
      <c r="C2" s="2"/>
      <c r="D2" s="2"/>
      <c r="E2" s="2"/>
      <c r="F2" s="2"/>
      <c r="G2" s="2"/>
      <c r="H2" s="2"/>
    </row>
    <row r="3" spans="1:8" x14ac:dyDescent="0.25">
      <c r="A3" s="3" t="s">
        <v>15</v>
      </c>
      <c r="B3" s="3" t="s">
        <v>17</v>
      </c>
      <c r="C3" s="2"/>
      <c r="D3" s="2" t="s">
        <v>24</v>
      </c>
      <c r="E3" s="2" t="s">
        <v>20</v>
      </c>
      <c r="F3" s="2" t="s">
        <v>12</v>
      </c>
      <c r="G3" s="2"/>
      <c r="H3" s="2"/>
    </row>
    <row r="4" spans="1:8" x14ac:dyDescent="0.25">
      <c r="A4" s="29" t="s">
        <v>21</v>
      </c>
      <c r="B4" s="1">
        <v>91250</v>
      </c>
      <c r="D4">
        <f>IF(ISNUMBER(A4),A4-1,0)</f>
        <v>0</v>
      </c>
      <c r="E4" t="b">
        <f>$B$1&gt;=D4</f>
        <v>1</v>
      </c>
      <c r="F4">
        <f>IF(E4,B4,0)</f>
        <v>91250</v>
      </c>
    </row>
    <row r="5" spans="1:8" x14ac:dyDescent="0.25">
      <c r="A5" s="3">
        <v>65</v>
      </c>
      <c r="B5" s="1">
        <v>141250</v>
      </c>
      <c r="D5">
        <f t="shared" ref="D5:D6" si="0">IF(ISNUMBER(A5),A5-1,0)</f>
        <v>64</v>
      </c>
      <c r="E5" t="b">
        <f t="shared" ref="E5:E6" si="1">$B$1&gt;=D5</f>
        <v>1</v>
      </c>
      <c r="F5">
        <f>IF(E5,B5,0)</f>
        <v>141250</v>
      </c>
    </row>
    <row r="6" spans="1:8" x14ac:dyDescent="0.25">
      <c r="A6" s="3">
        <v>75</v>
      </c>
      <c r="B6" s="1">
        <v>157900</v>
      </c>
      <c r="D6">
        <f t="shared" si="0"/>
        <v>74</v>
      </c>
      <c r="E6" t="b">
        <f t="shared" si="1"/>
        <v>1</v>
      </c>
      <c r="F6">
        <f>IF(E6,B6,0)</f>
        <v>157900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C1" workbookViewId="0">
      <selection activeCell="H7" sqref="H7"/>
    </sheetView>
  </sheetViews>
  <sheetFormatPr defaultRowHeight="15" x14ac:dyDescent="0.25"/>
  <cols>
    <col min="1" max="1" width="8.42578125" bestFit="1" customWidth="1"/>
    <col min="2" max="2" width="23" bestFit="1" customWidth="1"/>
    <col min="3" max="3" width="6" bestFit="1" customWidth="1"/>
    <col min="4" max="4" width="33.42578125" bestFit="1" customWidth="1"/>
    <col min="5" max="5" width="12.5703125" bestFit="1" customWidth="1"/>
    <col min="6" max="6" width="26.42578125" bestFit="1" customWidth="1"/>
    <col min="7" max="7" width="29" bestFit="1" customWidth="1"/>
    <col min="8" max="8" width="79.7109375" bestFit="1" customWidth="1"/>
    <col min="9" max="9" width="20.42578125" bestFit="1" customWidth="1"/>
    <col min="10" max="10" width="16.85546875" bestFit="1" customWidth="1"/>
    <col min="11" max="11" width="10.7109375" bestFit="1" customWidth="1"/>
    <col min="12" max="12" width="103.140625" bestFit="1" customWidth="1"/>
    <col min="13" max="13" width="4.85546875" bestFit="1" customWidth="1"/>
    <col min="14" max="14" width="22.85546875" bestFit="1" customWidth="1"/>
  </cols>
  <sheetData>
    <row r="1" spans="1:15" x14ac:dyDescent="0.25">
      <c r="A1" s="30"/>
      <c r="B1" s="30" t="s">
        <v>25</v>
      </c>
      <c r="C1" s="30"/>
      <c r="D1" s="30" t="s">
        <v>26</v>
      </c>
      <c r="E1" s="30"/>
      <c r="F1" s="30"/>
      <c r="G1" s="30"/>
      <c r="H1" s="30" t="s">
        <v>27</v>
      </c>
      <c r="I1" s="30"/>
      <c r="J1" s="30"/>
      <c r="K1" s="30"/>
      <c r="M1" s="31" t="s">
        <v>28</v>
      </c>
      <c r="N1" s="32" t="s">
        <v>29</v>
      </c>
      <c r="O1" s="30"/>
    </row>
    <row r="2" spans="1:15" x14ac:dyDescent="0.25">
      <c r="A2" s="30" t="s">
        <v>30</v>
      </c>
      <c r="B2" s="31" t="s">
        <v>31</v>
      </c>
      <c r="C2" s="31">
        <v>12000</v>
      </c>
      <c r="D2" s="31" t="s">
        <v>32</v>
      </c>
      <c r="E2" s="31"/>
      <c r="F2" s="31" t="s">
        <v>31</v>
      </c>
      <c r="G2" s="31" t="s">
        <v>33</v>
      </c>
      <c r="H2" s="31" t="s">
        <v>34</v>
      </c>
      <c r="I2" s="31"/>
      <c r="J2" s="31"/>
      <c r="K2" s="31"/>
      <c r="M2" s="35"/>
      <c r="N2" s="35"/>
      <c r="O2" s="31"/>
    </row>
    <row r="3" spans="1:15" x14ac:dyDescent="0.25">
      <c r="A3" s="30"/>
      <c r="B3" s="31" t="s">
        <v>33</v>
      </c>
      <c r="C3" s="31">
        <v>42</v>
      </c>
      <c r="D3" s="31" t="s">
        <v>35</v>
      </c>
      <c r="E3" s="31"/>
      <c r="F3" s="31" t="s">
        <v>31</v>
      </c>
      <c r="G3" s="31" t="s">
        <v>33</v>
      </c>
      <c r="H3" s="31" t="s">
        <v>34</v>
      </c>
      <c r="I3" s="31"/>
      <c r="J3" s="31"/>
      <c r="K3" s="31"/>
      <c r="M3" s="35"/>
      <c r="N3" s="35"/>
      <c r="O3" s="31"/>
    </row>
    <row r="4" spans="1:15" x14ac:dyDescent="0.25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M4" s="35"/>
      <c r="N4" s="35"/>
      <c r="O4" s="31"/>
    </row>
    <row r="5" spans="1:15" x14ac:dyDescent="0.25">
      <c r="A5" s="30"/>
      <c r="B5" s="31" t="s">
        <v>36</v>
      </c>
      <c r="C5" s="31"/>
      <c r="D5" s="31" t="s">
        <v>53</v>
      </c>
      <c r="E5" s="32" t="s">
        <v>36</v>
      </c>
      <c r="F5" s="31" t="s">
        <v>31</v>
      </c>
      <c r="G5" s="31" t="s">
        <v>58</v>
      </c>
      <c r="H5" s="31" t="s">
        <v>59</v>
      </c>
      <c r="I5" s="31"/>
      <c r="J5" s="31"/>
      <c r="K5" s="31"/>
      <c r="M5" s="35"/>
      <c r="N5" s="35"/>
      <c r="O5" s="31"/>
    </row>
    <row r="6" spans="1:15" s="1" customFormat="1" x14ac:dyDescent="0.25">
      <c r="A6" s="41"/>
      <c r="B6" s="42" t="s">
        <v>67</v>
      </c>
      <c r="C6" s="42"/>
      <c r="D6" s="42" t="s">
        <v>68</v>
      </c>
      <c r="E6" s="45" t="s">
        <v>60</v>
      </c>
      <c r="F6" s="42" t="s">
        <v>61</v>
      </c>
      <c r="G6" s="42" t="s">
        <v>31</v>
      </c>
      <c r="H6" s="42" t="s">
        <v>69</v>
      </c>
      <c r="I6" s="43"/>
      <c r="J6" s="43"/>
      <c r="K6" s="43"/>
      <c r="M6" s="44"/>
      <c r="N6" s="44"/>
      <c r="O6" s="42"/>
    </row>
    <row r="7" spans="1:15" x14ac:dyDescent="0.25">
      <c r="A7" s="30"/>
      <c r="B7" s="31" t="s">
        <v>37</v>
      </c>
      <c r="C7" s="31"/>
      <c r="D7" s="31" t="s">
        <v>57</v>
      </c>
      <c r="E7" s="32" t="s">
        <v>60</v>
      </c>
      <c r="F7" s="31" t="s">
        <v>62</v>
      </c>
      <c r="G7" s="31" t="s">
        <v>33</v>
      </c>
      <c r="H7" s="31" t="s">
        <v>70</v>
      </c>
      <c r="I7" s="31"/>
      <c r="J7" s="31"/>
      <c r="K7" s="31"/>
      <c r="M7" s="35"/>
      <c r="N7" s="35"/>
      <c r="O7" s="31"/>
    </row>
    <row r="8" spans="1:15" s="39" customFormat="1" x14ac:dyDescent="0.25">
      <c r="A8" s="36"/>
      <c r="B8" s="37" t="s">
        <v>38</v>
      </c>
      <c r="C8" s="37"/>
      <c r="D8" s="37" t="s">
        <v>66</v>
      </c>
      <c r="E8" s="38" t="s">
        <v>60</v>
      </c>
      <c r="F8" s="37" t="s">
        <v>63</v>
      </c>
      <c r="G8" s="37" t="s">
        <v>33</v>
      </c>
      <c r="H8" s="37" t="s">
        <v>71</v>
      </c>
      <c r="I8" s="37"/>
      <c r="J8" s="37"/>
      <c r="K8" s="37"/>
      <c r="M8" s="40"/>
      <c r="N8" s="40"/>
      <c r="O8" s="37"/>
    </row>
    <row r="9" spans="1:15" x14ac:dyDescent="0.25">
      <c r="A9" s="30"/>
      <c r="B9" s="31" t="s">
        <v>39</v>
      </c>
      <c r="C9" s="31"/>
      <c r="D9" s="31" t="s">
        <v>54</v>
      </c>
      <c r="E9" s="31"/>
      <c r="F9" s="33" t="s">
        <v>40</v>
      </c>
      <c r="G9" s="31" t="s">
        <v>58</v>
      </c>
      <c r="H9" s="32" t="s">
        <v>41</v>
      </c>
      <c r="I9" s="31"/>
      <c r="J9" s="31"/>
      <c r="K9" s="31"/>
      <c r="L9" s="31" t="s">
        <v>42</v>
      </c>
      <c r="M9" s="35"/>
      <c r="N9" s="35"/>
      <c r="O9" s="31"/>
    </row>
    <row r="10" spans="1:15" x14ac:dyDescent="0.25">
      <c r="A10" s="30"/>
      <c r="B10" s="31" t="s">
        <v>43</v>
      </c>
      <c r="C10" s="31"/>
      <c r="D10" s="31" t="s">
        <v>64</v>
      </c>
      <c r="E10" s="31" t="s">
        <v>65</v>
      </c>
      <c r="F10" s="31" t="s">
        <v>31</v>
      </c>
      <c r="G10" s="31" t="s">
        <v>44</v>
      </c>
      <c r="H10" s="32" t="s">
        <v>45</v>
      </c>
      <c r="I10" s="31"/>
      <c r="J10" s="31"/>
      <c r="K10" s="31"/>
      <c r="L10" s="31" t="s">
        <v>46</v>
      </c>
      <c r="M10" s="35"/>
      <c r="N10" s="35"/>
      <c r="O10" s="31"/>
    </row>
    <row r="11" spans="1:15" x14ac:dyDescent="0.25">
      <c r="A11" s="30"/>
      <c r="B11" s="31" t="s">
        <v>47</v>
      </c>
      <c r="C11" s="31"/>
      <c r="D11" s="31" t="s">
        <v>55</v>
      </c>
      <c r="E11" s="31"/>
      <c r="F11" s="31" t="s">
        <v>45</v>
      </c>
      <c r="G11" s="31" t="s">
        <v>48</v>
      </c>
      <c r="H11" s="32" t="s">
        <v>49</v>
      </c>
      <c r="I11" s="31"/>
      <c r="J11" s="31"/>
      <c r="K11" s="31"/>
      <c r="L11" s="31" t="s">
        <v>50</v>
      </c>
      <c r="M11" s="35"/>
      <c r="N11" s="35"/>
      <c r="O11" s="31"/>
    </row>
    <row r="12" spans="1:15" x14ac:dyDescent="0.25">
      <c r="A12" s="30"/>
      <c r="B12" s="31" t="s">
        <v>51</v>
      </c>
      <c r="C12" s="31"/>
      <c r="D12" s="31" t="s">
        <v>56</v>
      </c>
      <c r="E12" s="31"/>
      <c r="F12" s="31" t="s">
        <v>31</v>
      </c>
      <c r="G12" s="31" t="s">
        <v>41</v>
      </c>
      <c r="H12" s="31" t="s">
        <v>49</v>
      </c>
      <c r="I12" s="34" t="s">
        <v>51</v>
      </c>
      <c r="J12" s="31"/>
      <c r="K12" s="31"/>
      <c r="L12" s="31" t="s">
        <v>52</v>
      </c>
      <c r="M12" s="35"/>
      <c r="N12" s="35"/>
      <c r="O12" s="31"/>
    </row>
    <row r="13" spans="1:15" x14ac:dyDescent="0.25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5"/>
      <c r="N13" s="35"/>
      <c r="O13" s="31"/>
    </row>
    <row r="14" spans="1:15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5"/>
      <c r="N14" s="35"/>
      <c r="O14" s="31"/>
    </row>
    <row r="15" spans="1:15" x14ac:dyDescent="0.25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5"/>
      <c r="N15" s="35"/>
      <c r="O15" s="31"/>
    </row>
    <row r="16" spans="1:15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5"/>
      <c r="N16" s="35"/>
      <c r="O16" s="31"/>
    </row>
    <row r="17" spans="1:15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5"/>
      <c r="N17" s="35"/>
      <c r="O17" s="31"/>
    </row>
  </sheetData>
  <mergeCells count="16">
    <mergeCell ref="M16:N16"/>
    <mergeCell ref="M17:N17"/>
    <mergeCell ref="M14:N14"/>
    <mergeCell ref="M15:N15"/>
    <mergeCell ref="M11:N11"/>
    <mergeCell ref="M12:N12"/>
    <mergeCell ref="M13:N13"/>
    <mergeCell ref="M9:N9"/>
    <mergeCell ref="M10:N10"/>
    <mergeCell ref="M5:N5"/>
    <mergeCell ref="M6:N6"/>
    <mergeCell ref="M7:N7"/>
    <mergeCell ref="M8:N8"/>
    <mergeCell ref="M2:N2"/>
    <mergeCell ref="M3:N3"/>
    <mergeCell ref="M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Percentage</vt:lpstr>
      <vt:lpstr>Rebate&amp;Threshold</vt:lpstr>
      <vt:lpstr>Rebate</vt:lpstr>
      <vt:lpstr>Threshold</vt:lpstr>
      <vt:lpstr>Class Command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ci7</dc:creator>
  <cp:lastModifiedBy>acer ci7</cp:lastModifiedBy>
  <dcterms:created xsi:type="dcterms:W3CDTF">2022-09-26T07:10:12Z</dcterms:created>
  <dcterms:modified xsi:type="dcterms:W3CDTF">2022-10-04T14:38:07Z</dcterms:modified>
</cp:coreProperties>
</file>