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AMPW\source\repos\KerbalColonies-ExtraplanetaryLaunchpadsConfig\"/>
    </mc:Choice>
  </mc:AlternateContent>
  <xr:revisionPtr revIDLastSave="0" documentId="13_ncr:1_{270DDBC4-BE0D-464E-B536-73B58267F145}" xr6:coauthVersionLast="47" xr6:coauthVersionMax="47" xr10:uidLastSave="{00000000-0000-0000-0000-000000000000}"/>
  <bookViews>
    <workbookView xWindow="22980" yWindow="4110" windowWidth="20325" windowHeight="15345" activeTab="1" xr2:uid="{00000000-000D-0000-FFFF-FFFF00000000}"/>
  </bookViews>
  <sheets>
    <sheet name="Tabelle1" sheetId="1" r:id="rId1"/>
    <sheet name="Crewquart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N3" i="2"/>
  <c r="N4" i="2"/>
  <c r="N5" i="2"/>
  <c r="N6" i="2"/>
  <c r="N7" i="2"/>
  <c r="N2" i="2"/>
  <c r="K3" i="2"/>
  <c r="K4" i="2"/>
  <c r="K5" i="2"/>
  <c r="K6" i="2"/>
  <c r="K7" i="2"/>
  <c r="K2" i="2"/>
  <c r="H3" i="2"/>
  <c r="H4" i="2"/>
  <c r="H6" i="2"/>
  <c r="H7" i="2"/>
  <c r="H2" i="2"/>
  <c r="E5" i="2"/>
  <c r="E6" i="2"/>
  <c r="E7" i="2"/>
  <c r="E3" i="2"/>
  <c r="E4" i="2"/>
  <c r="E2" i="2"/>
  <c r="G2" i="1"/>
  <c r="G5" i="1"/>
  <c r="J8" i="1"/>
  <c r="J7" i="1"/>
  <c r="G3" i="1"/>
  <c r="H9" i="1"/>
  <c r="K5" i="1"/>
  <c r="H7" i="1" s="1"/>
  <c r="K4" i="1"/>
  <c r="I5" i="1"/>
  <c r="J5" i="1"/>
  <c r="H6" i="1" l="1"/>
</calcChain>
</file>

<file path=xl/sharedStrings.xml><?xml version="1.0" encoding="utf-8"?>
<sst xmlns="http://schemas.openxmlformats.org/spreadsheetml/2006/main" count="33" uniqueCount="30">
  <si>
    <t>EC/s +</t>
  </si>
  <si>
    <t>Facility</t>
  </si>
  <si>
    <t>Fuelcell</t>
  </si>
  <si>
    <t>0.9Lf + 1.1Ox</t>
  </si>
  <si>
    <t>EC/s -</t>
  </si>
  <si>
    <t>ISRU</t>
  </si>
  <si>
    <t>Mining</t>
  </si>
  <si>
    <t>EC/s: 22.5</t>
  </si>
  <si>
    <t>21600/Kday * 2 K</t>
  </si>
  <si>
    <t>Mining facility target:</t>
  </si>
  <si>
    <t>Drill-O-Matic base rate:</t>
  </si>
  <si>
    <t>double EC/s because adjusted for kerbal count</t>
  </si>
  <si>
    <t>Sum</t>
  </si>
  <si>
    <t>Metalore target:</t>
  </si>
  <si>
    <t>2 ore/s -&gt; 1.8 Lf + 2.2 Ox</t>
  </si>
  <si>
    <t>Name</t>
  </si>
  <si>
    <t>Capacity</t>
  </si>
  <si>
    <t>EC/s</t>
  </si>
  <si>
    <t>Level</t>
  </si>
  <si>
    <t>Barracks</t>
  </si>
  <si>
    <t>EC/s/kerbal</t>
  </si>
  <si>
    <t>Colony Towers</t>
  </si>
  <si>
    <t>Treehouse 1</t>
  </si>
  <si>
    <t>Treehouse 2</t>
  </si>
  <si>
    <t>EC/s/kerbal wanted</t>
  </si>
  <si>
    <t>EC/s target</t>
  </si>
  <si>
    <t>Rocketparts</t>
  </si>
  <si>
    <t>RP/k</t>
  </si>
  <si>
    <t>Upgrade time</t>
  </si>
  <si>
    <t>Time/k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</si>
</sst>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1" fillId="2" borderId="1" xfId="0" quotePrefix="1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workbookViewId="0">
      <selection activeCell="G3" sqref="G3"/>
    </sheetView>
  </sheetViews>
  <sheetFormatPr baseColWidth="10" defaultColWidth="9.140625" defaultRowHeight="15" x14ac:dyDescent="0.25"/>
  <cols>
    <col min="1" max="1" width="9.140625" style="1"/>
    <col min="2" max="2" width="14.140625" style="1" customWidth="1"/>
    <col min="3" max="3" width="14.42578125" style="1" customWidth="1"/>
    <col min="4" max="6" width="9.140625" style="1"/>
    <col min="7" max="7" width="15.140625" style="1" customWidth="1"/>
    <col min="8" max="8" width="43.7109375" style="1" customWidth="1"/>
    <col min="9" max="9" width="21.7109375" style="1" customWidth="1"/>
    <col min="10" max="10" width="9.140625" style="1"/>
    <col min="11" max="11" width="21.7109375" style="1" customWidth="1"/>
    <col min="12" max="16384" width="9.140625" style="1"/>
  </cols>
  <sheetData>
    <row r="1" spans="1:11" x14ac:dyDescent="0.25">
      <c r="A1" s="1" t="s">
        <v>1</v>
      </c>
      <c r="B1" s="1" t="s">
        <v>0</v>
      </c>
      <c r="F1" s="1" t="s">
        <v>1</v>
      </c>
      <c r="G1" s="1" t="s">
        <v>4</v>
      </c>
    </row>
    <row r="2" spans="1:11" x14ac:dyDescent="0.25">
      <c r="A2" s="1" t="s">
        <v>2</v>
      </c>
      <c r="B2" s="1">
        <v>900</v>
      </c>
      <c r="C2" s="1" t="s">
        <v>3</v>
      </c>
      <c r="F2" s="1" t="s">
        <v>5</v>
      </c>
      <c r="G2" s="1">
        <f>65*4</f>
        <v>260</v>
      </c>
      <c r="H2" s="1" t="s">
        <v>14</v>
      </c>
    </row>
    <row r="3" spans="1:11" x14ac:dyDescent="0.25">
      <c r="F3" s="1" t="s">
        <v>6</v>
      </c>
      <c r="G3" s="1">
        <f>H9</f>
        <v>270</v>
      </c>
      <c r="H3" s="1" t="s">
        <v>8</v>
      </c>
      <c r="I3" s="1" t="s">
        <v>10</v>
      </c>
      <c r="J3" s="1">
        <v>7.0000000000000007E-2</v>
      </c>
      <c r="K3" s="1" t="s">
        <v>7</v>
      </c>
    </row>
    <row r="4" spans="1:11" x14ac:dyDescent="0.25">
      <c r="I4" s="1" t="s">
        <v>9</v>
      </c>
      <c r="J4" s="1">
        <v>0.4</v>
      </c>
      <c r="K4" s="1" t="str">
        <f>J4/0.07&amp;" Drills"</f>
        <v>5,71428571428571 Drills</v>
      </c>
    </row>
    <row r="5" spans="1:11" x14ac:dyDescent="0.25">
      <c r="F5" s="1" t="s">
        <v>12</v>
      </c>
      <c r="G5" s="1">
        <f>SUM(G2:G3)</f>
        <v>530</v>
      </c>
      <c r="I5" s="1" t="str">
        <f xml:space="preserve"> "Current rate: "&amp; 200 / 6 / 60/60</f>
        <v>Current rate: 0,00925925925925926</v>
      </c>
      <c r="J5" s="1">
        <f xml:space="preserve"> J4 * 6 * 60 * 60</f>
        <v>8640.0000000000018</v>
      </c>
      <c r="K5" s="1">
        <f>ROUND(J4/J3,0)</f>
        <v>6</v>
      </c>
    </row>
    <row r="6" spans="1:11" x14ac:dyDescent="0.25">
      <c r="H6" s="2" t="str">
        <f>"-&gt; ~ " &amp; K5 &amp;"  Drill-O-Matic"</f>
        <v>-&gt; ~ 6  Drill-O-Matic</v>
      </c>
    </row>
    <row r="7" spans="1:11" x14ac:dyDescent="0.25">
      <c r="H7" s="1">
        <f>K5 *22.5</f>
        <v>135</v>
      </c>
      <c r="I7" s="1" t="s">
        <v>13</v>
      </c>
      <c r="J7" s="1">
        <f>J4/4</f>
        <v>0.1</v>
      </c>
    </row>
    <row r="8" spans="1:11" x14ac:dyDescent="0.25">
      <c r="H8" s="1" t="s">
        <v>11</v>
      </c>
      <c r="J8" s="1">
        <f xml:space="preserve"> J7 * 6 * 60 * 60</f>
        <v>2160.0000000000005</v>
      </c>
    </row>
    <row r="9" spans="1:11" x14ac:dyDescent="0.25">
      <c r="H9" s="1">
        <f>H7*2</f>
        <v>270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C1868-A70C-4809-A0E4-924D09B3775D}">
  <dimension ref="A1:N7"/>
  <sheetViews>
    <sheetView tabSelected="1" workbookViewId="0">
      <selection activeCell="I27" sqref="I27"/>
    </sheetView>
  </sheetViews>
  <sheetFormatPr baseColWidth="10" defaultRowHeight="15" x14ac:dyDescent="0.25"/>
  <cols>
    <col min="1" max="1" width="15" customWidth="1"/>
    <col min="7" max="7" width="19.140625" customWidth="1"/>
    <col min="13" max="13" width="14" customWidth="1"/>
  </cols>
  <sheetData>
    <row r="1" spans="1:14" x14ac:dyDescent="0.25">
      <c r="A1" t="s">
        <v>15</v>
      </c>
      <c r="B1" t="s">
        <v>18</v>
      </c>
      <c r="C1" t="s">
        <v>16</v>
      </c>
      <c r="D1" t="s">
        <v>17</v>
      </c>
      <c r="E1" t="s">
        <v>20</v>
      </c>
      <c r="G1" t="s">
        <v>24</v>
      </c>
      <c r="H1" t="s">
        <v>25</v>
      </c>
      <c r="J1" t="s">
        <v>26</v>
      </c>
      <c r="K1" t="s">
        <v>27</v>
      </c>
      <c r="M1" t="s">
        <v>28</v>
      </c>
      <c r="N1" t="s">
        <v>29</v>
      </c>
    </row>
    <row r="2" spans="1:14" x14ac:dyDescent="0.25">
      <c r="A2" t="s">
        <v>19</v>
      </c>
      <c r="B2">
        <v>0</v>
      </c>
      <c r="C2">
        <v>6</v>
      </c>
      <c r="D2">
        <v>50</v>
      </c>
      <c r="E2">
        <f>D2/C2</f>
        <v>8.3333333333333339</v>
      </c>
      <c r="H2">
        <f>G2*C2</f>
        <v>0</v>
      </c>
      <c r="J2">
        <v>1000</v>
      </c>
      <c r="K2">
        <f>J2/C2</f>
        <v>166.66666666666666</v>
      </c>
      <c r="M2">
        <v>800</v>
      </c>
      <c r="N2">
        <f>M2/C2</f>
        <v>133.33333333333334</v>
      </c>
    </row>
    <row r="3" spans="1:14" x14ac:dyDescent="0.25">
      <c r="A3" t="s">
        <v>19</v>
      </c>
      <c r="B3">
        <v>1</v>
      </c>
      <c r="C3">
        <v>12</v>
      </c>
      <c r="D3">
        <v>100</v>
      </c>
      <c r="E3">
        <f t="shared" ref="E3:E12" si="0">D3/C3</f>
        <v>8.3333333333333339</v>
      </c>
      <c r="H3">
        <f t="shared" ref="H3:H7" si="1">G3*C3</f>
        <v>0</v>
      </c>
      <c r="J3">
        <v>1700</v>
      </c>
      <c r="K3">
        <f t="shared" ref="K3:K7" si="2">J3/C3</f>
        <v>141.66666666666666</v>
      </c>
      <c r="M3">
        <v>2000</v>
      </c>
      <c r="N3">
        <f t="shared" ref="N3:N7" si="3">M3/C3</f>
        <v>166.66666666666666</v>
      </c>
    </row>
    <row r="4" spans="1:14" x14ac:dyDescent="0.25">
      <c r="A4" t="s">
        <v>19</v>
      </c>
      <c r="B4">
        <v>2</v>
      </c>
      <c r="C4">
        <v>24</v>
      </c>
      <c r="D4">
        <v>200</v>
      </c>
      <c r="E4">
        <f t="shared" si="0"/>
        <v>8.3333333333333339</v>
      </c>
      <c r="H4">
        <f t="shared" si="1"/>
        <v>0</v>
      </c>
      <c r="J4">
        <v>2900</v>
      </c>
      <c r="K4">
        <f t="shared" si="2"/>
        <v>120.83333333333333</v>
      </c>
      <c r="M4">
        <v>3600</v>
      </c>
      <c r="N4">
        <f t="shared" si="3"/>
        <v>150</v>
      </c>
    </row>
    <row r="5" spans="1:14" x14ac:dyDescent="0.25">
      <c r="A5" t="s">
        <v>21</v>
      </c>
      <c r="B5">
        <v>0</v>
      </c>
      <c r="C5">
        <v>48</v>
      </c>
      <c r="D5">
        <v>576</v>
      </c>
      <c r="E5">
        <f t="shared" si="0"/>
        <v>12</v>
      </c>
      <c r="G5">
        <v>12</v>
      </c>
      <c r="H5">
        <f>G5*C5</f>
        <v>576</v>
      </c>
      <c r="J5">
        <v>10000</v>
      </c>
      <c r="K5">
        <f t="shared" si="2"/>
        <v>208.33333333333334</v>
      </c>
      <c r="M5">
        <v>10000</v>
      </c>
      <c r="N5">
        <f t="shared" si="3"/>
        <v>208.33333333333334</v>
      </c>
    </row>
    <row r="6" spans="1:14" x14ac:dyDescent="0.25">
      <c r="A6" t="s">
        <v>22</v>
      </c>
      <c r="B6">
        <v>0</v>
      </c>
      <c r="C6">
        <v>12</v>
      </c>
      <c r="D6">
        <v>200</v>
      </c>
      <c r="E6">
        <f t="shared" si="0"/>
        <v>16.666666666666668</v>
      </c>
      <c r="G6">
        <v>10</v>
      </c>
      <c r="H6">
        <f t="shared" si="1"/>
        <v>120</v>
      </c>
      <c r="J6">
        <v>2200</v>
      </c>
      <c r="K6">
        <f t="shared" si="2"/>
        <v>183.33333333333334</v>
      </c>
      <c r="M6">
        <v>2000</v>
      </c>
      <c r="N6">
        <f t="shared" si="3"/>
        <v>166.66666666666666</v>
      </c>
    </row>
    <row r="7" spans="1:14" x14ac:dyDescent="0.25">
      <c r="A7" t="s">
        <v>23</v>
      </c>
      <c r="B7">
        <v>0</v>
      </c>
      <c r="C7">
        <v>8</v>
      </c>
      <c r="D7">
        <v>150</v>
      </c>
      <c r="E7">
        <f t="shared" si="0"/>
        <v>18.75</v>
      </c>
      <c r="G7">
        <v>10</v>
      </c>
      <c r="H7">
        <f t="shared" si="1"/>
        <v>80</v>
      </c>
      <c r="J7">
        <v>1450</v>
      </c>
      <c r="K7">
        <f t="shared" si="2"/>
        <v>181.25</v>
      </c>
      <c r="M7">
        <v>1300</v>
      </c>
      <c r="N7">
        <f t="shared" si="3"/>
        <v>162.5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Crewquarters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AMPW</dc:creator>
  <cp:lastModifiedBy>The AMPS</cp:lastModifiedBy>
  <dcterms:created xsi:type="dcterms:W3CDTF">2015-06-05T18:19:34Z</dcterms:created>
  <dcterms:modified xsi:type="dcterms:W3CDTF">2025-08-22T11:29:24Z</dcterms:modified>
</cp:coreProperties>
</file>