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8_{7D269663-86FB-4132-80FA-A796C454C6BB}" xr6:coauthVersionLast="47" xr6:coauthVersionMax="47" xr10:uidLastSave="{00000000-0000-0000-0000-000000000000}"/>
  <bookViews>
    <workbookView xWindow="-120" yWindow="-120" windowWidth="29040" windowHeight="15720" xr2:uid="{9C86021D-AFA2-42FE-835A-38EF7EA1436F}"/>
  </bookViews>
  <sheets>
    <sheet name="BB Invest" sheetId="1" r:id="rId1"/>
    <sheet name="Base de Dados" sheetId="2" r:id="rId2"/>
  </sheets>
  <definedNames>
    <definedName name="aporte">'BB Invest'!$D$23</definedName>
    <definedName name="patrimonio">'BB Invest'!$D$26</definedName>
    <definedName name="qntd_anos">'BB Invest'!$D$24</definedName>
    <definedName name="rendimento_carteira">'BB Invest'!$D$19</definedName>
    <definedName name="salario">'BB Invest'!$D$18</definedName>
    <definedName name="sugestao_investimento">'BB Invest'!$D$20</definedName>
    <definedName name="taxa_mensal">'BB Invest'!$D$25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D46" i="1" s="1"/>
  <c r="C41" i="1"/>
  <c r="D41" i="1" s="1"/>
  <c r="G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8" i="1"/>
  <c r="D20" i="1"/>
  <c r="D26" i="1"/>
  <c r="D27" i="1" s="1"/>
  <c r="C31" i="1"/>
  <c r="D31" i="1" s="1"/>
  <c r="C32" i="1"/>
  <c r="D32" i="1" s="1"/>
  <c r="C33" i="1"/>
  <c r="D33" i="1" s="1"/>
  <c r="C34" i="1"/>
  <c r="D34" i="1" s="1"/>
  <c r="C30" i="1"/>
  <c r="D30" i="1" s="1"/>
  <c r="D45" i="1" l="1"/>
  <c r="D44" i="1"/>
  <c r="D43" i="1"/>
  <c r="D42" i="1"/>
  <c r="D47" i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<sst xmlns="http://schemas.openxmlformats.org/spreadsheetml/2006/main" count="71" uniqueCount="34">
  <si>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</si>
  <si>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</si>
  <si>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</si>
  <si>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INVESTIMENTO MENSAL</t>
  </si>
  <si>
    <t>Patrimônio Acumulado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</si>
  <si>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</si>
  <si>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</si>
  <si>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</si>
  <si>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</si>
  <si>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</si>
  <si>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</si>
  <si>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</si>
  <si>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</si>
  <si>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</si>
  <si>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</si>
  <si>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Salário</t>
  </si>
  <si>
    <t>Sugestão de Investimento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</si>
  <si>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</si>
  <si>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</si>
  <si>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</si>
  <si>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</si>
  <si>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</si>
  <si>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</si>
  <si>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</si>
  <si>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</si>
  <si>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</si>
  <si>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</si>
  <si>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</si>
  <si>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</si>
  <si>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</si>
  <si>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Moderado</t>
  </si>
  <si>
    <t>CHAVE</t>
  </si>
  <si>
    <t>%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</si>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</sst>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ptos Narrow"/>
      <family val="2"/>
    </font>
    <font>
      <b/>
      <sz val="20"/>
      <color theme="0"/>
      <name val="Aptos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/>
      <right style="thin">
        <color theme="0" tint="-4.9989318521683403E-2"/>
      </right>
      <top style="medium">
        <color theme="1"/>
      </top>
      <bottom style="medium">
        <color theme="1"/>
      </bottom>
      <diagonal/>
    </border>
    <border>
      <left/>
      <right style="thin">
        <color theme="0" tint="-4.9989318521683403E-2"/>
      </right>
      <top style="medium">
        <color theme="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0" xfId="0" applyFont="1"/>
    <xf numFmtId="0" fontId="6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8" fontId="8" fillId="4" borderId="15" xfId="0" applyNumberFormat="1" applyFont="1" applyFill="1" applyBorder="1" applyAlignment="1">
      <alignment horizontal="center"/>
    </xf>
    <xf numFmtId="8" fontId="8" fillId="4" borderId="17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indent="2"/>
    </xf>
    <xf numFmtId="0" fontId="7" fillId="6" borderId="19" xfId="0" applyFont="1" applyFill="1" applyBorder="1" applyAlignment="1">
      <alignment horizontal="left" indent="2"/>
    </xf>
    <xf numFmtId="0" fontId="7" fillId="6" borderId="4" xfId="0" applyFont="1" applyFill="1" applyBorder="1" applyAlignment="1">
      <alignment horizontal="left" indent="2"/>
    </xf>
    <xf numFmtId="0" fontId="7" fillId="6" borderId="20" xfId="0" applyFont="1" applyFill="1" applyBorder="1" applyAlignment="1">
      <alignment horizontal="left" indent="2"/>
    </xf>
    <xf numFmtId="0" fontId="7" fillId="6" borderId="5" xfId="0" applyFont="1" applyFill="1" applyBorder="1" applyAlignment="1">
      <alignment horizontal="left" indent="2"/>
    </xf>
    <xf numFmtId="0" fontId="7" fillId="6" borderId="21" xfId="0" applyFont="1" applyFill="1" applyBorder="1" applyAlignment="1">
      <alignment horizontal="left" indent="2"/>
    </xf>
    <xf numFmtId="0" fontId="7" fillId="0" borderId="8" xfId="0" applyFont="1" applyBorder="1" applyAlignment="1">
      <alignment horizontal="left" indent="2"/>
    </xf>
    <xf numFmtId="0" fontId="7" fillId="0" borderId="12" xfId="0" applyFont="1" applyBorder="1" applyAlignment="1">
      <alignment horizontal="left" indent="2"/>
    </xf>
    <xf numFmtId="0" fontId="7" fillId="0" borderId="9" xfId="0" applyFont="1" applyBorder="1" applyAlignment="1">
      <alignment horizontal="left" indent="2"/>
    </xf>
    <xf numFmtId="0" fontId="7" fillId="0" borderId="14" xfId="0" applyFont="1" applyBorder="1" applyAlignment="1">
      <alignment horizontal="left" indent="2"/>
    </xf>
    <xf numFmtId="0" fontId="8" fillId="4" borderId="9" xfId="0" applyFont="1" applyFill="1" applyBorder="1" applyAlignment="1">
      <alignment horizontal="left" indent="2"/>
    </xf>
    <xf numFmtId="0" fontId="8" fillId="4" borderId="14" xfId="0" applyFont="1" applyFill="1" applyBorder="1" applyAlignment="1">
      <alignment horizontal="left" indent="2"/>
    </xf>
    <xf numFmtId="0" fontId="8" fillId="4" borderId="10" xfId="0" applyFont="1" applyFill="1" applyBorder="1" applyAlignment="1">
      <alignment horizontal="left" indent="2"/>
    </xf>
    <xf numFmtId="0" fontId="8" fillId="4" borderId="16" xfId="0" applyFont="1" applyFill="1" applyBorder="1" applyAlignment="1">
      <alignment horizontal="left" indent="2"/>
    </xf>
    <xf numFmtId="0" fontId="7" fillId="0" borderId="8" xfId="0" applyFont="1" applyBorder="1" applyAlignment="1">
      <alignment horizontal="left" indent="2"/>
    </xf>
    <xf numFmtId="0" fontId="7" fillId="0" borderId="9" xfId="0" applyFont="1" applyBorder="1" applyAlignment="1">
      <alignment horizontal="left" indent="2"/>
    </xf>
    <xf numFmtId="0" fontId="7" fillId="0" borderId="10" xfId="0" applyFont="1" applyBorder="1" applyAlignment="1">
      <alignment horizontal="left" indent="2"/>
    </xf>
    <xf numFmtId="167" fontId="7" fillId="6" borderId="17" xfId="0" applyNumberFormat="1" applyFont="1" applyFill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7" fontId="7" fillId="0" borderId="14" xfId="0" applyNumberFormat="1" applyFont="1" applyBorder="1" applyAlignment="1">
      <alignment horizontal="center"/>
    </xf>
    <xf numFmtId="167" fontId="7" fillId="0" borderId="15" xfId="0" applyNumberFormat="1" applyFont="1" applyBorder="1" applyAlignment="1">
      <alignment horizontal="center"/>
    </xf>
    <xf numFmtId="167" fontId="7" fillId="0" borderId="16" xfId="0" applyNumberFormat="1" applyFont="1" applyBorder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9" fillId="2" borderId="0" xfId="1" applyFont="1"/>
    <xf numFmtId="0" fontId="9" fillId="2" borderId="0" xfId="1" applyFont="1" applyAlignment="1">
      <alignment horizontal="center"/>
    </xf>
    <xf numFmtId="167" fontId="0" fillId="6" borderId="0" xfId="0" applyNumberFormat="1" applyFill="1" applyAlignment="1">
      <alignment horizontal="center"/>
    </xf>
    <xf numFmtId="0" fontId="3" fillId="6" borderId="0" xfId="0" applyFont="1" applyFill="1"/>
    <xf numFmtId="167" fontId="3" fillId="6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9" fontId="0" fillId="0" borderId="0" xfId="0" applyNumberFormat="1" applyAlignment="1">
      <alignment horizontal="center"/>
    </xf>
    <xf numFmtId="167" fontId="3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167" fontId="7" fillId="0" borderId="13" xfId="0" applyNumberFormat="1" applyFont="1" applyBorder="1" applyAlignment="1" applyProtection="1">
      <alignment horizontal="center"/>
      <protection locked="0"/>
    </xf>
    <xf numFmtId="10" fontId="7" fillId="0" borderId="15" xfId="0" applyNumberFormat="1" applyFont="1" applyBorder="1" applyAlignment="1" applyProtection="1">
      <alignment horizontal="center"/>
      <protection locked="0"/>
    </xf>
    <xf numFmtId="167" fontId="8" fillId="0" borderId="13" xfId="0" applyNumberFormat="1" applyFont="1" applyBorder="1" applyAlignment="1" applyProtection="1">
      <alignment horizontal="center"/>
      <protection locked="0"/>
    </xf>
    <xf numFmtId="1" fontId="8" fillId="0" borderId="15" xfId="0" applyNumberFormat="1" applyFont="1" applyBorder="1" applyAlignment="1" applyProtection="1">
      <alignment horizontal="center"/>
      <protection locked="0"/>
    </xf>
    <xf numFmtId="10" fontId="8" fillId="0" borderId="15" xfId="0" applyNumberFormat="1" applyFont="1" applyBorder="1" applyAlignment="1" applyProtection="1">
      <alignment horizontal="center"/>
      <protection locked="0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843579439372438E-2"/>
          <c:y val="4.1375842005763268E-2"/>
          <c:w val="0.58469904224441949"/>
          <c:h val="0.9353141346842134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78-45B3-8F4B-27D37E90BD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E78-45B3-8F4B-27D37E90BD27}"/>
              </c:ext>
            </c:extLst>
          </c:dPt>
          <c:dLbls>
            <c:dLbl>
              <c:idx val="4"/>
              <c:layout>
                <c:manualLayout>
                  <c:x val="-1.8033989583467195E-2"/>
                  <c:y val="9.44055944055944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78-45B3-8F4B-27D37E90BD27}"/>
                </c:ext>
              </c:extLst>
            </c:dLbl>
            <c:dLbl>
              <c:idx val="5"/>
              <c:layout>
                <c:manualLayout>
                  <c:x val="2.8596356600105323E-2"/>
                  <c:y val="9.90675990675990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78-45B3-8F4B-27D37E90B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'BB Invest'!$B$41:$B$46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'BB Invest'!$C$41:$C$46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8-45B3-8F4B-27D37E90BD2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'BB Invest'!$B$41:$B$46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'BB Invest'!$D$41:$D$46</c:f>
              <c:numCache>
                <c:formatCode>"R$"\ #,##0.00</c:formatCode>
                <c:ptCount val="6"/>
                <c:pt idx="0">
                  <c:v>378</c:v>
                </c:pt>
                <c:pt idx="1">
                  <c:v>630</c:v>
                </c:pt>
                <c:pt idx="2">
                  <c:v>126</c:v>
                </c:pt>
                <c:pt idx="3">
                  <c:v>126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8-45B3-8F4B-27D37E90BD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96704307421745"/>
          <c:y val="6.0606060606060608E-2"/>
          <c:w val="0.2180328192380914"/>
          <c:h val="0.9224947231246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3</xdr:col>
      <xdr:colOff>984250</xdr:colOff>
      <xdr:row>16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912FFD4-9522-E48E-39E1-7E3E8059F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4600575" cy="3067050"/>
        </a:xfrm>
        <a:prstGeom prst="rect">
          <a:avLst/>
        </a:prstGeom>
      </xdr:spPr>
    </xdr:pic>
    <xdr:clientData/>
  </xdr:twoCellAnchor>
  <xdr:twoCellAnchor>
    <xdr:from>
      <xdr:col>0</xdr:col>
      <xdr:colOff>357187</xdr:colOff>
      <xdr:row>48</xdr:row>
      <xdr:rowOff>9525</xdr:rowOff>
    </xdr:from>
    <xdr:to>
      <xdr:col>4</xdr:col>
      <xdr:colOff>19050</xdr:colOff>
      <xdr:row>62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5BBBF8-8905-3F24-A517-C6F230D33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647B-3B0E-45AB-B1C3-A445D5F85B9E}">
  <dimension ref="A1:K76"/>
  <sheetViews>
    <sheetView showGridLines="0" tabSelected="1" zoomScale="120" zoomScaleNormal="120" workbookViewId="0">
      <selection activeCell="D18" sqref="D18"/>
    </sheetView>
  </sheetViews>
  <sheetFormatPr defaultColWidth="0" defaultRowHeight="15" zeroHeight="1" x14ac:dyDescent="0.25"/>
  <cols>
    <col min="1" max="1" width="5.7109375" customWidth="1"/>
    <col min="2" max="2" width="32.7109375" bestFit="1" customWidth="1"/>
    <col min="3" max="3" width="19.42578125" bestFit="1" customWidth="1"/>
    <col min="4" max="4" width="14.85546875" bestFit="1" customWidth="1"/>
    <col min="5" max="5" width="24.42578125" bestFit="1" customWidth="1"/>
    <col min="6" max="10" width="24.42578125" customWidth="1"/>
    <col min="11" max="11" width="8.5703125" hidden="1"/>
    <col min="12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ht="15.75" thickBot="1" x14ac:dyDescent="0.3"/>
    <row r="17" spans="1:4" ht="27" customHeight="1" thickBot="1" x14ac:dyDescent="0.3">
      <c r="B17" s="13" t="s">
        <v>13</v>
      </c>
      <c r="C17" s="14"/>
      <c r="D17" s="15"/>
    </row>
    <row r="18" spans="1:4" ht="15.75" x14ac:dyDescent="0.25">
      <c r="B18" s="16" t="s">
        <v>15</v>
      </c>
      <c r="C18" s="17"/>
      <c r="D18" s="57">
        <v>4000</v>
      </c>
    </row>
    <row r="19" spans="1:4" ht="15.75" x14ac:dyDescent="0.25">
      <c r="B19" s="18" t="s">
        <v>14</v>
      </c>
      <c r="C19" s="19"/>
      <c r="D19" s="58">
        <v>6.0000000000000001E-3</v>
      </c>
    </row>
    <row r="20" spans="1:4" ht="16.5" thickBot="1" x14ac:dyDescent="0.3">
      <c r="B20" s="20" t="s">
        <v>16</v>
      </c>
      <c r="C20" s="21"/>
      <c r="D20" s="33">
        <f>salario*30%</f>
        <v>1200</v>
      </c>
    </row>
    <row r="21" spans="1:4" ht="15.75" thickBot="1" x14ac:dyDescent="0.3"/>
    <row r="22" spans="1:4" ht="27" customHeight="1" thickBot="1" x14ac:dyDescent="0.3">
      <c r="B22" s="2" t="s">
        <v>3</v>
      </c>
      <c r="C22" s="5"/>
      <c r="D22" s="3"/>
    </row>
    <row r="23" spans="1:4" ht="15.75" x14ac:dyDescent="0.25">
      <c r="B23" s="22" t="s">
        <v>0</v>
      </c>
      <c r="C23" s="23"/>
      <c r="D23" s="59">
        <v>1260</v>
      </c>
    </row>
    <row r="24" spans="1:4" ht="15.75" x14ac:dyDescent="0.25">
      <c r="B24" s="24" t="s">
        <v>1</v>
      </c>
      <c r="C24" s="25"/>
      <c r="D24" s="60">
        <v>10</v>
      </c>
    </row>
    <row r="25" spans="1:4" ht="15.75" x14ac:dyDescent="0.25">
      <c r="B25" s="24" t="s">
        <v>2</v>
      </c>
      <c r="C25" s="25"/>
      <c r="D25" s="61">
        <v>1.0789999999999999E-2</v>
      </c>
    </row>
    <row r="26" spans="1:4" ht="15.75" x14ac:dyDescent="0.25">
      <c r="B26" s="26" t="s">
        <v>4</v>
      </c>
      <c r="C26" s="27"/>
      <c r="D26" s="11">
        <f>FV(taxa_mensal,qntd_anos*12,aporte*-1)</f>
        <v>306538.10778801696</v>
      </c>
    </row>
    <row r="27" spans="1:4" ht="18.75" customHeight="1" thickBot="1" x14ac:dyDescent="0.3">
      <c r="A27" s="1"/>
      <c r="B27" s="28" t="s">
        <v>5</v>
      </c>
      <c r="C27" s="29"/>
      <c r="D27" s="12">
        <f>patrimonio*rendimento_carteira</f>
        <v>1839.2286467281017</v>
      </c>
    </row>
    <row r="28" spans="1:4" ht="15.75" thickBot="1" x14ac:dyDescent="0.3">
      <c r="A28" s="1"/>
    </row>
    <row r="29" spans="1:4" ht="27" thickBot="1" x14ac:dyDescent="0.3">
      <c r="A29" s="1"/>
      <c r="B29" s="2" t="s">
        <v>11</v>
      </c>
      <c r="C29" s="8"/>
      <c r="D29" s="7" t="s">
        <v>12</v>
      </c>
    </row>
    <row r="30" spans="1:4" ht="15.75" x14ac:dyDescent="0.25">
      <c r="A30" s="4">
        <v>2</v>
      </c>
      <c r="B30" s="30" t="s">
        <v>6</v>
      </c>
      <c r="C30" s="34">
        <f>FV($D$25,$A30*12,$D$23*-1)</f>
        <v>34306.810395032975</v>
      </c>
      <c r="D30" s="9">
        <f>C30*rendimento_carteira</f>
        <v>205.84086237019787</v>
      </c>
    </row>
    <row r="31" spans="1:4" ht="15.75" x14ac:dyDescent="0.25">
      <c r="A31" s="4">
        <v>5</v>
      </c>
      <c r="B31" s="31" t="s">
        <v>7</v>
      </c>
      <c r="C31" s="35">
        <f>FV($D$25,$A31*12,$D$23*-1)</f>
        <v>105558.91163809443</v>
      </c>
      <c r="D31" s="36">
        <f>C31*rendimento_carteira</f>
        <v>633.35346982856663</v>
      </c>
    </row>
    <row r="32" spans="1:4" ht="15.75" x14ac:dyDescent="0.25">
      <c r="A32" s="4">
        <v>10</v>
      </c>
      <c r="B32" s="31" t="s">
        <v>8</v>
      </c>
      <c r="C32" s="35">
        <f>FV($D$25,$A32*12,$D$23*-1)</f>
        <v>306538.10778801696</v>
      </c>
      <c r="D32" s="36">
        <f>C32*rendimento_carteira</f>
        <v>1839.2286467281017</v>
      </c>
    </row>
    <row r="33" spans="1:5" ht="15.75" x14ac:dyDescent="0.25">
      <c r="A33" s="4">
        <v>20</v>
      </c>
      <c r="B33" s="31" t="s">
        <v>9</v>
      </c>
      <c r="C33" s="35">
        <f>FV($D$25,$A33*12,$D$23*-1)</f>
        <v>1417749.9841223215</v>
      </c>
      <c r="D33" s="36">
        <f>C33*rendimento_carteira</f>
        <v>8506.4999047339297</v>
      </c>
    </row>
    <row r="34" spans="1:5" ht="16.5" thickBot="1" x14ac:dyDescent="0.3">
      <c r="A34" s="4">
        <v>30</v>
      </c>
      <c r="B34" s="32" t="s">
        <v>10</v>
      </c>
      <c r="C34" s="37">
        <f>FV($D$25,$A34*12,$D$23*-1)</f>
        <v>5445933.7653059401</v>
      </c>
      <c r="D34" s="10">
        <f>C34*rendimento_carteira</f>
        <v>32675.602591835643</v>
      </c>
    </row>
    <row r="35" spans="1:5" x14ac:dyDescent="0.25">
      <c r="E35" s="1"/>
    </row>
    <row r="36" spans="1:5" x14ac:dyDescent="0.25">
      <c r="E36" s="1"/>
    </row>
    <row r="37" spans="1:5" x14ac:dyDescent="0.25">
      <c r="B37" s="40" t="s">
        <v>20</v>
      </c>
      <c r="C37" s="41" t="s">
        <v>18</v>
      </c>
      <c r="D37" s="40"/>
      <c r="E37" s="1"/>
    </row>
    <row r="38" spans="1:5" x14ac:dyDescent="0.25">
      <c r="B38" s="43" t="s">
        <v>19</v>
      </c>
      <c r="C38" s="44">
        <f>aporte</f>
        <v>1260</v>
      </c>
      <c r="E38" s="1"/>
    </row>
    <row r="39" spans="1:5" x14ac:dyDescent="0.25"/>
    <row r="40" spans="1:5" x14ac:dyDescent="0.25">
      <c r="B40" s="45" t="s">
        <v>21</v>
      </c>
      <c r="C40" s="45" t="s">
        <v>22</v>
      </c>
      <c r="D40" s="45" t="s">
        <v>23</v>
      </c>
    </row>
    <row r="41" spans="1:5" x14ac:dyDescent="0.25">
      <c r="B41" s="6" t="s">
        <v>24</v>
      </c>
      <c r="C41" s="47">
        <f>VLOOKUP($C$37&amp;"-"&amp;B41,'Base de Dados'!A:D,4,FALSE)</f>
        <v>0.3</v>
      </c>
      <c r="D41" s="42">
        <f>C41*$C$38</f>
        <v>378</v>
      </c>
    </row>
    <row r="42" spans="1:5" x14ac:dyDescent="0.25">
      <c r="B42" s="6" t="s">
        <v>25</v>
      </c>
      <c r="C42" s="47">
        <f>VLOOKUP($C$37&amp;"-"&amp;B42,'Base de Dados'!A:D,4,FALSE)</f>
        <v>0.5</v>
      </c>
      <c r="D42" s="42">
        <f t="shared" ref="D42:D46" si="0">C42*$C$38</f>
        <v>630</v>
      </c>
    </row>
    <row r="43" spans="1:5" x14ac:dyDescent="0.25">
      <c r="B43" s="6" t="s">
        <v>26</v>
      </c>
      <c r="C43" s="47">
        <f>VLOOKUP($C$37&amp;"-"&amp;B43,'Base de Dados'!A:D,4,FALSE)</f>
        <v>0.1</v>
      </c>
      <c r="D43" s="42">
        <f t="shared" si="0"/>
        <v>126</v>
      </c>
    </row>
    <row r="44" spans="1:5" x14ac:dyDescent="0.25">
      <c r="B44" s="6" t="s">
        <v>27</v>
      </c>
      <c r="C44" s="47">
        <f>VLOOKUP($C$37&amp;"-"&amp;B44,'Base de Dados'!A:D,4,FALSE)</f>
        <v>0.1</v>
      </c>
      <c r="D44" s="42">
        <f t="shared" si="0"/>
        <v>126</v>
      </c>
    </row>
    <row r="45" spans="1:5" x14ac:dyDescent="0.25">
      <c r="B45" s="6" t="s">
        <v>28</v>
      </c>
      <c r="C45" s="47">
        <f>VLOOKUP($C$37&amp;"-"&amp;B45,'Base de Dados'!A:D,4,FALSE)</f>
        <v>0</v>
      </c>
      <c r="D45" s="42">
        <f t="shared" si="0"/>
        <v>0</v>
      </c>
    </row>
    <row r="46" spans="1:5" x14ac:dyDescent="0.25">
      <c r="B46" s="6" t="s">
        <v>29</v>
      </c>
      <c r="C46" s="47">
        <f>VLOOKUP($C$37&amp;"-"&amp;B46,'Base de Dados'!A:D,4,FALSE)</f>
        <v>0</v>
      </c>
      <c r="D46" s="42">
        <f t="shared" si="0"/>
        <v>0</v>
      </c>
    </row>
    <row r="47" spans="1:5" x14ac:dyDescent="0.25">
      <c r="B47" s="46"/>
      <c r="C47" s="46"/>
      <c r="D47" s="48">
        <f>SUM(D41:D46)</f>
        <v>1260</v>
      </c>
    </row>
    <row r="48" spans="1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</sheetData>
  <sheetProtection sheet="1" objects="1" scenarios="1" selectLockedCells="1"/>
  <mergeCells count="11">
    <mergeCell ref="B25:C25"/>
    <mergeCell ref="B26:C26"/>
    <mergeCell ref="B17:D17"/>
    <mergeCell ref="B18:C18"/>
    <mergeCell ref="B19:C19"/>
    <mergeCell ref="B20:C20"/>
    <mergeCell ref="B27:C27"/>
    <mergeCell ref="B29:C29"/>
    <mergeCell ref="B22:D22"/>
    <mergeCell ref="B23:C23"/>
    <mergeCell ref="B24:C24"/>
  </mergeCells>
  <dataValidations xWindow="558" yWindow="325" count="6">
    <dataValidation type="list" allowBlank="1" showInputMessage="1" showErrorMessage="1" promptTitle="Qual seu Perfil de Investidor" prompt="Selecione Aqui" sqref="C37" xr:uid="{03823494-1946-4BDA-B70A-060E892AA064}">
      <formula1>"Conservador,Moderado,Agressivo"</formula1>
    </dataValidation>
    <dataValidation allowBlank="1" showInputMessage="1" showErrorMessage="1" promptTitle="Qual seu Salário?" prompt="Insira Seu Salário Aqui" sqref="D18" xr:uid="{201E8DE7-2EE9-4A90-B5C5-58BAE74F9E48}"/>
    <dataValidation allowBlank="1" showInputMessage="1" showErrorMessage="1" promptTitle="Rendimento da sua Carteira" prompt="Insira o Rendimento da sua Carteira aqui" sqref="D19" xr:uid="{CB5BDC93-134C-4DD7-BE21-218F57EBD97B}"/>
    <dataValidation allowBlank="1" showInputMessage="1" showErrorMessage="1" promptTitle="Qual seu Aporte Mensal?" prompt="Insira aqui" sqref="D23" xr:uid="{EFBB6F18-3E67-439B-A494-FB17CF095CDB}"/>
    <dataValidation allowBlank="1" showInputMessage="1" showErrorMessage="1" promptTitle="Por Quantos Anos Irá Investir?" prompt="Insira Aqui" sqref="D24" xr:uid="{BFA2B519-0AB6-4E92-B9D2-FE5E4BA57808}"/>
    <dataValidation allowBlank="1" showInputMessage="1" showErrorMessage="1" promptTitle="Qual a Taxa de Rendimento Mensal" prompt="Insira Aqui" sqref="D25" xr:uid="{9D1EA777-3C17-4C8F-953F-CBFAA0B15B06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65F7-C71F-4BC0-8271-A39CB383B7F9}">
  <dimension ref="A2:G20"/>
  <sheetViews>
    <sheetView workbookViewId="0">
      <selection activeCell="G9" sqref="G9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6" max="6" width="17" bestFit="1" customWidth="1"/>
  </cols>
  <sheetData>
    <row r="2" spans="1:7" x14ac:dyDescent="0.25">
      <c r="A2" s="55" t="s">
        <v>31</v>
      </c>
      <c r="B2" s="55" t="s">
        <v>20</v>
      </c>
      <c r="C2" s="56" t="s">
        <v>21</v>
      </c>
      <c r="D2" s="56" t="s">
        <v>32</v>
      </c>
    </row>
    <row r="3" spans="1:7" x14ac:dyDescent="0.25">
      <c r="A3" s="49" t="str">
        <f>B3&amp;"-"&amp;C3</f>
        <v>Conservador-PAPEL</v>
      </c>
      <c r="B3" s="50" t="s">
        <v>18</v>
      </c>
      <c r="C3" s="6" t="s">
        <v>24</v>
      </c>
      <c r="D3" s="47">
        <v>0.3</v>
      </c>
      <c r="G3" s="39" t="s">
        <v>32</v>
      </c>
    </row>
    <row r="4" spans="1:7" x14ac:dyDescent="0.25">
      <c r="A4" s="49" t="str">
        <f t="shared" ref="A4:A20" si="0">B4&amp;"-"&amp;C4</f>
        <v>Conservador-TIJOLO</v>
      </c>
      <c r="B4" s="50" t="s">
        <v>18</v>
      </c>
      <c r="C4" s="6" t="s">
        <v>25</v>
      </c>
      <c r="D4" s="47">
        <v>0.5</v>
      </c>
      <c r="F4" s="38" t="s">
        <v>33</v>
      </c>
      <c r="G4" s="39">
        <f>VLOOKUP(F4,$A:$D,4,FALSE)</f>
        <v>0.35</v>
      </c>
    </row>
    <row r="5" spans="1:7" x14ac:dyDescent="0.25">
      <c r="A5" s="49" t="str">
        <f t="shared" si="0"/>
        <v>Conservador-HÍBRIDOS</v>
      </c>
      <c r="B5" s="50" t="s">
        <v>18</v>
      </c>
      <c r="C5" s="6" t="s">
        <v>26</v>
      </c>
      <c r="D5" s="47">
        <v>0.1</v>
      </c>
    </row>
    <row r="6" spans="1:7" x14ac:dyDescent="0.25">
      <c r="A6" s="49" t="str">
        <f t="shared" si="0"/>
        <v>Conservador-FOFs</v>
      </c>
      <c r="B6" s="50" t="s">
        <v>18</v>
      </c>
      <c r="C6" s="6" t="s">
        <v>27</v>
      </c>
      <c r="D6" s="47">
        <v>0.1</v>
      </c>
    </row>
    <row r="7" spans="1:7" x14ac:dyDescent="0.25">
      <c r="A7" s="49" t="str">
        <f t="shared" si="0"/>
        <v>Conservador-DESENVOLVIMENTO</v>
      </c>
      <c r="B7" s="50" t="s">
        <v>18</v>
      </c>
      <c r="C7" s="6" t="s">
        <v>28</v>
      </c>
      <c r="D7" s="47">
        <v>0</v>
      </c>
    </row>
    <row r="8" spans="1:7" ht="15.75" thickBot="1" x14ac:dyDescent="0.3">
      <c r="A8" s="51" t="str">
        <f t="shared" si="0"/>
        <v>Conservador-HOTELARIAS</v>
      </c>
      <c r="B8" s="52" t="s">
        <v>18</v>
      </c>
      <c r="C8" s="53" t="s">
        <v>29</v>
      </c>
      <c r="D8" s="54">
        <v>0</v>
      </c>
    </row>
    <row r="9" spans="1:7" x14ac:dyDescent="0.25">
      <c r="A9" s="49" t="str">
        <f t="shared" si="0"/>
        <v>Moderado-PAPEL</v>
      </c>
      <c r="B9" s="50" t="s">
        <v>30</v>
      </c>
      <c r="C9" s="6" t="s">
        <v>24</v>
      </c>
      <c r="D9" s="47">
        <v>0.32</v>
      </c>
    </row>
    <row r="10" spans="1:7" x14ac:dyDescent="0.25">
      <c r="A10" s="49" t="str">
        <f t="shared" si="0"/>
        <v>Moderado-TIJOLO</v>
      </c>
      <c r="B10" s="50" t="s">
        <v>30</v>
      </c>
      <c r="C10" s="6" t="s">
        <v>25</v>
      </c>
      <c r="D10" s="47">
        <v>0.35</v>
      </c>
    </row>
    <row r="11" spans="1:7" x14ac:dyDescent="0.25">
      <c r="A11" s="49" t="str">
        <f t="shared" si="0"/>
        <v>Moderado-HÍBRIDOS</v>
      </c>
      <c r="B11" s="50" t="s">
        <v>30</v>
      </c>
      <c r="C11" s="6" t="s">
        <v>26</v>
      </c>
      <c r="D11" s="47">
        <v>0.08</v>
      </c>
    </row>
    <row r="12" spans="1:7" x14ac:dyDescent="0.25">
      <c r="A12" s="49" t="str">
        <f t="shared" si="0"/>
        <v>Moderado-FOFs</v>
      </c>
      <c r="B12" s="50" t="s">
        <v>30</v>
      </c>
      <c r="C12" s="6" t="s">
        <v>27</v>
      </c>
      <c r="D12" s="47">
        <v>0.05</v>
      </c>
    </row>
    <row r="13" spans="1:7" x14ac:dyDescent="0.25">
      <c r="A13" s="49" t="str">
        <f t="shared" si="0"/>
        <v>Moderado-DESENVOLVIMENTO</v>
      </c>
      <c r="B13" s="50" t="s">
        <v>30</v>
      </c>
      <c r="C13" s="6" t="s">
        <v>28</v>
      </c>
      <c r="D13" s="47">
        <v>0.1</v>
      </c>
    </row>
    <row r="14" spans="1:7" ht="15.75" thickBot="1" x14ac:dyDescent="0.3">
      <c r="A14" s="51" t="str">
        <f t="shared" si="0"/>
        <v>Moderado-HOTELARIAS</v>
      </c>
      <c r="B14" s="52" t="s">
        <v>30</v>
      </c>
      <c r="C14" s="53" t="s">
        <v>29</v>
      </c>
      <c r="D14" s="54">
        <v>0.1</v>
      </c>
    </row>
    <row r="15" spans="1:7" x14ac:dyDescent="0.25">
      <c r="A15" s="49" t="str">
        <f t="shared" si="0"/>
        <v>Agressivo-PAPEL</v>
      </c>
      <c r="B15" s="50" t="s">
        <v>17</v>
      </c>
      <c r="C15" s="6" t="s">
        <v>24</v>
      </c>
      <c r="D15" s="47">
        <v>0.5</v>
      </c>
    </row>
    <row r="16" spans="1:7" x14ac:dyDescent="0.25">
      <c r="A16" s="49" t="str">
        <f t="shared" si="0"/>
        <v>Agressivo-TIJOLO</v>
      </c>
      <c r="B16" s="50" t="s">
        <v>17</v>
      </c>
      <c r="C16" s="6" t="s">
        <v>25</v>
      </c>
      <c r="D16" s="47">
        <v>0.1</v>
      </c>
    </row>
    <row r="17" spans="1:4" x14ac:dyDescent="0.25">
      <c r="A17" s="49" t="str">
        <f t="shared" si="0"/>
        <v>Agressivo-HÍBRIDOS</v>
      </c>
      <c r="B17" s="50" t="s">
        <v>17</v>
      </c>
      <c r="C17" s="6" t="s">
        <v>26</v>
      </c>
      <c r="D17" s="47">
        <v>0.05</v>
      </c>
    </row>
    <row r="18" spans="1:4" x14ac:dyDescent="0.25">
      <c r="A18" s="49" t="str">
        <f t="shared" si="0"/>
        <v>Agressivo-FOFs</v>
      </c>
      <c r="B18" s="50" t="s">
        <v>17</v>
      </c>
      <c r="C18" s="6" t="s">
        <v>27</v>
      </c>
      <c r="D18" s="47">
        <v>0.05</v>
      </c>
    </row>
    <row r="19" spans="1:4" x14ac:dyDescent="0.25">
      <c r="A19" s="49" t="str">
        <f t="shared" si="0"/>
        <v>Agressivo-DESENVOLVIMENTO</v>
      </c>
      <c r="B19" s="50" t="s">
        <v>17</v>
      </c>
      <c r="C19" s="6" t="s">
        <v>28</v>
      </c>
      <c r="D19" s="47">
        <v>0.2</v>
      </c>
    </row>
    <row r="20" spans="1:4" x14ac:dyDescent="0.25">
      <c r="A20" s="49" t="str">
        <f t="shared" si="0"/>
        <v>Agressivo-HOTELARIAS</v>
      </c>
      <c r="B20" s="50" t="s">
        <v>17</v>
      </c>
      <c r="C20" s="6" t="s">
        <v>29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BB Invest</vt:lpstr>
      <vt:lpstr>Base de Dados</vt:lpstr>
      <vt:lpstr>aporte</vt:lpstr>
      <vt:lpstr>patrimonio</vt:lpstr>
      <vt:lpstr>qntd_anos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Alexandre Ramos Silva</dc:creator>
  <cp:lastModifiedBy>Bruno Alexandre Ramos Silva</cp:lastModifiedBy>
  <dcterms:created xsi:type="dcterms:W3CDTF">2025-06-17T18:16:35Z</dcterms:created>
  <dcterms:modified xsi:type="dcterms:W3CDTF">2025-06-17T20:54:14Z</dcterms:modified>
</cp:coreProperties>
</file>