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1040" windowHeight="6840"/>
  </bookViews>
  <sheets>
    <sheet name="Summary" sheetId="6" r:id="rId1"/>
    <sheet name="FAM" sheetId="2" r:id="rId2"/>
    <sheet name="OFM" sheetId="1" r:id="rId3"/>
    <sheet name="FAM (2)" sheetId="3" r:id="rId4"/>
    <sheet name="OFM (2)" sheetId="4" r:id="rId5"/>
    <sheet name="PSP" sheetId="7" r:id="rId6"/>
  </sheets>
  <externalReferences>
    <externalReference r:id="rId7"/>
    <externalReference r:id="rId8"/>
    <externalReference r:id="rId9"/>
  </externalReferences>
  <definedNames>
    <definedName name="_xlnm._FilterDatabase" localSheetId="1" hidden="1">FAM!$A$1:$N$139</definedName>
    <definedName name="_xlnm._FilterDatabase" localSheetId="3" hidden="1">'FAM (2)'!$A$2:$R$204</definedName>
    <definedName name="_xlnm._FilterDatabase" localSheetId="5" hidden="1">PSP!$A$1:$G$215</definedName>
  </definedNames>
  <calcPr calcId="162913"/>
  <pivotCaches>
    <pivotCache cacheId="0" r:id="rId10"/>
    <pivotCache cacheId="1" r:id="rId11"/>
    <pivotCache cacheId="4" r:id="rId12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6" l="1"/>
  <c r="F21" i="6"/>
  <c r="J21" i="6"/>
  <c r="K54" i="6" l="1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4" i="6"/>
  <c r="J4" i="6"/>
  <c r="J5" i="6"/>
  <c r="J6" i="6"/>
  <c r="J7" i="6"/>
  <c r="F4" i="6"/>
  <c r="F5" i="6"/>
  <c r="F6" i="6"/>
  <c r="F7" i="6"/>
  <c r="F214" i="7"/>
  <c r="G214" i="7" s="1"/>
  <c r="E214" i="7"/>
  <c r="D214" i="7"/>
  <c r="F213" i="7"/>
  <c r="G213" i="7" s="1"/>
  <c r="E213" i="7"/>
  <c r="D213" i="7"/>
  <c r="F212" i="7"/>
  <c r="G212" i="7" s="1"/>
  <c r="E212" i="7"/>
  <c r="D212" i="7"/>
  <c r="F211" i="7"/>
  <c r="G211" i="7" s="1"/>
  <c r="E211" i="7"/>
  <c r="D211" i="7"/>
  <c r="F210" i="7"/>
  <c r="G210" i="7" s="1"/>
  <c r="E210" i="7"/>
  <c r="D210" i="7"/>
  <c r="F209" i="7"/>
  <c r="G209" i="7" s="1"/>
  <c r="E209" i="7"/>
  <c r="D209" i="7"/>
  <c r="F208" i="7"/>
  <c r="G208" i="7" s="1"/>
  <c r="E208" i="7"/>
  <c r="D208" i="7"/>
  <c r="F207" i="7"/>
  <c r="G207" i="7" s="1"/>
  <c r="E207" i="7"/>
  <c r="D207" i="7"/>
  <c r="F206" i="7"/>
  <c r="G206" i="7" s="1"/>
  <c r="E206" i="7"/>
  <c r="D206" i="7"/>
  <c r="F205" i="7"/>
  <c r="G205" i="7" s="1"/>
  <c r="E205" i="7"/>
  <c r="D205" i="7"/>
  <c r="F204" i="7"/>
  <c r="G204" i="7" s="1"/>
  <c r="E204" i="7"/>
  <c r="D204" i="7"/>
  <c r="F203" i="7"/>
  <c r="G203" i="7" s="1"/>
  <c r="E203" i="7"/>
  <c r="D203" i="7"/>
  <c r="F202" i="7"/>
  <c r="G202" i="7" s="1"/>
  <c r="E202" i="7"/>
  <c r="D202" i="7"/>
  <c r="F201" i="7"/>
  <c r="G201" i="7" s="1"/>
  <c r="E201" i="7"/>
  <c r="D201" i="7"/>
  <c r="F200" i="7"/>
  <c r="G200" i="7" s="1"/>
  <c r="E200" i="7"/>
  <c r="D200" i="7"/>
  <c r="F199" i="7"/>
  <c r="G199" i="7" s="1"/>
  <c r="E199" i="7"/>
  <c r="D199" i="7"/>
  <c r="F198" i="7"/>
  <c r="G198" i="7" s="1"/>
  <c r="E198" i="7"/>
  <c r="D198" i="7"/>
  <c r="F197" i="7"/>
  <c r="G197" i="7" s="1"/>
  <c r="E197" i="7"/>
  <c r="D197" i="7"/>
  <c r="F196" i="7"/>
  <c r="G196" i="7" s="1"/>
  <c r="E196" i="7"/>
  <c r="D196" i="7"/>
  <c r="F195" i="7"/>
  <c r="G195" i="7" s="1"/>
  <c r="E195" i="7"/>
  <c r="D195" i="7"/>
  <c r="F194" i="7"/>
  <c r="G194" i="7" s="1"/>
  <c r="E194" i="7"/>
  <c r="D194" i="7"/>
  <c r="F193" i="7"/>
  <c r="G193" i="7" s="1"/>
  <c r="E193" i="7"/>
  <c r="D193" i="7"/>
  <c r="F192" i="7"/>
  <c r="G192" i="7" s="1"/>
  <c r="E192" i="7"/>
  <c r="D192" i="7"/>
  <c r="F191" i="7"/>
  <c r="G191" i="7" s="1"/>
  <c r="E191" i="7"/>
  <c r="D191" i="7"/>
  <c r="F190" i="7"/>
  <c r="G190" i="7" s="1"/>
  <c r="E190" i="7"/>
  <c r="D190" i="7"/>
  <c r="F189" i="7"/>
  <c r="G189" i="7" s="1"/>
  <c r="E189" i="7"/>
  <c r="D189" i="7"/>
  <c r="F188" i="7"/>
  <c r="G188" i="7" s="1"/>
  <c r="E188" i="7"/>
  <c r="D188" i="7"/>
  <c r="F187" i="7"/>
  <c r="G187" i="7" s="1"/>
  <c r="E187" i="7"/>
  <c r="D187" i="7"/>
  <c r="F186" i="7"/>
  <c r="G186" i="7" s="1"/>
  <c r="E186" i="7"/>
  <c r="D186" i="7"/>
  <c r="F185" i="7"/>
  <c r="G185" i="7" s="1"/>
  <c r="E185" i="7"/>
  <c r="D185" i="7"/>
  <c r="F184" i="7"/>
  <c r="G184" i="7" s="1"/>
  <c r="E184" i="7"/>
  <c r="D184" i="7"/>
  <c r="F183" i="7"/>
  <c r="G183" i="7" s="1"/>
  <c r="E183" i="7"/>
  <c r="D183" i="7"/>
  <c r="F182" i="7"/>
  <c r="G182" i="7" s="1"/>
  <c r="E182" i="7"/>
  <c r="D182" i="7"/>
  <c r="F181" i="7"/>
  <c r="G181" i="7" s="1"/>
  <c r="E181" i="7"/>
  <c r="D181" i="7"/>
  <c r="F180" i="7"/>
  <c r="G180" i="7" s="1"/>
  <c r="E180" i="7"/>
  <c r="D180" i="7"/>
  <c r="F179" i="7"/>
  <c r="G179" i="7" s="1"/>
  <c r="E179" i="7"/>
  <c r="D179" i="7"/>
  <c r="F178" i="7"/>
  <c r="G178" i="7" s="1"/>
  <c r="E178" i="7"/>
  <c r="D178" i="7"/>
  <c r="F177" i="7"/>
  <c r="G177" i="7" s="1"/>
  <c r="E177" i="7"/>
  <c r="D177" i="7"/>
  <c r="F176" i="7"/>
  <c r="G176" i="7" s="1"/>
  <c r="E176" i="7"/>
  <c r="D176" i="7"/>
  <c r="F175" i="7"/>
  <c r="G175" i="7" s="1"/>
  <c r="E175" i="7"/>
  <c r="D175" i="7"/>
  <c r="F174" i="7"/>
  <c r="G174" i="7" s="1"/>
  <c r="E174" i="7"/>
  <c r="D174" i="7"/>
  <c r="F173" i="7"/>
  <c r="G173" i="7" s="1"/>
  <c r="E173" i="7"/>
  <c r="D173" i="7"/>
  <c r="F172" i="7"/>
  <c r="G172" i="7" s="1"/>
  <c r="E172" i="7"/>
  <c r="D172" i="7"/>
  <c r="F171" i="7"/>
  <c r="G171" i="7" s="1"/>
  <c r="E171" i="7"/>
  <c r="D171" i="7"/>
  <c r="F170" i="7"/>
  <c r="G170" i="7" s="1"/>
  <c r="E170" i="7"/>
  <c r="D170" i="7"/>
  <c r="F169" i="7"/>
  <c r="G169" i="7" s="1"/>
  <c r="E169" i="7"/>
  <c r="D169" i="7"/>
  <c r="F168" i="7"/>
  <c r="G168" i="7" s="1"/>
  <c r="E168" i="7"/>
  <c r="D168" i="7"/>
  <c r="F167" i="7"/>
  <c r="G167" i="7" s="1"/>
  <c r="E167" i="7"/>
  <c r="D167" i="7"/>
  <c r="F166" i="7"/>
  <c r="G166" i="7" s="1"/>
  <c r="E166" i="7"/>
  <c r="D166" i="7"/>
  <c r="F165" i="7"/>
  <c r="G165" i="7" s="1"/>
  <c r="E165" i="7"/>
  <c r="D165" i="7"/>
  <c r="F164" i="7"/>
  <c r="G164" i="7" s="1"/>
  <c r="E164" i="7"/>
  <c r="D164" i="7"/>
  <c r="F163" i="7"/>
  <c r="G163" i="7" s="1"/>
  <c r="E163" i="7"/>
  <c r="D163" i="7"/>
  <c r="F162" i="7"/>
  <c r="G162" i="7" s="1"/>
  <c r="E162" i="7"/>
  <c r="D162" i="7"/>
  <c r="F161" i="7"/>
  <c r="G161" i="7" s="1"/>
  <c r="E161" i="7"/>
  <c r="D161" i="7"/>
  <c r="F160" i="7"/>
  <c r="G160" i="7" s="1"/>
  <c r="E160" i="7"/>
  <c r="D160" i="7"/>
  <c r="F159" i="7"/>
  <c r="G159" i="7" s="1"/>
  <c r="E159" i="7"/>
  <c r="D159" i="7"/>
  <c r="F158" i="7"/>
  <c r="G158" i="7" s="1"/>
  <c r="E158" i="7"/>
  <c r="D158" i="7"/>
  <c r="F157" i="7"/>
  <c r="G157" i="7" s="1"/>
  <c r="E157" i="7"/>
  <c r="D157" i="7"/>
  <c r="F156" i="7"/>
  <c r="G156" i="7" s="1"/>
  <c r="E156" i="7"/>
  <c r="D156" i="7"/>
  <c r="F155" i="7"/>
  <c r="G155" i="7" s="1"/>
  <c r="E155" i="7"/>
  <c r="D155" i="7"/>
  <c r="F154" i="7"/>
  <c r="G154" i="7" s="1"/>
  <c r="E154" i="7"/>
  <c r="D154" i="7"/>
  <c r="F153" i="7"/>
  <c r="G153" i="7" s="1"/>
  <c r="E153" i="7"/>
  <c r="D153" i="7"/>
  <c r="F152" i="7"/>
  <c r="G152" i="7" s="1"/>
  <c r="E152" i="7"/>
  <c r="D152" i="7"/>
  <c r="F151" i="7"/>
  <c r="G151" i="7" s="1"/>
  <c r="E151" i="7"/>
  <c r="D151" i="7"/>
  <c r="F150" i="7"/>
  <c r="G150" i="7" s="1"/>
  <c r="E150" i="7"/>
  <c r="D150" i="7"/>
  <c r="F149" i="7"/>
  <c r="G149" i="7" s="1"/>
  <c r="E149" i="7"/>
  <c r="D149" i="7"/>
  <c r="F148" i="7"/>
  <c r="G148" i="7" s="1"/>
  <c r="E148" i="7"/>
  <c r="D148" i="7"/>
  <c r="F147" i="7"/>
  <c r="G147" i="7" s="1"/>
  <c r="E147" i="7"/>
  <c r="D147" i="7"/>
  <c r="F146" i="7"/>
  <c r="G146" i="7" s="1"/>
  <c r="E146" i="7"/>
  <c r="D146" i="7"/>
  <c r="F145" i="7"/>
  <c r="G145" i="7" s="1"/>
  <c r="E145" i="7"/>
  <c r="D145" i="7"/>
  <c r="F144" i="7"/>
  <c r="G144" i="7" s="1"/>
  <c r="E144" i="7"/>
  <c r="D144" i="7"/>
  <c r="F143" i="7"/>
  <c r="G143" i="7" s="1"/>
  <c r="E143" i="7"/>
  <c r="D143" i="7"/>
  <c r="F142" i="7"/>
  <c r="G142" i="7" s="1"/>
  <c r="E142" i="7"/>
  <c r="D142" i="7"/>
  <c r="F141" i="7"/>
  <c r="G141" i="7" s="1"/>
  <c r="E141" i="7"/>
  <c r="D141" i="7"/>
  <c r="F140" i="7"/>
  <c r="G140" i="7" s="1"/>
  <c r="E140" i="7"/>
  <c r="D140" i="7"/>
  <c r="F139" i="7"/>
  <c r="G139" i="7" s="1"/>
  <c r="E139" i="7"/>
  <c r="D139" i="7"/>
  <c r="F138" i="7"/>
  <c r="G138" i="7" s="1"/>
  <c r="E138" i="7"/>
  <c r="D138" i="7"/>
  <c r="F137" i="7"/>
  <c r="G137" i="7" s="1"/>
  <c r="E137" i="7"/>
  <c r="D137" i="7"/>
  <c r="F136" i="7"/>
  <c r="G136" i="7" s="1"/>
  <c r="E136" i="7"/>
  <c r="D136" i="7"/>
  <c r="F135" i="7"/>
  <c r="G135" i="7" s="1"/>
  <c r="E135" i="7"/>
  <c r="D135" i="7"/>
  <c r="F134" i="7"/>
  <c r="G134" i="7" s="1"/>
  <c r="E134" i="7"/>
  <c r="D134" i="7"/>
  <c r="F133" i="7"/>
  <c r="G133" i="7" s="1"/>
  <c r="E133" i="7"/>
  <c r="D133" i="7"/>
  <c r="F132" i="7"/>
  <c r="G132" i="7" s="1"/>
  <c r="E132" i="7"/>
  <c r="D132" i="7"/>
  <c r="F131" i="7"/>
  <c r="G131" i="7" s="1"/>
  <c r="E131" i="7"/>
  <c r="D131" i="7"/>
  <c r="F130" i="7"/>
  <c r="G130" i="7" s="1"/>
  <c r="E130" i="7"/>
  <c r="D130" i="7"/>
  <c r="F129" i="7"/>
  <c r="G129" i="7" s="1"/>
  <c r="E129" i="7"/>
  <c r="D129" i="7"/>
  <c r="F128" i="7"/>
  <c r="G128" i="7" s="1"/>
  <c r="E128" i="7"/>
  <c r="D128" i="7"/>
  <c r="F127" i="7"/>
  <c r="G127" i="7" s="1"/>
  <c r="E127" i="7"/>
  <c r="D127" i="7"/>
  <c r="F126" i="7"/>
  <c r="G126" i="7" s="1"/>
  <c r="E126" i="7"/>
  <c r="D126" i="7"/>
  <c r="F125" i="7"/>
  <c r="G125" i="7" s="1"/>
  <c r="E125" i="7"/>
  <c r="D125" i="7"/>
  <c r="F124" i="7"/>
  <c r="G124" i="7" s="1"/>
  <c r="E124" i="7"/>
  <c r="D124" i="7"/>
  <c r="F123" i="7"/>
  <c r="G123" i="7" s="1"/>
  <c r="E123" i="7"/>
  <c r="D123" i="7"/>
  <c r="F122" i="7"/>
  <c r="G122" i="7" s="1"/>
  <c r="E122" i="7"/>
  <c r="D122" i="7"/>
  <c r="F121" i="7"/>
  <c r="G121" i="7" s="1"/>
  <c r="E121" i="7"/>
  <c r="D121" i="7"/>
  <c r="F120" i="7"/>
  <c r="G120" i="7" s="1"/>
  <c r="E120" i="7"/>
  <c r="D120" i="7"/>
  <c r="F119" i="7"/>
  <c r="G119" i="7" s="1"/>
  <c r="E119" i="7"/>
  <c r="D119" i="7"/>
  <c r="F118" i="7"/>
  <c r="G118" i="7" s="1"/>
  <c r="E118" i="7"/>
  <c r="D118" i="7"/>
  <c r="F117" i="7"/>
  <c r="G117" i="7" s="1"/>
  <c r="E117" i="7"/>
  <c r="D117" i="7"/>
  <c r="F116" i="7"/>
  <c r="G116" i="7" s="1"/>
  <c r="E116" i="7"/>
  <c r="D116" i="7"/>
  <c r="F115" i="7"/>
  <c r="G115" i="7" s="1"/>
  <c r="E115" i="7"/>
  <c r="D115" i="7"/>
  <c r="F114" i="7"/>
  <c r="G114" i="7" s="1"/>
  <c r="E114" i="7"/>
  <c r="D114" i="7"/>
  <c r="F113" i="7"/>
  <c r="G113" i="7" s="1"/>
  <c r="E113" i="7"/>
  <c r="D113" i="7"/>
  <c r="F112" i="7"/>
  <c r="G112" i="7" s="1"/>
  <c r="E112" i="7"/>
  <c r="D112" i="7"/>
  <c r="F111" i="7"/>
  <c r="G111" i="7" s="1"/>
  <c r="E111" i="7"/>
  <c r="D111" i="7"/>
  <c r="F110" i="7"/>
  <c r="G110" i="7" s="1"/>
  <c r="E110" i="7"/>
  <c r="D110" i="7"/>
  <c r="F109" i="7"/>
  <c r="G109" i="7" s="1"/>
  <c r="E109" i="7"/>
  <c r="D109" i="7"/>
  <c r="F108" i="7"/>
  <c r="G108" i="7" s="1"/>
  <c r="E108" i="7"/>
  <c r="D108" i="7"/>
  <c r="F107" i="7"/>
  <c r="G107" i="7" s="1"/>
  <c r="E107" i="7"/>
  <c r="D107" i="7"/>
  <c r="F106" i="7"/>
  <c r="G106" i="7" s="1"/>
  <c r="E106" i="7"/>
  <c r="D106" i="7"/>
  <c r="F105" i="7"/>
  <c r="G105" i="7" s="1"/>
  <c r="E105" i="7"/>
  <c r="D105" i="7"/>
  <c r="F104" i="7"/>
  <c r="G104" i="7" s="1"/>
  <c r="E104" i="7"/>
  <c r="D104" i="7"/>
  <c r="F103" i="7"/>
  <c r="G103" i="7" s="1"/>
  <c r="E103" i="7"/>
  <c r="D103" i="7"/>
  <c r="F102" i="7"/>
  <c r="G102" i="7" s="1"/>
  <c r="E102" i="7"/>
  <c r="D102" i="7"/>
  <c r="F101" i="7"/>
  <c r="G101" i="7" s="1"/>
  <c r="E101" i="7"/>
  <c r="D101" i="7"/>
  <c r="F100" i="7"/>
  <c r="G100" i="7" s="1"/>
  <c r="E100" i="7"/>
  <c r="D100" i="7"/>
  <c r="F99" i="7"/>
  <c r="G99" i="7" s="1"/>
  <c r="E99" i="7"/>
  <c r="D99" i="7"/>
  <c r="F98" i="7"/>
  <c r="G98" i="7" s="1"/>
  <c r="E98" i="7"/>
  <c r="D98" i="7"/>
  <c r="F97" i="7"/>
  <c r="G97" i="7" s="1"/>
  <c r="E97" i="7"/>
  <c r="D97" i="7"/>
  <c r="F96" i="7"/>
  <c r="G96" i="7" s="1"/>
  <c r="E96" i="7"/>
  <c r="D96" i="7"/>
  <c r="F95" i="7"/>
  <c r="G95" i="7" s="1"/>
  <c r="E95" i="7"/>
  <c r="D95" i="7"/>
  <c r="F94" i="7"/>
  <c r="G94" i="7" s="1"/>
  <c r="E94" i="7"/>
  <c r="D94" i="7"/>
  <c r="F93" i="7"/>
  <c r="G93" i="7" s="1"/>
  <c r="E93" i="7"/>
  <c r="D93" i="7"/>
  <c r="F92" i="7"/>
  <c r="G92" i="7" s="1"/>
  <c r="E92" i="7"/>
  <c r="D92" i="7"/>
  <c r="F91" i="7"/>
  <c r="G91" i="7" s="1"/>
  <c r="E91" i="7"/>
  <c r="D91" i="7"/>
  <c r="F90" i="7"/>
  <c r="G90" i="7" s="1"/>
  <c r="E90" i="7"/>
  <c r="D90" i="7"/>
  <c r="F89" i="7"/>
  <c r="G89" i="7" s="1"/>
  <c r="E89" i="7"/>
  <c r="D89" i="7"/>
  <c r="F88" i="7"/>
  <c r="G88" i="7" s="1"/>
  <c r="E88" i="7"/>
  <c r="D88" i="7"/>
  <c r="F87" i="7"/>
  <c r="G87" i="7" s="1"/>
  <c r="E87" i="7"/>
  <c r="D87" i="7"/>
  <c r="F86" i="7"/>
  <c r="G86" i="7" s="1"/>
  <c r="E86" i="7"/>
  <c r="D86" i="7"/>
  <c r="F85" i="7"/>
  <c r="G85" i="7" s="1"/>
  <c r="E85" i="7"/>
  <c r="D85" i="7"/>
  <c r="F84" i="7"/>
  <c r="G84" i="7" s="1"/>
  <c r="E84" i="7"/>
  <c r="D84" i="7"/>
  <c r="F83" i="7"/>
  <c r="G83" i="7" s="1"/>
  <c r="E83" i="7"/>
  <c r="D83" i="7"/>
  <c r="F82" i="7"/>
  <c r="G82" i="7" s="1"/>
  <c r="E82" i="7"/>
  <c r="D82" i="7"/>
  <c r="F81" i="7"/>
  <c r="G81" i="7" s="1"/>
  <c r="E81" i="7"/>
  <c r="D81" i="7"/>
  <c r="F80" i="7"/>
  <c r="G80" i="7" s="1"/>
  <c r="E80" i="7"/>
  <c r="D80" i="7"/>
  <c r="F79" i="7"/>
  <c r="G79" i="7" s="1"/>
  <c r="E79" i="7"/>
  <c r="D79" i="7"/>
  <c r="F78" i="7"/>
  <c r="G78" i="7" s="1"/>
  <c r="E78" i="7"/>
  <c r="D78" i="7"/>
  <c r="F77" i="7"/>
  <c r="G77" i="7" s="1"/>
  <c r="E77" i="7"/>
  <c r="D77" i="7"/>
  <c r="F76" i="7"/>
  <c r="G76" i="7" s="1"/>
  <c r="E76" i="7"/>
  <c r="D76" i="7"/>
  <c r="F75" i="7"/>
  <c r="G75" i="7" s="1"/>
  <c r="E75" i="7"/>
  <c r="D75" i="7"/>
  <c r="F74" i="7"/>
  <c r="G74" i="7" s="1"/>
  <c r="E74" i="7"/>
  <c r="D74" i="7"/>
  <c r="F73" i="7"/>
  <c r="G73" i="7" s="1"/>
  <c r="E73" i="7"/>
  <c r="D73" i="7"/>
  <c r="F72" i="7"/>
  <c r="G72" i="7" s="1"/>
  <c r="E72" i="7"/>
  <c r="D72" i="7"/>
  <c r="F71" i="7"/>
  <c r="G71" i="7" s="1"/>
  <c r="E71" i="7"/>
  <c r="D71" i="7"/>
  <c r="F70" i="7"/>
  <c r="G70" i="7" s="1"/>
  <c r="E70" i="7"/>
  <c r="D70" i="7"/>
  <c r="F69" i="7"/>
  <c r="G69" i="7" s="1"/>
  <c r="E69" i="7"/>
  <c r="D69" i="7"/>
  <c r="F68" i="7"/>
  <c r="G68" i="7" s="1"/>
  <c r="E68" i="7"/>
  <c r="D68" i="7"/>
  <c r="F67" i="7"/>
  <c r="G67" i="7" s="1"/>
  <c r="E67" i="7"/>
  <c r="D67" i="7"/>
  <c r="F66" i="7"/>
  <c r="G66" i="7" s="1"/>
  <c r="E66" i="7"/>
  <c r="D66" i="7"/>
  <c r="F65" i="7"/>
  <c r="G65" i="7" s="1"/>
  <c r="E65" i="7"/>
  <c r="D65" i="7"/>
  <c r="F64" i="7"/>
  <c r="G64" i="7" s="1"/>
  <c r="E64" i="7"/>
  <c r="D64" i="7"/>
  <c r="F63" i="7"/>
  <c r="G63" i="7" s="1"/>
  <c r="E63" i="7"/>
  <c r="D63" i="7"/>
  <c r="F62" i="7"/>
  <c r="G62" i="7" s="1"/>
  <c r="E62" i="7"/>
  <c r="D62" i="7"/>
  <c r="F61" i="7"/>
  <c r="G61" i="7" s="1"/>
  <c r="E61" i="7"/>
  <c r="D61" i="7"/>
  <c r="F60" i="7"/>
  <c r="G60" i="7" s="1"/>
  <c r="E60" i="7"/>
  <c r="D60" i="7"/>
  <c r="F59" i="7"/>
  <c r="G59" i="7" s="1"/>
  <c r="E59" i="7"/>
  <c r="D59" i="7"/>
  <c r="F58" i="7"/>
  <c r="G58" i="7" s="1"/>
  <c r="E58" i="7"/>
  <c r="D58" i="7"/>
  <c r="F57" i="7"/>
  <c r="G57" i="7" s="1"/>
  <c r="E57" i="7"/>
  <c r="D57" i="7"/>
  <c r="F56" i="7"/>
  <c r="G56" i="7" s="1"/>
  <c r="E56" i="7"/>
  <c r="D56" i="7"/>
  <c r="F55" i="7"/>
  <c r="G55" i="7" s="1"/>
  <c r="E55" i="7"/>
  <c r="D55" i="7"/>
  <c r="F54" i="7"/>
  <c r="G54" i="7" s="1"/>
  <c r="E54" i="7"/>
  <c r="D54" i="7"/>
  <c r="F53" i="7"/>
  <c r="G53" i="7" s="1"/>
  <c r="E53" i="7"/>
  <c r="D53" i="7"/>
  <c r="F52" i="7"/>
  <c r="G52" i="7" s="1"/>
  <c r="E52" i="7"/>
  <c r="D52" i="7"/>
  <c r="F51" i="7"/>
  <c r="G51" i="7" s="1"/>
  <c r="E51" i="7"/>
  <c r="D51" i="7"/>
  <c r="F50" i="7"/>
  <c r="G50" i="7" s="1"/>
  <c r="E50" i="7"/>
  <c r="D50" i="7"/>
  <c r="F49" i="7"/>
  <c r="G49" i="7" s="1"/>
  <c r="E49" i="7"/>
  <c r="D49" i="7"/>
  <c r="F48" i="7"/>
  <c r="G48" i="7" s="1"/>
  <c r="E48" i="7"/>
  <c r="D48" i="7"/>
  <c r="F47" i="7"/>
  <c r="G47" i="7" s="1"/>
  <c r="E47" i="7"/>
  <c r="D47" i="7"/>
  <c r="F46" i="7"/>
  <c r="G46" i="7" s="1"/>
  <c r="E46" i="7"/>
  <c r="D46" i="7"/>
  <c r="F45" i="7"/>
  <c r="G45" i="7" s="1"/>
  <c r="E45" i="7"/>
  <c r="D45" i="7"/>
  <c r="F44" i="7"/>
  <c r="G44" i="7" s="1"/>
  <c r="E44" i="7"/>
  <c r="D44" i="7"/>
  <c r="F43" i="7"/>
  <c r="G43" i="7" s="1"/>
  <c r="E43" i="7"/>
  <c r="D43" i="7"/>
  <c r="F42" i="7"/>
  <c r="G42" i="7" s="1"/>
  <c r="E42" i="7"/>
  <c r="D42" i="7"/>
  <c r="F41" i="7"/>
  <c r="G41" i="7" s="1"/>
  <c r="E41" i="7"/>
  <c r="D41" i="7"/>
  <c r="F40" i="7"/>
  <c r="G40" i="7" s="1"/>
  <c r="E40" i="7"/>
  <c r="D40" i="7"/>
  <c r="F39" i="7"/>
  <c r="G39" i="7" s="1"/>
  <c r="E39" i="7"/>
  <c r="D39" i="7"/>
  <c r="F38" i="7"/>
  <c r="G38" i="7" s="1"/>
  <c r="E38" i="7"/>
  <c r="D38" i="7"/>
  <c r="F37" i="7"/>
  <c r="G37" i="7" s="1"/>
  <c r="E37" i="7"/>
  <c r="D37" i="7"/>
  <c r="F36" i="7"/>
  <c r="G36" i="7" s="1"/>
  <c r="E36" i="7"/>
  <c r="D36" i="7"/>
  <c r="F35" i="7"/>
  <c r="G35" i="7" s="1"/>
  <c r="E35" i="7"/>
  <c r="D35" i="7"/>
  <c r="F34" i="7"/>
  <c r="G34" i="7" s="1"/>
  <c r="E34" i="7"/>
  <c r="D34" i="7"/>
  <c r="F33" i="7"/>
  <c r="G33" i="7" s="1"/>
  <c r="E33" i="7"/>
  <c r="D33" i="7"/>
  <c r="F32" i="7"/>
  <c r="G32" i="7" s="1"/>
  <c r="E32" i="7"/>
  <c r="D32" i="7"/>
  <c r="F31" i="7"/>
  <c r="G31" i="7" s="1"/>
  <c r="E31" i="7"/>
  <c r="D31" i="7"/>
  <c r="F30" i="7"/>
  <c r="G30" i="7" s="1"/>
  <c r="E30" i="7"/>
  <c r="D30" i="7"/>
  <c r="F29" i="7"/>
  <c r="G29" i="7" s="1"/>
  <c r="E29" i="7"/>
  <c r="D29" i="7"/>
  <c r="F28" i="7"/>
  <c r="G28" i="7" s="1"/>
  <c r="E28" i="7"/>
  <c r="D28" i="7"/>
  <c r="F27" i="7"/>
  <c r="G27" i="7" s="1"/>
  <c r="E27" i="7"/>
  <c r="D27" i="7"/>
  <c r="F26" i="7"/>
  <c r="G26" i="7" s="1"/>
  <c r="E26" i="7"/>
  <c r="D26" i="7"/>
  <c r="F25" i="7"/>
  <c r="G25" i="7" s="1"/>
  <c r="E25" i="7"/>
  <c r="D25" i="7"/>
  <c r="F24" i="7"/>
  <c r="G24" i="7" s="1"/>
  <c r="E24" i="7"/>
  <c r="D24" i="7"/>
  <c r="F23" i="7"/>
  <c r="G23" i="7" s="1"/>
  <c r="E23" i="7"/>
  <c r="D23" i="7"/>
  <c r="F22" i="7"/>
  <c r="G22" i="7" s="1"/>
  <c r="E22" i="7"/>
  <c r="D22" i="7"/>
  <c r="F21" i="7"/>
  <c r="G21" i="7" s="1"/>
  <c r="E21" i="7"/>
  <c r="D21" i="7"/>
  <c r="F20" i="7"/>
  <c r="G20" i="7" s="1"/>
  <c r="E20" i="7"/>
  <c r="D20" i="7"/>
  <c r="F19" i="7"/>
  <c r="G19" i="7" s="1"/>
  <c r="E19" i="7"/>
  <c r="D19" i="7"/>
  <c r="F18" i="7"/>
  <c r="G18" i="7" s="1"/>
  <c r="E18" i="7"/>
  <c r="D18" i="7"/>
  <c r="F17" i="7"/>
  <c r="G17" i="7" s="1"/>
  <c r="E17" i="7"/>
  <c r="D17" i="7"/>
  <c r="F16" i="7"/>
  <c r="G16" i="7" s="1"/>
  <c r="E16" i="7"/>
  <c r="D16" i="7"/>
  <c r="F15" i="7"/>
  <c r="G15" i="7" s="1"/>
  <c r="E15" i="7"/>
  <c r="D15" i="7"/>
  <c r="F14" i="7"/>
  <c r="G14" i="7" s="1"/>
  <c r="E14" i="7"/>
  <c r="D14" i="7"/>
  <c r="F13" i="7"/>
  <c r="G13" i="7" s="1"/>
  <c r="E13" i="7"/>
  <c r="D13" i="7"/>
  <c r="F12" i="7"/>
  <c r="G12" i="7" s="1"/>
  <c r="E12" i="7"/>
  <c r="D12" i="7"/>
  <c r="F11" i="7"/>
  <c r="G11" i="7" s="1"/>
  <c r="E11" i="7"/>
  <c r="D11" i="7"/>
  <c r="F10" i="7"/>
  <c r="G10" i="7" s="1"/>
  <c r="E10" i="7"/>
  <c r="D10" i="7"/>
  <c r="F9" i="7"/>
  <c r="G9" i="7" s="1"/>
  <c r="E9" i="7"/>
  <c r="D9" i="7"/>
  <c r="F8" i="7"/>
  <c r="G8" i="7" s="1"/>
  <c r="E8" i="7"/>
  <c r="D8" i="7"/>
  <c r="F7" i="7"/>
  <c r="G7" i="7" s="1"/>
  <c r="E7" i="7"/>
  <c r="D7" i="7"/>
  <c r="F6" i="7"/>
  <c r="G6" i="7" s="1"/>
  <c r="E6" i="7"/>
  <c r="D6" i="7"/>
  <c r="F5" i="7"/>
  <c r="G5" i="7" s="1"/>
  <c r="E5" i="7"/>
  <c r="D5" i="7"/>
  <c r="F4" i="7"/>
  <c r="G4" i="7" s="1"/>
  <c r="E4" i="7"/>
  <c r="D4" i="7"/>
  <c r="F3" i="7"/>
  <c r="G3" i="7" s="1"/>
  <c r="E3" i="7"/>
  <c r="D3" i="7"/>
  <c r="F2" i="7"/>
  <c r="G2" i="7" s="1"/>
  <c r="E2" i="7"/>
  <c r="E215" i="7" s="1"/>
  <c r="D2" i="7"/>
  <c r="G215" i="7" l="1"/>
  <c r="D215" i="7"/>
  <c r="F215" i="7"/>
  <c r="C54" i="6" l="1"/>
  <c r="D54" i="6"/>
  <c r="E54" i="6"/>
  <c r="G54" i="6"/>
  <c r="H54" i="6"/>
  <c r="I54" i="6"/>
  <c r="J9" i="6"/>
  <c r="J14" i="6"/>
  <c r="J15" i="6"/>
  <c r="J17" i="6"/>
  <c r="J18" i="6"/>
  <c r="J22" i="6"/>
  <c r="J25" i="6"/>
  <c r="J28" i="6"/>
  <c r="J29" i="6"/>
  <c r="J30" i="6"/>
  <c r="J32" i="6"/>
  <c r="J34" i="6"/>
  <c r="J35" i="6"/>
  <c r="J41" i="6"/>
  <c r="J42" i="6"/>
  <c r="J45" i="6"/>
  <c r="J48" i="6"/>
  <c r="J51" i="6"/>
  <c r="J8" i="6"/>
  <c r="R21" i="2"/>
  <c r="Q21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T3" i="2"/>
  <c r="T21" i="2" s="1"/>
  <c r="S3" i="2"/>
  <c r="F9" i="6"/>
  <c r="F14" i="6"/>
  <c r="F15" i="6"/>
  <c r="F17" i="6"/>
  <c r="F18" i="6"/>
  <c r="L54" i="6"/>
  <c r="F22" i="6"/>
  <c r="F25" i="6"/>
  <c r="F28" i="6"/>
  <c r="F29" i="6"/>
  <c r="F30" i="6"/>
  <c r="F32" i="6"/>
  <c r="F34" i="6"/>
  <c r="F35" i="6"/>
  <c r="F41" i="6"/>
  <c r="F42" i="6"/>
  <c r="F48" i="6"/>
  <c r="F51" i="6"/>
  <c r="F8" i="6"/>
  <c r="S21" i="2" l="1"/>
  <c r="F54" i="6"/>
  <c r="J54" i="6"/>
  <c r="R8" i="1"/>
  <c r="S4" i="1" l="1"/>
  <c r="S5" i="1"/>
  <c r="S6" i="1"/>
  <c r="S7" i="1"/>
  <c r="S8" i="1"/>
  <c r="S9" i="1"/>
  <c r="S10" i="1"/>
  <c r="S11" i="1"/>
  <c r="S12" i="1"/>
  <c r="S13" i="1"/>
  <c r="S3" i="1"/>
  <c r="R4" i="1"/>
  <c r="R5" i="1"/>
  <c r="R6" i="1"/>
  <c r="R7" i="1"/>
  <c r="R9" i="1"/>
  <c r="R10" i="1"/>
  <c r="R11" i="1"/>
  <c r="R12" i="1"/>
  <c r="R13" i="1"/>
  <c r="R3" i="1"/>
  <c r="V9" i="1"/>
  <c r="W8" i="1"/>
  <c r="W7" i="1"/>
  <c r="W6" i="1"/>
  <c r="W5" i="1"/>
  <c r="W4" i="1"/>
  <c r="W3" i="1"/>
  <c r="W11" i="2"/>
  <c r="X10" i="2"/>
  <c r="X9" i="2"/>
  <c r="X8" i="2"/>
  <c r="X7" i="2"/>
  <c r="X6" i="2"/>
  <c r="X5" i="2"/>
  <c r="X4" i="2"/>
  <c r="X3" i="2"/>
  <c r="W9" i="1" l="1"/>
  <c r="X11" i="2"/>
  <c r="N30" i="4" l="1"/>
  <c r="M30" i="4"/>
  <c r="L30" i="4"/>
  <c r="K30" i="4"/>
  <c r="J30" i="4"/>
  <c r="I30" i="4"/>
  <c r="H30" i="4"/>
  <c r="G30" i="4"/>
  <c r="F30" i="4"/>
  <c r="E30" i="4"/>
  <c r="R19" i="4"/>
  <c r="Q19" i="4"/>
  <c r="R18" i="4"/>
  <c r="Q18" i="4"/>
  <c r="R17" i="4"/>
  <c r="Q17" i="4"/>
  <c r="R16" i="4"/>
  <c r="Q16" i="4"/>
  <c r="R13" i="4"/>
  <c r="Q13" i="4"/>
  <c r="R12" i="4"/>
  <c r="Q12" i="4"/>
  <c r="R11" i="4"/>
  <c r="Q11" i="4"/>
  <c r="R10" i="4"/>
  <c r="Q10" i="4"/>
  <c r="R9" i="4"/>
  <c r="Q9" i="4"/>
  <c r="R8" i="4"/>
  <c r="Q8" i="4"/>
  <c r="P8" i="4"/>
  <c r="O8" i="4"/>
  <c r="R7" i="4"/>
  <c r="Q7" i="4"/>
  <c r="R6" i="4"/>
  <c r="Q6" i="4"/>
  <c r="R5" i="4"/>
  <c r="Q5" i="4"/>
  <c r="P5" i="4"/>
  <c r="O5" i="4"/>
  <c r="R4" i="4"/>
  <c r="Q4" i="4"/>
  <c r="P4" i="4"/>
  <c r="O4" i="4"/>
  <c r="R3" i="4"/>
  <c r="R30" i="4" s="1"/>
  <c r="Q3" i="4"/>
  <c r="Q30" i="4" s="1"/>
  <c r="P3" i="4"/>
  <c r="P30" i="4" s="1"/>
  <c r="O3" i="4"/>
  <c r="O30" i="4" s="1"/>
  <c r="E2" i="4"/>
  <c r="R204" i="3"/>
  <c r="Q204" i="3"/>
  <c r="R203" i="3"/>
  <c r="Q203" i="3"/>
  <c r="R202" i="3"/>
  <c r="Q202" i="3"/>
  <c r="R201" i="3"/>
  <c r="Q201" i="3"/>
  <c r="R200" i="3"/>
  <c r="Q200" i="3"/>
  <c r="R199" i="3"/>
  <c r="Q199" i="3"/>
  <c r="R198" i="3"/>
  <c r="Q198" i="3"/>
  <c r="R197" i="3"/>
  <c r="Q197" i="3"/>
  <c r="R196" i="3"/>
  <c r="Q196" i="3"/>
  <c r="R195" i="3"/>
  <c r="Q195" i="3"/>
  <c r="R194" i="3"/>
  <c r="Q194" i="3"/>
  <c r="R193" i="3"/>
  <c r="Q193" i="3"/>
  <c r="R192" i="3"/>
  <c r="Q192" i="3"/>
  <c r="R191" i="3"/>
  <c r="Q191" i="3"/>
  <c r="R190" i="3"/>
  <c r="Q190" i="3"/>
  <c r="R189" i="3"/>
  <c r="Q189" i="3"/>
  <c r="R188" i="3"/>
  <c r="Q188" i="3"/>
  <c r="R187" i="3"/>
  <c r="Q187" i="3"/>
  <c r="R186" i="3"/>
  <c r="Q186" i="3"/>
  <c r="R185" i="3"/>
  <c r="Q185" i="3"/>
  <c r="R184" i="3"/>
  <c r="Q184" i="3"/>
  <c r="R183" i="3"/>
  <c r="Q183" i="3"/>
  <c r="R182" i="3"/>
  <c r="Q182" i="3"/>
  <c r="R181" i="3"/>
  <c r="Q181" i="3"/>
  <c r="R180" i="3"/>
  <c r="Q180" i="3"/>
  <c r="R179" i="3"/>
  <c r="Q179" i="3"/>
  <c r="R178" i="3"/>
  <c r="Q178" i="3"/>
  <c r="R177" i="3"/>
  <c r="Q177" i="3"/>
  <c r="R176" i="3"/>
  <c r="Q176" i="3"/>
  <c r="R175" i="3"/>
  <c r="Q175" i="3"/>
  <c r="R174" i="3"/>
  <c r="Q174" i="3"/>
  <c r="R173" i="3"/>
  <c r="Q173" i="3"/>
  <c r="R172" i="3"/>
  <c r="Q172" i="3"/>
  <c r="R171" i="3"/>
  <c r="Q171" i="3"/>
  <c r="R170" i="3"/>
  <c r="Q170" i="3"/>
  <c r="R169" i="3"/>
  <c r="Q169" i="3"/>
  <c r="R168" i="3"/>
  <c r="Q168" i="3"/>
  <c r="R167" i="3"/>
  <c r="Q167" i="3"/>
  <c r="R166" i="3"/>
  <c r="Q166" i="3"/>
  <c r="R165" i="3"/>
  <c r="Q165" i="3"/>
  <c r="R164" i="3"/>
  <c r="Q164" i="3"/>
  <c r="R163" i="3"/>
  <c r="Q163" i="3"/>
  <c r="R162" i="3"/>
  <c r="Q162" i="3"/>
  <c r="R161" i="3"/>
  <c r="Q161" i="3"/>
  <c r="R160" i="3"/>
  <c r="Q160" i="3"/>
  <c r="R159" i="3"/>
  <c r="Q159" i="3"/>
  <c r="R158" i="3"/>
  <c r="Q158" i="3"/>
  <c r="R157" i="3"/>
  <c r="Q157" i="3"/>
  <c r="R156" i="3"/>
  <c r="Q156" i="3"/>
  <c r="R155" i="3"/>
  <c r="Q155" i="3"/>
  <c r="R154" i="3"/>
  <c r="Q154" i="3"/>
  <c r="R153" i="3"/>
  <c r="Q153" i="3"/>
  <c r="R152" i="3"/>
  <c r="Q152" i="3"/>
  <c r="R151" i="3"/>
  <c r="Q151" i="3"/>
  <c r="R150" i="3"/>
  <c r="Q150" i="3"/>
  <c r="R149" i="3"/>
  <c r="Q149" i="3"/>
  <c r="R148" i="3"/>
  <c r="Q148" i="3"/>
  <c r="R147" i="3"/>
  <c r="Q147" i="3"/>
  <c r="R146" i="3"/>
  <c r="Q146" i="3"/>
  <c r="R145" i="3"/>
  <c r="Q145" i="3"/>
  <c r="R144" i="3"/>
  <c r="Q144" i="3"/>
  <c r="R143" i="3"/>
  <c r="Q143" i="3"/>
  <c r="R142" i="3"/>
  <c r="Q142" i="3"/>
  <c r="R141" i="3"/>
  <c r="Q141" i="3"/>
  <c r="R140" i="3"/>
  <c r="Q140" i="3"/>
  <c r="R139" i="3"/>
  <c r="Q139" i="3"/>
  <c r="R138" i="3"/>
  <c r="Q138" i="3"/>
  <c r="R137" i="3"/>
  <c r="Q137" i="3"/>
  <c r="R136" i="3"/>
  <c r="Q136" i="3"/>
  <c r="R135" i="3"/>
  <c r="Q135" i="3"/>
  <c r="R134" i="3"/>
  <c r="Q134" i="3"/>
  <c r="R133" i="3"/>
  <c r="Q133" i="3"/>
  <c r="R132" i="3"/>
  <c r="Q132" i="3"/>
  <c r="R131" i="3"/>
  <c r="Q131" i="3"/>
  <c r="R130" i="3"/>
  <c r="Q130" i="3"/>
  <c r="R129" i="3"/>
  <c r="Q129" i="3"/>
  <c r="R128" i="3"/>
  <c r="Q128" i="3"/>
  <c r="R127" i="3"/>
  <c r="Q127" i="3"/>
  <c r="R126" i="3"/>
  <c r="Q126" i="3"/>
  <c r="R125" i="3"/>
  <c r="Q125" i="3"/>
  <c r="R124" i="3"/>
  <c r="Q124" i="3"/>
  <c r="R123" i="3"/>
  <c r="Q123" i="3"/>
  <c r="R122" i="3"/>
  <c r="Q122" i="3"/>
  <c r="R121" i="3"/>
  <c r="Q121" i="3"/>
  <c r="R120" i="3"/>
  <c r="Q120" i="3"/>
  <c r="R119" i="3"/>
  <c r="Q119" i="3"/>
  <c r="R118" i="3"/>
  <c r="Q118" i="3"/>
  <c r="R117" i="3"/>
  <c r="Q117" i="3"/>
  <c r="R116" i="3"/>
  <c r="Q116" i="3"/>
  <c r="R115" i="3"/>
  <c r="Q115" i="3"/>
  <c r="R114" i="3"/>
  <c r="Q114" i="3"/>
  <c r="R113" i="3"/>
  <c r="Q113" i="3"/>
  <c r="R112" i="3"/>
  <c r="Q112" i="3"/>
  <c r="R111" i="3"/>
  <c r="Q111" i="3"/>
  <c r="R110" i="3"/>
  <c r="Q110" i="3"/>
  <c r="R109" i="3"/>
  <c r="Q109" i="3"/>
  <c r="R108" i="3"/>
  <c r="Q108" i="3"/>
  <c r="R107" i="3"/>
  <c r="Q107" i="3"/>
  <c r="R106" i="3"/>
  <c r="Q106" i="3"/>
  <c r="R105" i="3"/>
  <c r="Q105" i="3"/>
  <c r="R104" i="3"/>
  <c r="Q104" i="3"/>
  <c r="R103" i="3"/>
  <c r="Q103" i="3"/>
  <c r="R102" i="3"/>
  <c r="Q102" i="3"/>
  <c r="R101" i="3"/>
  <c r="Q101" i="3"/>
  <c r="R100" i="3"/>
  <c r="Q100" i="3"/>
  <c r="R99" i="3"/>
  <c r="Q99" i="3"/>
  <c r="R98" i="3"/>
  <c r="Q98" i="3"/>
  <c r="R97" i="3"/>
  <c r="Q97" i="3"/>
  <c r="R96" i="3"/>
  <c r="Q96" i="3"/>
  <c r="R95" i="3"/>
  <c r="Q95" i="3"/>
  <c r="R94" i="3"/>
  <c r="Q94" i="3"/>
  <c r="R93" i="3"/>
  <c r="Q93" i="3"/>
  <c r="R92" i="3"/>
  <c r="Q92" i="3"/>
  <c r="R91" i="3"/>
  <c r="Q91" i="3"/>
  <c r="R90" i="3"/>
  <c r="Q90" i="3"/>
  <c r="R89" i="3"/>
  <c r="Q89" i="3"/>
  <c r="R88" i="3"/>
  <c r="Q88" i="3"/>
  <c r="R87" i="3"/>
  <c r="Q87" i="3"/>
  <c r="R86" i="3"/>
  <c r="Q86" i="3"/>
  <c r="R85" i="3"/>
  <c r="Q85" i="3"/>
  <c r="R84" i="3"/>
  <c r="Q84" i="3"/>
  <c r="R83" i="3"/>
  <c r="Q83" i="3"/>
  <c r="R82" i="3"/>
  <c r="Q82" i="3"/>
  <c r="R81" i="3"/>
  <c r="Q81" i="3"/>
  <c r="R80" i="3"/>
  <c r="Q80" i="3"/>
  <c r="R79" i="3"/>
  <c r="Q79" i="3"/>
  <c r="R78" i="3"/>
  <c r="Q78" i="3"/>
  <c r="R77" i="3"/>
  <c r="Q77" i="3"/>
  <c r="R76" i="3"/>
  <c r="Q76" i="3"/>
  <c r="R75" i="3"/>
  <c r="Q75" i="3"/>
  <c r="R74" i="3"/>
  <c r="Q74" i="3"/>
  <c r="R73" i="3"/>
  <c r="Q73" i="3"/>
  <c r="R72" i="3"/>
  <c r="Q72" i="3"/>
  <c r="R71" i="3"/>
  <c r="Q71" i="3"/>
  <c r="R70" i="3"/>
  <c r="Q70" i="3"/>
  <c r="R69" i="3"/>
  <c r="Q69" i="3"/>
  <c r="R68" i="3"/>
  <c r="Q68" i="3"/>
  <c r="R67" i="3"/>
  <c r="Q67" i="3"/>
  <c r="R66" i="3"/>
  <c r="Q66" i="3"/>
  <c r="R65" i="3"/>
  <c r="Q65" i="3"/>
  <c r="R64" i="3"/>
  <c r="Q64" i="3"/>
  <c r="R63" i="3"/>
  <c r="Q63" i="3"/>
  <c r="R62" i="3"/>
  <c r="Q62" i="3"/>
  <c r="R61" i="3"/>
  <c r="Q61" i="3"/>
  <c r="R60" i="3"/>
  <c r="Q60" i="3"/>
  <c r="R59" i="3"/>
  <c r="Q59" i="3"/>
  <c r="R58" i="3"/>
  <c r="Q58" i="3"/>
  <c r="R57" i="3"/>
  <c r="Q57" i="3"/>
  <c r="R56" i="3"/>
  <c r="Q56" i="3"/>
  <c r="R55" i="3"/>
  <c r="Q55" i="3"/>
  <c r="R54" i="3"/>
  <c r="Q54" i="3"/>
  <c r="R53" i="3"/>
  <c r="Q53" i="3"/>
  <c r="R52" i="3"/>
  <c r="Q52" i="3"/>
  <c r="R51" i="3"/>
  <c r="Q51" i="3"/>
  <c r="R50" i="3"/>
  <c r="Q50" i="3"/>
  <c r="R49" i="3"/>
  <c r="Q49" i="3"/>
  <c r="R48" i="3"/>
  <c r="Q48" i="3"/>
  <c r="R47" i="3"/>
  <c r="Q47" i="3"/>
  <c r="R46" i="3"/>
  <c r="Q46" i="3"/>
  <c r="R45" i="3"/>
  <c r="Q45" i="3"/>
  <c r="R44" i="3"/>
  <c r="Q44" i="3"/>
  <c r="R43" i="3"/>
  <c r="Q43" i="3"/>
  <c r="R42" i="3"/>
  <c r="Q42" i="3"/>
  <c r="R41" i="3"/>
  <c r="Q41" i="3"/>
  <c r="R40" i="3"/>
  <c r="Q40" i="3"/>
  <c r="R39" i="3"/>
  <c r="Q39" i="3"/>
  <c r="R38" i="3"/>
  <c r="Q38" i="3"/>
  <c r="R37" i="3"/>
  <c r="Q37" i="3"/>
  <c r="R36" i="3"/>
  <c r="Q36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8" i="3"/>
  <c r="Q28" i="3"/>
  <c r="R27" i="3"/>
  <c r="Q27" i="3"/>
  <c r="R26" i="3"/>
  <c r="Q26" i="3"/>
  <c r="R25" i="3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P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I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H20" i="1" l="1"/>
  <c r="G20" i="1"/>
  <c r="F20" i="1"/>
  <c r="E20" i="1"/>
  <c r="D20" i="1"/>
  <c r="J19" i="1"/>
  <c r="J18" i="1"/>
  <c r="J17" i="1"/>
  <c r="J16" i="1"/>
  <c r="J13" i="1"/>
  <c r="J12" i="1"/>
  <c r="J11" i="1"/>
  <c r="J10" i="1"/>
  <c r="J9" i="1"/>
  <c r="J8" i="1"/>
  <c r="I8" i="1"/>
  <c r="J7" i="1"/>
  <c r="J6" i="1"/>
  <c r="J5" i="1"/>
  <c r="I5" i="1"/>
  <c r="J4" i="1"/>
  <c r="I4" i="1"/>
  <c r="J3" i="1"/>
  <c r="I3" i="1"/>
  <c r="I20" i="1" l="1"/>
  <c r="J20" i="1"/>
</calcChain>
</file>

<file path=xl/sharedStrings.xml><?xml version="1.0" encoding="utf-8"?>
<sst xmlns="http://schemas.openxmlformats.org/spreadsheetml/2006/main" count="1659" uniqueCount="738">
  <si>
    <t>No</t>
  </si>
  <si>
    <t>Partner/Brn.</t>
  </si>
  <si>
    <t>Zone</t>
  </si>
  <si>
    <t>Rev</t>
  </si>
  <si>
    <t>Con</t>
  </si>
  <si>
    <t>OFM RAMA2</t>
  </si>
  <si>
    <t>OFM Tree on 3</t>
  </si>
  <si>
    <t>OFM JTC</t>
  </si>
  <si>
    <t>OFM Ekamai</t>
  </si>
  <si>
    <t>OFM Lotus RAMA 1</t>
  </si>
  <si>
    <t>OFM Sukhumvit Asoke</t>
  </si>
  <si>
    <t>OFM Jasmine</t>
  </si>
  <si>
    <t>OFM BIG C Suksawat</t>
  </si>
  <si>
    <t>OFM Phetchakasem</t>
  </si>
  <si>
    <t>OFM Ramindra</t>
  </si>
  <si>
    <t>OFM Fashion Island</t>
  </si>
  <si>
    <t>OFM Seacon bangkhae</t>
  </si>
  <si>
    <t>OFM Rama 4</t>
  </si>
  <si>
    <t>OFM Big C Huamark</t>
  </si>
  <si>
    <t>OFM RBS Samutprakan</t>
  </si>
  <si>
    <t>OFM CPN RAMA9</t>
  </si>
  <si>
    <t>OFM CPN Express ( East Ville)</t>
  </si>
  <si>
    <t>FamilyMart SILOM32</t>
  </si>
  <si>
    <t>FamilyMart PRESIDENT PARK TOWER SUKHUMVIT24</t>
  </si>
  <si>
    <t xml:space="preserve">FamilyMart  HOLIDAY INN SILOM </t>
  </si>
  <si>
    <t>FamilyMart THANIYA</t>
  </si>
  <si>
    <t>FamilyMart Silom Square</t>
  </si>
  <si>
    <t>FamilyMart SURAWONG CENTER</t>
  </si>
  <si>
    <t>FamilyMart JC.KEVIN TOWER SATHORN</t>
  </si>
  <si>
    <t>FamilyMart MONTIEN PLAZA</t>
  </si>
  <si>
    <t>FamilyMart THANON MANGKON</t>
  </si>
  <si>
    <t>FamilyMart CHAROENNAKORN 13</t>
  </si>
  <si>
    <t xml:space="preserve">FamilyMart LADYA 1 </t>
  </si>
  <si>
    <t xml:space="preserve">FamilyMart TAKSIN 44 </t>
  </si>
  <si>
    <t xml:space="preserve">FamilyMart SOI SUANPLU </t>
  </si>
  <si>
    <t xml:space="preserve">FamilyMart SOI SUANPLU 8 </t>
  </si>
  <si>
    <t xml:space="preserve">FamilyMart JOMSOMBOON </t>
  </si>
  <si>
    <t>FamilyMart CHAROENNAKORN  14 YAEK 25</t>
  </si>
  <si>
    <t>FamilyMart CHAN  27</t>
  </si>
  <si>
    <t>FamilyMart THE TRUST PRARAM 3</t>
  </si>
  <si>
    <t xml:space="preserve">FamilyMart WONGWAENAUSAHAKAM PRARAM 3 </t>
  </si>
  <si>
    <t>FamilyMart KHRU  NAI  3</t>
  </si>
  <si>
    <t xml:space="preserve">FamilyMart SAMITIVEJ THONBURI  HOSPITAL </t>
  </si>
  <si>
    <t>FamilyMart SOI SUKSAWAT 50</t>
  </si>
  <si>
    <t>FamilyMart PRACHAUTHIT  98</t>
  </si>
  <si>
    <t>FamilyMart LIAPTHANGDUAN  PRACHAUTHIT</t>
  </si>
  <si>
    <t>FamilyMart SOI ANAMAI NGAM CHAROEN11</t>
  </si>
  <si>
    <t xml:space="preserve">FamilyMart PHARAM 2 SOI 69 YAEK3 </t>
  </si>
  <si>
    <t>FamilyMart PRARAM  2  SOI  69  YAEK  4</t>
  </si>
  <si>
    <t>FamilyMart WATSINGHA</t>
  </si>
  <si>
    <t xml:space="preserve">FamilyMart SUKSAWAT 2 YEAK NAIPHIN </t>
  </si>
  <si>
    <t>FamilyMart PRARAM 2 SOI 38</t>
  </si>
  <si>
    <t>FamilyMart PRARAM 2 SOI 30</t>
  </si>
  <si>
    <t>FamilyMart CHOMTHONG 16</t>
  </si>
  <si>
    <t>FamilyMart BANGPRAKOK 9 INTER HOSPITAL</t>
  </si>
  <si>
    <t xml:space="preserve">FamilyMart CHOMTHONG19  </t>
  </si>
  <si>
    <t>FamilyMart ASPIRE SATHON-TAKSIN</t>
  </si>
  <si>
    <t>FamilyMart TALAD SAENGTHIP</t>
  </si>
  <si>
    <t>FamilyMart SUKHUMVIT 50</t>
  </si>
  <si>
    <t>FamilyMart SUKHUMVIT 48</t>
  </si>
  <si>
    <t>FamilyMart ASPIRE SUKHUMVIT 48</t>
  </si>
  <si>
    <t>FamilyMart SUKHUMVIT 42</t>
  </si>
  <si>
    <t>FamilyMart YEAKLUAYNAMTHAI</t>
  </si>
  <si>
    <t>FamilyMart ASPIRE RAMA 4</t>
  </si>
  <si>
    <t>FamilyMart SOI SAENSUK</t>
  </si>
  <si>
    <t>FamilyMart REGENCY PARK SUKHUMVIT 22</t>
  </si>
  <si>
    <t>FamilyMart SAINUMTIP</t>
  </si>
  <si>
    <t>FamilyMart SUKHUMVIT 20.2</t>
  </si>
  <si>
    <t>FamilyMart SUKHUMVIT 20</t>
  </si>
  <si>
    <t>FamilyMart SUKHUMVIT 18</t>
  </si>
  <si>
    <t>FamilyMart SUKHUMVIT 16</t>
  </si>
  <si>
    <t>FamilyMart SUKHUMVIT 4</t>
  </si>
  <si>
    <t xml:space="preserve">FamilyMart BB BUILDING </t>
  </si>
  <si>
    <t xml:space="preserve">FamilyMart PREEDEEPANOMYONG  26 </t>
  </si>
  <si>
    <t>FamilyMart PREEDEEPANOMYONG  42</t>
  </si>
  <si>
    <t>FamilyMart PREEDEEPANOMYONG  46.2</t>
  </si>
  <si>
    <t>FamilyMart PREEDEEPANOMYONG  31</t>
  </si>
  <si>
    <t xml:space="preserve">FamilyMart THONGLOR 17 </t>
  </si>
  <si>
    <t>FamilyMart THE RESIDENT THONGLOR</t>
  </si>
  <si>
    <t>FamilyMart SUKHUMVIT 13</t>
  </si>
  <si>
    <t>FamilyMart INTERCHANGE 2</t>
  </si>
  <si>
    <t>FamilyMart SUKHUMVIT  23</t>
  </si>
  <si>
    <t>FamilyMart SUKHUMVIT  25</t>
  </si>
  <si>
    <t>FamilyMart SUKHUMVIT  33</t>
  </si>
  <si>
    <t>FamilyMart Pak Soi Sukhumvit 33</t>
  </si>
  <si>
    <t>FamilyMart SUKHUMVIT  61</t>
  </si>
  <si>
    <t>FamilyMart SUKHUMVIT  67</t>
  </si>
  <si>
    <t>FamilyMart THANON PUN</t>
  </si>
  <si>
    <t>FamilyMart BANGKOK FASHION OUTLET SILOM</t>
  </si>
  <si>
    <t>FamilyMart MA HOTEL</t>
  </si>
  <si>
    <t xml:space="preserve">FamilyMart BTS SURASAK </t>
  </si>
  <si>
    <t xml:space="preserve">FamilyMart SOI CHULA 64 </t>
  </si>
  <si>
    <t xml:space="preserve">FamilyMart OFFICE CENTRAL WORLD </t>
  </si>
  <si>
    <t xml:space="preserve">FamilyMart CENTRAL EMBASSY </t>
  </si>
  <si>
    <t>FamilyMart LIFE WITTAYU</t>
  </si>
  <si>
    <t>FamilyMart MBK CENTER FLOOR 4</t>
  </si>
  <si>
    <t xml:space="preserve">FamilyMart KEHA BANGBUA 2 </t>
  </si>
  <si>
    <t xml:space="preserve">FamilyMart PARKVIEW VIPHAVADI </t>
  </si>
  <si>
    <t>FamilyMart CHAENG WATTHANA 10</t>
  </si>
  <si>
    <t xml:space="preserve">FamilyMart KAM PHANG PHET 6 </t>
  </si>
  <si>
    <t xml:space="preserve">FamilyMart KOMKANKONGSON </t>
  </si>
  <si>
    <t>FamilyMart MOO BAN PIN CHAROEN 1</t>
  </si>
  <si>
    <t xml:space="preserve">FamilyMart VIPAWADEE 25 </t>
  </si>
  <si>
    <t xml:space="preserve">FamilyMart KOSUM SAMAKEE 1 </t>
  </si>
  <si>
    <t xml:space="preserve">FamilyMart KAMPHAENG PHET 6 SOI 7 </t>
  </si>
  <si>
    <t>FamilyMart DONMUEANG AIRPORT (BUS STOP)</t>
  </si>
  <si>
    <t xml:space="preserve">FamilyMart CALTEX NGAMWONGWAN </t>
  </si>
  <si>
    <t xml:space="preserve">PHAHOLYOTHIN 52 </t>
  </si>
  <si>
    <t>PHAHOLYOTHIN 54.2</t>
  </si>
  <si>
    <t>FamilyMart PHAHONYOTHIN 50 YAEK 13</t>
  </si>
  <si>
    <t>FamilyMart PHAHOLYOTHIN 67.2</t>
  </si>
  <si>
    <t>FamilyMart PAHOLYOTHIN  SOI  57</t>
  </si>
  <si>
    <t>FamilyMart RUAMMIT PHATTHANA</t>
  </si>
  <si>
    <t>FamilyMart PHAHOLYONTHIN 69</t>
  </si>
  <si>
    <t>FamilyMart SAIMAI  SOI  10</t>
  </si>
  <si>
    <t>FamilyMart SUKHAPHIBAN  5  SOI  5  YAEK 21</t>
  </si>
  <si>
    <t>FamilyMart TALAD PUNTHONG</t>
  </si>
  <si>
    <t xml:space="preserve">FamilyMart REGENT  HOME15  CHAENGWATTANA </t>
  </si>
  <si>
    <t xml:space="preserve">FamilyMart RAMINTRA 65 </t>
  </si>
  <si>
    <t xml:space="preserve">FamilyMart MOOBAN TANASIN </t>
  </si>
  <si>
    <t>FamilyMart LPN RAMINTRA LAKSI</t>
  </si>
  <si>
    <t xml:space="preserve">FamilyMart RAMINTRA  SOI  15 </t>
  </si>
  <si>
    <t>FamilyMart LADPRAO VILLAGE</t>
  </si>
  <si>
    <t xml:space="preserve">FamilyMart CHOKCHAI 4 SOI 54 YAEK 23 </t>
  </si>
  <si>
    <t>FamilyMart LADPHRAOWANGHIN 34</t>
  </si>
  <si>
    <t>FamilyMart  NAKNIWAT 4</t>
  </si>
  <si>
    <t>FamilyMart SOI SANGKHOM SONGKHRO 28</t>
  </si>
  <si>
    <t>FamilyMart LADPHARO WANGHIN 14</t>
  </si>
  <si>
    <t>FamilyMart LADPHARO  WANGHIN  7</t>
  </si>
  <si>
    <t>FamilyMart LADPHARO  WANGHIN 47</t>
  </si>
  <si>
    <t>FamilyMart SATRIWITTHAYA  2   SOI  29</t>
  </si>
  <si>
    <t>FamilyMart S.S. CENTER</t>
  </si>
  <si>
    <t xml:space="preserve">FamilyMart LADPHARO  WANGHIN  48 </t>
  </si>
  <si>
    <t>FamilyMart TALAD BUAPATTANA</t>
  </si>
  <si>
    <t xml:space="preserve">FamilyMart CALTEX  WANGHIN  GAS  STATION </t>
  </si>
  <si>
    <t>FamilyMart Talad Bangkapi 2</t>
  </si>
  <si>
    <t>FamilyMart LPN Ramkhamhaeng 44</t>
  </si>
  <si>
    <t>FamilyMart Ramkhamhaeng 24 Yaek 10</t>
  </si>
  <si>
    <t>FamilyMart Nawamin 93</t>
  </si>
  <si>
    <t>FamilyMart Ramkhamhaeng 24 Yaek 6</t>
  </si>
  <si>
    <t>FamilyMart Happy Land Sai 1 Road</t>
  </si>
  <si>
    <t>FamilyMart Happy Land Sai 2 Road</t>
  </si>
  <si>
    <t>FamiyMart Lat Phrao 132</t>
  </si>
  <si>
    <t>FamilyMart Ram Townhouse</t>
  </si>
  <si>
    <t>FamilyMart Lat Phrao Drive Inn</t>
  </si>
  <si>
    <t>FamilyMart Ramkhamhaeng 53 Community</t>
  </si>
  <si>
    <t>FamilyMart Mahad Thai 2</t>
  </si>
  <si>
    <t>FamilyMart Lat Phrao 114</t>
  </si>
  <si>
    <t>FamilyMart Talad Chok Chai 4</t>
  </si>
  <si>
    <t>FamilyMart Lat Phrao 87 Yaek 7</t>
  </si>
  <si>
    <t>FamilyMart LPN Bodindecha 2</t>
  </si>
  <si>
    <t>FamilyMart Lat Phrao 102</t>
  </si>
  <si>
    <t>FamilyMart Lat Phrao 46</t>
  </si>
  <si>
    <t>FamilyMart Lat Phrao 63</t>
  </si>
  <si>
    <t>FamilyMart Rhythm Ratchada</t>
  </si>
  <si>
    <t>FamilyMart Lat Phrao 41</t>
  </si>
  <si>
    <t>FamilyMart Lat Phrao 96</t>
  </si>
  <si>
    <t>FamilyMart Lat Phrao 85</t>
  </si>
  <si>
    <t>FamilyMart Life Ratchadapisek</t>
  </si>
  <si>
    <t>FamilyMart LPN Bodindecha</t>
  </si>
  <si>
    <t>FamilyMart Synphaet Hospital</t>
  </si>
  <si>
    <t>FamilyMart Khubon Soi 4</t>
  </si>
  <si>
    <t>FamilyMart Nawamin 90</t>
  </si>
  <si>
    <t>FamilyMart Khubon Soi 13</t>
  </si>
  <si>
    <t>FamilyMart Ramindra K.M. 7</t>
  </si>
  <si>
    <t>FamilyMart Thararom Village</t>
  </si>
  <si>
    <t>FamilyMart Soi Ruenrom</t>
  </si>
  <si>
    <t>FamilyMart ABAC Condo</t>
  </si>
  <si>
    <t>FamilyMart ABAC Condo 2</t>
  </si>
  <si>
    <t>FamilyMart Soi Sirimit</t>
  </si>
  <si>
    <t>FamilyMart Rama 9 Soi 49</t>
  </si>
  <si>
    <t>FamilyMart Bangkapi Square</t>
  </si>
  <si>
    <t>FamilyMart Soi Suphaphong 3 Yaek 4</t>
  </si>
  <si>
    <t>FamilyMart Soi Anamai</t>
  </si>
  <si>
    <t>FamilyMart Ramkhamhaeng 164</t>
  </si>
  <si>
    <t>FamilyMart Sam Wa Road Soi 1</t>
  </si>
  <si>
    <t>FamilyMart Soi Hathai Rat 3</t>
  </si>
  <si>
    <t>FamilyMart Ramkhamhaeng 166</t>
  </si>
  <si>
    <t>FamilyMart Liap Khlong Song Soi 28</t>
  </si>
  <si>
    <t>FamilyMart Soi Suknet</t>
  </si>
  <si>
    <t>FamilyMart Rung Napa Village</t>
  </si>
  <si>
    <t>FamilyMart Permsuk Village</t>
  </si>
  <si>
    <t>FamilyMart Chalong Krung 1</t>
  </si>
  <si>
    <t>FamilyMart Sahamit 1</t>
  </si>
  <si>
    <t>FamilyMart Bunyalay Village</t>
  </si>
  <si>
    <t>FamilyMart Chalong Krung 53</t>
  </si>
  <si>
    <t>FamilyMart Soi Rom Klao 27</t>
  </si>
  <si>
    <t>FamilyMart Soi Khum Klao 35</t>
  </si>
  <si>
    <t>FamilyMart Soi Latkrabang 1</t>
  </si>
  <si>
    <t>FamilyMart Soi Latkrabang 42</t>
  </si>
  <si>
    <t>FamilyMart Soi Rom Klao 36</t>
  </si>
  <si>
    <t>FamilyMart Soi Kheha Rom Klao 24</t>
  </si>
  <si>
    <t>FamilyMart Rom Klao 25/2 (Gas Station)</t>
  </si>
  <si>
    <t>FamilyMart Soi Phatthana Chonnabot 3</t>
  </si>
  <si>
    <t>FamilyMart Soi Kheha Rom Klao 64</t>
  </si>
  <si>
    <t>FamilyMart CFM OFFICE</t>
  </si>
  <si>
    <t>FamilyMart Soi Latkrabang 6</t>
  </si>
  <si>
    <t>FamilyMart Keki Ngam 3</t>
  </si>
  <si>
    <t>FamilyMart Soi Latkrabang 24</t>
  </si>
  <si>
    <t>FamilyMart Suwinthawong Soi 1</t>
  </si>
  <si>
    <t>FamilyMart Suwinthawong Soi 64</t>
  </si>
  <si>
    <t>FamilyMart Soi Chueam Samphan 29</t>
  </si>
  <si>
    <t>FamilyMart Amorn Sap 22</t>
  </si>
  <si>
    <t>FamilyMart Phadung Phan 11</t>
  </si>
  <si>
    <t>FamilyMart Wat Ampawa</t>
  </si>
  <si>
    <t>FamilyMart PO Phasuk Village</t>
  </si>
  <si>
    <t>FamilyMart Talad Khema</t>
  </si>
  <si>
    <t>FamilyMart Krungthep-Non 17</t>
  </si>
  <si>
    <t>FamilyMart Ratchadaphisek 66</t>
  </si>
  <si>
    <t>FamilyMart Wongsawang 4</t>
  </si>
  <si>
    <t>FamilyMart Krungthep-Non 56</t>
  </si>
  <si>
    <t>FamilyMart Ratchadaphisek 52</t>
  </si>
  <si>
    <t>FamilyMart Talad Bang Krabue</t>
  </si>
  <si>
    <t>FamilyMart Vibhavadi 16/26</t>
  </si>
  <si>
    <t>FamilyMart Sripatum University</t>
  </si>
  <si>
    <t>FamilyMart Chandrakasem Rajabhat University</t>
  </si>
  <si>
    <t>FamilyMart Paholyothin 24</t>
  </si>
  <si>
    <t>FamilyMart Paholyothin 40</t>
  </si>
  <si>
    <t>FamilyMart Paholyothin 44</t>
  </si>
  <si>
    <t>FamilyMart Lat Phrao 35</t>
  </si>
  <si>
    <t>Pethkasem 108</t>
  </si>
  <si>
    <t>Pethkasem 92/2</t>
  </si>
  <si>
    <t>FamilyMart Pethkasem 63</t>
  </si>
  <si>
    <t>Thonburi Market Plaza 2</t>
  </si>
  <si>
    <t>RMA2</t>
  </si>
  <si>
    <t>Kerry</t>
  </si>
  <si>
    <t>BranchID</t>
  </si>
  <si>
    <t>KE</t>
  </si>
  <si>
    <t>SUKS</t>
  </si>
  <si>
    <t>BKAE</t>
  </si>
  <si>
    <t>TPLU</t>
  </si>
  <si>
    <t>KVIL</t>
  </si>
  <si>
    <t>CHC4</t>
  </si>
  <si>
    <t>HPPY</t>
  </si>
  <si>
    <t>SMUT</t>
  </si>
  <si>
    <t>PINK</t>
  </si>
  <si>
    <t>NLCH</t>
  </si>
  <si>
    <t>TKRU</t>
  </si>
  <si>
    <t>ONUT</t>
  </si>
  <si>
    <t>BKEN</t>
  </si>
  <si>
    <t>MTNG</t>
  </si>
  <si>
    <t>DONM</t>
  </si>
  <si>
    <t>TUMP</t>
  </si>
  <si>
    <t>NMIN</t>
  </si>
  <si>
    <t>PTNK</t>
  </si>
  <si>
    <t>MINB</t>
  </si>
  <si>
    <t>LKAB</t>
  </si>
  <si>
    <t>ROMK</t>
  </si>
  <si>
    <t>SCON</t>
  </si>
  <si>
    <t>NJOK</t>
  </si>
  <si>
    <t>PKED</t>
  </si>
  <si>
    <t>SAT</t>
  </si>
  <si>
    <t>PCH</t>
  </si>
  <si>
    <t>NKAM</t>
  </si>
  <si>
    <t>BROM</t>
  </si>
  <si>
    <t>Master</t>
  </si>
  <si>
    <t>Row Labels</t>
  </si>
  <si>
    <t>Grand Total</t>
  </si>
  <si>
    <t>Sum of Sep-17</t>
  </si>
  <si>
    <t>Sum of Aug-17</t>
  </si>
  <si>
    <t>(blank)</t>
  </si>
  <si>
    <t>PSA</t>
  </si>
  <si>
    <t>AUG</t>
  </si>
  <si>
    <t>TOTAL</t>
  </si>
  <si>
    <t>TOTAL (25%)</t>
  </si>
  <si>
    <t>25% Aug</t>
  </si>
  <si>
    <t>25% Sep</t>
  </si>
  <si>
    <t>OFM</t>
  </si>
  <si>
    <t>FAM</t>
  </si>
  <si>
    <t>Total</t>
  </si>
  <si>
    <t>Sep'17 (25%)</t>
  </si>
  <si>
    <t>Profile ID</t>
  </si>
  <si>
    <t>Profile name</t>
  </si>
  <si>
    <t>Branch</t>
  </si>
  <si>
    <t>Consignment</t>
  </si>
  <si>
    <t>Boxes</t>
  </si>
  <si>
    <t>Cash</t>
  </si>
  <si>
    <t>Commission 25%</t>
  </si>
  <si>
    <t>Sum of Commission 25%</t>
  </si>
  <si>
    <t>PSP7001</t>
  </si>
  <si>
    <t>ร้าน  เอฟ จี แอล อิงค์เจ็ท</t>
  </si>
  <si>
    <t>SLOM</t>
  </si>
  <si>
    <t>BANA</t>
  </si>
  <si>
    <t>PSP7002</t>
  </si>
  <si>
    <t>ร้าน ศิริสิน</t>
  </si>
  <si>
    <t>BAPU</t>
  </si>
  <si>
    <t>PSP7003</t>
  </si>
  <si>
    <t>ร้าน scm premier</t>
  </si>
  <si>
    <t>BBON</t>
  </si>
  <si>
    <t>PSP7004</t>
  </si>
  <si>
    <t>กิตติ โฟโต้</t>
  </si>
  <si>
    <t>BBUA</t>
  </si>
  <si>
    <t>PSP7005</t>
  </si>
  <si>
    <t>P'น้อง สปอร์ต</t>
  </si>
  <si>
    <t>PSP7006</t>
  </si>
  <si>
    <t>ร้านยาดีสเตชั่น</t>
  </si>
  <si>
    <t>PSP7007</t>
  </si>
  <si>
    <t>บางแคการแว่น</t>
  </si>
  <si>
    <t>BPEE</t>
  </si>
  <si>
    <t>PSP7008</t>
  </si>
  <si>
    <t>เพาเวอร์ เอส มอเตอร์ ทูลล์</t>
  </si>
  <si>
    <t>PSP7009</t>
  </si>
  <si>
    <t>ห้องภาพนิวสุริวงศ์</t>
  </si>
  <si>
    <t>BSTO</t>
  </si>
  <si>
    <t>PSP7010</t>
  </si>
  <si>
    <t>TP Rider</t>
  </si>
  <si>
    <t>TEPA</t>
  </si>
  <si>
    <t>BYAI</t>
  </si>
  <si>
    <t>PSP7011</t>
  </si>
  <si>
    <t>ABC Flying</t>
  </si>
  <si>
    <t>PSP7012</t>
  </si>
  <si>
    <t>ร้าน กอล์ฟ กราฟฟิค แอนด์ พริ้นติ้ง</t>
  </si>
  <si>
    <t>PSP7013</t>
  </si>
  <si>
    <t>บูมคอมพิวเตอร์</t>
  </si>
  <si>
    <t>TNON</t>
  </si>
  <si>
    <t>EKKA</t>
  </si>
  <si>
    <t>PSP7014</t>
  </si>
  <si>
    <t>รุ่งเรืองภัณฑ์</t>
  </si>
  <si>
    <t>TSIT</t>
  </si>
  <si>
    <t>PSP7015</t>
  </si>
  <si>
    <t>Coffee House</t>
  </si>
  <si>
    <t>KKAW</t>
  </si>
  <si>
    <t>PSP7016</t>
  </si>
  <si>
    <t>บี อาร์ โฟโต้ 3</t>
  </si>
  <si>
    <t>KSWA</t>
  </si>
  <si>
    <t>PSP7017</t>
  </si>
  <si>
    <t>บจก ภรณ์ทวีพริ้นติ้ง แอนด์ เทรดดิ้ง</t>
  </si>
  <si>
    <t>MAHA</t>
  </si>
  <si>
    <t>PSP7018</t>
  </si>
  <si>
    <t>ร้านหวานใจ</t>
  </si>
  <si>
    <t>MPTN</t>
  </si>
  <si>
    <t>PSP7019</t>
  </si>
  <si>
    <t>สุพรรณีย์ นวดหน้า</t>
  </si>
  <si>
    <t>PSP7020</t>
  </si>
  <si>
    <t>PN Optic</t>
  </si>
  <si>
    <t>NAIN</t>
  </si>
  <si>
    <t>PSP7021</t>
  </si>
  <si>
    <t>จีดับบลิวอาร์ท</t>
  </si>
  <si>
    <t>RSIT</t>
  </si>
  <si>
    <t>PSP7022</t>
  </si>
  <si>
    <t>Learning house Center</t>
  </si>
  <si>
    <t>TUPM</t>
  </si>
  <si>
    <t>PSP7023</t>
  </si>
  <si>
    <t>Pearl Coffee</t>
  </si>
  <si>
    <t>PSP7024</t>
  </si>
  <si>
    <t>Stamp U Stamp</t>
  </si>
  <si>
    <t>PSP7025</t>
  </si>
  <si>
    <t>ห้องภาพเพชร</t>
  </si>
  <si>
    <t>PANT</t>
  </si>
  <si>
    <t>PSP7026</t>
  </si>
  <si>
    <t>หทัยราษฎร์ฟาร์มาซี</t>
  </si>
  <si>
    <t>PSP7027</t>
  </si>
  <si>
    <t>ไทธ์ออฟติค</t>
  </si>
  <si>
    <t>PSP7028</t>
  </si>
  <si>
    <t>Brothers</t>
  </si>
  <si>
    <t>PSP7029</t>
  </si>
  <si>
    <t>ตำรับยา</t>
  </si>
  <si>
    <t>PSP7030</t>
  </si>
  <si>
    <t>เทพพิทักษ์การพิมพ์</t>
  </si>
  <si>
    <t>PSP7031</t>
  </si>
  <si>
    <t>คุณแข</t>
  </si>
  <si>
    <t>PSP7032</t>
  </si>
  <si>
    <t>Lunar mobile</t>
  </si>
  <si>
    <t>PSP7033</t>
  </si>
  <si>
    <t>ระวินทร์ 101</t>
  </si>
  <si>
    <t>PSP7034</t>
  </si>
  <si>
    <t>จีจีไอ</t>
  </si>
  <si>
    <t>SMAI</t>
  </si>
  <si>
    <t>PSP7035</t>
  </si>
  <si>
    <t>ต้นข้าว ก๊อปปี้</t>
  </si>
  <si>
    <t>PSP7036</t>
  </si>
  <si>
    <t>วีอาร์ไบค์</t>
  </si>
  <si>
    <t>SNOI</t>
  </si>
  <si>
    <t>PSP7037</t>
  </si>
  <si>
    <t>บจก บ้านดอท โฆษณา</t>
  </si>
  <si>
    <t>PSP7038</t>
  </si>
  <si>
    <t>คิวดรั๊ก</t>
  </si>
  <si>
    <t>TAIT</t>
  </si>
  <si>
    <t>PSP7039</t>
  </si>
  <si>
    <t>ต้องตา 63</t>
  </si>
  <si>
    <t>PSP7040</t>
  </si>
  <si>
    <t>Eazy Express (ร้านถ่ายรูป)</t>
  </si>
  <si>
    <t>PSP7041</t>
  </si>
  <si>
    <t>กุ๊กไก่บาร์เบอร์</t>
  </si>
  <si>
    <t>PSP7042</t>
  </si>
  <si>
    <t>มานิตย์ เซอร์วิส</t>
  </si>
  <si>
    <t>TNPT</t>
  </si>
  <si>
    <t>PSP7043</t>
  </si>
  <si>
    <t>แว่นเทพารักษ์</t>
  </si>
  <si>
    <t>PSP7044</t>
  </si>
  <si>
    <t>เพาร์เวอร์ คิดส์</t>
  </si>
  <si>
    <t>PSP7045</t>
  </si>
  <si>
    <t>Eazy Express (ร้านเครื่องเขียน)</t>
  </si>
  <si>
    <t>TTAI</t>
  </si>
  <si>
    <t>PSP7046</t>
  </si>
  <si>
    <t>แบกกาฮอลิก</t>
  </si>
  <si>
    <t>PSP7047</t>
  </si>
  <si>
    <t>เมืองใหม่เภสัช</t>
  </si>
  <si>
    <t>TYA3</t>
  </si>
  <si>
    <t>PSP7048</t>
  </si>
  <si>
    <t>ร้านขายยาสิริวรรณ</t>
  </si>
  <si>
    <t>TYA6</t>
  </si>
  <si>
    <t>PSP7049</t>
  </si>
  <si>
    <t>K cup Cafe</t>
  </si>
  <si>
    <t>PSP7050</t>
  </si>
  <si>
    <t>รังสิตดิจิตอล</t>
  </si>
  <si>
    <t>PSP7051</t>
  </si>
  <si>
    <t>ธนบุรีเวชภัณฑ์</t>
  </si>
  <si>
    <t>PSP7052</t>
  </si>
  <si>
    <t>อะคะจัง</t>
  </si>
  <si>
    <t>PSP7053</t>
  </si>
  <si>
    <t>shop&amp;shop</t>
  </si>
  <si>
    <t>PSP7054</t>
  </si>
  <si>
    <t>m.sun child</t>
  </si>
  <si>
    <t>PSP7055</t>
  </si>
  <si>
    <t>ร้านกาแฟสดต้นเอ๋</t>
  </si>
  <si>
    <t>PSP7056</t>
  </si>
  <si>
    <t>บี.เอ็ม.เซอร์วิส</t>
  </si>
  <si>
    <t>PSP7057</t>
  </si>
  <si>
    <t>เลิศมงคลเภสัช</t>
  </si>
  <si>
    <t>PSP7058</t>
  </si>
  <si>
    <t>ฟอร์ยู คอฟฟี่เฮาส์</t>
  </si>
  <si>
    <t>PSP7059</t>
  </si>
  <si>
    <t>ชาญออโต้เซอร์วิส</t>
  </si>
  <si>
    <t>PSP7060</t>
  </si>
  <si>
    <t>สเต็กหน้าบ้าน</t>
  </si>
  <si>
    <t>PSP7061</t>
  </si>
  <si>
    <t>Preem Laundry &amp; Dry Clean</t>
  </si>
  <si>
    <t>PSP7062</t>
  </si>
  <si>
    <t>ปภาดาเซอร์วิส</t>
  </si>
  <si>
    <t>PSP7063</t>
  </si>
  <si>
    <t>ลูกน้ำ</t>
  </si>
  <si>
    <t>PSP7064</t>
  </si>
  <si>
    <t>เจ23 มาร์ท</t>
  </si>
  <si>
    <t>PSP7065</t>
  </si>
  <si>
    <t>Sister Café</t>
  </si>
  <si>
    <t>PSP7066</t>
  </si>
  <si>
    <t>อรุณทองฟาร์มาซี</t>
  </si>
  <si>
    <t>PSP7067</t>
  </si>
  <si>
    <t>Wash United </t>
  </si>
  <si>
    <t>PSP7068</t>
  </si>
  <si>
    <t>ภ.เภสัช (สาขา1)</t>
  </si>
  <si>
    <t>PSP7069</t>
  </si>
  <si>
    <t>ลัคกี้ อิน บ๊อก</t>
  </si>
  <si>
    <t>PSP7070</t>
  </si>
  <si>
    <t>เถ้าแก่น้อย </t>
  </si>
  <si>
    <t>PSP7071</t>
  </si>
  <si>
    <t>เมกไกวส์กัลปพฤกษ์ </t>
  </si>
  <si>
    <t>PSP7072</t>
  </si>
  <si>
    <t>บริษัท สิริ โพรเฟสชั่นนอล จำกัด</t>
  </si>
  <si>
    <t>PSP7073</t>
  </si>
  <si>
    <t>Twin Monkey</t>
  </si>
  <si>
    <t>PSP7074</t>
  </si>
  <si>
    <t>Southern Coffee</t>
  </si>
  <si>
    <t>PSP7075</t>
  </si>
  <si>
    <t>hippo balloon</t>
  </si>
  <si>
    <t>PSP7076</t>
  </si>
  <si>
    <t>เมมเบอร์เทค</t>
  </si>
  <si>
    <t>PSP7077</t>
  </si>
  <si>
    <t>ช.จิตต์เจริญ</t>
  </si>
  <si>
    <t>PSP7078</t>
  </si>
  <si>
    <t>การ์ด &amp; ถ่ายเอกสาร</t>
  </si>
  <si>
    <t>PSP7079</t>
  </si>
  <si>
    <t>เอสพีพี แพคเกจจิ้ง แอนด์ เทรดดิ้ง เซ็นเตอร์</t>
  </si>
  <si>
    <t>PSP7080</t>
  </si>
  <si>
    <t>Print express</t>
  </si>
  <si>
    <t>PSP7081</t>
  </si>
  <si>
    <t>อาร์ทตี้เลทเธอร์</t>
  </si>
  <si>
    <t>PSP7082</t>
  </si>
  <si>
    <t>พีเอดี ดิสทริบิวเตอร์</t>
  </si>
  <si>
    <t>PSP7083</t>
  </si>
  <si>
    <t>บจก.โปรปริ้นท์ เอ็นเทอไพรส์</t>
  </si>
  <si>
    <t>PSP7084</t>
  </si>
  <si>
    <t>ซิลเวอร์ดรัก</t>
  </si>
  <si>
    <t>PSP7085</t>
  </si>
  <si>
    <t>เอ็กเพรสเน็ต</t>
  </si>
  <si>
    <t>PSP7086</t>
  </si>
  <si>
    <t>โกโก้ โมบาย</t>
  </si>
  <si>
    <t>PSP7087</t>
  </si>
  <si>
    <t>ไทยอินชัวรันซ์เซ็นเตอร์</t>
  </si>
  <si>
    <t>PSP7088</t>
  </si>
  <si>
    <t>ร้านกาแฟแม่มด</t>
  </si>
  <si>
    <t>PSP7089</t>
  </si>
  <si>
    <t>แฮปปี้แพทช๊อป</t>
  </si>
  <si>
    <t>PSP7090</t>
  </si>
  <si>
    <t>บจก. เออีซี เฟรนด์ชิพ</t>
  </si>
  <si>
    <t>PSP7091</t>
  </si>
  <si>
    <t>จักรยานหมีปั่น</t>
  </si>
  <si>
    <t>PSP7092</t>
  </si>
  <si>
    <t>พีจี ซาลอน เเอนด์ สปา</t>
  </si>
  <si>
    <t>PSP7093</t>
  </si>
  <si>
    <t>โมโนปริ้น</t>
  </si>
  <si>
    <t>PSP7094</t>
  </si>
  <si>
    <t>ออฟฟิตแห่งแว่นตา</t>
  </si>
  <si>
    <t>PSP7095</t>
  </si>
  <si>
    <t>ทรี เจ เพ็ทช็อป</t>
  </si>
  <si>
    <t>PSP7096</t>
  </si>
  <si>
    <t>เอเค คาร์แคร์</t>
  </si>
  <si>
    <t>PSP7097</t>
  </si>
  <si>
    <t xml:space="preserve">ไทยรุ่งเรืองเครื่องเย็น </t>
  </si>
  <si>
    <t>PSP7098</t>
  </si>
  <si>
    <t>อินริช ฮาร์ดแวร์</t>
  </si>
  <si>
    <t>PSP7099</t>
  </si>
  <si>
    <t>KERRY สาขาอุดมสุข</t>
  </si>
  <si>
    <t>PSP7100</t>
  </si>
  <si>
    <t>ช็อปซีซ่า</t>
  </si>
  <si>
    <t>PSP7101</t>
  </si>
  <si>
    <t>กู้ดมอร์นิ่งคาเฟ่</t>
  </si>
  <si>
    <t>PSP7102</t>
  </si>
  <si>
    <t>เอี่ยมบุญ เนิร์สเซอรี่</t>
  </si>
  <si>
    <t>PSP7103</t>
  </si>
  <si>
    <t>บ้านหม้อสโตร์</t>
  </si>
  <si>
    <t>PSP7104</t>
  </si>
  <si>
    <t>บัดดี้ ด็อก</t>
  </si>
  <si>
    <t>PSP7105</t>
  </si>
  <si>
    <t>นำโชคฮาร์ดแวร์</t>
  </si>
  <si>
    <t>PSP7106</t>
  </si>
  <si>
    <t>เอ็มดีดี</t>
  </si>
  <si>
    <t>PSP7107</t>
  </si>
  <si>
    <t>นานาเซอร์วิส</t>
  </si>
  <si>
    <t>PSP7108</t>
  </si>
  <si>
    <t>จี เซอร์วิส</t>
  </si>
  <si>
    <t>PSP7109</t>
  </si>
  <si>
    <t>มีคุณ คาเฟ่</t>
  </si>
  <si>
    <t>PSP7110</t>
  </si>
  <si>
    <t>บริษัท ซี. เอส. โฮม อีเล็คโทรนิคส์ จำกัด</t>
  </si>
  <si>
    <t>PSP7111</t>
  </si>
  <si>
    <t>ทีโฟ ไบค์</t>
  </si>
  <si>
    <t>PSP7112</t>
  </si>
  <si>
    <t>ร้านดอกไม้จันทน์คุณอุ๋ย</t>
  </si>
  <si>
    <t>PSP7113</t>
  </si>
  <si>
    <t>หจก.แอกเซส เอกซเพิท</t>
  </si>
  <si>
    <t>PSP7114</t>
  </si>
  <si>
    <t>โดมอน</t>
  </si>
  <si>
    <t>PSP7115</t>
  </si>
  <si>
    <t>ดวงพร</t>
  </si>
  <si>
    <t>PSP7116</t>
  </si>
  <si>
    <t>กาแฟในบ้าน</t>
  </si>
  <si>
    <t>PSP7117</t>
  </si>
  <si>
    <t>กัสมา เอ ซี กรุ๊ป</t>
  </si>
  <si>
    <t>PSP7118</t>
  </si>
  <si>
    <t>บีเอ็ม ฮาร์ดแวร์</t>
  </si>
  <si>
    <t>PSP7119</t>
  </si>
  <si>
    <t>เรนนี่ไลท์ติ้งแอนด์เฟอร์นิเจอร์</t>
  </si>
  <si>
    <t>PSP7120</t>
  </si>
  <si>
    <t>บจ.ชิบูญา เอ็นเตอร์เทนเมนต์</t>
  </si>
  <si>
    <t>PSP7121</t>
  </si>
  <si>
    <t>จี.พี.อะไหล่</t>
  </si>
  <si>
    <t>PSP7122</t>
  </si>
  <si>
    <t>หจก.เจมส์ โอเอ ซัพพลาย</t>
  </si>
  <si>
    <t>PSP7123</t>
  </si>
  <si>
    <t>เอ็กซ์เพรสเซ็นเตอร์</t>
  </si>
  <si>
    <t>PSP7124</t>
  </si>
  <si>
    <t>บ้านแก้วสมุนไพร</t>
  </si>
  <si>
    <t>PSP7125</t>
  </si>
  <si>
    <t>เพื่อนแว่น</t>
  </si>
  <si>
    <t>PSP7126</t>
  </si>
  <si>
    <t>PSP7127</t>
  </si>
  <si>
    <t>คอฟฟี่ทอย</t>
  </si>
  <si>
    <t>PSP7128</t>
  </si>
  <si>
    <t>Washmart Dryclean</t>
  </si>
  <si>
    <t>PSP7129</t>
  </si>
  <si>
    <t>สิงห์คะนองนา</t>
  </si>
  <si>
    <t>PSP7130</t>
  </si>
  <si>
    <t>เมด ฟาร์มาซี</t>
  </si>
  <si>
    <t>PSP7131</t>
  </si>
  <si>
    <t>เวล-ทู-ดู</t>
  </si>
  <si>
    <t>PSP7132</t>
  </si>
  <si>
    <t>ห้องเสื้อ นิดา</t>
  </si>
  <si>
    <t>PSP7133</t>
  </si>
  <si>
    <t>ดีดีคอม</t>
  </si>
  <si>
    <t>PSP7134</t>
  </si>
  <si>
    <t>Camping in th</t>
  </si>
  <si>
    <t>PSP7135</t>
  </si>
  <si>
    <t>คอสมอส คาร์แคร์</t>
  </si>
  <si>
    <t>PSP7136</t>
  </si>
  <si>
    <t>ทวีชัยอะไหล่ยนต์</t>
  </si>
  <si>
    <t>PSP7137</t>
  </si>
  <si>
    <t>ยูนีคซ่า</t>
  </si>
  <si>
    <t>PSP7138</t>
  </si>
  <si>
    <t>จิณณะ</t>
  </si>
  <si>
    <t>PSP7139</t>
  </si>
  <si>
    <t>ฟ้าประทาน</t>
  </si>
  <si>
    <t>PSP7140</t>
  </si>
  <si>
    <t>เอส.ที.สติกเกอร์</t>
  </si>
  <si>
    <t>PSP7141</t>
  </si>
  <si>
    <t>The lady dress rental</t>
  </si>
  <si>
    <t>PSP7142</t>
  </si>
  <si>
    <t>บริษัท ซี.เอ็น.เซ็นเตอร์ สแควร์ จำกัด</t>
  </si>
  <si>
    <t>PSP7143</t>
  </si>
  <si>
    <t>คุณทิพย์สตูดิโอ</t>
  </si>
  <si>
    <t>PSP7144</t>
  </si>
  <si>
    <t>เซ็นทรัล 20</t>
  </si>
  <si>
    <t>PSP7145</t>
  </si>
  <si>
    <t>บ้านรักษ์ยา</t>
  </si>
  <si>
    <t>PSP7146</t>
  </si>
  <si>
    <t>ลลิลทิพย์</t>
  </si>
  <si>
    <t>PSP7147</t>
  </si>
  <si>
    <t>ออเร้นจ์ ช้อปสบาย</t>
  </si>
  <si>
    <t>PSP7148</t>
  </si>
  <si>
    <t>คีท พลาซ่า</t>
  </si>
  <si>
    <t>PSP7149</t>
  </si>
  <si>
    <t>องศาอี</t>
  </si>
  <si>
    <t>PSP7150</t>
  </si>
  <si>
    <t>ร้านโฟโต้บ๊อกซ์</t>
  </si>
  <si>
    <t>PSP7151</t>
  </si>
  <si>
    <t>ออร่าซายน์</t>
  </si>
  <si>
    <t>PSP7152</t>
  </si>
  <si>
    <t>บริษัท สเตชั่นทูพริ้นท์</t>
  </si>
  <si>
    <t>PSP7153</t>
  </si>
  <si>
    <t>เมดไลฟ์ พลัส</t>
  </si>
  <si>
    <t>PSP7154</t>
  </si>
  <si>
    <t>เจเอ็นเอ็นออนไลน์</t>
  </si>
  <si>
    <t>PSP7155</t>
  </si>
  <si>
    <t>ดี เน็ต สปอร์ต เกมส์</t>
  </si>
  <si>
    <t>PSP7156</t>
  </si>
  <si>
    <t>ปูเป้ช็อบ</t>
  </si>
  <si>
    <t>PSP7157</t>
  </si>
  <si>
    <t>ร้านหยกฟ้า</t>
  </si>
  <si>
    <t>PSP7158</t>
  </si>
  <si>
    <t>ร้านดาวคู่อิฐอ่างทอง</t>
  </si>
  <si>
    <t>PSP7159</t>
  </si>
  <si>
    <t>ธิปสถานโอสถ</t>
  </si>
  <si>
    <t>PSP7160</t>
  </si>
  <si>
    <t>ปลายก๊อปปี้</t>
  </si>
  <si>
    <t>PSP7161</t>
  </si>
  <si>
    <t>บริษัท ดิวัน รีโนเวชั่น จำกัด</t>
  </si>
  <si>
    <t>PSP7162</t>
  </si>
  <si>
    <t>พี แอนด์ โพสท์</t>
  </si>
  <si>
    <t>PSP7163</t>
  </si>
  <si>
    <t>บริษัท โซล่า เอ็กซ์เพรส จำกัด</t>
  </si>
  <si>
    <t>PSP7164</t>
  </si>
  <si>
    <t>สถาบันคณิตศาสตร์</t>
  </si>
  <si>
    <t>PSP7165</t>
  </si>
  <si>
    <t>ห้องเสื้อพัตราภรณ์</t>
  </si>
  <si>
    <t>PSP7166</t>
  </si>
  <si>
    <t>เอาท์ดอร์พลาซา</t>
  </si>
  <si>
    <t>PSP7167</t>
  </si>
  <si>
    <t>ศูนย์พระเครื่องกวงตรอกไผ่</t>
  </si>
  <si>
    <t>PSP7168</t>
  </si>
  <si>
    <t>เค เอ็น เอ็นจิเนียริ่ง</t>
  </si>
  <si>
    <t>PSP7169</t>
  </si>
  <si>
    <t xml:space="preserve">แม๊ก ช้อป </t>
  </si>
  <si>
    <t>PSP7170</t>
  </si>
  <si>
    <t>มุธีราเนอสเซอร์รี่</t>
  </si>
  <si>
    <t>PSP7171</t>
  </si>
  <si>
    <t>128 ปรินซ์ติ้ง</t>
  </si>
  <si>
    <t>PSP7172</t>
  </si>
  <si>
    <t>อินเฟ้นท์ทูเบบี้</t>
  </si>
  <si>
    <t>PSP7173</t>
  </si>
  <si>
    <t>บ้านครูเก่ง</t>
  </si>
  <si>
    <t>PSP7174</t>
  </si>
  <si>
    <t>บ้านการ์ตูน สาขา123</t>
  </si>
  <si>
    <t>PSP7175</t>
  </si>
  <si>
    <t>ยิ้มยิ้ม</t>
  </si>
  <si>
    <t>PSP7176</t>
  </si>
  <si>
    <t>ร้านบ้านฟ้าประกันภัย</t>
  </si>
  <si>
    <t>PSP7177</t>
  </si>
  <si>
    <t>เคอรี่ ฮับประชาชื่น</t>
  </si>
  <si>
    <t>PSP7178</t>
  </si>
  <si>
    <t>บริษัท เบลสลิ้งค์ กรุ๊ป</t>
  </si>
  <si>
    <t>PSP7179</t>
  </si>
  <si>
    <t>That's Me</t>
  </si>
  <si>
    <t>PSP7180</t>
  </si>
  <si>
    <t>ซีแอนด์ซี เฮลธ์แคร์</t>
  </si>
  <si>
    <t>PSP7181</t>
  </si>
  <si>
    <t>ร้านนพรัตน์เวชภัณฑ์</t>
  </si>
  <si>
    <t>PSP7182</t>
  </si>
  <si>
    <t>พี เอส คอมพิวเตอร์</t>
  </si>
  <si>
    <t>PSP7183</t>
  </si>
  <si>
    <t>แอดวานซ์ทรานสเลชั่น</t>
  </si>
  <si>
    <t>PSP7184</t>
  </si>
  <si>
    <t>วรภรพรรณ์</t>
  </si>
  <si>
    <t>PSP7185</t>
  </si>
  <si>
    <t>เมกา ไบค์</t>
  </si>
  <si>
    <t>PSP7186</t>
  </si>
  <si>
    <t>เอ็นวี</t>
  </si>
  <si>
    <t>PSP7187</t>
  </si>
  <si>
    <t>เดลี่สมายส์</t>
  </si>
  <si>
    <t>PSP7188</t>
  </si>
  <si>
    <t>เพลย์ โปโล จักรปักคอมพิวเตอร์</t>
  </si>
  <si>
    <t>PSP7189</t>
  </si>
  <si>
    <t>Coffee Mania</t>
  </si>
  <si>
    <t>PSP7190</t>
  </si>
  <si>
    <t>ประกันภัยรถยนต์ รามอินทรา 67</t>
  </si>
  <si>
    <t>PSP7191</t>
  </si>
  <si>
    <t>ซุฟเปอร์เซฟ</t>
  </si>
  <si>
    <t>PSP7192</t>
  </si>
  <si>
    <t>Minimis Hotel</t>
  </si>
  <si>
    <t>PSP7193</t>
  </si>
  <si>
    <t>ป้าไอโกะ</t>
  </si>
  <si>
    <t>PSP7194</t>
  </si>
  <si>
    <t>เฟรชมาร์ท</t>
  </si>
  <si>
    <t>PSP7195</t>
  </si>
  <si>
    <t>ฉายาลักษณ์</t>
  </si>
  <si>
    <t>PSP7196</t>
  </si>
  <si>
    <t>กรุง คัลเลอร์แลป</t>
  </si>
  <si>
    <t>PSP7197</t>
  </si>
  <si>
    <t>บอย ฟิช แอนด์ เบิร์ด</t>
  </si>
  <si>
    <t>PSP7198</t>
  </si>
  <si>
    <t>เอเอล ปริ้นท์ช็อป</t>
  </si>
  <si>
    <t>PSP7200</t>
  </si>
  <si>
    <t>มีเมด</t>
  </si>
  <si>
    <t>PSP7201</t>
  </si>
  <si>
    <t>เฮงเจริญลิสชิ่ง</t>
  </si>
  <si>
    <t>PSP7202</t>
  </si>
  <si>
    <t>บอลลูน</t>
  </si>
  <si>
    <t>PSP7204</t>
  </si>
  <si>
    <t>เคฟเฟ่34</t>
  </si>
  <si>
    <t>PSP7205</t>
  </si>
  <si>
    <t>เพิ่มภัณฑ์</t>
  </si>
  <si>
    <t>PSP7206</t>
  </si>
  <si>
    <t>สิตา</t>
  </si>
  <si>
    <t>PSP7207</t>
  </si>
  <si>
    <t>เดอะวินเนอร์ บิวตี้</t>
  </si>
  <si>
    <t>PSP7208</t>
  </si>
  <si>
    <t>ภวิทฟาร์มาซี</t>
  </si>
  <si>
    <t>PSP7209</t>
  </si>
  <si>
    <t>เอ็มดีที ช๊อป</t>
  </si>
  <si>
    <t>PSP7210</t>
  </si>
  <si>
    <t>iUpple</t>
  </si>
  <si>
    <t>PSP7212</t>
  </si>
  <si>
    <t>ไอแอมดรักสโตร์</t>
  </si>
  <si>
    <t>PSP7214</t>
  </si>
  <si>
    <t>วิชั่น เฮ้าส์</t>
  </si>
  <si>
    <t>PSP7217</t>
  </si>
  <si>
    <t>เจพี ดรักส์</t>
  </si>
  <si>
    <t>PSP7218</t>
  </si>
  <si>
    <t>เจเจ ทเวนตี้</t>
  </si>
  <si>
    <t>PSP7219</t>
  </si>
  <si>
    <t>เอฟบีบี</t>
  </si>
  <si>
    <t>ยอดใหม่</t>
  </si>
  <si>
    <t>ยอดเก่า</t>
  </si>
  <si>
    <t xml:space="preserve">ยอดเก่า </t>
  </si>
  <si>
    <t>PSP (25%)</t>
  </si>
  <si>
    <t>Commission PSA - October 2017</t>
  </si>
  <si>
    <t>Aug'17 (25%) - Old</t>
  </si>
  <si>
    <t>Aug'17 (25%) -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</si>
</sst>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0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/>
    <xf numFmtId="43" fontId="8" fillId="0" borderId="0" applyFont="0" applyFill="0" applyBorder="0" applyAlignment="0" applyProtection="0"/>
  </cellStyleXfs>
  <cellXfs count="178">
    <xf numFmtId="0" fontId="0" fillId="0" borderId="0" xfId="0"/>
    <xf numFmtId="164" fontId="0" fillId="2" borderId="1" xfId="1" applyNumberFormat="1" applyFont="1" applyFill="1" applyBorder="1"/>
    <xf numFmtId="164" fontId="0" fillId="2" borderId="1" xfId="1" applyNumberFormat="1" applyFont="1" applyFill="1" applyBorder="1" applyAlignment="1">
      <alignment horizontal="left"/>
    </xf>
    <xf numFmtId="164" fontId="0" fillId="0" borderId="0" xfId="1" applyNumberFormat="1" applyFont="1"/>
    <xf numFmtId="164" fontId="0" fillId="3" borderId="1" xfId="1" applyNumberFormat="1" applyFont="1" applyFill="1" applyBorder="1" applyAlignment="1">
      <alignment horizontal="center"/>
    </xf>
    <xf numFmtId="0" fontId="2" fillId="0" borderId="0" xfId="0" applyFont="1"/>
    <xf numFmtId="164" fontId="2" fillId="5" borderId="1" xfId="1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3" borderId="1" xfId="0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left"/>
    </xf>
    <xf numFmtId="0" fontId="0" fillId="3" borderId="1" xfId="0" applyFont="1" applyFill="1" applyBorder="1"/>
    <xf numFmtId="0" fontId="0" fillId="3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/>
    <xf numFmtId="164" fontId="0" fillId="4" borderId="4" xfId="1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right" vertical="center" wrapText="1"/>
    </xf>
    <xf numFmtId="0" fontId="4" fillId="6" borderId="1" xfId="0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left"/>
    </xf>
    <xf numFmtId="0" fontId="4" fillId="6" borderId="1" xfId="0" applyFont="1" applyFill="1" applyBorder="1"/>
    <xf numFmtId="0" fontId="4" fillId="6" borderId="1" xfId="0" applyNumberFormat="1" applyFont="1" applyFill="1" applyBorder="1" applyAlignment="1">
      <alignment horizontal="center"/>
    </xf>
    <xf numFmtId="164" fontId="4" fillId="6" borderId="1" xfId="1" applyNumberFormat="1" applyFont="1" applyFill="1" applyBorder="1" applyAlignment="1">
      <alignment horizontal="center"/>
    </xf>
    <xf numFmtId="164" fontId="4" fillId="6" borderId="1" xfId="1" applyNumberFormat="1" applyFont="1" applyFill="1" applyBorder="1"/>
    <xf numFmtId="0" fontId="4" fillId="6" borderId="0" xfId="0" applyFont="1" applyFill="1"/>
    <xf numFmtId="164" fontId="4" fillId="6" borderId="1" xfId="0" applyNumberFormat="1" applyFont="1" applyFill="1" applyBorder="1"/>
    <xf numFmtId="164" fontId="4" fillId="6" borderId="1" xfId="1" applyNumberFormat="1" applyFont="1" applyFill="1" applyBorder="1" applyAlignment="1">
      <alignment horizontal="left"/>
    </xf>
    <xf numFmtId="164" fontId="4" fillId="6" borderId="1" xfId="1" applyNumberFormat="1" applyFont="1" applyFill="1" applyBorder="1" applyAlignment="1">
      <alignment horizontal="right"/>
    </xf>
    <xf numFmtId="0" fontId="2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7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64" fontId="2" fillId="7" borderId="1" xfId="1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164" fontId="0" fillId="6" borderId="2" xfId="1" applyNumberFormat="1" applyFont="1" applyFill="1" applyBorder="1" applyAlignment="1">
      <alignment horizontal="left"/>
    </xf>
    <xf numFmtId="164" fontId="0" fillId="6" borderId="1" xfId="1" applyNumberFormat="1" applyFont="1" applyFill="1" applyBorder="1" applyAlignment="1">
      <alignment horizontal="center"/>
    </xf>
    <xf numFmtId="164" fontId="0" fillId="6" borderId="1" xfId="0" applyNumberFormat="1" applyFont="1" applyFill="1" applyBorder="1"/>
    <xf numFmtId="0" fontId="0" fillId="6" borderId="0" xfId="0" applyFont="1" applyFill="1"/>
    <xf numFmtId="0" fontId="0" fillId="6" borderId="1" xfId="0" applyFont="1" applyFill="1" applyBorder="1"/>
    <xf numFmtId="0" fontId="3" fillId="6" borderId="1" xfId="0" applyFont="1" applyFill="1" applyBorder="1" applyAlignment="1">
      <alignment horizontal="right" vertical="center" wrapText="1"/>
    </xf>
    <xf numFmtId="0" fontId="2" fillId="8" borderId="5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9" fontId="2" fillId="8" borderId="5" xfId="0" applyNumberFormat="1" applyFont="1" applyFill="1" applyBorder="1" applyAlignment="1">
      <alignment horizontal="center"/>
    </xf>
    <xf numFmtId="17" fontId="2" fillId="8" borderId="1" xfId="0" applyNumberFormat="1" applyFont="1" applyFill="1" applyBorder="1" applyAlignment="1">
      <alignment horizontal="center"/>
    </xf>
    <xf numFmtId="0" fontId="2" fillId="0" borderId="0" xfId="0" applyFont="1" applyAlignment="1"/>
    <xf numFmtId="164" fontId="0" fillId="6" borderId="0" xfId="1" applyNumberFormat="1" applyFont="1" applyFill="1"/>
    <xf numFmtId="164" fontId="4" fillId="6" borderId="0" xfId="1" applyNumberFormat="1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10" borderId="0" xfId="0" applyFont="1" applyFill="1" applyAlignment="1">
      <alignment horizontal="center"/>
    </xf>
    <xf numFmtId="0" fontId="2" fillId="9" borderId="0" xfId="2" applyFont="1" applyFill="1" applyAlignment="1">
      <alignment horizontal="center" vertical="center"/>
    </xf>
    <xf numFmtId="0" fontId="2" fillId="9" borderId="0" xfId="2" applyFont="1" applyFill="1" applyBorder="1" applyAlignment="1">
      <alignment horizontal="center" vertical="center"/>
    </xf>
    <xf numFmtId="43" fontId="1" fillId="0" borderId="0" xfId="1" applyFont="1" applyAlignment="1">
      <alignment horizontal="center"/>
    </xf>
    <xf numFmtId="43" fontId="6" fillId="11" borderId="0" xfId="1" applyFont="1" applyFill="1"/>
    <xf numFmtId="43" fontId="0" fillId="0" borderId="0" xfId="1" applyFont="1"/>
    <xf numFmtId="0" fontId="0" fillId="10" borderId="0" xfId="0" applyFill="1" applyAlignment="1">
      <alignment horizontal="center"/>
    </xf>
    <xf numFmtId="43" fontId="1" fillId="12" borderId="0" xfId="1" applyFont="1" applyFill="1" applyAlignment="1">
      <alignment horizontal="center"/>
    </xf>
    <xf numFmtId="43" fontId="2" fillId="9" borderId="8" xfId="1" applyFont="1" applyFill="1" applyBorder="1"/>
    <xf numFmtId="43" fontId="6" fillId="11" borderId="0" xfId="1" applyFont="1" applyFill="1" applyAlignment="1">
      <alignment horizontal="center"/>
    </xf>
    <xf numFmtId="0" fontId="2" fillId="9" borderId="0" xfId="0" applyFont="1" applyFill="1" applyAlignment="1">
      <alignment horizontal="center"/>
    </xf>
    <xf numFmtId="43" fontId="1" fillId="12" borderId="0" xfId="1" applyFont="1" applyFill="1"/>
    <xf numFmtId="0" fontId="2" fillId="10" borderId="0" xfId="0" applyFont="1" applyFill="1" applyAlignment="1">
      <alignment horizontal="center" vertical="center"/>
    </xf>
    <xf numFmtId="164" fontId="2" fillId="13" borderId="0" xfId="1" applyNumberFormat="1" applyFont="1" applyFill="1"/>
    <xf numFmtId="164" fontId="2" fillId="12" borderId="0" xfId="1" quotePrefix="1" applyNumberFormat="1" applyFont="1" applyFill="1" applyAlignment="1">
      <alignment horizontal="center"/>
    </xf>
    <xf numFmtId="164" fontId="0" fillId="14" borderId="0" xfId="1" applyNumberFormat="1" applyFont="1" applyFill="1"/>
    <xf numFmtId="43" fontId="0" fillId="14" borderId="0" xfId="1" applyNumberFormat="1" applyFont="1" applyFill="1"/>
    <xf numFmtId="164" fontId="2" fillId="12" borderId="0" xfId="1" applyNumberFormat="1" applyFont="1" applyFill="1"/>
    <xf numFmtId="43" fontId="2" fillId="12" borderId="0" xfId="1" applyNumberFormat="1" applyFont="1" applyFill="1"/>
    <xf numFmtId="164" fontId="2" fillId="0" borderId="0" xfId="1" applyNumberFormat="1" applyFont="1"/>
    <xf numFmtId="0" fontId="4" fillId="0" borderId="0" xfId="0" applyFont="1" applyAlignment="1">
      <alignment horizontal="center" vertical="center"/>
    </xf>
    <xf numFmtId="43" fontId="2" fillId="0" borderId="0" xfId="0" applyNumberFormat="1" applyFont="1" applyAlignment="1">
      <alignment vertical="center"/>
    </xf>
    <xf numFmtId="164" fontId="2" fillId="0" borderId="0" xfId="1" applyNumberFormat="1" applyFont="1" applyFill="1"/>
    <xf numFmtId="0" fontId="0" fillId="0" borderId="0" xfId="0" applyFont="1" applyFill="1"/>
    <xf numFmtId="0" fontId="2" fillId="16" borderId="7" xfId="0" applyFont="1" applyFill="1" applyBorder="1" applyAlignment="1">
      <alignment horizontal="left"/>
    </xf>
    <xf numFmtId="164" fontId="2" fillId="13" borderId="0" xfId="0" applyNumberFormat="1" applyFont="1" applyFill="1"/>
    <xf numFmtId="0" fontId="2" fillId="7" borderId="1" xfId="0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0" fontId="2" fillId="7" borderId="1" xfId="2" applyFont="1" applyFill="1" applyBorder="1" applyAlignment="1">
      <alignment horizontal="center" vertical="center"/>
    </xf>
    <xf numFmtId="17" fontId="2" fillId="3" borderId="2" xfId="0" applyNumberFormat="1" applyFont="1" applyFill="1" applyBorder="1" applyAlignment="1">
      <alignment horizontal="center" vertical="center"/>
    </xf>
    <xf numFmtId="17" fontId="2" fillId="3" borderId="3" xfId="0" applyNumberFormat="1" applyFont="1" applyFill="1" applyBorder="1" applyAlignment="1">
      <alignment horizontal="center" vertical="center"/>
    </xf>
    <xf numFmtId="17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17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8" fillId="0" borderId="0" xfId="4"/>
    <xf numFmtId="43" fontId="0" fillId="0" borderId="0" xfId="5" applyFont="1"/>
    <xf numFmtId="0" fontId="8" fillId="0" borderId="0" xfId="4" applyAlignment="1">
      <alignment horizontal="left"/>
    </xf>
    <xf numFmtId="43" fontId="2" fillId="0" borderId="0" xfId="5" applyFont="1"/>
    <xf numFmtId="0" fontId="2" fillId="13" borderId="0" xfId="4" applyFont="1" applyFill="1"/>
    <xf numFmtId="0" fontId="7" fillId="0" borderId="0" xfId="0" applyFont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43" fontId="4" fillId="6" borderId="9" xfId="1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43" fontId="2" fillId="18" borderId="26" xfId="0" applyNumberFormat="1" applyFont="1" applyFill="1" applyBorder="1" applyAlignment="1">
      <alignment horizontal="center" vertical="center"/>
    </xf>
    <xf numFmtId="43" fontId="2" fillId="18" borderId="14" xfId="0" applyNumberFormat="1" applyFont="1" applyFill="1" applyBorder="1" applyAlignment="1">
      <alignment horizontal="center" vertical="center"/>
    </xf>
    <xf numFmtId="43" fontId="2" fillId="18" borderId="20" xfId="0" applyNumberFormat="1" applyFont="1" applyFill="1" applyBorder="1" applyAlignment="1">
      <alignment horizontal="center" vertical="center"/>
    </xf>
    <xf numFmtId="43" fontId="2" fillId="18" borderId="40" xfId="0" applyNumberFormat="1" applyFont="1" applyFill="1" applyBorder="1" applyAlignment="1">
      <alignment horizontal="center" vertical="center"/>
    </xf>
    <xf numFmtId="43" fontId="2" fillId="18" borderId="41" xfId="0" applyNumberFormat="1" applyFont="1" applyFill="1" applyBorder="1" applyAlignment="1">
      <alignment horizontal="center" vertical="center"/>
    </xf>
    <xf numFmtId="43" fontId="2" fillId="18" borderId="42" xfId="0" applyNumberFormat="1" applyFont="1" applyFill="1" applyBorder="1" applyAlignment="1">
      <alignment horizontal="center" vertical="center"/>
    </xf>
    <xf numFmtId="0" fontId="7" fillId="17" borderId="27" xfId="0" applyFont="1" applyFill="1" applyBorder="1" applyAlignment="1">
      <alignment horizontal="center" vertical="center"/>
    </xf>
    <xf numFmtId="0" fontId="7" fillId="17" borderId="10" xfId="0" applyFont="1" applyFill="1" applyBorder="1" applyAlignment="1">
      <alignment horizontal="center" vertical="center"/>
    </xf>
    <xf numFmtId="0" fontId="7" fillId="17" borderId="11" xfId="0" applyFont="1" applyFill="1" applyBorder="1" applyAlignment="1">
      <alignment horizontal="center" vertical="center"/>
    </xf>
    <xf numFmtId="0" fontId="7" fillId="17" borderId="12" xfId="0" applyFont="1" applyFill="1" applyBorder="1" applyAlignment="1">
      <alignment horizontal="center" vertical="center"/>
    </xf>
    <xf numFmtId="0" fontId="7" fillId="17" borderId="32" xfId="0" applyFont="1" applyFill="1" applyBorder="1" applyAlignment="1">
      <alignment horizontal="center" vertical="center"/>
    </xf>
    <xf numFmtId="0" fontId="7" fillId="17" borderId="38" xfId="0" applyFont="1" applyFill="1" applyBorder="1" applyAlignment="1">
      <alignment horizontal="center" vertical="center"/>
    </xf>
    <xf numFmtId="0" fontId="7" fillId="17" borderId="49" xfId="0" applyFont="1" applyFill="1" applyBorder="1" applyAlignment="1">
      <alignment horizontal="center" vertical="center"/>
    </xf>
    <xf numFmtId="0" fontId="7" fillId="17" borderId="28" xfId="0" applyFont="1" applyFill="1" applyBorder="1" applyAlignment="1">
      <alignment horizontal="center" vertical="center"/>
    </xf>
    <xf numFmtId="0" fontId="7" fillId="17" borderId="16" xfId="0" applyFont="1" applyFill="1" applyBorder="1" applyAlignment="1">
      <alignment horizontal="center" vertical="center"/>
    </xf>
    <xf numFmtId="0" fontId="7" fillId="17" borderId="50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9" fillId="6" borderId="34" xfId="0" applyFont="1" applyFill="1" applyBorder="1" applyAlignment="1">
      <alignment horizontal="center" vertical="center"/>
    </xf>
    <xf numFmtId="0" fontId="9" fillId="6" borderId="35" xfId="0" applyFont="1" applyFill="1" applyBorder="1" applyAlignment="1">
      <alignment horizontal="center" vertical="center"/>
    </xf>
    <xf numFmtId="0" fontId="10" fillId="6" borderId="35" xfId="0" applyFont="1" applyFill="1" applyBorder="1" applyAlignment="1">
      <alignment horizontal="center" vertical="center"/>
    </xf>
    <xf numFmtId="0" fontId="10" fillId="6" borderId="36" xfId="0" applyFont="1" applyFill="1" applyBorder="1" applyAlignment="1">
      <alignment horizontal="center" vertical="center"/>
    </xf>
    <xf numFmtId="164" fontId="7" fillId="6" borderId="30" xfId="1" applyNumberFormat="1" applyFont="1" applyFill="1" applyBorder="1" applyAlignment="1">
      <alignment horizontal="center" vertical="center"/>
    </xf>
    <xf numFmtId="0" fontId="7" fillId="6" borderId="29" xfId="4" applyFont="1" applyFill="1" applyBorder="1" applyAlignment="1">
      <alignment horizontal="center" vertical="center"/>
    </xf>
    <xf numFmtId="0" fontId="7" fillId="6" borderId="30" xfId="4" applyFont="1" applyFill="1" applyBorder="1" applyAlignment="1">
      <alignment horizontal="center" vertical="center"/>
    </xf>
    <xf numFmtId="43" fontId="10" fillId="6" borderId="13" xfId="1" applyFont="1" applyFill="1" applyBorder="1" applyAlignment="1">
      <alignment horizontal="center" vertical="center"/>
    </xf>
    <xf numFmtId="164" fontId="4" fillId="6" borderId="9" xfId="1" applyNumberFormat="1" applyFont="1" applyFill="1" applyBorder="1" applyAlignment="1">
      <alignment vertical="center"/>
    </xf>
    <xf numFmtId="43" fontId="4" fillId="6" borderId="9" xfId="1" applyNumberFormat="1" applyFont="1" applyFill="1" applyBorder="1" applyAlignment="1">
      <alignment vertical="center"/>
    </xf>
    <xf numFmtId="0" fontId="8" fillId="0" borderId="0" xfId="4" applyAlignment="1">
      <alignment horizontal="left" vertical="center"/>
    </xf>
    <xf numFmtId="43" fontId="0" fillId="0" borderId="0" xfId="5" applyFont="1" applyAlignment="1">
      <alignment vertical="center"/>
    </xf>
    <xf numFmtId="0" fontId="7" fillId="6" borderId="30" xfId="0" applyFont="1" applyFill="1" applyBorder="1" applyAlignment="1">
      <alignment horizontal="center" vertical="center"/>
    </xf>
    <xf numFmtId="43" fontId="10" fillId="6" borderId="13" xfId="1" applyFont="1" applyFill="1" applyBorder="1" applyAlignment="1">
      <alignment vertical="center"/>
    </xf>
    <xf numFmtId="0" fontId="10" fillId="6" borderId="35" xfId="0" applyFont="1" applyFill="1" applyBorder="1" applyAlignment="1">
      <alignment horizontal="left" vertical="center"/>
    </xf>
    <xf numFmtId="43" fontId="9" fillId="6" borderId="35" xfId="1" applyFont="1" applyFill="1" applyBorder="1" applyAlignment="1">
      <alignment vertical="center"/>
    </xf>
    <xf numFmtId="0" fontId="7" fillId="6" borderId="31" xfId="4" applyFont="1" applyFill="1" applyBorder="1" applyAlignment="1">
      <alignment horizontal="center" vertical="center"/>
    </xf>
    <xf numFmtId="164" fontId="4" fillId="6" borderId="19" xfId="1" applyNumberFormat="1" applyFont="1" applyFill="1" applyBorder="1" applyAlignment="1">
      <alignment vertical="center"/>
    </xf>
    <xf numFmtId="164" fontId="0" fillId="19" borderId="0" xfId="1" applyNumberFormat="1" applyFont="1" applyFill="1"/>
    <xf numFmtId="43" fontId="0" fillId="19" borderId="0" xfId="1" applyNumberFormat="1" applyFont="1" applyFill="1"/>
    <xf numFmtId="0" fontId="0" fillId="19" borderId="0" xfId="0" applyFill="1" applyAlignment="1">
      <alignment horizontal="left"/>
    </xf>
    <xf numFmtId="0" fontId="2" fillId="17" borderId="17" xfId="0" applyFont="1" applyFill="1" applyBorder="1" applyAlignment="1">
      <alignment horizontal="center" vertical="center"/>
    </xf>
    <xf numFmtId="0" fontId="2" fillId="17" borderId="39" xfId="0" applyFont="1" applyFill="1" applyBorder="1" applyAlignment="1">
      <alignment horizontal="center" vertical="center"/>
    </xf>
    <xf numFmtId="0" fontId="2" fillId="17" borderId="44" xfId="0" applyFont="1" applyFill="1" applyBorder="1" applyAlignment="1">
      <alignment horizontal="center" vertical="center"/>
    </xf>
    <xf numFmtId="0" fontId="2" fillId="17" borderId="45" xfId="0" applyFont="1" applyFill="1" applyBorder="1" applyAlignment="1">
      <alignment horizontal="center" vertical="center"/>
    </xf>
    <xf numFmtId="0" fontId="11" fillId="19" borderId="33" xfId="0" applyFont="1" applyFill="1" applyBorder="1" applyAlignment="1">
      <alignment horizontal="center" vertical="center"/>
    </xf>
    <xf numFmtId="0" fontId="11" fillId="19" borderId="15" xfId="0" applyFont="1" applyFill="1" applyBorder="1" applyAlignment="1">
      <alignment horizontal="center" vertical="center"/>
    </xf>
    <xf numFmtId="43" fontId="2" fillId="18" borderId="51" xfId="5" applyFont="1" applyFill="1" applyBorder="1" applyAlignment="1">
      <alignment vertical="center"/>
    </xf>
    <xf numFmtId="43" fontId="2" fillId="18" borderId="52" xfId="5" applyFont="1" applyFill="1" applyBorder="1" applyAlignment="1">
      <alignment vertical="center"/>
    </xf>
    <xf numFmtId="0" fontId="7" fillId="18" borderId="52" xfId="0" applyFont="1" applyFill="1" applyBorder="1" applyAlignment="1">
      <alignment horizontal="center" vertical="center"/>
    </xf>
    <xf numFmtId="43" fontId="2" fillId="18" borderId="53" xfId="5" applyFont="1" applyFill="1" applyBorder="1" applyAlignment="1">
      <alignment vertical="center"/>
    </xf>
    <xf numFmtId="43" fontId="13" fillId="6" borderId="21" xfId="0" applyNumberFormat="1" applyFont="1" applyFill="1" applyBorder="1" applyAlignment="1">
      <alignment horizontal="center" vertical="center"/>
    </xf>
    <xf numFmtId="43" fontId="2" fillId="6" borderId="22" xfId="0" applyNumberFormat="1" applyFont="1" applyFill="1" applyBorder="1" applyAlignment="1">
      <alignment horizontal="center" vertical="center"/>
    </xf>
    <xf numFmtId="43" fontId="2" fillId="18" borderId="23" xfId="0" applyNumberFormat="1" applyFont="1" applyFill="1" applyBorder="1" applyAlignment="1">
      <alignment horizontal="center" vertical="center"/>
    </xf>
    <xf numFmtId="43" fontId="13" fillId="6" borderId="37" xfId="0" applyNumberFormat="1" applyFont="1" applyFill="1" applyBorder="1" applyAlignment="1">
      <alignment horizontal="center" vertical="center"/>
    </xf>
    <xf numFmtId="43" fontId="2" fillId="18" borderId="43" xfId="0" applyNumberFormat="1" applyFont="1" applyFill="1" applyBorder="1" applyAlignment="1">
      <alignment horizontal="center" vertical="center"/>
    </xf>
    <xf numFmtId="43" fontId="2" fillId="18" borderId="1" xfId="0" applyNumberFormat="1" applyFont="1" applyFill="1" applyBorder="1" applyAlignment="1">
      <alignment horizontal="center" vertical="center"/>
    </xf>
    <xf numFmtId="43" fontId="2" fillId="13" borderId="3" xfId="0" applyNumberFormat="1" applyFont="1" applyFill="1" applyBorder="1" applyAlignment="1">
      <alignment horizontal="center" vertical="center"/>
    </xf>
    <xf numFmtId="43" fontId="2" fillId="13" borderId="46" xfId="0" applyNumberFormat="1" applyFont="1" applyFill="1" applyBorder="1" applyAlignment="1">
      <alignment horizontal="center" vertical="center"/>
    </xf>
    <xf numFmtId="43" fontId="2" fillId="13" borderId="47" xfId="0" applyNumberFormat="1" applyFont="1" applyFill="1" applyBorder="1" applyAlignment="1">
      <alignment horizontal="center" vertical="center"/>
    </xf>
    <xf numFmtId="43" fontId="2" fillId="13" borderId="48" xfId="0" applyNumberFormat="1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left"/>
    </xf>
  </cellXfs>
  <cellStyles count="6">
    <cellStyle name="Comma" xfId="1" builtinId="3"/>
    <cellStyle name="Comma 2" xfId="5"/>
    <cellStyle name="Normal" xfId="0" builtinId="0"/>
    <cellStyle name="Normal 2" xfId="2"/>
    <cellStyle name="Normal 3" xfId="4"/>
    <cellStyle name="Normal 4" xfId="3"/>
  </cellStyles>
  <dxfs count="8"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rry/Desktop/fam%2015-30%20sep%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SP_Commission_Oct_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fam 1-15 sep 17"/>
      <sheetName val="Sheet9"/>
      <sheetName val="fam 16-30 sep 17"/>
      <sheetName val="sum"/>
    </sheetNames>
    <sheetDataSet>
      <sheetData sheetId="0"/>
      <sheetData sheetId="1"/>
      <sheetData sheetId="2"/>
      <sheetData sheetId="3"/>
      <sheetData sheetId="4">
        <row r="2">
          <cell r="A2">
            <v>1</v>
          </cell>
          <cell r="B2" t="str">
            <v>FAM001</v>
          </cell>
          <cell r="C2">
            <v>78</v>
          </cell>
          <cell r="D2">
            <v>4562</v>
          </cell>
          <cell r="E2">
            <v>59</v>
          </cell>
          <cell r="F2">
            <v>4565</v>
          </cell>
          <cell r="G2">
            <v>137</v>
          </cell>
          <cell r="H2">
            <v>9127</v>
          </cell>
        </row>
        <row r="3">
          <cell r="A3">
            <v>2</v>
          </cell>
          <cell r="B3" t="str">
            <v>FAM002</v>
          </cell>
          <cell r="C3">
            <v>27</v>
          </cell>
          <cell r="D3">
            <v>1881</v>
          </cell>
          <cell r="E3">
            <v>79</v>
          </cell>
          <cell r="F3">
            <v>4637</v>
          </cell>
          <cell r="G3">
            <v>106</v>
          </cell>
          <cell r="H3">
            <v>6518</v>
          </cell>
        </row>
        <row r="4">
          <cell r="A4">
            <v>3</v>
          </cell>
          <cell r="B4" t="str">
            <v>FAM003</v>
          </cell>
          <cell r="C4">
            <v>88</v>
          </cell>
          <cell r="D4">
            <v>6260</v>
          </cell>
          <cell r="E4">
            <v>99</v>
          </cell>
          <cell r="F4">
            <v>6425</v>
          </cell>
          <cell r="G4">
            <v>187</v>
          </cell>
          <cell r="H4">
            <v>12685</v>
          </cell>
        </row>
        <row r="5">
          <cell r="A5">
            <v>4</v>
          </cell>
          <cell r="B5" t="str">
            <v>FAM004</v>
          </cell>
          <cell r="C5">
            <v>32</v>
          </cell>
          <cell r="D5">
            <v>2268</v>
          </cell>
          <cell r="E5">
            <v>30</v>
          </cell>
          <cell r="F5">
            <v>2226</v>
          </cell>
          <cell r="G5">
            <v>62</v>
          </cell>
          <cell r="H5">
            <v>4494</v>
          </cell>
        </row>
        <row r="6">
          <cell r="A6">
            <v>5</v>
          </cell>
          <cell r="B6" t="str">
            <v>FAM005</v>
          </cell>
          <cell r="C6">
            <v>25</v>
          </cell>
          <cell r="D6">
            <v>1667</v>
          </cell>
          <cell r="E6">
            <v>26</v>
          </cell>
          <cell r="F6">
            <v>2130</v>
          </cell>
          <cell r="G6">
            <v>51</v>
          </cell>
          <cell r="H6">
            <v>3797</v>
          </cell>
        </row>
        <row r="7">
          <cell r="A7">
            <v>6</v>
          </cell>
          <cell r="B7" t="str">
            <v>FAM006</v>
          </cell>
          <cell r="C7">
            <v>9</v>
          </cell>
          <cell r="D7">
            <v>699</v>
          </cell>
          <cell r="E7">
            <v>94</v>
          </cell>
          <cell r="F7">
            <v>8002</v>
          </cell>
          <cell r="G7">
            <v>103</v>
          </cell>
          <cell r="H7">
            <v>8701</v>
          </cell>
        </row>
        <row r="8">
          <cell r="A8">
            <v>7</v>
          </cell>
          <cell r="B8" t="str">
            <v>FAM007</v>
          </cell>
          <cell r="C8">
            <v>69</v>
          </cell>
          <cell r="D8">
            <v>5891</v>
          </cell>
          <cell r="E8">
            <v>32</v>
          </cell>
          <cell r="F8">
            <v>2352</v>
          </cell>
          <cell r="G8">
            <v>101</v>
          </cell>
          <cell r="H8">
            <v>8243</v>
          </cell>
        </row>
        <row r="9">
          <cell r="A9">
            <v>8</v>
          </cell>
          <cell r="B9" t="str">
            <v>FAM008</v>
          </cell>
          <cell r="C9">
            <v>43</v>
          </cell>
          <cell r="D9">
            <v>2941</v>
          </cell>
          <cell r="E9">
            <v>79</v>
          </cell>
          <cell r="F9">
            <v>5725</v>
          </cell>
          <cell r="G9">
            <v>122</v>
          </cell>
          <cell r="H9">
            <v>8666</v>
          </cell>
        </row>
        <row r="10">
          <cell r="A10">
            <v>9</v>
          </cell>
          <cell r="B10" t="str">
            <v>FAM009</v>
          </cell>
          <cell r="C10">
            <v>67</v>
          </cell>
          <cell r="D10">
            <v>4925</v>
          </cell>
          <cell r="E10">
            <v>9</v>
          </cell>
          <cell r="F10">
            <v>747</v>
          </cell>
          <cell r="G10">
            <v>76</v>
          </cell>
          <cell r="H10">
            <v>5672</v>
          </cell>
        </row>
        <row r="11">
          <cell r="A11">
            <v>10</v>
          </cell>
          <cell r="B11" t="str">
            <v>FAM010</v>
          </cell>
          <cell r="C11">
            <v>49</v>
          </cell>
          <cell r="D11">
            <v>3387</v>
          </cell>
          <cell r="E11">
            <v>58</v>
          </cell>
          <cell r="F11">
            <v>4070</v>
          </cell>
          <cell r="G11">
            <v>107</v>
          </cell>
          <cell r="H11">
            <v>7457</v>
          </cell>
        </row>
        <row r="12">
          <cell r="A12">
            <v>11</v>
          </cell>
          <cell r="B12" t="str">
            <v>FAM011</v>
          </cell>
          <cell r="C12">
            <v>106</v>
          </cell>
          <cell r="D12">
            <v>8070</v>
          </cell>
          <cell r="E12">
            <v>44</v>
          </cell>
          <cell r="F12">
            <v>3252</v>
          </cell>
          <cell r="G12">
            <v>150</v>
          </cell>
          <cell r="H12">
            <v>11322</v>
          </cell>
        </row>
        <row r="13">
          <cell r="A13">
            <v>12</v>
          </cell>
          <cell r="B13" t="str">
            <v>FAM012</v>
          </cell>
          <cell r="C13">
            <v>56</v>
          </cell>
          <cell r="D13">
            <v>4176</v>
          </cell>
          <cell r="E13">
            <v>31</v>
          </cell>
          <cell r="F13">
            <v>2081</v>
          </cell>
          <cell r="G13">
            <v>87</v>
          </cell>
          <cell r="H13">
            <v>6257</v>
          </cell>
        </row>
        <row r="14">
          <cell r="A14">
            <v>13</v>
          </cell>
          <cell r="B14" t="str">
            <v>FAM013</v>
          </cell>
          <cell r="C14">
            <v>50</v>
          </cell>
          <cell r="D14">
            <v>3450</v>
          </cell>
          <cell r="E14">
            <v>42</v>
          </cell>
          <cell r="F14">
            <v>2654</v>
          </cell>
          <cell r="G14">
            <v>92</v>
          </cell>
          <cell r="H14">
            <v>6104</v>
          </cell>
        </row>
        <row r="15">
          <cell r="A15">
            <v>14</v>
          </cell>
          <cell r="B15" t="str">
            <v>FAM014</v>
          </cell>
          <cell r="C15">
            <v>39</v>
          </cell>
          <cell r="D15">
            <v>2813</v>
          </cell>
          <cell r="E15">
            <v>45</v>
          </cell>
          <cell r="F15">
            <v>2967</v>
          </cell>
          <cell r="G15">
            <v>84</v>
          </cell>
          <cell r="H15">
            <v>5780</v>
          </cell>
        </row>
        <row r="16">
          <cell r="A16">
            <v>15</v>
          </cell>
          <cell r="B16" t="str">
            <v>FAM015</v>
          </cell>
          <cell r="C16">
            <v>69</v>
          </cell>
          <cell r="D16">
            <v>4695</v>
          </cell>
          <cell r="E16">
            <v>50</v>
          </cell>
          <cell r="F16">
            <v>3482</v>
          </cell>
          <cell r="G16">
            <v>119</v>
          </cell>
          <cell r="H16">
            <v>8177</v>
          </cell>
        </row>
        <row r="17">
          <cell r="A17">
            <v>16</v>
          </cell>
          <cell r="B17" t="str">
            <v>FAM016</v>
          </cell>
          <cell r="C17">
            <v>46</v>
          </cell>
          <cell r="D17">
            <v>3490</v>
          </cell>
          <cell r="E17">
            <v>53</v>
          </cell>
          <cell r="F17">
            <v>3055</v>
          </cell>
          <cell r="G17">
            <v>99</v>
          </cell>
          <cell r="H17">
            <v>6545</v>
          </cell>
        </row>
        <row r="18">
          <cell r="A18">
            <v>17</v>
          </cell>
          <cell r="B18" t="str">
            <v>FAM017</v>
          </cell>
          <cell r="C18">
            <v>56</v>
          </cell>
          <cell r="D18">
            <v>3492</v>
          </cell>
          <cell r="E18">
            <v>67</v>
          </cell>
          <cell r="F18">
            <v>4961</v>
          </cell>
          <cell r="G18">
            <v>123</v>
          </cell>
          <cell r="H18">
            <v>8453</v>
          </cell>
        </row>
        <row r="19">
          <cell r="A19">
            <v>18</v>
          </cell>
          <cell r="B19" t="str">
            <v>FAM018</v>
          </cell>
          <cell r="C19">
            <v>64</v>
          </cell>
          <cell r="D19">
            <v>4188</v>
          </cell>
          <cell r="E19">
            <v>36</v>
          </cell>
          <cell r="F19">
            <v>2688</v>
          </cell>
          <cell r="G19">
            <v>100</v>
          </cell>
          <cell r="H19">
            <v>6876</v>
          </cell>
        </row>
        <row r="20">
          <cell r="A20">
            <v>19</v>
          </cell>
          <cell r="B20" t="str">
            <v>FAM019</v>
          </cell>
          <cell r="C20">
            <v>70</v>
          </cell>
          <cell r="D20">
            <v>4294</v>
          </cell>
          <cell r="E20">
            <v>36</v>
          </cell>
          <cell r="F20">
            <v>2408</v>
          </cell>
          <cell r="G20">
            <v>106</v>
          </cell>
          <cell r="H20">
            <v>6702</v>
          </cell>
        </row>
        <row r="21">
          <cell r="A21">
            <v>20</v>
          </cell>
          <cell r="B21" t="str">
            <v>FAM020</v>
          </cell>
          <cell r="C21">
            <v>24</v>
          </cell>
          <cell r="D21">
            <v>1428</v>
          </cell>
          <cell r="E21">
            <v>31</v>
          </cell>
          <cell r="F21">
            <v>2073</v>
          </cell>
          <cell r="G21">
            <v>55</v>
          </cell>
          <cell r="H21">
            <v>3501</v>
          </cell>
        </row>
        <row r="22">
          <cell r="A22">
            <v>21</v>
          </cell>
          <cell r="B22" t="str">
            <v>FAM021</v>
          </cell>
          <cell r="C22">
            <v>32</v>
          </cell>
          <cell r="D22">
            <v>2656</v>
          </cell>
          <cell r="E22">
            <v>19</v>
          </cell>
          <cell r="F22">
            <v>1329</v>
          </cell>
          <cell r="G22">
            <v>51</v>
          </cell>
          <cell r="H22">
            <v>3985</v>
          </cell>
        </row>
        <row r="23">
          <cell r="A23">
            <v>22</v>
          </cell>
          <cell r="B23" t="str">
            <v>FAM022</v>
          </cell>
          <cell r="C23">
            <v>38</v>
          </cell>
          <cell r="D23">
            <v>2250</v>
          </cell>
          <cell r="E23">
            <v>15</v>
          </cell>
          <cell r="F23">
            <v>981</v>
          </cell>
          <cell r="G23">
            <v>53</v>
          </cell>
          <cell r="H23">
            <v>3231</v>
          </cell>
        </row>
        <row r="24">
          <cell r="A24">
            <v>23</v>
          </cell>
          <cell r="B24" t="str">
            <v>FAM023</v>
          </cell>
          <cell r="C24">
            <v>29</v>
          </cell>
          <cell r="D24">
            <v>2071</v>
          </cell>
          <cell r="E24">
            <v>25</v>
          </cell>
          <cell r="F24">
            <v>1683</v>
          </cell>
          <cell r="G24">
            <v>54</v>
          </cell>
          <cell r="H24">
            <v>3754</v>
          </cell>
        </row>
        <row r="25">
          <cell r="A25">
            <v>24</v>
          </cell>
          <cell r="B25" t="str">
            <v>FAM024</v>
          </cell>
          <cell r="C25">
            <v>21</v>
          </cell>
          <cell r="D25">
            <v>1403</v>
          </cell>
          <cell r="E25">
            <v>53</v>
          </cell>
          <cell r="F25">
            <v>3675</v>
          </cell>
          <cell r="G25">
            <v>74</v>
          </cell>
          <cell r="H25">
            <v>5078</v>
          </cell>
        </row>
        <row r="26">
          <cell r="A26">
            <v>25</v>
          </cell>
          <cell r="B26" t="str">
            <v>FAM025</v>
          </cell>
          <cell r="C26">
            <v>80</v>
          </cell>
          <cell r="D26">
            <v>5684</v>
          </cell>
          <cell r="E26">
            <v>98</v>
          </cell>
          <cell r="F26">
            <v>6218</v>
          </cell>
          <cell r="G26">
            <v>178</v>
          </cell>
          <cell r="H26">
            <v>11902</v>
          </cell>
        </row>
        <row r="27">
          <cell r="A27">
            <v>26</v>
          </cell>
          <cell r="B27" t="str">
            <v>FAM026</v>
          </cell>
          <cell r="C27">
            <v>49</v>
          </cell>
          <cell r="D27">
            <v>3999</v>
          </cell>
          <cell r="E27">
            <v>80</v>
          </cell>
          <cell r="F27">
            <v>5412</v>
          </cell>
          <cell r="G27">
            <v>129</v>
          </cell>
          <cell r="H27">
            <v>9411</v>
          </cell>
        </row>
        <row r="28">
          <cell r="A28">
            <v>27</v>
          </cell>
          <cell r="B28" t="str">
            <v>FAM027</v>
          </cell>
          <cell r="C28">
            <v>63</v>
          </cell>
          <cell r="D28">
            <v>3921</v>
          </cell>
          <cell r="E28">
            <v>38</v>
          </cell>
          <cell r="F28">
            <v>2598</v>
          </cell>
          <cell r="G28">
            <v>101</v>
          </cell>
          <cell r="H28">
            <v>6519</v>
          </cell>
        </row>
        <row r="29">
          <cell r="A29">
            <v>28</v>
          </cell>
          <cell r="B29" t="str">
            <v>FAM028</v>
          </cell>
          <cell r="C29">
            <v>38</v>
          </cell>
          <cell r="D29">
            <v>2206</v>
          </cell>
          <cell r="E29">
            <v>29</v>
          </cell>
          <cell r="F29">
            <v>2155</v>
          </cell>
          <cell r="G29">
            <v>67</v>
          </cell>
          <cell r="H29">
            <v>4361</v>
          </cell>
        </row>
        <row r="30">
          <cell r="A30">
            <v>29</v>
          </cell>
          <cell r="B30" t="str">
            <v>FAM029</v>
          </cell>
          <cell r="C30">
            <v>34</v>
          </cell>
          <cell r="D30">
            <v>2502</v>
          </cell>
          <cell r="E30">
            <v>44</v>
          </cell>
          <cell r="F30">
            <v>3088</v>
          </cell>
          <cell r="G30">
            <v>78</v>
          </cell>
          <cell r="H30">
            <v>5590</v>
          </cell>
        </row>
        <row r="31">
          <cell r="A31">
            <v>30</v>
          </cell>
          <cell r="B31" t="str">
            <v>FAM030</v>
          </cell>
          <cell r="C31">
            <v>45</v>
          </cell>
          <cell r="D31">
            <v>3119</v>
          </cell>
          <cell r="E31">
            <v>63</v>
          </cell>
          <cell r="F31">
            <v>4749</v>
          </cell>
          <cell r="G31">
            <v>108</v>
          </cell>
          <cell r="H31">
            <v>7868</v>
          </cell>
        </row>
        <row r="32">
          <cell r="A32">
            <v>31</v>
          </cell>
          <cell r="B32" t="str">
            <v>FAM031</v>
          </cell>
          <cell r="C32">
            <v>61</v>
          </cell>
          <cell r="D32">
            <v>4107</v>
          </cell>
          <cell r="E32">
            <v>105</v>
          </cell>
          <cell r="F32">
            <v>6927</v>
          </cell>
          <cell r="G32">
            <v>166</v>
          </cell>
          <cell r="H32">
            <v>11034</v>
          </cell>
        </row>
        <row r="33">
          <cell r="A33">
            <v>32</v>
          </cell>
          <cell r="B33" t="str">
            <v>FAM032</v>
          </cell>
          <cell r="C33">
            <v>115</v>
          </cell>
          <cell r="D33">
            <v>6781</v>
          </cell>
          <cell r="E33">
            <v>45</v>
          </cell>
          <cell r="F33">
            <v>2851</v>
          </cell>
          <cell r="G33">
            <v>160</v>
          </cell>
          <cell r="H33">
            <v>9632</v>
          </cell>
        </row>
        <row r="34">
          <cell r="A34">
            <v>33</v>
          </cell>
          <cell r="B34" t="str">
            <v>FAM033</v>
          </cell>
          <cell r="C34">
            <v>26</v>
          </cell>
          <cell r="D34">
            <v>2030</v>
          </cell>
          <cell r="E34">
            <v>42</v>
          </cell>
          <cell r="F34">
            <v>2650</v>
          </cell>
          <cell r="G34">
            <v>68</v>
          </cell>
          <cell r="H34">
            <v>4680</v>
          </cell>
        </row>
        <row r="35">
          <cell r="A35">
            <v>34</v>
          </cell>
          <cell r="B35" t="str">
            <v>FAM034</v>
          </cell>
          <cell r="C35">
            <v>38</v>
          </cell>
          <cell r="D35">
            <v>3034</v>
          </cell>
          <cell r="E35">
            <v>64</v>
          </cell>
          <cell r="F35">
            <v>4320</v>
          </cell>
          <cell r="G35">
            <v>102</v>
          </cell>
          <cell r="H35">
            <v>7354</v>
          </cell>
        </row>
        <row r="36">
          <cell r="A36">
            <v>35</v>
          </cell>
          <cell r="B36" t="str">
            <v>FAM035</v>
          </cell>
          <cell r="C36">
            <v>42</v>
          </cell>
          <cell r="D36">
            <v>2542</v>
          </cell>
          <cell r="E36">
            <v>21</v>
          </cell>
          <cell r="F36">
            <v>1515</v>
          </cell>
          <cell r="G36">
            <v>63</v>
          </cell>
          <cell r="H36">
            <v>4057</v>
          </cell>
        </row>
        <row r="37">
          <cell r="A37">
            <v>36</v>
          </cell>
          <cell r="B37" t="str">
            <v>FAM036</v>
          </cell>
          <cell r="C37">
            <v>38</v>
          </cell>
          <cell r="D37">
            <v>2530</v>
          </cell>
          <cell r="E37">
            <v>31</v>
          </cell>
          <cell r="F37">
            <v>2009</v>
          </cell>
          <cell r="G37">
            <v>69</v>
          </cell>
          <cell r="H37">
            <v>4539</v>
          </cell>
        </row>
        <row r="38">
          <cell r="A38">
            <v>37</v>
          </cell>
          <cell r="B38" t="str">
            <v>FAM037</v>
          </cell>
          <cell r="C38">
            <v>23</v>
          </cell>
          <cell r="D38">
            <v>1705</v>
          </cell>
          <cell r="E38">
            <v>28</v>
          </cell>
          <cell r="F38">
            <v>1320</v>
          </cell>
          <cell r="G38">
            <v>51</v>
          </cell>
          <cell r="H38">
            <v>3025</v>
          </cell>
        </row>
        <row r="39">
          <cell r="A39">
            <v>38</v>
          </cell>
          <cell r="B39" t="str">
            <v>FAM038</v>
          </cell>
          <cell r="C39">
            <v>25</v>
          </cell>
          <cell r="D39">
            <v>1719</v>
          </cell>
          <cell r="E39">
            <v>68</v>
          </cell>
          <cell r="F39">
            <v>4152</v>
          </cell>
          <cell r="G39">
            <v>93</v>
          </cell>
          <cell r="H39">
            <v>5871</v>
          </cell>
        </row>
        <row r="40">
          <cell r="A40">
            <v>39</v>
          </cell>
          <cell r="B40" t="str">
            <v>FAM039</v>
          </cell>
          <cell r="C40">
            <v>46</v>
          </cell>
          <cell r="D40">
            <v>2738</v>
          </cell>
          <cell r="E40">
            <v>15</v>
          </cell>
          <cell r="F40">
            <v>1201</v>
          </cell>
          <cell r="G40">
            <v>61</v>
          </cell>
          <cell r="H40">
            <v>3939</v>
          </cell>
        </row>
        <row r="41">
          <cell r="A41">
            <v>40</v>
          </cell>
          <cell r="B41" t="str">
            <v>FAM040</v>
          </cell>
          <cell r="C41">
            <v>17</v>
          </cell>
          <cell r="D41">
            <v>1231</v>
          </cell>
          <cell r="E41">
            <v>16</v>
          </cell>
          <cell r="F41">
            <v>1088</v>
          </cell>
          <cell r="G41">
            <v>33</v>
          </cell>
          <cell r="H41">
            <v>2319</v>
          </cell>
        </row>
        <row r="42">
          <cell r="A42">
            <v>41</v>
          </cell>
          <cell r="B42" t="str">
            <v>FAM041</v>
          </cell>
          <cell r="C42">
            <v>14</v>
          </cell>
          <cell r="D42">
            <v>1078</v>
          </cell>
          <cell r="E42">
            <v>36</v>
          </cell>
          <cell r="F42">
            <v>2524</v>
          </cell>
          <cell r="G42">
            <v>50</v>
          </cell>
          <cell r="H42">
            <v>3602</v>
          </cell>
        </row>
        <row r="43">
          <cell r="A43">
            <v>42</v>
          </cell>
          <cell r="B43" t="str">
            <v>FAM042</v>
          </cell>
          <cell r="C43">
            <v>54</v>
          </cell>
          <cell r="D43">
            <v>4254</v>
          </cell>
          <cell r="E43">
            <v>49</v>
          </cell>
          <cell r="F43">
            <v>3091</v>
          </cell>
          <cell r="G43">
            <v>103</v>
          </cell>
          <cell r="H43">
            <v>7345</v>
          </cell>
        </row>
        <row r="44">
          <cell r="A44">
            <v>43</v>
          </cell>
          <cell r="B44" t="str">
            <v>FAM043</v>
          </cell>
          <cell r="C44">
            <v>32</v>
          </cell>
          <cell r="D44">
            <v>1932</v>
          </cell>
          <cell r="E44">
            <v>18</v>
          </cell>
          <cell r="F44">
            <v>970</v>
          </cell>
          <cell r="G44">
            <v>50</v>
          </cell>
          <cell r="H44">
            <v>2902</v>
          </cell>
        </row>
        <row r="45">
          <cell r="A45">
            <v>44</v>
          </cell>
          <cell r="B45" t="str">
            <v>FAM044</v>
          </cell>
          <cell r="C45">
            <v>16</v>
          </cell>
          <cell r="D45">
            <v>1172</v>
          </cell>
          <cell r="E45">
            <v>19</v>
          </cell>
          <cell r="F45">
            <v>1165</v>
          </cell>
          <cell r="G45">
            <v>35</v>
          </cell>
          <cell r="H45">
            <v>2337</v>
          </cell>
        </row>
        <row r="46">
          <cell r="A46">
            <v>45</v>
          </cell>
          <cell r="B46" t="str">
            <v>FAM045</v>
          </cell>
          <cell r="C46">
            <v>16</v>
          </cell>
          <cell r="D46">
            <v>1024</v>
          </cell>
          <cell r="E46">
            <v>13</v>
          </cell>
          <cell r="F46">
            <v>1143</v>
          </cell>
          <cell r="G46">
            <v>29</v>
          </cell>
          <cell r="H46">
            <v>2167</v>
          </cell>
        </row>
        <row r="47">
          <cell r="A47">
            <v>46</v>
          </cell>
          <cell r="B47" t="str">
            <v>FAM046</v>
          </cell>
          <cell r="C47">
            <v>29</v>
          </cell>
          <cell r="D47">
            <v>2623</v>
          </cell>
          <cell r="E47">
            <v>15</v>
          </cell>
          <cell r="F47">
            <v>1225</v>
          </cell>
          <cell r="G47">
            <v>44</v>
          </cell>
          <cell r="H47">
            <v>3848</v>
          </cell>
        </row>
        <row r="48">
          <cell r="A48">
            <v>47</v>
          </cell>
          <cell r="B48" t="str">
            <v>FAM047</v>
          </cell>
          <cell r="C48">
            <v>13</v>
          </cell>
          <cell r="D48">
            <v>1179</v>
          </cell>
          <cell r="E48">
            <v>32</v>
          </cell>
          <cell r="F48">
            <v>1944</v>
          </cell>
          <cell r="G48">
            <v>45</v>
          </cell>
          <cell r="H48">
            <v>3123</v>
          </cell>
        </row>
        <row r="49">
          <cell r="A49">
            <v>48</v>
          </cell>
          <cell r="B49" t="str">
            <v>FAM048</v>
          </cell>
          <cell r="C49">
            <v>18</v>
          </cell>
          <cell r="D49">
            <v>1402</v>
          </cell>
          <cell r="E49">
            <v>20</v>
          </cell>
          <cell r="F49">
            <v>1464</v>
          </cell>
          <cell r="G49">
            <v>38</v>
          </cell>
          <cell r="H49">
            <v>2866</v>
          </cell>
        </row>
        <row r="50">
          <cell r="A50">
            <v>49</v>
          </cell>
          <cell r="B50" t="str">
            <v>FAM049</v>
          </cell>
          <cell r="C50">
            <v>52</v>
          </cell>
          <cell r="D50">
            <v>3464</v>
          </cell>
          <cell r="E50">
            <v>19</v>
          </cell>
          <cell r="F50">
            <v>1297</v>
          </cell>
          <cell r="G50">
            <v>71</v>
          </cell>
          <cell r="H50">
            <v>4761</v>
          </cell>
        </row>
        <row r="51">
          <cell r="A51">
            <v>50</v>
          </cell>
          <cell r="B51" t="str">
            <v>FAM050</v>
          </cell>
          <cell r="C51">
            <v>25</v>
          </cell>
          <cell r="D51">
            <v>2103</v>
          </cell>
          <cell r="E51">
            <v>27</v>
          </cell>
          <cell r="F51">
            <v>1509</v>
          </cell>
          <cell r="G51">
            <v>52</v>
          </cell>
          <cell r="H51">
            <v>3612</v>
          </cell>
        </row>
        <row r="52">
          <cell r="A52">
            <v>51</v>
          </cell>
          <cell r="B52" t="str">
            <v>FAM051</v>
          </cell>
          <cell r="C52">
            <v>44</v>
          </cell>
          <cell r="D52">
            <v>3184</v>
          </cell>
          <cell r="E52">
            <v>35</v>
          </cell>
          <cell r="F52">
            <v>2285</v>
          </cell>
          <cell r="G52">
            <v>79</v>
          </cell>
          <cell r="H52">
            <v>5469</v>
          </cell>
        </row>
        <row r="53">
          <cell r="A53">
            <v>52</v>
          </cell>
          <cell r="B53" t="str">
            <v>FAM052</v>
          </cell>
          <cell r="C53">
            <v>51</v>
          </cell>
          <cell r="D53">
            <v>4069</v>
          </cell>
          <cell r="E53">
            <v>26</v>
          </cell>
          <cell r="F53">
            <v>2198</v>
          </cell>
          <cell r="G53">
            <v>77</v>
          </cell>
          <cell r="H53">
            <v>6267</v>
          </cell>
        </row>
        <row r="54">
          <cell r="A54">
            <v>53</v>
          </cell>
          <cell r="B54" t="str">
            <v>FAM053</v>
          </cell>
          <cell r="C54">
            <v>22</v>
          </cell>
          <cell r="D54">
            <v>1438</v>
          </cell>
          <cell r="E54">
            <v>29</v>
          </cell>
          <cell r="F54">
            <v>2055</v>
          </cell>
          <cell r="G54">
            <v>51</v>
          </cell>
          <cell r="H54">
            <v>3493</v>
          </cell>
        </row>
        <row r="55">
          <cell r="A55">
            <v>54</v>
          </cell>
          <cell r="B55" t="str">
            <v>FAM054</v>
          </cell>
          <cell r="C55">
            <v>35</v>
          </cell>
          <cell r="D55">
            <v>2377</v>
          </cell>
          <cell r="E55">
            <v>43</v>
          </cell>
          <cell r="F55">
            <v>2865</v>
          </cell>
          <cell r="G55">
            <v>78</v>
          </cell>
          <cell r="H55">
            <v>5242</v>
          </cell>
        </row>
        <row r="56">
          <cell r="A56">
            <v>55</v>
          </cell>
          <cell r="B56" t="str">
            <v>FAM055</v>
          </cell>
          <cell r="C56">
            <v>64</v>
          </cell>
          <cell r="D56">
            <v>4400</v>
          </cell>
          <cell r="E56">
            <v>48</v>
          </cell>
          <cell r="F56">
            <v>3044</v>
          </cell>
          <cell r="G56">
            <v>112</v>
          </cell>
          <cell r="H56">
            <v>7444</v>
          </cell>
        </row>
        <row r="57">
          <cell r="A57">
            <v>56</v>
          </cell>
          <cell r="B57" t="str">
            <v>FAM056</v>
          </cell>
          <cell r="C57">
            <v>41</v>
          </cell>
          <cell r="D57">
            <v>2995</v>
          </cell>
          <cell r="E57">
            <v>52</v>
          </cell>
          <cell r="F57">
            <v>4464</v>
          </cell>
          <cell r="G57">
            <v>93</v>
          </cell>
          <cell r="H57">
            <v>7459</v>
          </cell>
        </row>
        <row r="58">
          <cell r="A58">
            <v>57</v>
          </cell>
          <cell r="B58" t="str">
            <v>FAM057</v>
          </cell>
          <cell r="C58">
            <v>62</v>
          </cell>
          <cell r="D58">
            <v>4978</v>
          </cell>
          <cell r="E58">
            <v>83</v>
          </cell>
          <cell r="F58">
            <v>5049</v>
          </cell>
          <cell r="G58">
            <v>145</v>
          </cell>
          <cell r="H58">
            <v>10027</v>
          </cell>
        </row>
        <row r="59">
          <cell r="A59">
            <v>58</v>
          </cell>
          <cell r="B59" t="str">
            <v>FAM058</v>
          </cell>
          <cell r="C59">
            <v>52</v>
          </cell>
          <cell r="D59">
            <v>3284</v>
          </cell>
          <cell r="E59">
            <v>57</v>
          </cell>
          <cell r="F59">
            <v>3727</v>
          </cell>
          <cell r="G59">
            <v>109</v>
          </cell>
          <cell r="H59">
            <v>7011</v>
          </cell>
        </row>
        <row r="60">
          <cell r="A60">
            <v>59</v>
          </cell>
          <cell r="B60" t="str">
            <v>FAM059</v>
          </cell>
          <cell r="C60">
            <v>69</v>
          </cell>
          <cell r="D60">
            <v>4059</v>
          </cell>
          <cell r="E60">
            <v>26</v>
          </cell>
          <cell r="F60">
            <v>2106</v>
          </cell>
          <cell r="G60">
            <v>95</v>
          </cell>
          <cell r="H60">
            <v>6165</v>
          </cell>
        </row>
        <row r="61">
          <cell r="A61">
            <v>60</v>
          </cell>
          <cell r="B61" t="str">
            <v>FAM060</v>
          </cell>
          <cell r="C61">
            <v>23</v>
          </cell>
          <cell r="D61">
            <v>1557</v>
          </cell>
          <cell r="E61">
            <v>26</v>
          </cell>
          <cell r="F61">
            <v>1606</v>
          </cell>
          <cell r="G61">
            <v>49</v>
          </cell>
          <cell r="H61">
            <v>3163</v>
          </cell>
        </row>
        <row r="62">
          <cell r="A62">
            <v>61</v>
          </cell>
          <cell r="B62" t="str">
            <v>FAM061</v>
          </cell>
          <cell r="C62">
            <v>34</v>
          </cell>
          <cell r="D62">
            <v>2422</v>
          </cell>
          <cell r="E62">
            <v>37</v>
          </cell>
          <cell r="F62">
            <v>2787</v>
          </cell>
          <cell r="G62">
            <v>71</v>
          </cell>
          <cell r="H62">
            <v>5209</v>
          </cell>
        </row>
        <row r="63">
          <cell r="A63">
            <v>62</v>
          </cell>
          <cell r="B63" t="str">
            <v>FAM062</v>
          </cell>
          <cell r="C63">
            <v>47</v>
          </cell>
          <cell r="D63">
            <v>3017</v>
          </cell>
          <cell r="E63">
            <v>29</v>
          </cell>
          <cell r="F63">
            <v>1835</v>
          </cell>
          <cell r="G63">
            <v>76</v>
          </cell>
          <cell r="H63">
            <v>4852</v>
          </cell>
        </row>
        <row r="64">
          <cell r="A64">
            <v>63</v>
          </cell>
          <cell r="B64" t="str">
            <v>FAM063</v>
          </cell>
          <cell r="C64">
            <v>36</v>
          </cell>
          <cell r="D64">
            <v>2432</v>
          </cell>
          <cell r="E64">
            <v>17</v>
          </cell>
          <cell r="F64">
            <v>1163</v>
          </cell>
          <cell r="G64">
            <v>53</v>
          </cell>
          <cell r="H64">
            <v>3595</v>
          </cell>
        </row>
        <row r="65">
          <cell r="A65">
            <v>64</v>
          </cell>
          <cell r="B65" t="str">
            <v>FAM064</v>
          </cell>
          <cell r="C65">
            <v>34</v>
          </cell>
          <cell r="D65">
            <v>2138</v>
          </cell>
          <cell r="E65">
            <v>69</v>
          </cell>
          <cell r="F65">
            <v>4523</v>
          </cell>
          <cell r="G65">
            <v>103</v>
          </cell>
          <cell r="H65">
            <v>6661</v>
          </cell>
        </row>
        <row r="66">
          <cell r="A66">
            <v>65</v>
          </cell>
          <cell r="B66" t="str">
            <v>FAM065</v>
          </cell>
          <cell r="C66">
            <v>18</v>
          </cell>
          <cell r="D66">
            <v>1118</v>
          </cell>
          <cell r="E66">
            <v>11</v>
          </cell>
          <cell r="F66">
            <v>717</v>
          </cell>
          <cell r="G66">
            <v>29</v>
          </cell>
          <cell r="H66">
            <v>1835</v>
          </cell>
        </row>
        <row r="67">
          <cell r="A67">
            <v>66</v>
          </cell>
          <cell r="B67" t="str">
            <v>FAM066</v>
          </cell>
          <cell r="C67">
            <v>70</v>
          </cell>
          <cell r="D67">
            <v>4634</v>
          </cell>
          <cell r="E67">
            <v>6</v>
          </cell>
          <cell r="F67">
            <v>694</v>
          </cell>
          <cell r="G67">
            <v>76</v>
          </cell>
          <cell r="H67">
            <v>5328</v>
          </cell>
        </row>
        <row r="68">
          <cell r="A68">
            <v>67</v>
          </cell>
          <cell r="B68" t="str">
            <v>FAM067</v>
          </cell>
          <cell r="C68">
            <v>16</v>
          </cell>
          <cell r="D68">
            <v>1024</v>
          </cell>
          <cell r="E68">
            <v>58</v>
          </cell>
          <cell r="F68">
            <v>4354</v>
          </cell>
          <cell r="G68">
            <v>74</v>
          </cell>
          <cell r="H68">
            <v>5378</v>
          </cell>
        </row>
        <row r="69">
          <cell r="A69">
            <v>68</v>
          </cell>
          <cell r="B69" t="str">
            <v>FAM068</v>
          </cell>
          <cell r="C69">
            <v>12</v>
          </cell>
          <cell r="D69">
            <v>1044</v>
          </cell>
          <cell r="E69">
            <v>3</v>
          </cell>
          <cell r="F69">
            <v>217</v>
          </cell>
          <cell r="G69">
            <v>15</v>
          </cell>
          <cell r="H69">
            <v>1261</v>
          </cell>
        </row>
        <row r="70">
          <cell r="A70">
            <v>69</v>
          </cell>
          <cell r="B70" t="str">
            <v>FAM069</v>
          </cell>
          <cell r="C70">
            <v>64</v>
          </cell>
          <cell r="D70">
            <v>4916</v>
          </cell>
          <cell r="E70">
            <v>12</v>
          </cell>
          <cell r="F70">
            <v>684</v>
          </cell>
          <cell r="G70">
            <v>76</v>
          </cell>
          <cell r="H70">
            <v>5600</v>
          </cell>
        </row>
        <row r="71">
          <cell r="A71">
            <v>70</v>
          </cell>
          <cell r="B71" t="str">
            <v>FAM070</v>
          </cell>
          <cell r="C71">
            <v>27</v>
          </cell>
          <cell r="D71">
            <v>1865</v>
          </cell>
          <cell r="E71">
            <v>1</v>
          </cell>
          <cell r="F71">
            <v>35</v>
          </cell>
          <cell r="G71">
            <v>28</v>
          </cell>
          <cell r="H71">
            <v>1900</v>
          </cell>
        </row>
        <row r="72">
          <cell r="A72">
            <v>71</v>
          </cell>
          <cell r="B72" t="str">
            <v>FAM071</v>
          </cell>
          <cell r="C72">
            <v>47</v>
          </cell>
          <cell r="D72">
            <v>3781</v>
          </cell>
          <cell r="E72">
            <v>8</v>
          </cell>
          <cell r="F72">
            <v>416</v>
          </cell>
          <cell r="G72">
            <v>55</v>
          </cell>
          <cell r="H72">
            <v>4197</v>
          </cell>
        </row>
        <row r="73">
          <cell r="A73">
            <v>72</v>
          </cell>
          <cell r="B73" t="str">
            <v>FAM072</v>
          </cell>
          <cell r="C73">
            <v>9</v>
          </cell>
          <cell r="D73">
            <v>519</v>
          </cell>
          <cell r="E73">
            <v>1</v>
          </cell>
          <cell r="F73">
            <v>79</v>
          </cell>
          <cell r="G73">
            <v>10</v>
          </cell>
          <cell r="H73">
            <v>598</v>
          </cell>
        </row>
        <row r="74">
          <cell r="A74">
            <v>75</v>
          </cell>
          <cell r="B74" t="str">
            <v>FAM075</v>
          </cell>
          <cell r="C74">
            <v>94</v>
          </cell>
          <cell r="D74">
            <v>7006</v>
          </cell>
          <cell r="E74">
            <v>3</v>
          </cell>
          <cell r="F74">
            <v>129</v>
          </cell>
          <cell r="G74">
            <v>97</v>
          </cell>
          <cell r="H74">
            <v>7135</v>
          </cell>
        </row>
        <row r="75">
          <cell r="A75">
            <v>76</v>
          </cell>
          <cell r="B75" t="str">
            <v>FAM076</v>
          </cell>
          <cell r="C75">
            <v>83</v>
          </cell>
          <cell r="D75">
            <v>5089</v>
          </cell>
          <cell r="E75">
            <v>1</v>
          </cell>
          <cell r="F75">
            <v>59</v>
          </cell>
          <cell r="G75">
            <v>84</v>
          </cell>
          <cell r="H75">
            <v>5148</v>
          </cell>
        </row>
        <row r="76">
          <cell r="A76">
            <v>77</v>
          </cell>
          <cell r="B76" t="str">
            <v>FAM077</v>
          </cell>
          <cell r="C76">
            <v>19</v>
          </cell>
          <cell r="D76">
            <v>1437</v>
          </cell>
          <cell r="E76">
            <v>9</v>
          </cell>
          <cell r="F76">
            <v>511</v>
          </cell>
          <cell r="G76">
            <v>28</v>
          </cell>
          <cell r="H76">
            <v>1948</v>
          </cell>
        </row>
        <row r="77">
          <cell r="A77">
            <v>78</v>
          </cell>
          <cell r="B77" t="str">
            <v>FAM078</v>
          </cell>
          <cell r="C77">
            <v>15</v>
          </cell>
          <cell r="D77">
            <v>1013</v>
          </cell>
          <cell r="E77">
            <v>4</v>
          </cell>
          <cell r="F77">
            <v>212</v>
          </cell>
          <cell r="G77">
            <v>19</v>
          </cell>
          <cell r="H77">
            <v>1225</v>
          </cell>
        </row>
        <row r="78">
          <cell r="A78">
            <v>79</v>
          </cell>
          <cell r="B78" t="str">
            <v>FAM079</v>
          </cell>
          <cell r="C78">
            <v>16</v>
          </cell>
          <cell r="D78">
            <v>956</v>
          </cell>
          <cell r="E78">
            <v>15</v>
          </cell>
          <cell r="F78">
            <v>957</v>
          </cell>
          <cell r="G78">
            <v>31</v>
          </cell>
          <cell r="H78">
            <v>1913</v>
          </cell>
        </row>
        <row r="79">
          <cell r="A79">
            <v>80</v>
          </cell>
          <cell r="B79" t="str">
            <v>FAM080</v>
          </cell>
          <cell r="C79">
            <v>30</v>
          </cell>
          <cell r="D79">
            <v>1794</v>
          </cell>
          <cell r="E79">
            <v>3</v>
          </cell>
          <cell r="F79">
            <v>193</v>
          </cell>
          <cell r="G79">
            <v>33</v>
          </cell>
          <cell r="H79">
            <v>1987</v>
          </cell>
        </row>
        <row r="80">
          <cell r="A80">
            <v>81</v>
          </cell>
          <cell r="B80" t="str">
            <v>FAM081</v>
          </cell>
          <cell r="C80">
            <v>19</v>
          </cell>
          <cell r="D80">
            <v>1097</v>
          </cell>
          <cell r="E80">
            <v>1</v>
          </cell>
          <cell r="F80">
            <v>35</v>
          </cell>
          <cell r="G80">
            <v>20</v>
          </cell>
          <cell r="H80">
            <v>1132</v>
          </cell>
        </row>
        <row r="81">
          <cell r="A81">
            <v>82</v>
          </cell>
          <cell r="B81" t="str">
            <v>FAM082</v>
          </cell>
          <cell r="C81">
            <v>48</v>
          </cell>
          <cell r="D81">
            <v>3064</v>
          </cell>
          <cell r="E81">
            <v>1</v>
          </cell>
          <cell r="F81">
            <v>35</v>
          </cell>
          <cell r="G81">
            <v>49</v>
          </cell>
          <cell r="H81">
            <v>3099</v>
          </cell>
        </row>
        <row r="82">
          <cell r="A82">
            <v>83</v>
          </cell>
          <cell r="B82" t="str">
            <v>FAM083</v>
          </cell>
          <cell r="C82">
            <v>26</v>
          </cell>
          <cell r="D82">
            <v>2054</v>
          </cell>
          <cell r="E82">
            <v>1</v>
          </cell>
          <cell r="F82">
            <v>99</v>
          </cell>
          <cell r="G82">
            <v>27</v>
          </cell>
          <cell r="H82">
            <v>2153</v>
          </cell>
        </row>
        <row r="83">
          <cell r="A83">
            <v>84</v>
          </cell>
          <cell r="B83" t="str">
            <v>FAM084</v>
          </cell>
          <cell r="C83">
            <v>20</v>
          </cell>
          <cell r="D83">
            <v>1480</v>
          </cell>
          <cell r="G83">
            <v>20</v>
          </cell>
          <cell r="H83">
            <v>1480</v>
          </cell>
        </row>
        <row r="84">
          <cell r="A84">
            <v>85</v>
          </cell>
          <cell r="B84" t="str">
            <v>FAM085</v>
          </cell>
          <cell r="C84">
            <v>20</v>
          </cell>
          <cell r="D84">
            <v>1604</v>
          </cell>
          <cell r="G84">
            <v>20</v>
          </cell>
          <cell r="H84">
            <v>1604</v>
          </cell>
        </row>
        <row r="85">
          <cell r="A85">
            <v>86</v>
          </cell>
          <cell r="B85" t="str">
            <v>FAM086</v>
          </cell>
          <cell r="C85">
            <v>50</v>
          </cell>
          <cell r="D85">
            <v>3490</v>
          </cell>
          <cell r="G85">
            <v>50</v>
          </cell>
          <cell r="H85">
            <v>3490</v>
          </cell>
        </row>
        <row r="86">
          <cell r="A86">
            <v>87</v>
          </cell>
          <cell r="B86" t="str">
            <v>FAM087</v>
          </cell>
          <cell r="C86">
            <v>44</v>
          </cell>
          <cell r="D86">
            <v>3376</v>
          </cell>
          <cell r="G86">
            <v>44</v>
          </cell>
          <cell r="H86">
            <v>3376</v>
          </cell>
        </row>
        <row r="87">
          <cell r="A87">
            <v>88</v>
          </cell>
          <cell r="B87" t="str">
            <v>FAM088</v>
          </cell>
          <cell r="C87">
            <v>16</v>
          </cell>
          <cell r="D87">
            <v>944</v>
          </cell>
          <cell r="G87">
            <v>16</v>
          </cell>
          <cell r="H87">
            <v>944</v>
          </cell>
        </row>
        <row r="88">
          <cell r="A88">
            <v>89</v>
          </cell>
          <cell r="B88" t="str">
            <v>FAM089</v>
          </cell>
          <cell r="C88">
            <v>17</v>
          </cell>
          <cell r="D88">
            <v>1407</v>
          </cell>
          <cell r="G88">
            <v>17</v>
          </cell>
          <cell r="H88">
            <v>1407</v>
          </cell>
        </row>
        <row r="89">
          <cell r="A89">
            <v>90</v>
          </cell>
          <cell r="B89" t="str">
            <v>FAM090</v>
          </cell>
          <cell r="C89">
            <v>80</v>
          </cell>
          <cell r="D89">
            <v>5140</v>
          </cell>
          <cell r="G89">
            <v>80</v>
          </cell>
          <cell r="H89">
            <v>5140</v>
          </cell>
        </row>
        <row r="90">
          <cell r="A90">
            <v>92</v>
          </cell>
          <cell r="B90" t="str">
            <v>FAM092</v>
          </cell>
          <cell r="C90">
            <v>22</v>
          </cell>
          <cell r="D90">
            <v>1534</v>
          </cell>
          <cell r="G90">
            <v>22</v>
          </cell>
          <cell r="H90">
            <v>1534</v>
          </cell>
        </row>
        <row r="91">
          <cell r="A91">
            <v>93</v>
          </cell>
          <cell r="B91" t="str">
            <v>FAM093</v>
          </cell>
          <cell r="C91">
            <v>25</v>
          </cell>
          <cell r="D91">
            <v>1995</v>
          </cell>
          <cell r="G91">
            <v>25</v>
          </cell>
          <cell r="H91">
            <v>1995</v>
          </cell>
        </row>
        <row r="92">
          <cell r="A92">
            <v>94</v>
          </cell>
          <cell r="B92" t="str">
            <v>FAM094</v>
          </cell>
          <cell r="C92">
            <v>31</v>
          </cell>
          <cell r="D92">
            <v>2017</v>
          </cell>
          <cell r="G92">
            <v>31</v>
          </cell>
          <cell r="H92">
            <v>2017</v>
          </cell>
        </row>
        <row r="93">
          <cell r="A93">
            <v>95</v>
          </cell>
          <cell r="B93" t="str">
            <v>FAM095</v>
          </cell>
          <cell r="C93">
            <v>46</v>
          </cell>
          <cell r="D93">
            <v>3046</v>
          </cell>
          <cell r="G93">
            <v>46</v>
          </cell>
          <cell r="H93">
            <v>3046</v>
          </cell>
        </row>
        <row r="94">
          <cell r="A94">
            <v>96</v>
          </cell>
          <cell r="B94" t="str">
            <v>FAM096</v>
          </cell>
          <cell r="C94">
            <v>27</v>
          </cell>
          <cell r="D94">
            <v>1737</v>
          </cell>
          <cell r="G94">
            <v>27</v>
          </cell>
          <cell r="H94">
            <v>1737</v>
          </cell>
        </row>
        <row r="95">
          <cell r="A95">
            <v>97</v>
          </cell>
          <cell r="B95" t="str">
            <v>FAM097</v>
          </cell>
          <cell r="C95">
            <v>27</v>
          </cell>
          <cell r="D95">
            <v>1717</v>
          </cell>
          <cell r="G95">
            <v>27</v>
          </cell>
          <cell r="H95">
            <v>1717</v>
          </cell>
        </row>
        <row r="96">
          <cell r="A96">
            <v>98</v>
          </cell>
          <cell r="B96" t="str">
            <v>FAM098</v>
          </cell>
          <cell r="C96">
            <v>21</v>
          </cell>
          <cell r="D96">
            <v>1491</v>
          </cell>
          <cell r="G96">
            <v>21</v>
          </cell>
          <cell r="H96">
            <v>1491</v>
          </cell>
        </row>
        <row r="97">
          <cell r="A97">
            <v>100</v>
          </cell>
          <cell r="B97" t="str">
            <v>FAM100</v>
          </cell>
          <cell r="C97">
            <v>37</v>
          </cell>
          <cell r="D97">
            <v>2395</v>
          </cell>
          <cell r="G97">
            <v>37</v>
          </cell>
          <cell r="H97">
            <v>2395</v>
          </cell>
        </row>
        <row r="98">
          <cell r="A98">
            <v>101</v>
          </cell>
          <cell r="B98" t="str">
            <v>FAM101</v>
          </cell>
          <cell r="C98">
            <v>25</v>
          </cell>
          <cell r="D98">
            <v>1895</v>
          </cell>
          <cell r="G98">
            <v>25</v>
          </cell>
          <cell r="H98">
            <v>1895</v>
          </cell>
        </row>
        <row r="99">
          <cell r="A99">
            <v>102</v>
          </cell>
          <cell r="B99" t="str">
            <v>FAM102</v>
          </cell>
          <cell r="C99">
            <v>50</v>
          </cell>
          <cell r="D99">
            <v>3666</v>
          </cell>
          <cell r="G99">
            <v>50</v>
          </cell>
          <cell r="H99">
            <v>3666</v>
          </cell>
        </row>
        <row r="100">
          <cell r="A100">
            <v>103</v>
          </cell>
          <cell r="B100" t="str">
            <v>FAM103</v>
          </cell>
          <cell r="C100">
            <v>20</v>
          </cell>
          <cell r="D100">
            <v>1572</v>
          </cell>
          <cell r="G100">
            <v>20</v>
          </cell>
          <cell r="H100">
            <v>1572</v>
          </cell>
        </row>
        <row r="101">
          <cell r="A101">
            <v>104</v>
          </cell>
          <cell r="B101" t="str">
            <v>FAM104</v>
          </cell>
          <cell r="C101">
            <v>13</v>
          </cell>
          <cell r="D101">
            <v>731</v>
          </cell>
          <cell r="G101">
            <v>13</v>
          </cell>
          <cell r="H101">
            <v>731</v>
          </cell>
        </row>
        <row r="102">
          <cell r="A102">
            <v>105</v>
          </cell>
          <cell r="B102" t="str">
            <v>FAM105</v>
          </cell>
          <cell r="C102">
            <v>11</v>
          </cell>
          <cell r="D102">
            <v>673</v>
          </cell>
          <cell r="G102">
            <v>11</v>
          </cell>
          <cell r="H102">
            <v>673</v>
          </cell>
        </row>
        <row r="103">
          <cell r="A103">
            <v>106</v>
          </cell>
          <cell r="B103" t="str">
            <v>FAM106</v>
          </cell>
          <cell r="C103">
            <v>13</v>
          </cell>
          <cell r="D103">
            <v>891</v>
          </cell>
          <cell r="G103">
            <v>13</v>
          </cell>
          <cell r="H103">
            <v>891</v>
          </cell>
        </row>
        <row r="104">
          <cell r="A104">
            <v>107</v>
          </cell>
          <cell r="B104" t="str">
            <v>FAM107</v>
          </cell>
          <cell r="C104">
            <v>10</v>
          </cell>
          <cell r="D104">
            <v>554</v>
          </cell>
          <cell r="G104">
            <v>10</v>
          </cell>
          <cell r="H104">
            <v>554</v>
          </cell>
        </row>
        <row r="105">
          <cell r="A105">
            <v>108</v>
          </cell>
          <cell r="B105" t="str">
            <v>FAM108</v>
          </cell>
          <cell r="C105">
            <v>6</v>
          </cell>
          <cell r="D105">
            <v>426</v>
          </cell>
          <cell r="G105">
            <v>6</v>
          </cell>
          <cell r="H105">
            <v>426</v>
          </cell>
        </row>
        <row r="106">
          <cell r="A106">
            <v>109</v>
          </cell>
          <cell r="B106" t="str">
            <v>FAM109</v>
          </cell>
          <cell r="C106">
            <v>16</v>
          </cell>
          <cell r="D106">
            <v>1184</v>
          </cell>
          <cell r="G106">
            <v>16</v>
          </cell>
          <cell r="H106">
            <v>1184</v>
          </cell>
        </row>
        <row r="107">
          <cell r="A107">
            <v>110</v>
          </cell>
          <cell r="B107" t="str">
            <v>FAM110</v>
          </cell>
          <cell r="C107">
            <v>10</v>
          </cell>
          <cell r="D107">
            <v>570</v>
          </cell>
          <cell r="G107">
            <v>10</v>
          </cell>
          <cell r="H107">
            <v>570</v>
          </cell>
        </row>
        <row r="108">
          <cell r="A108">
            <v>111</v>
          </cell>
          <cell r="B108" t="str">
            <v>FAM111</v>
          </cell>
          <cell r="C108">
            <v>8</v>
          </cell>
          <cell r="D108">
            <v>560</v>
          </cell>
          <cell r="G108">
            <v>8</v>
          </cell>
          <cell r="H108">
            <v>560</v>
          </cell>
        </row>
        <row r="109">
          <cell r="A109">
            <v>112</v>
          </cell>
          <cell r="B109" t="str">
            <v>FAM112</v>
          </cell>
          <cell r="C109">
            <v>11</v>
          </cell>
          <cell r="D109">
            <v>885</v>
          </cell>
          <cell r="G109">
            <v>11</v>
          </cell>
          <cell r="H109">
            <v>885</v>
          </cell>
        </row>
        <row r="110">
          <cell r="A110">
            <v>113</v>
          </cell>
          <cell r="B110" t="str">
            <v>FAM113</v>
          </cell>
          <cell r="C110">
            <v>15</v>
          </cell>
          <cell r="D110">
            <v>853</v>
          </cell>
          <cell r="G110">
            <v>15</v>
          </cell>
          <cell r="H110">
            <v>853</v>
          </cell>
        </row>
        <row r="111">
          <cell r="A111">
            <v>114</v>
          </cell>
          <cell r="B111" t="str">
            <v>FAM114</v>
          </cell>
          <cell r="C111">
            <v>6</v>
          </cell>
          <cell r="D111">
            <v>426</v>
          </cell>
          <cell r="G111">
            <v>6</v>
          </cell>
          <cell r="H111">
            <v>426</v>
          </cell>
        </row>
        <row r="112">
          <cell r="A112">
            <v>115</v>
          </cell>
          <cell r="B112" t="str">
            <v>FAM115</v>
          </cell>
          <cell r="C112">
            <v>20</v>
          </cell>
          <cell r="D112">
            <v>1608</v>
          </cell>
          <cell r="G112">
            <v>20</v>
          </cell>
          <cell r="H112">
            <v>1608</v>
          </cell>
        </row>
        <row r="113">
          <cell r="A113">
            <v>116</v>
          </cell>
          <cell r="B113" t="str">
            <v>FAM116</v>
          </cell>
          <cell r="C113">
            <v>8</v>
          </cell>
          <cell r="D113">
            <v>632</v>
          </cell>
          <cell r="G113">
            <v>8</v>
          </cell>
          <cell r="H113">
            <v>632</v>
          </cell>
        </row>
        <row r="114">
          <cell r="A114">
            <v>118</v>
          </cell>
          <cell r="B114" t="str">
            <v>FAM118</v>
          </cell>
          <cell r="C114">
            <v>1</v>
          </cell>
          <cell r="D114">
            <v>99</v>
          </cell>
          <cell r="G114">
            <v>1</v>
          </cell>
          <cell r="H114">
            <v>99</v>
          </cell>
        </row>
        <row r="115">
          <cell r="A115">
            <v>119</v>
          </cell>
          <cell r="B115" t="str">
            <v>FAM119</v>
          </cell>
          <cell r="C115">
            <v>19</v>
          </cell>
          <cell r="D115">
            <v>1233</v>
          </cell>
          <cell r="G115">
            <v>19</v>
          </cell>
          <cell r="H115">
            <v>1233</v>
          </cell>
        </row>
        <row r="116">
          <cell r="A116">
            <v>120</v>
          </cell>
          <cell r="B116" t="str">
            <v>FAM120</v>
          </cell>
          <cell r="C116">
            <v>31</v>
          </cell>
          <cell r="D116">
            <v>2173</v>
          </cell>
          <cell r="G116">
            <v>31</v>
          </cell>
          <cell r="H116">
            <v>2173</v>
          </cell>
        </row>
        <row r="117">
          <cell r="A117">
            <v>121</v>
          </cell>
          <cell r="B117" t="str">
            <v>FAM121</v>
          </cell>
          <cell r="C117">
            <v>12</v>
          </cell>
          <cell r="D117">
            <v>772</v>
          </cell>
          <cell r="G117">
            <v>12</v>
          </cell>
          <cell r="H117">
            <v>772</v>
          </cell>
        </row>
        <row r="118">
          <cell r="A118">
            <v>122</v>
          </cell>
          <cell r="B118" t="str">
            <v>FAM122</v>
          </cell>
          <cell r="C118">
            <v>6</v>
          </cell>
          <cell r="D118">
            <v>454</v>
          </cell>
          <cell r="G118">
            <v>6</v>
          </cell>
          <cell r="H118">
            <v>454</v>
          </cell>
        </row>
        <row r="119">
          <cell r="A119">
            <v>123</v>
          </cell>
          <cell r="B119" t="str">
            <v>FAM123</v>
          </cell>
          <cell r="C119">
            <v>25</v>
          </cell>
          <cell r="D119">
            <v>2039</v>
          </cell>
          <cell r="G119">
            <v>25</v>
          </cell>
          <cell r="H119">
            <v>2039</v>
          </cell>
        </row>
        <row r="120">
          <cell r="A120">
            <v>124</v>
          </cell>
          <cell r="B120" t="str">
            <v>FAM124</v>
          </cell>
          <cell r="C120">
            <v>13</v>
          </cell>
          <cell r="D120">
            <v>935</v>
          </cell>
          <cell r="G120">
            <v>13</v>
          </cell>
          <cell r="H120">
            <v>935</v>
          </cell>
        </row>
        <row r="121">
          <cell r="A121">
            <v>125</v>
          </cell>
          <cell r="B121" t="str">
            <v>FAM125</v>
          </cell>
          <cell r="C121">
            <v>18</v>
          </cell>
          <cell r="D121">
            <v>1402</v>
          </cell>
          <cell r="G121">
            <v>18</v>
          </cell>
          <cell r="H121">
            <v>1402</v>
          </cell>
        </row>
        <row r="122">
          <cell r="A122">
            <v>131</v>
          </cell>
          <cell r="B122" t="str">
            <v>FAM131</v>
          </cell>
          <cell r="C122">
            <v>23</v>
          </cell>
          <cell r="D122">
            <v>1841</v>
          </cell>
          <cell r="G122">
            <v>23</v>
          </cell>
          <cell r="H122">
            <v>1841</v>
          </cell>
        </row>
        <row r="123">
          <cell r="A123">
            <v>132</v>
          </cell>
          <cell r="B123" t="str">
            <v>FAM132</v>
          </cell>
          <cell r="C123">
            <v>16</v>
          </cell>
          <cell r="D123">
            <v>1072</v>
          </cell>
          <cell r="G123">
            <v>16</v>
          </cell>
          <cell r="H123">
            <v>1072</v>
          </cell>
        </row>
        <row r="124">
          <cell r="A124">
            <v>133</v>
          </cell>
          <cell r="B124" t="str">
            <v>FAM133</v>
          </cell>
          <cell r="C124">
            <v>42</v>
          </cell>
          <cell r="D124">
            <v>3710</v>
          </cell>
          <cell r="G124">
            <v>42</v>
          </cell>
          <cell r="H124">
            <v>3710</v>
          </cell>
        </row>
        <row r="125">
          <cell r="A125">
            <v>134</v>
          </cell>
          <cell r="B125" t="str">
            <v>FAM134</v>
          </cell>
          <cell r="C125">
            <v>16</v>
          </cell>
          <cell r="D125">
            <v>1300</v>
          </cell>
          <cell r="G125">
            <v>16</v>
          </cell>
          <cell r="H125">
            <v>1300</v>
          </cell>
        </row>
        <row r="126">
          <cell r="A126">
            <v>136</v>
          </cell>
          <cell r="B126" t="str">
            <v>FAM136</v>
          </cell>
          <cell r="C126">
            <v>20</v>
          </cell>
          <cell r="D126">
            <v>1424</v>
          </cell>
          <cell r="G126">
            <v>20</v>
          </cell>
          <cell r="H126">
            <v>1424</v>
          </cell>
        </row>
        <row r="127">
          <cell r="A127">
            <v>137</v>
          </cell>
          <cell r="B127" t="str">
            <v>FAM137</v>
          </cell>
          <cell r="C127">
            <v>2</v>
          </cell>
          <cell r="D127">
            <v>158</v>
          </cell>
          <cell r="G127">
            <v>2</v>
          </cell>
          <cell r="H127">
            <v>158</v>
          </cell>
        </row>
        <row r="128">
          <cell r="A128">
            <v>138</v>
          </cell>
          <cell r="B128" t="str">
            <v>FAM138</v>
          </cell>
          <cell r="C128">
            <v>50</v>
          </cell>
          <cell r="D128">
            <v>2650</v>
          </cell>
          <cell r="G128">
            <v>50</v>
          </cell>
          <cell r="H128">
            <v>2650</v>
          </cell>
        </row>
        <row r="129">
          <cell r="A129">
            <v>139</v>
          </cell>
          <cell r="B129" t="str">
            <v>FAM139</v>
          </cell>
          <cell r="C129">
            <v>9</v>
          </cell>
          <cell r="D129">
            <v>479</v>
          </cell>
          <cell r="G129">
            <v>9</v>
          </cell>
          <cell r="H129">
            <v>479</v>
          </cell>
        </row>
        <row r="130">
          <cell r="A130">
            <v>140</v>
          </cell>
          <cell r="B130" t="str">
            <v>FAM140</v>
          </cell>
          <cell r="C130">
            <v>6</v>
          </cell>
          <cell r="D130">
            <v>394</v>
          </cell>
          <cell r="G130">
            <v>6</v>
          </cell>
          <cell r="H130">
            <v>394</v>
          </cell>
        </row>
        <row r="131">
          <cell r="A131">
            <v>141</v>
          </cell>
          <cell r="B131" t="str">
            <v>FAM141</v>
          </cell>
          <cell r="C131">
            <v>5</v>
          </cell>
          <cell r="D131">
            <v>327</v>
          </cell>
          <cell r="G131">
            <v>5</v>
          </cell>
          <cell r="H131">
            <v>327</v>
          </cell>
        </row>
        <row r="132">
          <cell r="A132">
            <v>142</v>
          </cell>
          <cell r="B132" t="str">
            <v>FAM142</v>
          </cell>
          <cell r="C132">
            <v>19</v>
          </cell>
          <cell r="D132">
            <v>1573</v>
          </cell>
          <cell r="G132">
            <v>19</v>
          </cell>
          <cell r="H132">
            <v>1573</v>
          </cell>
        </row>
        <row r="133">
          <cell r="A133">
            <v>143</v>
          </cell>
          <cell r="B133" t="str">
            <v>FAM143</v>
          </cell>
          <cell r="C133">
            <v>4</v>
          </cell>
          <cell r="D133">
            <v>312</v>
          </cell>
          <cell r="G133">
            <v>4</v>
          </cell>
          <cell r="H133">
            <v>312</v>
          </cell>
        </row>
        <row r="134">
          <cell r="A134">
            <v>144</v>
          </cell>
          <cell r="B134" t="str">
            <v>FAM144</v>
          </cell>
          <cell r="C134">
            <v>18</v>
          </cell>
          <cell r="D134">
            <v>1286</v>
          </cell>
          <cell r="G134">
            <v>18</v>
          </cell>
          <cell r="H134">
            <v>1286</v>
          </cell>
        </row>
        <row r="135">
          <cell r="A135">
            <v>145</v>
          </cell>
          <cell r="B135" t="str">
            <v>FAM145</v>
          </cell>
          <cell r="C135">
            <v>7</v>
          </cell>
          <cell r="D135">
            <v>529</v>
          </cell>
          <cell r="G135">
            <v>7</v>
          </cell>
          <cell r="H135">
            <v>529</v>
          </cell>
        </row>
        <row r="136">
          <cell r="A136">
            <v>146</v>
          </cell>
          <cell r="B136" t="str">
            <v>FAM146</v>
          </cell>
          <cell r="C136">
            <v>23</v>
          </cell>
          <cell r="D136">
            <v>1545</v>
          </cell>
          <cell r="G136">
            <v>23</v>
          </cell>
          <cell r="H136">
            <v>1545</v>
          </cell>
        </row>
        <row r="137">
          <cell r="A137">
            <v>147</v>
          </cell>
          <cell r="B137" t="str">
            <v>FAM147</v>
          </cell>
          <cell r="C137">
            <v>14</v>
          </cell>
          <cell r="D137">
            <v>802</v>
          </cell>
          <cell r="G137">
            <v>14</v>
          </cell>
          <cell r="H137">
            <v>802</v>
          </cell>
        </row>
        <row r="138">
          <cell r="A138">
            <v>148</v>
          </cell>
          <cell r="B138" t="str">
            <v>FAM148</v>
          </cell>
          <cell r="C138">
            <v>10</v>
          </cell>
          <cell r="D138">
            <v>702</v>
          </cell>
          <cell r="G138">
            <v>10</v>
          </cell>
          <cell r="H138">
            <v>702</v>
          </cell>
        </row>
        <row r="139">
          <cell r="A139">
            <v>163</v>
          </cell>
          <cell r="B139" t="str">
            <v>FAM163</v>
          </cell>
          <cell r="C139">
            <v>5</v>
          </cell>
          <cell r="D139">
            <v>331</v>
          </cell>
          <cell r="G139">
            <v>5</v>
          </cell>
          <cell r="H139">
            <v>331</v>
          </cell>
        </row>
        <row r="140">
          <cell r="A140">
            <v>238</v>
          </cell>
          <cell r="B140" t="str">
            <v>FAM238</v>
          </cell>
          <cell r="C140">
            <v>4</v>
          </cell>
          <cell r="D140">
            <v>212</v>
          </cell>
          <cell r="G140">
            <v>4</v>
          </cell>
          <cell r="H140">
            <v>212</v>
          </cell>
        </row>
        <row r="141">
          <cell r="A141">
            <v>241</v>
          </cell>
          <cell r="B141" t="str">
            <v>FAM241</v>
          </cell>
          <cell r="C141">
            <v>2</v>
          </cell>
          <cell r="D141">
            <v>178</v>
          </cell>
          <cell r="G141">
            <v>2</v>
          </cell>
          <cell r="H141">
            <v>178</v>
          </cell>
        </row>
        <row r="142">
          <cell r="A142">
            <v>242</v>
          </cell>
          <cell r="B142" t="str">
            <v>FAM242</v>
          </cell>
          <cell r="C142">
            <v>3</v>
          </cell>
          <cell r="D142">
            <v>277</v>
          </cell>
          <cell r="G142">
            <v>3</v>
          </cell>
          <cell r="H142">
            <v>277</v>
          </cell>
        </row>
        <row r="143">
          <cell r="A143">
            <v>243</v>
          </cell>
          <cell r="B143" t="str">
            <v>FAM243</v>
          </cell>
          <cell r="C143">
            <v>2</v>
          </cell>
          <cell r="D143">
            <v>134</v>
          </cell>
          <cell r="G143">
            <v>2</v>
          </cell>
          <cell r="H143">
            <v>134</v>
          </cell>
        </row>
        <row r="144">
          <cell r="A144">
            <v>244</v>
          </cell>
          <cell r="B144" t="str">
            <v>FAM244</v>
          </cell>
          <cell r="C144">
            <v>1</v>
          </cell>
          <cell r="D144">
            <v>59</v>
          </cell>
          <cell r="G144">
            <v>1</v>
          </cell>
          <cell r="H144">
            <v>59</v>
          </cell>
        </row>
        <row r="145">
          <cell r="A145">
            <v>245</v>
          </cell>
          <cell r="B145" t="str">
            <v>FAM245</v>
          </cell>
          <cell r="C145">
            <v>2</v>
          </cell>
          <cell r="D145">
            <v>158</v>
          </cell>
          <cell r="G145">
            <v>2</v>
          </cell>
          <cell r="H145">
            <v>158</v>
          </cell>
        </row>
        <row r="146">
          <cell r="A146">
            <v>246</v>
          </cell>
          <cell r="B146" t="str">
            <v>FAM246</v>
          </cell>
          <cell r="C146">
            <v>2</v>
          </cell>
          <cell r="D146">
            <v>118</v>
          </cell>
          <cell r="G146">
            <v>2</v>
          </cell>
          <cell r="H146">
            <v>118</v>
          </cell>
        </row>
        <row r="147">
          <cell r="A147">
            <v>247</v>
          </cell>
          <cell r="B147" t="str">
            <v>FAM247</v>
          </cell>
          <cell r="C147">
            <v>3</v>
          </cell>
          <cell r="D147">
            <v>153</v>
          </cell>
          <cell r="G147">
            <v>3</v>
          </cell>
          <cell r="H147">
            <v>153</v>
          </cell>
        </row>
        <row r="148">
          <cell r="A148">
            <v>249</v>
          </cell>
          <cell r="B148" t="str">
            <v>FAM249</v>
          </cell>
          <cell r="C148">
            <v>1</v>
          </cell>
          <cell r="D148">
            <v>79</v>
          </cell>
          <cell r="G148">
            <v>1</v>
          </cell>
          <cell r="H148">
            <v>79</v>
          </cell>
        </row>
        <row r="149">
          <cell r="A149">
            <v>250</v>
          </cell>
          <cell r="B149" t="str">
            <v>FAM250</v>
          </cell>
          <cell r="C149">
            <v>9</v>
          </cell>
          <cell r="D149">
            <v>411</v>
          </cell>
          <cell r="G149">
            <v>9</v>
          </cell>
          <cell r="H149">
            <v>411</v>
          </cell>
        </row>
        <row r="150">
          <cell r="A150">
            <v>251</v>
          </cell>
          <cell r="B150" t="str">
            <v>FAM251</v>
          </cell>
          <cell r="C150">
            <v>1</v>
          </cell>
          <cell r="D150">
            <v>35</v>
          </cell>
          <cell r="G150">
            <v>1</v>
          </cell>
          <cell r="H150">
            <v>35</v>
          </cell>
        </row>
        <row r="151">
          <cell r="A151">
            <v>256</v>
          </cell>
          <cell r="B151" t="str">
            <v>FAM256</v>
          </cell>
          <cell r="C151">
            <v>11</v>
          </cell>
          <cell r="D151">
            <v>825</v>
          </cell>
          <cell r="G151">
            <v>11</v>
          </cell>
          <cell r="H151">
            <v>825</v>
          </cell>
        </row>
        <row r="152">
          <cell r="A152">
            <v>272</v>
          </cell>
          <cell r="B152" t="str">
            <v>FAM272</v>
          </cell>
          <cell r="C152">
            <v>2</v>
          </cell>
          <cell r="D152">
            <v>134</v>
          </cell>
          <cell r="G152">
            <v>2</v>
          </cell>
          <cell r="H152">
            <v>134</v>
          </cell>
        </row>
        <row r="153">
          <cell r="A153">
            <v>283</v>
          </cell>
          <cell r="B153" t="str">
            <v>FAM283</v>
          </cell>
          <cell r="C153">
            <v>2</v>
          </cell>
          <cell r="D153">
            <v>238</v>
          </cell>
          <cell r="G153">
            <v>2</v>
          </cell>
          <cell r="H153">
            <v>238</v>
          </cell>
        </row>
        <row r="154">
          <cell r="A154">
            <v>285</v>
          </cell>
          <cell r="B154" t="str">
            <v>FAM285</v>
          </cell>
          <cell r="C154">
            <v>2</v>
          </cell>
          <cell r="D154">
            <v>134</v>
          </cell>
          <cell r="G154">
            <v>2</v>
          </cell>
          <cell r="H154">
            <v>134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DC"/>
      <sheetName val="KES"/>
    </sheetNames>
    <sheetDataSet>
      <sheetData sheetId="0"/>
      <sheetData sheetId="1">
        <row r="2">
          <cell r="A2" t="str">
            <v>PSP7001</v>
          </cell>
          <cell r="B2">
            <v>91</v>
          </cell>
          <cell r="C2">
            <v>91</v>
          </cell>
          <cell r="D2">
            <v>9655</v>
          </cell>
          <cell r="E2">
            <v>965.5</v>
          </cell>
        </row>
        <row r="3">
          <cell r="A3" t="str">
            <v>PSP7002</v>
          </cell>
          <cell r="B3">
            <v>101</v>
          </cell>
          <cell r="C3">
            <v>101</v>
          </cell>
          <cell r="D3">
            <v>11385</v>
          </cell>
          <cell r="E3">
            <v>1138.5</v>
          </cell>
        </row>
        <row r="4">
          <cell r="A4" t="str">
            <v>PSP7003</v>
          </cell>
          <cell r="B4">
            <v>118</v>
          </cell>
          <cell r="C4">
            <v>118</v>
          </cell>
          <cell r="D4">
            <v>12390</v>
          </cell>
          <cell r="E4">
            <v>1239</v>
          </cell>
        </row>
        <row r="5">
          <cell r="A5" t="str">
            <v>PSP7004</v>
          </cell>
          <cell r="B5">
            <v>45</v>
          </cell>
          <cell r="C5">
            <v>45</v>
          </cell>
          <cell r="D5">
            <v>3920</v>
          </cell>
          <cell r="E5">
            <v>392</v>
          </cell>
        </row>
        <row r="6">
          <cell r="A6" t="str">
            <v>PSP7005</v>
          </cell>
          <cell r="B6">
            <v>70</v>
          </cell>
          <cell r="C6">
            <v>70</v>
          </cell>
          <cell r="D6">
            <v>8090</v>
          </cell>
          <cell r="E6">
            <v>809</v>
          </cell>
        </row>
        <row r="7">
          <cell r="A7" t="str">
            <v>PSP7006</v>
          </cell>
          <cell r="B7">
            <v>59</v>
          </cell>
          <cell r="C7">
            <v>59</v>
          </cell>
          <cell r="D7">
            <v>5160</v>
          </cell>
          <cell r="E7">
            <v>516</v>
          </cell>
        </row>
        <row r="8">
          <cell r="A8" t="str">
            <v>PSP7007</v>
          </cell>
          <cell r="B8">
            <v>97</v>
          </cell>
          <cell r="C8">
            <v>97</v>
          </cell>
          <cell r="D8">
            <v>9795</v>
          </cell>
          <cell r="E8">
            <v>979.5</v>
          </cell>
        </row>
        <row r="9">
          <cell r="A9" t="str">
            <v>PSP7008</v>
          </cell>
          <cell r="B9">
            <v>6</v>
          </cell>
          <cell r="C9">
            <v>6</v>
          </cell>
          <cell r="D9">
            <v>665</v>
          </cell>
          <cell r="E9">
            <v>66.5</v>
          </cell>
        </row>
        <row r="10">
          <cell r="A10" t="str">
            <v>PSP7009</v>
          </cell>
          <cell r="B10">
            <v>20</v>
          </cell>
          <cell r="C10">
            <v>20</v>
          </cell>
          <cell r="D10">
            <v>1515</v>
          </cell>
          <cell r="E10">
            <v>151.5</v>
          </cell>
        </row>
        <row r="11">
          <cell r="A11" t="str">
            <v>PSP7010</v>
          </cell>
          <cell r="B11">
            <v>10</v>
          </cell>
          <cell r="C11">
            <v>10</v>
          </cell>
          <cell r="D11">
            <v>875</v>
          </cell>
          <cell r="E11">
            <v>87.5</v>
          </cell>
        </row>
        <row r="12">
          <cell r="A12" t="str">
            <v>PSP7011</v>
          </cell>
          <cell r="B12">
            <v>104</v>
          </cell>
          <cell r="C12">
            <v>104</v>
          </cell>
          <cell r="D12">
            <v>8830</v>
          </cell>
          <cell r="E12">
            <v>883</v>
          </cell>
        </row>
        <row r="13">
          <cell r="A13" t="str">
            <v>PSP7012</v>
          </cell>
          <cell r="B13">
            <v>25</v>
          </cell>
          <cell r="C13">
            <v>25</v>
          </cell>
          <cell r="D13">
            <v>2490</v>
          </cell>
          <cell r="E13">
            <v>249</v>
          </cell>
        </row>
        <row r="14">
          <cell r="A14" t="str">
            <v>PSP7013</v>
          </cell>
          <cell r="B14">
            <v>37</v>
          </cell>
          <cell r="C14">
            <v>37</v>
          </cell>
          <cell r="D14">
            <v>3970</v>
          </cell>
          <cell r="E14">
            <v>397</v>
          </cell>
        </row>
        <row r="15">
          <cell r="A15" t="str">
            <v>PSP7014</v>
          </cell>
          <cell r="B15">
            <v>37</v>
          </cell>
          <cell r="C15">
            <v>37</v>
          </cell>
          <cell r="D15">
            <v>2940</v>
          </cell>
          <cell r="E15">
            <v>294</v>
          </cell>
        </row>
        <row r="16">
          <cell r="A16" t="str">
            <v>PSP7015</v>
          </cell>
          <cell r="B16">
            <v>332</v>
          </cell>
          <cell r="C16">
            <v>332</v>
          </cell>
          <cell r="D16">
            <v>35120</v>
          </cell>
          <cell r="E16">
            <v>3512</v>
          </cell>
        </row>
        <row r="17">
          <cell r="A17" t="str">
            <v>PSP7016</v>
          </cell>
          <cell r="B17">
            <v>173</v>
          </cell>
          <cell r="C17">
            <v>173</v>
          </cell>
          <cell r="D17">
            <v>14555</v>
          </cell>
          <cell r="E17">
            <v>1455.5</v>
          </cell>
        </row>
        <row r="18">
          <cell r="A18" t="str">
            <v>PSP7017</v>
          </cell>
          <cell r="B18">
            <v>79</v>
          </cell>
          <cell r="C18">
            <v>79</v>
          </cell>
          <cell r="D18">
            <v>6860</v>
          </cell>
          <cell r="E18">
            <v>686</v>
          </cell>
        </row>
        <row r="19">
          <cell r="A19" t="str">
            <v>PSP7018</v>
          </cell>
          <cell r="B19">
            <v>22</v>
          </cell>
          <cell r="C19">
            <v>22</v>
          </cell>
          <cell r="D19">
            <v>2020</v>
          </cell>
          <cell r="E19">
            <v>202</v>
          </cell>
        </row>
        <row r="20">
          <cell r="A20" t="str">
            <v>PSP7019</v>
          </cell>
          <cell r="B20">
            <v>56</v>
          </cell>
          <cell r="C20">
            <v>56</v>
          </cell>
          <cell r="D20">
            <v>5455</v>
          </cell>
          <cell r="E20">
            <v>545.5</v>
          </cell>
        </row>
        <row r="21">
          <cell r="A21" t="str">
            <v>PSP7020</v>
          </cell>
          <cell r="B21">
            <v>22</v>
          </cell>
          <cell r="C21">
            <v>22</v>
          </cell>
          <cell r="D21">
            <v>2540</v>
          </cell>
          <cell r="E21">
            <v>254</v>
          </cell>
        </row>
        <row r="22">
          <cell r="A22" t="str">
            <v>PSP7021</v>
          </cell>
          <cell r="B22">
            <v>13</v>
          </cell>
          <cell r="C22">
            <v>13</v>
          </cell>
          <cell r="D22">
            <v>1285</v>
          </cell>
          <cell r="E22">
            <v>128.5</v>
          </cell>
        </row>
        <row r="23">
          <cell r="A23" t="str">
            <v>PSP7022</v>
          </cell>
          <cell r="B23">
            <v>47</v>
          </cell>
          <cell r="C23">
            <v>47</v>
          </cell>
          <cell r="D23">
            <v>4700</v>
          </cell>
          <cell r="E23">
            <v>470</v>
          </cell>
        </row>
        <row r="24">
          <cell r="A24" t="str">
            <v>PSP7023</v>
          </cell>
          <cell r="B24">
            <v>161</v>
          </cell>
          <cell r="C24">
            <v>161</v>
          </cell>
          <cell r="D24">
            <v>15770</v>
          </cell>
          <cell r="E24">
            <v>1577</v>
          </cell>
        </row>
        <row r="25">
          <cell r="A25" t="str">
            <v>PSP7024</v>
          </cell>
          <cell r="B25">
            <v>54</v>
          </cell>
          <cell r="C25">
            <v>54</v>
          </cell>
          <cell r="D25">
            <v>5210</v>
          </cell>
          <cell r="E25">
            <v>521</v>
          </cell>
        </row>
        <row r="26">
          <cell r="A26" t="str">
            <v>PSP7025</v>
          </cell>
          <cell r="B26">
            <v>95</v>
          </cell>
          <cell r="C26">
            <v>95</v>
          </cell>
          <cell r="D26">
            <v>9305</v>
          </cell>
          <cell r="E26">
            <v>930.5</v>
          </cell>
        </row>
        <row r="27">
          <cell r="A27" t="str">
            <v>PSP7026</v>
          </cell>
          <cell r="B27">
            <v>40</v>
          </cell>
          <cell r="C27">
            <v>40</v>
          </cell>
          <cell r="D27">
            <v>2535</v>
          </cell>
          <cell r="E27">
            <v>253.5</v>
          </cell>
        </row>
        <row r="28">
          <cell r="A28" t="str">
            <v>PSP7027</v>
          </cell>
          <cell r="B28">
            <v>62</v>
          </cell>
          <cell r="C28">
            <v>62</v>
          </cell>
          <cell r="D28">
            <v>5180</v>
          </cell>
          <cell r="E28">
            <v>518</v>
          </cell>
        </row>
        <row r="29">
          <cell r="A29" t="str">
            <v>PSP7028</v>
          </cell>
          <cell r="B29">
            <v>23</v>
          </cell>
          <cell r="C29">
            <v>23</v>
          </cell>
          <cell r="D29">
            <v>2055</v>
          </cell>
          <cell r="E29">
            <v>205.5</v>
          </cell>
        </row>
        <row r="30">
          <cell r="A30" t="str">
            <v>PSP7029</v>
          </cell>
          <cell r="B30">
            <v>184</v>
          </cell>
          <cell r="C30">
            <v>184</v>
          </cell>
          <cell r="D30">
            <v>17145</v>
          </cell>
          <cell r="E30">
            <v>1714.5</v>
          </cell>
        </row>
        <row r="31">
          <cell r="A31" t="str">
            <v>PSP7030</v>
          </cell>
          <cell r="B31">
            <v>38</v>
          </cell>
          <cell r="C31">
            <v>38</v>
          </cell>
          <cell r="D31">
            <v>3215</v>
          </cell>
          <cell r="E31">
            <v>321.5</v>
          </cell>
        </row>
        <row r="32">
          <cell r="A32" t="str">
            <v>PSP7031</v>
          </cell>
          <cell r="B32">
            <v>91</v>
          </cell>
          <cell r="C32">
            <v>91</v>
          </cell>
          <cell r="D32">
            <v>10475</v>
          </cell>
          <cell r="E32">
            <v>1047.5</v>
          </cell>
        </row>
        <row r="33">
          <cell r="A33" t="str">
            <v>PSP7032</v>
          </cell>
          <cell r="B33">
            <v>100</v>
          </cell>
          <cell r="C33">
            <v>100</v>
          </cell>
          <cell r="D33">
            <v>9185</v>
          </cell>
          <cell r="E33">
            <v>918.5</v>
          </cell>
        </row>
        <row r="34">
          <cell r="A34" t="str">
            <v>PSP7033</v>
          </cell>
          <cell r="B34">
            <v>352</v>
          </cell>
          <cell r="C34">
            <v>352</v>
          </cell>
          <cell r="D34">
            <v>33330</v>
          </cell>
          <cell r="E34">
            <v>3333</v>
          </cell>
        </row>
        <row r="35">
          <cell r="A35" t="str">
            <v>PSP7034</v>
          </cell>
          <cell r="B35">
            <v>127</v>
          </cell>
          <cell r="C35">
            <v>127</v>
          </cell>
          <cell r="D35">
            <v>12970</v>
          </cell>
          <cell r="E35">
            <v>1297</v>
          </cell>
        </row>
        <row r="36">
          <cell r="A36" t="str">
            <v>PSP7035</v>
          </cell>
          <cell r="B36">
            <v>35</v>
          </cell>
          <cell r="C36">
            <v>35</v>
          </cell>
          <cell r="D36">
            <v>2555</v>
          </cell>
          <cell r="E36">
            <v>255.5</v>
          </cell>
        </row>
        <row r="37">
          <cell r="A37" t="str">
            <v>PSP7036</v>
          </cell>
          <cell r="B37">
            <v>86</v>
          </cell>
          <cell r="C37">
            <v>86</v>
          </cell>
          <cell r="D37">
            <v>7585</v>
          </cell>
          <cell r="E37">
            <v>758.5</v>
          </cell>
        </row>
        <row r="38">
          <cell r="A38" t="str">
            <v>PSP7037</v>
          </cell>
          <cell r="B38">
            <v>50</v>
          </cell>
          <cell r="C38">
            <v>50</v>
          </cell>
          <cell r="D38">
            <v>5220</v>
          </cell>
          <cell r="E38">
            <v>522</v>
          </cell>
        </row>
        <row r="39">
          <cell r="A39" t="str">
            <v>PSP7038</v>
          </cell>
          <cell r="B39">
            <v>144</v>
          </cell>
          <cell r="C39">
            <v>144</v>
          </cell>
          <cell r="D39">
            <v>11535</v>
          </cell>
          <cell r="E39">
            <v>1153.5</v>
          </cell>
        </row>
        <row r="40">
          <cell r="A40" t="str">
            <v>PSP7039</v>
          </cell>
          <cell r="B40">
            <v>50</v>
          </cell>
          <cell r="C40">
            <v>50</v>
          </cell>
          <cell r="D40">
            <v>4370</v>
          </cell>
          <cell r="E40">
            <v>437</v>
          </cell>
        </row>
        <row r="41">
          <cell r="A41" t="str">
            <v>PSP7040</v>
          </cell>
          <cell r="B41">
            <v>91</v>
          </cell>
          <cell r="C41">
            <v>91</v>
          </cell>
          <cell r="D41">
            <v>8900</v>
          </cell>
          <cell r="E41">
            <v>890</v>
          </cell>
        </row>
        <row r="42">
          <cell r="A42" t="str">
            <v>PSP7041</v>
          </cell>
          <cell r="B42">
            <v>99</v>
          </cell>
          <cell r="C42">
            <v>99</v>
          </cell>
          <cell r="D42">
            <v>8515</v>
          </cell>
          <cell r="E42">
            <v>851.5</v>
          </cell>
        </row>
        <row r="43">
          <cell r="A43" t="str">
            <v>PSP7042</v>
          </cell>
          <cell r="B43">
            <v>61</v>
          </cell>
          <cell r="C43">
            <v>61</v>
          </cell>
          <cell r="D43">
            <v>5470</v>
          </cell>
          <cell r="E43">
            <v>547</v>
          </cell>
        </row>
        <row r="44">
          <cell r="A44" t="str">
            <v>PSP7043</v>
          </cell>
          <cell r="B44">
            <v>132</v>
          </cell>
          <cell r="C44">
            <v>132</v>
          </cell>
          <cell r="D44">
            <v>11945</v>
          </cell>
          <cell r="E44">
            <v>1194.5</v>
          </cell>
        </row>
        <row r="45">
          <cell r="A45" t="str">
            <v>PSP7044</v>
          </cell>
          <cell r="B45">
            <v>6</v>
          </cell>
          <cell r="C45">
            <v>6</v>
          </cell>
          <cell r="D45">
            <v>475</v>
          </cell>
          <cell r="E45">
            <v>47.5</v>
          </cell>
        </row>
        <row r="46">
          <cell r="A46" t="str">
            <v>PSP7045</v>
          </cell>
          <cell r="B46">
            <v>73</v>
          </cell>
          <cell r="C46">
            <v>73</v>
          </cell>
          <cell r="D46">
            <v>5605</v>
          </cell>
          <cell r="E46">
            <v>560.5</v>
          </cell>
        </row>
        <row r="47">
          <cell r="A47" t="str">
            <v>PSP7046</v>
          </cell>
          <cell r="B47">
            <v>55</v>
          </cell>
          <cell r="C47">
            <v>55</v>
          </cell>
          <cell r="D47">
            <v>4345</v>
          </cell>
          <cell r="E47">
            <v>434.5</v>
          </cell>
        </row>
        <row r="48">
          <cell r="A48" t="str">
            <v>PSP7047</v>
          </cell>
          <cell r="B48">
            <v>52</v>
          </cell>
          <cell r="C48">
            <v>52</v>
          </cell>
          <cell r="D48">
            <v>5385</v>
          </cell>
          <cell r="E48">
            <v>538.5</v>
          </cell>
        </row>
        <row r="49">
          <cell r="A49" t="str">
            <v>PSP7048</v>
          </cell>
          <cell r="B49">
            <v>36</v>
          </cell>
          <cell r="C49">
            <v>36</v>
          </cell>
          <cell r="D49">
            <v>3495</v>
          </cell>
          <cell r="E49">
            <v>349.5</v>
          </cell>
        </row>
        <row r="50">
          <cell r="A50" t="str">
            <v>PSP7049</v>
          </cell>
          <cell r="B50">
            <v>53</v>
          </cell>
          <cell r="C50">
            <v>53</v>
          </cell>
          <cell r="D50">
            <v>4990</v>
          </cell>
          <cell r="E50">
            <v>499</v>
          </cell>
        </row>
        <row r="51">
          <cell r="A51" t="str">
            <v>PSP7050</v>
          </cell>
          <cell r="B51">
            <v>126</v>
          </cell>
          <cell r="C51">
            <v>126</v>
          </cell>
          <cell r="D51">
            <v>12810</v>
          </cell>
          <cell r="E51">
            <v>1281</v>
          </cell>
        </row>
        <row r="52">
          <cell r="A52" t="str">
            <v>PSP7051</v>
          </cell>
          <cell r="B52">
            <v>8</v>
          </cell>
          <cell r="C52">
            <v>8</v>
          </cell>
          <cell r="D52">
            <v>490</v>
          </cell>
          <cell r="E52">
            <v>49</v>
          </cell>
        </row>
        <row r="53">
          <cell r="A53" t="str">
            <v>PSP7052</v>
          </cell>
          <cell r="B53">
            <v>32</v>
          </cell>
          <cell r="C53">
            <v>32</v>
          </cell>
          <cell r="D53">
            <v>2810</v>
          </cell>
          <cell r="E53">
            <v>281</v>
          </cell>
        </row>
        <row r="54">
          <cell r="A54" t="str">
            <v>PSP7053</v>
          </cell>
          <cell r="B54">
            <v>168</v>
          </cell>
          <cell r="C54">
            <v>168</v>
          </cell>
          <cell r="D54">
            <v>15595</v>
          </cell>
          <cell r="E54">
            <v>1559.5</v>
          </cell>
        </row>
        <row r="55">
          <cell r="A55" t="str">
            <v>PSP7054</v>
          </cell>
          <cell r="B55">
            <v>211</v>
          </cell>
          <cell r="C55">
            <v>211</v>
          </cell>
          <cell r="D55">
            <v>14535</v>
          </cell>
          <cell r="E55">
            <v>1453.5</v>
          </cell>
        </row>
        <row r="56">
          <cell r="A56" t="str">
            <v>PSP7055</v>
          </cell>
          <cell r="B56">
            <v>45</v>
          </cell>
          <cell r="C56">
            <v>45</v>
          </cell>
          <cell r="D56">
            <v>3875</v>
          </cell>
          <cell r="E56">
            <v>387.5</v>
          </cell>
        </row>
        <row r="57">
          <cell r="A57" t="str">
            <v>PSP7056</v>
          </cell>
          <cell r="B57">
            <v>76</v>
          </cell>
          <cell r="C57">
            <v>76</v>
          </cell>
          <cell r="D57">
            <v>8375</v>
          </cell>
          <cell r="E57">
            <v>837.5</v>
          </cell>
        </row>
        <row r="58">
          <cell r="A58" t="str">
            <v>PSP7057</v>
          </cell>
          <cell r="B58">
            <v>57</v>
          </cell>
          <cell r="C58">
            <v>57</v>
          </cell>
          <cell r="D58">
            <v>6070</v>
          </cell>
          <cell r="E58">
            <v>607</v>
          </cell>
        </row>
        <row r="59">
          <cell r="A59" t="str">
            <v>PSP7058</v>
          </cell>
          <cell r="B59">
            <v>43</v>
          </cell>
          <cell r="C59">
            <v>43</v>
          </cell>
          <cell r="D59">
            <v>4945</v>
          </cell>
          <cell r="E59">
            <v>494.5</v>
          </cell>
        </row>
        <row r="60">
          <cell r="A60" t="str">
            <v>PSP7059</v>
          </cell>
          <cell r="B60">
            <v>10</v>
          </cell>
          <cell r="C60">
            <v>10</v>
          </cell>
          <cell r="D60">
            <v>960</v>
          </cell>
          <cell r="E60">
            <v>96</v>
          </cell>
        </row>
        <row r="61">
          <cell r="A61" t="str">
            <v>PSP7060</v>
          </cell>
          <cell r="B61">
            <v>52</v>
          </cell>
          <cell r="C61">
            <v>52</v>
          </cell>
          <cell r="D61">
            <v>4465</v>
          </cell>
          <cell r="E61">
            <v>446.5</v>
          </cell>
        </row>
        <row r="62">
          <cell r="A62" t="str">
            <v>PSP7061</v>
          </cell>
          <cell r="B62">
            <v>101</v>
          </cell>
          <cell r="C62">
            <v>101</v>
          </cell>
          <cell r="D62">
            <v>11115</v>
          </cell>
          <cell r="E62">
            <v>1111.5</v>
          </cell>
        </row>
        <row r="63">
          <cell r="A63" t="str">
            <v>PSP7062</v>
          </cell>
          <cell r="B63">
            <v>65</v>
          </cell>
          <cell r="C63">
            <v>65</v>
          </cell>
          <cell r="D63">
            <v>4780</v>
          </cell>
          <cell r="E63">
            <v>478</v>
          </cell>
        </row>
        <row r="64">
          <cell r="A64" t="str">
            <v>PSP7063</v>
          </cell>
          <cell r="B64">
            <v>122</v>
          </cell>
          <cell r="C64">
            <v>122</v>
          </cell>
          <cell r="D64">
            <v>10445</v>
          </cell>
          <cell r="E64">
            <v>1044.5</v>
          </cell>
        </row>
        <row r="65">
          <cell r="A65" t="str">
            <v>PSP7064</v>
          </cell>
          <cell r="B65">
            <v>15</v>
          </cell>
          <cell r="C65">
            <v>15</v>
          </cell>
          <cell r="D65">
            <v>1945</v>
          </cell>
          <cell r="E65">
            <v>194.5</v>
          </cell>
        </row>
        <row r="66">
          <cell r="A66" t="str">
            <v>PSP7065</v>
          </cell>
          <cell r="B66">
            <v>53</v>
          </cell>
          <cell r="C66">
            <v>53</v>
          </cell>
          <cell r="D66">
            <v>4655</v>
          </cell>
          <cell r="E66">
            <v>465.5</v>
          </cell>
        </row>
        <row r="67">
          <cell r="A67" t="str">
            <v>PSP7066</v>
          </cell>
          <cell r="B67">
            <v>53</v>
          </cell>
          <cell r="C67">
            <v>53</v>
          </cell>
          <cell r="D67">
            <v>4870</v>
          </cell>
          <cell r="E67">
            <v>487</v>
          </cell>
        </row>
        <row r="68">
          <cell r="A68" t="str">
            <v>PSP7067</v>
          </cell>
          <cell r="B68">
            <v>79</v>
          </cell>
          <cell r="C68">
            <v>79</v>
          </cell>
          <cell r="D68">
            <v>8805</v>
          </cell>
          <cell r="E68">
            <v>880.5</v>
          </cell>
        </row>
        <row r="69">
          <cell r="A69" t="str">
            <v>PSP7068</v>
          </cell>
          <cell r="B69">
            <v>29</v>
          </cell>
          <cell r="C69">
            <v>29</v>
          </cell>
          <cell r="D69">
            <v>2485</v>
          </cell>
          <cell r="E69">
            <v>248.5</v>
          </cell>
        </row>
        <row r="70">
          <cell r="A70" t="str">
            <v>PSP7069</v>
          </cell>
          <cell r="B70">
            <v>239</v>
          </cell>
          <cell r="C70">
            <v>239</v>
          </cell>
          <cell r="D70">
            <v>25525</v>
          </cell>
          <cell r="E70">
            <v>2552.5</v>
          </cell>
        </row>
        <row r="71">
          <cell r="A71" t="str">
            <v>PSP7070</v>
          </cell>
          <cell r="B71">
            <v>149</v>
          </cell>
          <cell r="C71">
            <v>149</v>
          </cell>
          <cell r="D71">
            <v>12605</v>
          </cell>
          <cell r="E71">
            <v>1260.5</v>
          </cell>
        </row>
        <row r="72">
          <cell r="A72" t="str">
            <v>PSP7071</v>
          </cell>
          <cell r="B72">
            <v>1</v>
          </cell>
          <cell r="C72">
            <v>1</v>
          </cell>
          <cell r="D72">
            <v>150</v>
          </cell>
          <cell r="E72">
            <v>15</v>
          </cell>
        </row>
        <row r="73">
          <cell r="A73" t="str">
            <v>PSP7072</v>
          </cell>
          <cell r="B73">
            <v>21</v>
          </cell>
          <cell r="C73">
            <v>21</v>
          </cell>
          <cell r="D73">
            <v>1375</v>
          </cell>
          <cell r="E73">
            <v>137.5</v>
          </cell>
        </row>
        <row r="74">
          <cell r="A74" t="str">
            <v>PSP7073</v>
          </cell>
          <cell r="B74">
            <v>17</v>
          </cell>
          <cell r="C74">
            <v>17</v>
          </cell>
          <cell r="D74">
            <v>1010</v>
          </cell>
          <cell r="E74">
            <v>101</v>
          </cell>
        </row>
        <row r="75">
          <cell r="A75" t="str">
            <v>PSP7074</v>
          </cell>
          <cell r="B75">
            <v>15</v>
          </cell>
          <cell r="C75">
            <v>15</v>
          </cell>
          <cell r="D75">
            <v>1280</v>
          </cell>
          <cell r="E75">
            <v>128</v>
          </cell>
        </row>
        <row r="76">
          <cell r="A76" t="str">
            <v>PSP7075</v>
          </cell>
          <cell r="B76">
            <v>27</v>
          </cell>
          <cell r="C76">
            <v>27</v>
          </cell>
          <cell r="D76">
            <v>3010</v>
          </cell>
          <cell r="E76">
            <v>301</v>
          </cell>
        </row>
        <row r="77">
          <cell r="A77" t="str">
            <v>PSP7076</v>
          </cell>
          <cell r="B77">
            <v>61</v>
          </cell>
          <cell r="C77">
            <v>61</v>
          </cell>
          <cell r="D77">
            <v>6525</v>
          </cell>
          <cell r="E77">
            <v>652.5</v>
          </cell>
        </row>
        <row r="78">
          <cell r="A78" t="str">
            <v>PSP7077</v>
          </cell>
          <cell r="B78">
            <v>234</v>
          </cell>
          <cell r="C78">
            <v>234</v>
          </cell>
          <cell r="D78">
            <v>21325</v>
          </cell>
          <cell r="E78">
            <v>2132.5</v>
          </cell>
        </row>
        <row r="79">
          <cell r="A79" t="str">
            <v>PSP7078</v>
          </cell>
          <cell r="B79">
            <v>59</v>
          </cell>
          <cell r="C79">
            <v>59</v>
          </cell>
          <cell r="D79">
            <v>4335</v>
          </cell>
          <cell r="E79">
            <v>433.5</v>
          </cell>
        </row>
        <row r="80">
          <cell r="A80" t="str">
            <v>PSP7079</v>
          </cell>
          <cell r="B80">
            <v>132</v>
          </cell>
          <cell r="C80">
            <v>132</v>
          </cell>
          <cell r="D80">
            <v>12000</v>
          </cell>
          <cell r="E80">
            <v>1200</v>
          </cell>
        </row>
        <row r="81">
          <cell r="A81" t="str">
            <v>PSP7080</v>
          </cell>
          <cell r="B81">
            <v>31</v>
          </cell>
          <cell r="C81">
            <v>31</v>
          </cell>
          <cell r="D81">
            <v>3635</v>
          </cell>
          <cell r="E81">
            <v>363.5</v>
          </cell>
        </row>
        <row r="82">
          <cell r="A82" t="str">
            <v>PSP7081</v>
          </cell>
          <cell r="B82">
            <v>124</v>
          </cell>
          <cell r="C82">
            <v>124</v>
          </cell>
          <cell r="D82">
            <v>12615</v>
          </cell>
          <cell r="E82">
            <v>1261.5</v>
          </cell>
        </row>
        <row r="83">
          <cell r="A83" t="str">
            <v>PSP7082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</row>
        <row r="84">
          <cell r="A84" t="str">
            <v>PSP7083</v>
          </cell>
          <cell r="B84">
            <v>64</v>
          </cell>
          <cell r="C84">
            <v>64</v>
          </cell>
          <cell r="D84">
            <v>9165</v>
          </cell>
          <cell r="E84">
            <v>916.5</v>
          </cell>
        </row>
        <row r="85">
          <cell r="A85" t="str">
            <v>PSP7084</v>
          </cell>
          <cell r="B85">
            <v>61</v>
          </cell>
          <cell r="C85">
            <v>61</v>
          </cell>
          <cell r="D85">
            <v>4425</v>
          </cell>
          <cell r="E85">
            <v>442.5</v>
          </cell>
        </row>
        <row r="86">
          <cell r="A86" t="str">
            <v>PSP7085</v>
          </cell>
          <cell r="B86">
            <v>102</v>
          </cell>
          <cell r="C86">
            <v>102</v>
          </cell>
          <cell r="D86">
            <v>10545</v>
          </cell>
          <cell r="E86">
            <v>1054.5</v>
          </cell>
        </row>
        <row r="87">
          <cell r="A87" t="str">
            <v>PSP7086</v>
          </cell>
          <cell r="B87">
            <v>26</v>
          </cell>
          <cell r="C87">
            <v>26</v>
          </cell>
          <cell r="D87">
            <v>2370</v>
          </cell>
          <cell r="E87">
            <v>237</v>
          </cell>
        </row>
        <row r="88">
          <cell r="A88" t="str">
            <v>PSP7087</v>
          </cell>
          <cell r="B88">
            <v>83</v>
          </cell>
          <cell r="C88">
            <v>83</v>
          </cell>
          <cell r="D88">
            <v>7870</v>
          </cell>
          <cell r="E88">
            <v>787</v>
          </cell>
        </row>
        <row r="89">
          <cell r="A89" t="str">
            <v>PSP7088</v>
          </cell>
          <cell r="B89">
            <v>274</v>
          </cell>
          <cell r="C89">
            <v>274</v>
          </cell>
          <cell r="D89">
            <v>25630</v>
          </cell>
          <cell r="E89">
            <v>2563</v>
          </cell>
        </row>
        <row r="90">
          <cell r="A90" t="str">
            <v>PSP7089</v>
          </cell>
          <cell r="B90">
            <v>40</v>
          </cell>
          <cell r="C90">
            <v>40</v>
          </cell>
          <cell r="D90">
            <v>3860</v>
          </cell>
          <cell r="E90">
            <v>386</v>
          </cell>
        </row>
        <row r="91">
          <cell r="A91" t="str">
            <v>PSP7090</v>
          </cell>
          <cell r="B91">
            <v>370</v>
          </cell>
          <cell r="C91">
            <v>370</v>
          </cell>
          <cell r="D91">
            <v>36030</v>
          </cell>
          <cell r="E91">
            <v>3603</v>
          </cell>
        </row>
        <row r="92">
          <cell r="A92" t="str">
            <v>PSP7091</v>
          </cell>
          <cell r="B92">
            <v>80</v>
          </cell>
          <cell r="C92">
            <v>80</v>
          </cell>
          <cell r="D92">
            <v>6190</v>
          </cell>
          <cell r="E92">
            <v>619</v>
          </cell>
        </row>
        <row r="93">
          <cell r="A93" t="str">
            <v>PSP7092</v>
          </cell>
          <cell r="B93">
            <v>13</v>
          </cell>
          <cell r="C93">
            <v>13</v>
          </cell>
          <cell r="D93">
            <v>1075</v>
          </cell>
          <cell r="E93">
            <v>107.5</v>
          </cell>
        </row>
        <row r="94">
          <cell r="A94" t="str">
            <v>PSP7093</v>
          </cell>
          <cell r="B94">
            <v>0</v>
          </cell>
          <cell r="C94">
            <v>0</v>
          </cell>
          <cell r="D94">
            <v>45</v>
          </cell>
          <cell r="E94">
            <v>4.5</v>
          </cell>
        </row>
        <row r="95">
          <cell r="A95" t="str">
            <v>PSP7094</v>
          </cell>
          <cell r="B95">
            <v>24</v>
          </cell>
          <cell r="C95">
            <v>24</v>
          </cell>
          <cell r="D95">
            <v>2220</v>
          </cell>
          <cell r="E95">
            <v>222</v>
          </cell>
        </row>
        <row r="96">
          <cell r="A96" t="str">
            <v>PSP7095</v>
          </cell>
          <cell r="B96">
            <v>71</v>
          </cell>
          <cell r="C96">
            <v>71</v>
          </cell>
          <cell r="D96">
            <v>7915</v>
          </cell>
          <cell r="E96">
            <v>791.5</v>
          </cell>
        </row>
        <row r="97">
          <cell r="A97" t="str">
            <v>PSP7096</v>
          </cell>
          <cell r="B97">
            <v>175</v>
          </cell>
          <cell r="C97">
            <v>175</v>
          </cell>
          <cell r="D97">
            <v>19635</v>
          </cell>
          <cell r="E97">
            <v>1963.5</v>
          </cell>
        </row>
        <row r="98">
          <cell r="A98" t="str">
            <v>PSP7097</v>
          </cell>
          <cell r="B98">
            <v>145</v>
          </cell>
          <cell r="C98">
            <v>145</v>
          </cell>
          <cell r="D98">
            <v>13215</v>
          </cell>
          <cell r="E98">
            <v>1321.5</v>
          </cell>
        </row>
        <row r="99">
          <cell r="A99" t="str">
            <v>PSP7098</v>
          </cell>
          <cell r="B99">
            <v>340</v>
          </cell>
          <cell r="C99">
            <v>340</v>
          </cell>
          <cell r="D99">
            <v>26065</v>
          </cell>
          <cell r="E99">
            <v>2606.5</v>
          </cell>
        </row>
        <row r="100">
          <cell r="A100" t="str">
            <v>PSP7099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</row>
        <row r="101">
          <cell r="A101" t="str">
            <v>PSP7100</v>
          </cell>
          <cell r="B101">
            <v>431</v>
          </cell>
          <cell r="C101">
            <v>431</v>
          </cell>
          <cell r="D101">
            <v>50715</v>
          </cell>
          <cell r="E101">
            <v>5071.5</v>
          </cell>
        </row>
        <row r="102">
          <cell r="A102" t="str">
            <v>PSP7101</v>
          </cell>
          <cell r="B102">
            <v>80</v>
          </cell>
          <cell r="C102">
            <v>80</v>
          </cell>
          <cell r="D102">
            <v>10530</v>
          </cell>
          <cell r="E102">
            <v>1053</v>
          </cell>
        </row>
        <row r="103">
          <cell r="A103" t="str">
            <v>PSP7102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</row>
        <row r="104">
          <cell r="A104" t="str">
            <v>PSP7103</v>
          </cell>
          <cell r="B104">
            <v>99</v>
          </cell>
          <cell r="C104">
            <v>99</v>
          </cell>
          <cell r="D104">
            <v>8890</v>
          </cell>
          <cell r="E104">
            <v>889</v>
          </cell>
        </row>
        <row r="105">
          <cell r="A105" t="str">
            <v>PSP7104</v>
          </cell>
          <cell r="B105">
            <v>42</v>
          </cell>
          <cell r="C105">
            <v>42</v>
          </cell>
          <cell r="D105">
            <v>4170</v>
          </cell>
          <cell r="E105">
            <v>417</v>
          </cell>
        </row>
        <row r="106">
          <cell r="A106" t="str">
            <v>PSP7105</v>
          </cell>
          <cell r="B106">
            <v>4</v>
          </cell>
          <cell r="C106">
            <v>4</v>
          </cell>
          <cell r="D106">
            <v>560</v>
          </cell>
          <cell r="E106">
            <v>56</v>
          </cell>
        </row>
        <row r="107">
          <cell r="A107" t="str">
            <v>PSP7106</v>
          </cell>
          <cell r="B107">
            <v>25</v>
          </cell>
          <cell r="C107">
            <v>25</v>
          </cell>
          <cell r="D107">
            <v>2730</v>
          </cell>
          <cell r="E107">
            <v>273</v>
          </cell>
        </row>
        <row r="108">
          <cell r="A108" t="str">
            <v>PSP7107</v>
          </cell>
          <cell r="B108">
            <v>2</v>
          </cell>
          <cell r="C108">
            <v>2</v>
          </cell>
          <cell r="D108">
            <v>205</v>
          </cell>
          <cell r="E108">
            <v>20.5</v>
          </cell>
        </row>
        <row r="109">
          <cell r="A109" t="str">
            <v>PSP7108</v>
          </cell>
          <cell r="B109">
            <v>20</v>
          </cell>
          <cell r="C109">
            <v>20</v>
          </cell>
          <cell r="D109">
            <v>2050</v>
          </cell>
          <cell r="E109">
            <v>205</v>
          </cell>
        </row>
        <row r="110">
          <cell r="A110" t="str">
            <v>PSP7109</v>
          </cell>
          <cell r="B110">
            <v>6</v>
          </cell>
          <cell r="C110">
            <v>6</v>
          </cell>
          <cell r="D110">
            <v>490</v>
          </cell>
          <cell r="E110">
            <v>49</v>
          </cell>
        </row>
        <row r="111">
          <cell r="A111" t="str">
            <v>PSP7110</v>
          </cell>
          <cell r="B111">
            <v>2</v>
          </cell>
          <cell r="C111">
            <v>2</v>
          </cell>
          <cell r="D111">
            <v>205</v>
          </cell>
          <cell r="E111">
            <v>20.5</v>
          </cell>
        </row>
        <row r="112">
          <cell r="A112" t="str">
            <v>PSP7111</v>
          </cell>
          <cell r="B112">
            <v>14</v>
          </cell>
          <cell r="C112">
            <v>14</v>
          </cell>
          <cell r="D112">
            <v>1255</v>
          </cell>
          <cell r="E112">
            <v>125.5</v>
          </cell>
        </row>
        <row r="113">
          <cell r="A113" t="str">
            <v>PSP7112</v>
          </cell>
          <cell r="B113">
            <v>1</v>
          </cell>
          <cell r="C113">
            <v>1</v>
          </cell>
          <cell r="D113">
            <v>150</v>
          </cell>
          <cell r="E113">
            <v>15</v>
          </cell>
        </row>
        <row r="114">
          <cell r="A114" t="str">
            <v>PSP7113</v>
          </cell>
          <cell r="B114">
            <v>1</v>
          </cell>
          <cell r="C114">
            <v>1</v>
          </cell>
          <cell r="D114">
            <v>60</v>
          </cell>
          <cell r="E114">
            <v>6</v>
          </cell>
        </row>
        <row r="115">
          <cell r="A115" t="str">
            <v>PSP7114</v>
          </cell>
          <cell r="B115">
            <v>32</v>
          </cell>
          <cell r="C115">
            <v>32</v>
          </cell>
          <cell r="D115">
            <v>3955</v>
          </cell>
          <cell r="E115">
            <v>395.5</v>
          </cell>
        </row>
        <row r="116">
          <cell r="A116" t="str">
            <v>PSP7115</v>
          </cell>
          <cell r="B116">
            <v>64</v>
          </cell>
          <cell r="C116">
            <v>64</v>
          </cell>
          <cell r="D116">
            <v>6490</v>
          </cell>
          <cell r="E116">
            <v>649</v>
          </cell>
        </row>
        <row r="117">
          <cell r="A117" t="str">
            <v>PSP7116</v>
          </cell>
          <cell r="B117">
            <v>6</v>
          </cell>
          <cell r="C117">
            <v>6</v>
          </cell>
          <cell r="D117">
            <v>685</v>
          </cell>
          <cell r="E117">
            <v>68.5</v>
          </cell>
        </row>
        <row r="118">
          <cell r="A118" t="str">
            <v>PSP7117</v>
          </cell>
          <cell r="B118">
            <v>6</v>
          </cell>
          <cell r="C118">
            <v>6</v>
          </cell>
          <cell r="D118">
            <v>440</v>
          </cell>
          <cell r="E118">
            <v>44</v>
          </cell>
        </row>
        <row r="119">
          <cell r="A119" t="str">
            <v>PSP7118</v>
          </cell>
          <cell r="B119">
            <v>37</v>
          </cell>
          <cell r="C119">
            <v>37</v>
          </cell>
          <cell r="D119">
            <v>2700</v>
          </cell>
          <cell r="E119">
            <v>270</v>
          </cell>
        </row>
        <row r="120">
          <cell r="A120" t="str">
            <v>PSP7119</v>
          </cell>
          <cell r="B120">
            <v>8</v>
          </cell>
          <cell r="C120">
            <v>8</v>
          </cell>
          <cell r="D120">
            <v>920</v>
          </cell>
          <cell r="E120">
            <v>92</v>
          </cell>
        </row>
        <row r="121">
          <cell r="A121" t="str">
            <v>PSP7120</v>
          </cell>
          <cell r="B121">
            <v>113</v>
          </cell>
          <cell r="C121">
            <v>113</v>
          </cell>
          <cell r="D121">
            <v>13655</v>
          </cell>
          <cell r="E121">
            <v>1365.5</v>
          </cell>
        </row>
        <row r="122">
          <cell r="A122" t="str">
            <v>PSP7121</v>
          </cell>
          <cell r="B122">
            <v>52</v>
          </cell>
          <cell r="C122">
            <v>52</v>
          </cell>
          <cell r="D122">
            <v>5395</v>
          </cell>
          <cell r="E122">
            <v>539.5</v>
          </cell>
        </row>
        <row r="123">
          <cell r="A123" t="str">
            <v>PSP7122</v>
          </cell>
          <cell r="B123">
            <v>349</v>
          </cell>
          <cell r="C123">
            <v>349</v>
          </cell>
          <cell r="D123">
            <v>25140</v>
          </cell>
          <cell r="E123">
            <v>2514</v>
          </cell>
        </row>
        <row r="124">
          <cell r="A124" t="str">
            <v>PSP7123</v>
          </cell>
          <cell r="B124">
            <v>111</v>
          </cell>
          <cell r="C124">
            <v>111</v>
          </cell>
          <cell r="D124">
            <v>11305</v>
          </cell>
          <cell r="E124">
            <v>1130.5</v>
          </cell>
        </row>
        <row r="125">
          <cell r="A125" t="str">
            <v>PSP7124</v>
          </cell>
          <cell r="B125">
            <v>3</v>
          </cell>
          <cell r="C125">
            <v>3</v>
          </cell>
          <cell r="D125">
            <v>470</v>
          </cell>
          <cell r="E125">
            <v>47</v>
          </cell>
        </row>
        <row r="126">
          <cell r="A126" t="str">
            <v>PSP7125</v>
          </cell>
          <cell r="B126">
            <v>29</v>
          </cell>
          <cell r="C126">
            <v>29</v>
          </cell>
          <cell r="D126">
            <v>2875</v>
          </cell>
          <cell r="E126">
            <v>287.5</v>
          </cell>
        </row>
        <row r="127">
          <cell r="A127" t="str">
            <v>PSP7126</v>
          </cell>
          <cell r="B127">
            <v>4</v>
          </cell>
          <cell r="C127">
            <v>4</v>
          </cell>
          <cell r="D127">
            <v>425</v>
          </cell>
          <cell r="E127">
            <v>42.5</v>
          </cell>
        </row>
        <row r="128">
          <cell r="A128" t="str">
            <v>PSP7127</v>
          </cell>
          <cell r="B128">
            <v>6</v>
          </cell>
          <cell r="C128">
            <v>6</v>
          </cell>
          <cell r="D128">
            <v>395</v>
          </cell>
          <cell r="E128">
            <v>39.5</v>
          </cell>
        </row>
        <row r="129">
          <cell r="A129" t="str">
            <v>PSP7128</v>
          </cell>
          <cell r="B129">
            <v>20</v>
          </cell>
          <cell r="C129">
            <v>20</v>
          </cell>
          <cell r="D129">
            <v>2960</v>
          </cell>
          <cell r="E129">
            <v>296</v>
          </cell>
        </row>
        <row r="130">
          <cell r="A130" t="str">
            <v>PSP7129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</row>
        <row r="131">
          <cell r="A131" t="str">
            <v>PSP7130</v>
          </cell>
          <cell r="B131">
            <v>29</v>
          </cell>
          <cell r="C131">
            <v>29</v>
          </cell>
          <cell r="D131">
            <v>2260</v>
          </cell>
          <cell r="E131">
            <v>226</v>
          </cell>
        </row>
        <row r="132">
          <cell r="A132" t="str">
            <v>PSP7131</v>
          </cell>
          <cell r="B132">
            <v>10</v>
          </cell>
          <cell r="C132">
            <v>10</v>
          </cell>
          <cell r="D132">
            <v>795</v>
          </cell>
          <cell r="E132">
            <v>79.5</v>
          </cell>
        </row>
        <row r="133">
          <cell r="A133" t="str">
            <v>PSP7132</v>
          </cell>
          <cell r="B133">
            <v>1</v>
          </cell>
          <cell r="C133">
            <v>1</v>
          </cell>
          <cell r="D133">
            <v>60</v>
          </cell>
          <cell r="E133">
            <v>6</v>
          </cell>
        </row>
        <row r="134">
          <cell r="A134" t="str">
            <v>PSP7133</v>
          </cell>
          <cell r="B134">
            <v>131</v>
          </cell>
          <cell r="C134">
            <v>131</v>
          </cell>
          <cell r="D134">
            <v>9525</v>
          </cell>
          <cell r="E134">
            <v>952.5</v>
          </cell>
        </row>
        <row r="135">
          <cell r="A135" t="str">
            <v>PSP7134</v>
          </cell>
          <cell r="B135">
            <v>141</v>
          </cell>
          <cell r="C135">
            <v>141</v>
          </cell>
          <cell r="D135">
            <v>14530</v>
          </cell>
          <cell r="E135">
            <v>1453</v>
          </cell>
        </row>
        <row r="136">
          <cell r="A136" t="str">
            <v>PSP7135</v>
          </cell>
          <cell r="B136">
            <v>4</v>
          </cell>
          <cell r="C136">
            <v>4</v>
          </cell>
          <cell r="D136">
            <v>340</v>
          </cell>
          <cell r="E136">
            <v>34</v>
          </cell>
        </row>
        <row r="137">
          <cell r="A137" t="str">
            <v>PSP7136</v>
          </cell>
          <cell r="B137">
            <v>10</v>
          </cell>
          <cell r="C137">
            <v>10</v>
          </cell>
          <cell r="D137">
            <v>875</v>
          </cell>
          <cell r="E137">
            <v>87.5</v>
          </cell>
        </row>
        <row r="138">
          <cell r="A138" t="str">
            <v>PSP7137</v>
          </cell>
          <cell r="B138">
            <v>30</v>
          </cell>
          <cell r="C138">
            <v>30</v>
          </cell>
          <cell r="D138">
            <v>3040</v>
          </cell>
          <cell r="E138">
            <v>304</v>
          </cell>
        </row>
        <row r="139">
          <cell r="A139" t="str">
            <v>PSP7138</v>
          </cell>
          <cell r="B139">
            <v>2</v>
          </cell>
          <cell r="C139">
            <v>2</v>
          </cell>
          <cell r="D139">
            <v>105</v>
          </cell>
          <cell r="E139">
            <v>10.5</v>
          </cell>
        </row>
        <row r="140">
          <cell r="A140" t="str">
            <v>PSP7139</v>
          </cell>
          <cell r="B140">
            <v>10</v>
          </cell>
          <cell r="C140">
            <v>10</v>
          </cell>
          <cell r="D140">
            <v>1130</v>
          </cell>
          <cell r="E140">
            <v>113</v>
          </cell>
        </row>
        <row r="141">
          <cell r="A141" t="str">
            <v>PSP7140</v>
          </cell>
          <cell r="B141">
            <v>12</v>
          </cell>
          <cell r="C141">
            <v>12</v>
          </cell>
          <cell r="D141">
            <v>1930</v>
          </cell>
          <cell r="E141">
            <v>193</v>
          </cell>
        </row>
        <row r="142">
          <cell r="A142" t="str">
            <v>PSP7141</v>
          </cell>
          <cell r="B142">
            <v>13</v>
          </cell>
          <cell r="C142">
            <v>13</v>
          </cell>
          <cell r="D142">
            <v>1740</v>
          </cell>
          <cell r="E142">
            <v>174</v>
          </cell>
        </row>
        <row r="143">
          <cell r="A143" t="str">
            <v>PSP7142</v>
          </cell>
          <cell r="B143">
            <v>11</v>
          </cell>
          <cell r="C143">
            <v>11</v>
          </cell>
          <cell r="D143">
            <v>975</v>
          </cell>
          <cell r="E143">
            <v>97.5</v>
          </cell>
        </row>
        <row r="144">
          <cell r="A144" t="str">
            <v>PSP7143</v>
          </cell>
          <cell r="B144">
            <v>3</v>
          </cell>
          <cell r="C144">
            <v>3</v>
          </cell>
          <cell r="D144">
            <v>200</v>
          </cell>
          <cell r="E144">
            <v>20</v>
          </cell>
        </row>
        <row r="145">
          <cell r="A145" t="str">
            <v>PSP7144</v>
          </cell>
          <cell r="B145">
            <v>6</v>
          </cell>
          <cell r="C145">
            <v>6</v>
          </cell>
          <cell r="D145">
            <v>640</v>
          </cell>
          <cell r="E145">
            <v>64</v>
          </cell>
        </row>
        <row r="146">
          <cell r="A146" t="str">
            <v>PSP7145</v>
          </cell>
          <cell r="B146">
            <v>4</v>
          </cell>
          <cell r="C146">
            <v>4</v>
          </cell>
          <cell r="D146">
            <v>355</v>
          </cell>
          <cell r="E146">
            <v>35.5</v>
          </cell>
        </row>
        <row r="147">
          <cell r="A147" t="str">
            <v>PSP7146</v>
          </cell>
          <cell r="B147">
            <v>34</v>
          </cell>
          <cell r="C147">
            <v>34</v>
          </cell>
          <cell r="D147">
            <v>4535</v>
          </cell>
          <cell r="E147">
            <v>453.5</v>
          </cell>
        </row>
        <row r="148">
          <cell r="A148" t="str">
            <v>PSP7147</v>
          </cell>
          <cell r="B148">
            <v>2</v>
          </cell>
          <cell r="C148">
            <v>2</v>
          </cell>
          <cell r="D148">
            <v>265</v>
          </cell>
          <cell r="E148">
            <v>26.5</v>
          </cell>
        </row>
        <row r="149">
          <cell r="A149" t="str">
            <v>PSP7148</v>
          </cell>
          <cell r="B149">
            <v>4</v>
          </cell>
          <cell r="C149">
            <v>4</v>
          </cell>
          <cell r="D149">
            <v>545</v>
          </cell>
          <cell r="E149">
            <v>54.5</v>
          </cell>
        </row>
        <row r="150">
          <cell r="A150" t="str">
            <v>PSP7149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</row>
        <row r="151">
          <cell r="A151" t="str">
            <v>PSP7150</v>
          </cell>
          <cell r="B151">
            <v>22</v>
          </cell>
          <cell r="C151">
            <v>22</v>
          </cell>
          <cell r="D151">
            <v>2250</v>
          </cell>
          <cell r="E151">
            <v>225</v>
          </cell>
        </row>
        <row r="152">
          <cell r="A152" t="str">
            <v>PSP7151</v>
          </cell>
          <cell r="B152">
            <v>5</v>
          </cell>
          <cell r="C152">
            <v>5</v>
          </cell>
          <cell r="D152">
            <v>395</v>
          </cell>
          <cell r="E152">
            <v>39.5</v>
          </cell>
        </row>
        <row r="153">
          <cell r="A153" t="str">
            <v>PSP7152</v>
          </cell>
          <cell r="B153">
            <v>39</v>
          </cell>
          <cell r="C153">
            <v>39</v>
          </cell>
          <cell r="D153">
            <v>2845</v>
          </cell>
          <cell r="E153">
            <v>284.5</v>
          </cell>
        </row>
        <row r="154">
          <cell r="A154" t="str">
            <v>PSP7153</v>
          </cell>
          <cell r="B154">
            <v>41</v>
          </cell>
          <cell r="C154">
            <v>41</v>
          </cell>
          <cell r="D154">
            <v>4070</v>
          </cell>
          <cell r="E154">
            <v>407</v>
          </cell>
        </row>
        <row r="155">
          <cell r="A155" t="str">
            <v>PSP7154</v>
          </cell>
          <cell r="B155">
            <v>69</v>
          </cell>
          <cell r="C155">
            <v>69</v>
          </cell>
          <cell r="D155">
            <v>6265</v>
          </cell>
          <cell r="E155">
            <v>626.5</v>
          </cell>
        </row>
        <row r="156">
          <cell r="A156" t="str">
            <v>PSP7155</v>
          </cell>
          <cell r="B156">
            <v>9</v>
          </cell>
          <cell r="C156">
            <v>9</v>
          </cell>
          <cell r="D156">
            <v>1155</v>
          </cell>
          <cell r="E156">
            <v>115.5</v>
          </cell>
        </row>
        <row r="157">
          <cell r="A157" t="str">
            <v>PSP7156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</row>
        <row r="158">
          <cell r="A158" t="str">
            <v>PSP7157</v>
          </cell>
          <cell r="B158">
            <v>16</v>
          </cell>
          <cell r="C158">
            <v>16</v>
          </cell>
          <cell r="D158">
            <v>2590</v>
          </cell>
          <cell r="E158">
            <v>259</v>
          </cell>
        </row>
        <row r="159">
          <cell r="A159" t="str">
            <v>PSP7158</v>
          </cell>
          <cell r="B159">
            <v>2</v>
          </cell>
          <cell r="C159">
            <v>2</v>
          </cell>
          <cell r="D159">
            <v>310</v>
          </cell>
          <cell r="E159">
            <v>31</v>
          </cell>
        </row>
        <row r="160">
          <cell r="A160" t="str">
            <v>PSP7159</v>
          </cell>
          <cell r="B160">
            <v>18</v>
          </cell>
          <cell r="C160">
            <v>18</v>
          </cell>
          <cell r="D160">
            <v>1850</v>
          </cell>
          <cell r="E160">
            <v>185</v>
          </cell>
        </row>
        <row r="161">
          <cell r="A161" t="str">
            <v>PSP7160</v>
          </cell>
          <cell r="B161">
            <v>13</v>
          </cell>
          <cell r="C161">
            <v>13</v>
          </cell>
          <cell r="D161">
            <v>1485</v>
          </cell>
          <cell r="E161">
            <v>148.5</v>
          </cell>
        </row>
        <row r="162">
          <cell r="A162" t="str">
            <v>PSP7161</v>
          </cell>
          <cell r="B162">
            <v>7</v>
          </cell>
          <cell r="C162">
            <v>7</v>
          </cell>
          <cell r="D162">
            <v>620</v>
          </cell>
          <cell r="E162">
            <v>62</v>
          </cell>
        </row>
        <row r="163">
          <cell r="A163" t="str">
            <v>PSP7162</v>
          </cell>
          <cell r="B163">
            <v>421</v>
          </cell>
          <cell r="C163">
            <v>421</v>
          </cell>
          <cell r="D163">
            <v>29740</v>
          </cell>
          <cell r="E163">
            <v>2974</v>
          </cell>
        </row>
        <row r="164">
          <cell r="A164" t="str">
            <v>PSP7163</v>
          </cell>
          <cell r="B164">
            <v>7</v>
          </cell>
          <cell r="C164">
            <v>7</v>
          </cell>
          <cell r="D164">
            <v>545</v>
          </cell>
          <cell r="E164">
            <v>54.5</v>
          </cell>
        </row>
        <row r="165">
          <cell r="A165" t="str">
            <v>PSP7164</v>
          </cell>
          <cell r="B165">
            <v>7</v>
          </cell>
          <cell r="C165">
            <v>7</v>
          </cell>
          <cell r="D165">
            <v>660</v>
          </cell>
          <cell r="E165">
            <v>66</v>
          </cell>
        </row>
        <row r="166">
          <cell r="A166" t="str">
            <v>PSP7165</v>
          </cell>
          <cell r="B166">
            <v>10</v>
          </cell>
          <cell r="C166">
            <v>10</v>
          </cell>
          <cell r="D166">
            <v>795</v>
          </cell>
          <cell r="E166">
            <v>79.5</v>
          </cell>
        </row>
        <row r="167">
          <cell r="A167" t="str">
            <v>PSP7166</v>
          </cell>
          <cell r="B167">
            <v>197</v>
          </cell>
          <cell r="C167">
            <v>197</v>
          </cell>
          <cell r="D167">
            <v>16960</v>
          </cell>
          <cell r="E167">
            <v>1696</v>
          </cell>
        </row>
        <row r="168">
          <cell r="A168" t="str">
            <v>PSP7167</v>
          </cell>
          <cell r="B168">
            <v>22</v>
          </cell>
          <cell r="C168">
            <v>22</v>
          </cell>
          <cell r="D168">
            <v>1340</v>
          </cell>
          <cell r="E168">
            <v>134</v>
          </cell>
        </row>
        <row r="169">
          <cell r="A169" t="str">
            <v>PSP7168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</row>
        <row r="170">
          <cell r="A170" t="str">
            <v>PSP7169</v>
          </cell>
          <cell r="B170">
            <v>14</v>
          </cell>
          <cell r="C170">
            <v>14</v>
          </cell>
          <cell r="D170">
            <v>1385</v>
          </cell>
          <cell r="E170">
            <v>138.5</v>
          </cell>
        </row>
        <row r="171">
          <cell r="A171" t="str">
            <v>PSP7170</v>
          </cell>
          <cell r="B171">
            <v>82</v>
          </cell>
          <cell r="C171">
            <v>82</v>
          </cell>
          <cell r="D171">
            <v>6000</v>
          </cell>
          <cell r="E171">
            <v>600</v>
          </cell>
        </row>
        <row r="172">
          <cell r="A172" t="str">
            <v>PSP7171</v>
          </cell>
          <cell r="B172">
            <v>51</v>
          </cell>
          <cell r="C172">
            <v>51</v>
          </cell>
          <cell r="D172">
            <v>4150</v>
          </cell>
          <cell r="E172">
            <v>415</v>
          </cell>
        </row>
        <row r="173">
          <cell r="A173" t="str">
            <v>PSP7172</v>
          </cell>
          <cell r="B173">
            <v>8</v>
          </cell>
          <cell r="C173">
            <v>8</v>
          </cell>
          <cell r="D173">
            <v>590</v>
          </cell>
          <cell r="E173">
            <v>59</v>
          </cell>
        </row>
        <row r="174">
          <cell r="A174" t="str">
            <v>PSP7173</v>
          </cell>
          <cell r="B174">
            <v>1</v>
          </cell>
          <cell r="C174">
            <v>1</v>
          </cell>
          <cell r="D174">
            <v>80</v>
          </cell>
          <cell r="E174">
            <v>8</v>
          </cell>
        </row>
        <row r="175">
          <cell r="A175" t="str">
            <v>PSP7174</v>
          </cell>
          <cell r="B175">
            <v>30</v>
          </cell>
          <cell r="C175">
            <v>30</v>
          </cell>
          <cell r="D175">
            <v>3155</v>
          </cell>
          <cell r="E175">
            <v>315.5</v>
          </cell>
        </row>
        <row r="176">
          <cell r="A176" t="str">
            <v>PSP7175</v>
          </cell>
          <cell r="B176">
            <v>11</v>
          </cell>
          <cell r="C176">
            <v>11</v>
          </cell>
          <cell r="D176">
            <v>950</v>
          </cell>
          <cell r="E176">
            <v>95</v>
          </cell>
        </row>
        <row r="177">
          <cell r="A177" t="str">
            <v>PSP7176</v>
          </cell>
          <cell r="B177">
            <v>41</v>
          </cell>
          <cell r="C177">
            <v>41</v>
          </cell>
          <cell r="D177">
            <v>2545</v>
          </cell>
          <cell r="E177">
            <v>254.5</v>
          </cell>
        </row>
        <row r="178">
          <cell r="A178" t="str">
            <v>PSP7177</v>
          </cell>
          <cell r="B178">
            <v>28</v>
          </cell>
          <cell r="C178">
            <v>28</v>
          </cell>
          <cell r="D178">
            <v>5530</v>
          </cell>
          <cell r="E178">
            <v>553</v>
          </cell>
        </row>
        <row r="179">
          <cell r="A179" t="str">
            <v>PSP7178</v>
          </cell>
          <cell r="B179">
            <v>187</v>
          </cell>
          <cell r="C179">
            <v>187</v>
          </cell>
          <cell r="D179">
            <v>20630</v>
          </cell>
          <cell r="E179">
            <v>2063</v>
          </cell>
        </row>
        <row r="180">
          <cell r="A180" t="str">
            <v>PSP7179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</row>
        <row r="181">
          <cell r="A181" t="str">
            <v>PSP7180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</row>
        <row r="182">
          <cell r="A182" t="str">
            <v>PSP7181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</row>
        <row r="183">
          <cell r="A183" t="str">
            <v>PSP7182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</row>
        <row r="184">
          <cell r="A184" t="str">
            <v>PSP7183</v>
          </cell>
          <cell r="B184">
            <v>2</v>
          </cell>
          <cell r="C184">
            <v>2</v>
          </cell>
          <cell r="D184">
            <v>140</v>
          </cell>
          <cell r="E184">
            <v>14</v>
          </cell>
        </row>
        <row r="185">
          <cell r="A185" t="str">
            <v>PSP7184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</row>
        <row r="186">
          <cell r="A186" t="str">
            <v>PSP7185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</row>
        <row r="187">
          <cell r="A187" t="str">
            <v>PSP7186</v>
          </cell>
          <cell r="B187">
            <v>11</v>
          </cell>
          <cell r="C187">
            <v>11</v>
          </cell>
          <cell r="D187">
            <v>825</v>
          </cell>
          <cell r="E187">
            <v>82.5</v>
          </cell>
        </row>
        <row r="188">
          <cell r="A188" t="str">
            <v>PSP7187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</row>
        <row r="189">
          <cell r="A189" t="str">
            <v>PSP7188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</row>
        <row r="190">
          <cell r="A190" t="str">
            <v>PSP7189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</row>
        <row r="191">
          <cell r="A191" t="str">
            <v>PSP7190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</row>
        <row r="192">
          <cell r="A192" t="str">
            <v>PSP7191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</row>
        <row r="193">
          <cell r="A193" t="str">
            <v>PSP7192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</row>
        <row r="194">
          <cell r="A194" t="str">
            <v>PSP7193</v>
          </cell>
          <cell r="B194">
            <v>8</v>
          </cell>
          <cell r="C194">
            <v>8</v>
          </cell>
          <cell r="D194">
            <v>845</v>
          </cell>
          <cell r="E194">
            <v>84.5</v>
          </cell>
        </row>
        <row r="195">
          <cell r="A195" t="str">
            <v>PSP7194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</row>
        <row r="196">
          <cell r="A196" t="str">
            <v>PSP7195</v>
          </cell>
          <cell r="B196">
            <v>2</v>
          </cell>
          <cell r="C196">
            <v>2</v>
          </cell>
          <cell r="D196">
            <v>265</v>
          </cell>
          <cell r="E196">
            <v>26.5</v>
          </cell>
        </row>
        <row r="197">
          <cell r="A197" t="str">
            <v>PSP7196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</row>
        <row r="198">
          <cell r="A198" t="str">
            <v>PSP7197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</row>
        <row r="199">
          <cell r="A199" t="str">
            <v>PSP7198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</row>
        <row r="200">
          <cell r="A200" t="str">
            <v>PSP7200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</row>
        <row r="201">
          <cell r="A201" t="str">
            <v>PSP7201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</row>
        <row r="202">
          <cell r="A202" t="str">
            <v>PSP7202</v>
          </cell>
          <cell r="B202">
            <v>9</v>
          </cell>
          <cell r="C202">
            <v>9</v>
          </cell>
          <cell r="D202">
            <v>930</v>
          </cell>
          <cell r="E202">
            <v>93</v>
          </cell>
        </row>
        <row r="203">
          <cell r="A203" t="str">
            <v>PSP7204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</row>
        <row r="204">
          <cell r="A204" t="str">
            <v>PSP7205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</row>
        <row r="205">
          <cell r="A205" t="str">
            <v>PSP7206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</row>
        <row r="206">
          <cell r="A206" t="str">
            <v>PSP7207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</row>
        <row r="207">
          <cell r="A207" t="str">
            <v>PSP7208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</row>
        <row r="208">
          <cell r="A208" t="str">
            <v>PSP7209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</row>
        <row r="209">
          <cell r="A209" t="str">
            <v>PSP7210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</row>
        <row r="210">
          <cell r="A210" t="str">
            <v>PSP7212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</row>
        <row r="211">
          <cell r="A211" t="str">
            <v>PSP7214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</row>
        <row r="212">
          <cell r="A212" t="str">
            <v>PSP7217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</row>
        <row r="213">
          <cell r="A213" t="str">
            <v>PSP7218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</row>
        <row r="214">
          <cell r="A214" t="str">
            <v>PSP7219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</row>
      </sheetData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esktop/PSP_Commission_Oct_2017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041.423424189816" createdVersion="6" refreshedVersion="6" minRefreshableVersion="3" recordCount="138">
  <cacheSource type="worksheet">
    <worksheetSource ref="A1:J139" sheet="FAM"/>
  </cacheSource>
  <cacheFields count="10">
    <cacheField name="No" numFmtId="0">
      <sharedItems containsSemiMixedTypes="0" containsString="0" containsNumber="1" containsInteger="1" minValue="1" maxValue="163"/>
    </cacheField>
    <cacheField name="Master" numFmtId="0">
      <sharedItems count="18">
        <s v="Kerry"/>
        <s v="KVIL"/>
        <s v="TPLU"/>
        <s v="PINK"/>
        <s v="NLCH"/>
        <s v="TKRU"/>
        <s v="SUKS"/>
        <s v="RMA2"/>
        <s v="ONUT"/>
        <s v="BKEN"/>
        <s v="MTNG"/>
        <s v="DONM"/>
        <s v="TUMP"/>
        <s v="CHC4"/>
        <s v="NMIN"/>
        <s v="HPPY"/>
        <s v="PTNK"/>
        <s v="LKAB"/>
      </sharedItems>
    </cacheField>
    <cacheField name="Partner/Brn." numFmtId="164">
      <sharedItems/>
    </cacheField>
    <cacheField name="Mar-17" numFmtId="0">
      <sharedItems containsString="0" containsBlank="1" containsNumber="1" containsInteger="1" minValue="2510" maxValue="5005"/>
    </cacheField>
    <cacheField name="Apr-17" numFmtId="0">
      <sharedItems containsString="0" containsBlank="1" containsNumber="1" containsInteger="1" minValue="3143" maxValue="6851"/>
    </cacheField>
    <cacheField name="May-17" numFmtId="0">
      <sharedItems containsString="0" containsBlank="1" containsNumber="1" containsInteger="1" minValue="4376" maxValue="8589"/>
    </cacheField>
    <cacheField name="Jun-17" numFmtId="0">
      <sharedItems containsString="0" containsBlank="1" containsNumber="1" containsInteger="1" minValue="134" maxValue="15285"/>
    </cacheField>
    <cacheField name="Jul-17" numFmtId="164">
      <sharedItems containsString="0" containsBlank="1" containsNumber="1" containsInteger="1" minValue="1607" maxValue="15617"/>
    </cacheField>
    <cacheField name="Aug-17" numFmtId="164">
      <sharedItems containsString="0" containsBlank="1" containsNumber="1" containsInteger="1" minValue="0" maxValue="15050"/>
    </cacheField>
    <cacheField name="Sep-17" numFmtId="164">
      <sharedItems containsSemiMixedTypes="0" containsString="0" containsNumber="1" containsInteger="1" minValue="99" maxValue="126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3041.426658680553" createdVersion="6" refreshedVersion="6" minRefreshableVersion="3" recordCount="18">
  <cacheSource type="worksheet">
    <worksheetSource ref="A1:J19" sheet="OFM"/>
  </cacheSource>
  <cacheFields count="10">
    <cacheField name="No" numFmtId="0">
      <sharedItems containsString="0" containsBlank="1" containsNumber="1" containsInteger="1" minValue="1" maxValue="17"/>
    </cacheField>
    <cacheField name="Master" numFmtId="0">
      <sharedItems containsBlank="1" count="10">
        <m/>
        <s v="RMA2"/>
        <s v="Kerry"/>
        <s v="SUKS"/>
        <s v="BKAE"/>
        <s v="CHC4"/>
        <s v="TPLU"/>
        <s v="KVIL"/>
        <s v="HPPY"/>
        <s v="SMUT"/>
      </sharedItems>
    </cacheField>
    <cacheField name="Partner/Brn." numFmtId="49">
      <sharedItems containsBlank="1"/>
    </cacheField>
    <cacheField name="Mar-17" numFmtId="0">
      <sharedItems containsBlank="1" containsMixedTypes="1" containsNumber="1" containsInteger="1" minValue="11206" maxValue="11206"/>
    </cacheField>
    <cacheField name="Apr-17" numFmtId="0">
      <sharedItems containsBlank="1" containsMixedTypes="1" containsNumber="1" containsInteger="1" minValue="12358" maxValue="55809"/>
    </cacheField>
    <cacheField name="May-17" numFmtId="0">
      <sharedItems containsBlank="1" containsMixedTypes="1" containsNumber="1" containsInteger="1" minValue="26108" maxValue="77523"/>
    </cacheField>
    <cacheField name="Jun-17" numFmtId="0">
      <sharedItems containsBlank="1" containsMixedTypes="1" containsNumber="1" containsInteger="1" minValue="1943" maxValue="84746"/>
    </cacheField>
    <cacheField name="Jul-17" numFmtId="0">
      <sharedItems containsBlank="1" containsMixedTypes="1" containsNumber="1" containsInteger="1" minValue="11680" maxValue="100012"/>
    </cacheField>
    <cacheField name="Aug-17" numFmtId="164">
      <sharedItems containsBlank="1" containsMixedTypes="1" containsNumber="1" containsInteger="1" minValue="2879" maxValue="130335"/>
    </cacheField>
    <cacheField name="Sep-17" numFmtId="0">
      <sharedItems containsBlank="1" containsMixedTypes="1" containsNumber="1" containsInteger="1" minValue="931" maxValue="1328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3043.396076157405" createdVersion="6" refreshedVersion="6" minRefreshableVersion="3" recordCount="213">
  <cacheSource type="worksheet">
    <worksheetSource ref="A1:H214" sheet="Sheet1" r:id="rId2"/>
  </cacheSource>
  <cacheFields count="8">
    <cacheField name="Profile ID" numFmtId="0">
      <sharedItems/>
    </cacheField>
    <cacheField name="Profile name" numFmtId="0">
      <sharedItems/>
    </cacheField>
    <cacheField name="Branch" numFmtId="0">
      <sharedItems count="48">
        <s v="SLOM"/>
        <s v="ONUT"/>
        <s v="BKAE"/>
        <s v="NKAM"/>
        <s v="TEPA"/>
        <s v="SUKS"/>
        <s v="MTNG"/>
        <s v="TNON"/>
        <s v="TSIT"/>
        <s v="BSTO"/>
        <s v="SMUT"/>
        <s v="MPTN"/>
        <s v="BYAI"/>
        <s v="RSIT"/>
        <s v="TUPM"/>
        <s v="BKEN"/>
        <s v="PINK"/>
        <s v="KSWA"/>
        <s v="BBUA"/>
        <s v="PKED"/>
        <s v="HPPY"/>
        <s v="BBON"/>
        <s v="TKRU"/>
        <s v="DONM"/>
        <s v="PTNK"/>
        <s v="SCON"/>
        <s v="MAHA"/>
        <s v="PANT"/>
        <s v="TYA6"/>
        <s v="BROM"/>
        <s v="SMAI"/>
        <s v="BAPU"/>
        <s v="CHC4"/>
        <s v="TPLU"/>
        <s v="RMA2"/>
        <s v="NMIN"/>
        <s v="NAIN"/>
        <s v="EKKA"/>
        <s v="BPEE"/>
        <s v="TTAI"/>
        <s v="TAIT"/>
        <s v="ROMK"/>
        <s v="KKAW"/>
        <s v="BANA"/>
        <s v="SNOI"/>
        <s v="TNPT"/>
        <s v="TYA3"/>
        <s v="NLCH"/>
      </sharedItems>
    </cacheField>
    <cacheField name="Consignment" numFmtId="0">
      <sharedItems containsSemiMixedTypes="0" containsString="0" containsNumber="1" containsInteger="1" minValue="0" maxValue="431"/>
    </cacheField>
    <cacheField name="Boxes" numFmtId="0">
      <sharedItems containsSemiMixedTypes="0" containsString="0" containsNumber="1" containsInteger="1" minValue="0" maxValue="431"/>
    </cacheField>
    <cacheField name="Cash" numFmtId="0">
      <sharedItems containsSemiMixedTypes="0" containsString="0" containsNumber="1" containsInteger="1" minValue="0" maxValue="50715"/>
    </cacheField>
    <cacheField name="Commission 10%" numFmtId="0">
      <sharedItems containsSemiMixedTypes="0" containsString="0" containsNumber="1" minValue="0" maxValue="5071.5"/>
    </cacheField>
    <cacheField name="Commission 25%" numFmtId="0">
      <sharedItems containsSemiMixedTypes="0" containsString="0" containsNumber="1" minValue="0" maxValue="12678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">
  <r>
    <n v="1"/>
    <x v="0"/>
    <s v="FamilyMart SILOM32"/>
    <n v="5005"/>
    <n v="6851"/>
    <n v="8589"/>
    <n v="9101"/>
    <n v="8033"/>
    <n v="11574"/>
    <n v="9127"/>
  </r>
  <r>
    <n v="2"/>
    <x v="1"/>
    <s v="FamilyMart PRESIDENT PARK TOWER SUKHUMVIT24"/>
    <n v="2510"/>
    <n v="3143"/>
    <n v="4376"/>
    <n v="4220"/>
    <n v="5968"/>
    <n v="6440"/>
    <n v="6518"/>
  </r>
  <r>
    <n v="3"/>
    <x v="0"/>
    <s v="FamilyMart  HOLIDAY INN SILOM "/>
    <m/>
    <m/>
    <n v="6981"/>
    <n v="15285"/>
    <n v="15617"/>
    <n v="15050"/>
    <n v="12685"/>
  </r>
  <r>
    <n v="4"/>
    <x v="0"/>
    <s v="FamilyMart THANIYA"/>
    <m/>
    <m/>
    <m/>
    <n v="134"/>
    <n v="1607"/>
    <n v="4414"/>
    <n v="4494"/>
  </r>
  <r>
    <n v="5"/>
    <x v="0"/>
    <s v="FamilyMart Silom Square"/>
    <m/>
    <m/>
    <m/>
    <n v="431"/>
    <n v="4232"/>
    <n v="2610"/>
    <n v="3797"/>
  </r>
  <r>
    <n v="6"/>
    <x v="0"/>
    <s v="FamilyMart SURAWONG CENTER"/>
    <m/>
    <m/>
    <m/>
    <n v="466"/>
    <n v="3239"/>
    <n v="5423"/>
    <n v="8701"/>
  </r>
  <r>
    <n v="7"/>
    <x v="0"/>
    <s v="FamilyMart JC.KEVIN TOWER SATHORN"/>
    <m/>
    <m/>
    <m/>
    <n v="835"/>
    <n v="7454"/>
    <n v="11250"/>
    <n v="8243"/>
  </r>
  <r>
    <n v="8"/>
    <x v="0"/>
    <s v="FamilyMart MONTIEN PLAZA"/>
    <m/>
    <m/>
    <m/>
    <n v="1364"/>
    <n v="3905"/>
    <n v="5691"/>
    <n v="8666"/>
  </r>
  <r>
    <n v="9"/>
    <x v="0"/>
    <s v="FamilyMart THANON MANGKON"/>
    <m/>
    <m/>
    <m/>
    <m/>
    <m/>
    <n v="6151"/>
    <n v="5672"/>
  </r>
  <r>
    <n v="10"/>
    <x v="2"/>
    <s v="FamilyMart CHAROENNAKORN 13"/>
    <m/>
    <m/>
    <m/>
    <m/>
    <m/>
    <n v="788"/>
    <n v="7457"/>
  </r>
  <r>
    <n v="11"/>
    <x v="3"/>
    <s v="FamilyMart LADYA 1 "/>
    <m/>
    <m/>
    <m/>
    <m/>
    <m/>
    <n v="8361"/>
    <n v="11322"/>
  </r>
  <r>
    <n v="12"/>
    <x v="2"/>
    <s v="FamilyMart TAKSIN 44 "/>
    <m/>
    <m/>
    <m/>
    <m/>
    <m/>
    <n v="2494"/>
    <n v="6257"/>
  </r>
  <r>
    <n v="13"/>
    <x v="4"/>
    <s v="FamilyMart SOI SUANPLU "/>
    <m/>
    <m/>
    <m/>
    <m/>
    <m/>
    <n v="2156"/>
    <n v="6104"/>
  </r>
  <r>
    <n v="14"/>
    <x v="4"/>
    <s v="FamilyMart SOI SUANPLU 8 "/>
    <m/>
    <m/>
    <m/>
    <m/>
    <m/>
    <n v="2936"/>
    <n v="5780"/>
  </r>
  <r>
    <n v="15"/>
    <x v="0"/>
    <s v="FamilyMart JOMSOMBOON "/>
    <m/>
    <m/>
    <m/>
    <m/>
    <m/>
    <n v="2859"/>
    <n v="8177"/>
  </r>
  <r>
    <n v="16"/>
    <x v="2"/>
    <s v="FamilyMart CHAROENNAKORN  14 YAEK 25"/>
    <m/>
    <m/>
    <m/>
    <m/>
    <m/>
    <n v="4432"/>
    <n v="6545"/>
  </r>
  <r>
    <n v="17"/>
    <x v="0"/>
    <s v="FamilyMart CHAN  27"/>
    <m/>
    <m/>
    <m/>
    <m/>
    <m/>
    <n v="2936"/>
    <n v="8453"/>
  </r>
  <r>
    <n v="18"/>
    <x v="4"/>
    <s v="FamilyMart THE TRUST PRARAM 3"/>
    <m/>
    <m/>
    <m/>
    <m/>
    <m/>
    <n v="4861"/>
    <n v="6876"/>
  </r>
  <r>
    <n v="19"/>
    <x v="0"/>
    <s v="FamilyMart WONGWAENAUSAHAKAM PRARAM 3 "/>
    <m/>
    <m/>
    <m/>
    <m/>
    <m/>
    <n v="4560"/>
    <n v="6702"/>
  </r>
  <r>
    <n v="20"/>
    <x v="5"/>
    <s v="FamilyMart KHRU  NAI  3"/>
    <m/>
    <m/>
    <m/>
    <m/>
    <m/>
    <n v="2190"/>
    <n v="3501"/>
  </r>
  <r>
    <n v="21"/>
    <x v="2"/>
    <s v="FamilyMart SAMITIVEJ THONBURI  HOSPITAL "/>
    <m/>
    <m/>
    <m/>
    <m/>
    <m/>
    <n v="2685"/>
    <n v="3985"/>
  </r>
  <r>
    <n v="22"/>
    <x v="6"/>
    <s v="FamilyMart SOI SUKSAWAT 50"/>
    <m/>
    <m/>
    <m/>
    <m/>
    <m/>
    <n v="2416"/>
    <n v="3231"/>
  </r>
  <r>
    <n v="23"/>
    <x v="5"/>
    <s v="FamilyMart PRACHAUTHIT  98"/>
    <m/>
    <m/>
    <m/>
    <m/>
    <m/>
    <n v="679"/>
    <n v="3754"/>
  </r>
  <r>
    <n v="24"/>
    <x v="5"/>
    <s v="FamilyMart LIAPTHANGDUAN  PRACHAUTHIT"/>
    <m/>
    <m/>
    <m/>
    <m/>
    <m/>
    <n v="3513"/>
    <n v="5078"/>
  </r>
  <r>
    <n v="25"/>
    <x v="0"/>
    <s v="FamilyMart SOI ANAMAI NGAM CHAROEN11"/>
    <m/>
    <m/>
    <m/>
    <m/>
    <m/>
    <n v="4471"/>
    <n v="11902"/>
  </r>
  <r>
    <n v="26"/>
    <x v="7"/>
    <s v="FamilyMart PHARAM 2 SOI 69 YAEK3 "/>
    <m/>
    <m/>
    <m/>
    <m/>
    <m/>
    <n v="5156"/>
    <n v="9411"/>
  </r>
  <r>
    <n v="27"/>
    <x v="7"/>
    <s v="FamilyMart PRARAM  2  SOI  69  YAEK  4"/>
    <m/>
    <m/>
    <m/>
    <m/>
    <m/>
    <n v="6832"/>
    <n v="6519"/>
  </r>
  <r>
    <n v="28"/>
    <x v="7"/>
    <s v="FamilyMart WATSINGHA"/>
    <m/>
    <m/>
    <m/>
    <m/>
    <m/>
    <n v="1338"/>
    <n v="4361"/>
  </r>
  <r>
    <n v="29"/>
    <x v="6"/>
    <s v="FamilyMart SUKSAWAT 2 YEAK NAIPHIN "/>
    <m/>
    <m/>
    <m/>
    <m/>
    <m/>
    <n v="2906"/>
    <n v="5590"/>
  </r>
  <r>
    <n v="30"/>
    <x v="7"/>
    <s v="FamilyMart PRARAM 2 SOI 38"/>
    <m/>
    <m/>
    <m/>
    <m/>
    <m/>
    <n v="1736"/>
    <n v="7868"/>
  </r>
  <r>
    <n v="31"/>
    <x v="7"/>
    <s v="FamilyMart PRARAM 2 SOI 30"/>
    <m/>
    <m/>
    <m/>
    <m/>
    <m/>
    <n v="2215"/>
    <n v="11034"/>
  </r>
  <r>
    <n v="32"/>
    <x v="2"/>
    <s v="FamilyMart CHOMTHONG 16"/>
    <m/>
    <m/>
    <m/>
    <m/>
    <m/>
    <n v="7469"/>
    <n v="9632"/>
  </r>
  <r>
    <n v="33"/>
    <x v="6"/>
    <s v="FamilyMart BANGPRAKOK 9 INTER HOSPITAL"/>
    <m/>
    <m/>
    <m/>
    <m/>
    <m/>
    <n v="669"/>
    <n v="4680"/>
  </r>
  <r>
    <n v="34"/>
    <x v="2"/>
    <s v="FamilyMart CHOMTHONG19  "/>
    <m/>
    <m/>
    <m/>
    <m/>
    <m/>
    <n v="2866"/>
    <n v="7354"/>
  </r>
  <r>
    <n v="35"/>
    <x v="2"/>
    <s v="FamilyMart ASPIRE SATHON-TAKSIN"/>
    <m/>
    <m/>
    <m/>
    <m/>
    <m/>
    <n v="3840"/>
    <n v="4057"/>
  </r>
  <r>
    <n v="36"/>
    <x v="0"/>
    <s v="FamilyMart TALAD SAENGTHIP"/>
    <m/>
    <m/>
    <m/>
    <m/>
    <m/>
    <n v="598"/>
    <n v="4539"/>
  </r>
  <r>
    <n v="37"/>
    <x v="8"/>
    <s v="FamilyMart SUKHUMVIT 50"/>
    <m/>
    <m/>
    <m/>
    <m/>
    <m/>
    <n v="974"/>
    <n v="3025"/>
  </r>
  <r>
    <n v="38"/>
    <x v="1"/>
    <s v="FamilyMart SUKHUMVIT 48"/>
    <m/>
    <m/>
    <m/>
    <m/>
    <m/>
    <n v="258"/>
    <n v="5871"/>
  </r>
  <r>
    <n v="39"/>
    <x v="1"/>
    <s v="FamilyMart ASPIRE SUKHUMVIT 48"/>
    <m/>
    <m/>
    <m/>
    <m/>
    <m/>
    <n v="3437"/>
    <n v="3939"/>
  </r>
  <r>
    <n v="40"/>
    <x v="1"/>
    <s v="FamilyMart SUKHUMVIT 42"/>
    <m/>
    <m/>
    <m/>
    <m/>
    <m/>
    <n v="772"/>
    <n v="2319"/>
  </r>
  <r>
    <n v="41"/>
    <x v="1"/>
    <s v="FamilyMart YEAKLUAYNAMTHAI"/>
    <m/>
    <m/>
    <m/>
    <m/>
    <m/>
    <n v="1023"/>
    <n v="3602"/>
  </r>
  <r>
    <n v="42"/>
    <x v="1"/>
    <s v="FamilyMart ASPIRE RAMA 4"/>
    <m/>
    <m/>
    <m/>
    <m/>
    <m/>
    <n v="3119"/>
    <n v="7345"/>
  </r>
  <r>
    <n v="43"/>
    <x v="1"/>
    <s v="FamilyMart SOI SAENSUK"/>
    <m/>
    <m/>
    <m/>
    <m/>
    <m/>
    <n v="2664"/>
    <n v="2902"/>
  </r>
  <r>
    <n v="44"/>
    <x v="1"/>
    <s v="FamilyMart REGENCY PARK SUKHUMVIT 22"/>
    <m/>
    <m/>
    <m/>
    <m/>
    <m/>
    <n v="1302"/>
    <n v="2337"/>
  </r>
  <r>
    <n v="45"/>
    <x v="1"/>
    <s v="FamilyMart SAINUMTIP"/>
    <m/>
    <m/>
    <m/>
    <m/>
    <m/>
    <n v="618"/>
    <n v="2167"/>
  </r>
  <r>
    <n v="46"/>
    <x v="1"/>
    <s v="FamilyMart SUKHUMVIT 20.2"/>
    <m/>
    <m/>
    <m/>
    <m/>
    <m/>
    <n v="589"/>
    <n v="3848"/>
  </r>
  <r>
    <n v="47"/>
    <x v="1"/>
    <s v="FamilyMart SUKHUMVIT 20"/>
    <m/>
    <m/>
    <m/>
    <m/>
    <m/>
    <n v="694"/>
    <n v="3123"/>
  </r>
  <r>
    <n v="48"/>
    <x v="1"/>
    <s v="FamilyMart SUKHUMVIT 18"/>
    <m/>
    <m/>
    <m/>
    <m/>
    <m/>
    <n v="1143"/>
    <n v="2866"/>
  </r>
  <r>
    <n v="49"/>
    <x v="1"/>
    <s v="FamilyMart SUKHUMVIT 16"/>
    <m/>
    <m/>
    <m/>
    <m/>
    <m/>
    <n v="2786"/>
    <n v="4761"/>
  </r>
  <r>
    <n v="50"/>
    <x v="0"/>
    <s v="FamilyMart SUKHUMVIT 4"/>
    <m/>
    <m/>
    <m/>
    <m/>
    <m/>
    <n v="1757"/>
    <n v="3612"/>
  </r>
  <r>
    <n v="51"/>
    <x v="0"/>
    <s v="FamilyMart BB BUILDING "/>
    <m/>
    <m/>
    <m/>
    <m/>
    <m/>
    <n v="4808"/>
    <n v="5469"/>
  </r>
  <r>
    <n v="52"/>
    <x v="0"/>
    <s v="FamilyMart PREEDEEPANOMYONG  26 "/>
    <m/>
    <m/>
    <m/>
    <m/>
    <m/>
    <n v="2179"/>
    <n v="6267"/>
  </r>
  <r>
    <n v="53"/>
    <x v="0"/>
    <s v="FamilyMart PREEDEEPANOMYONG  42"/>
    <m/>
    <m/>
    <m/>
    <m/>
    <m/>
    <n v="2511"/>
    <n v="3493"/>
  </r>
  <r>
    <n v="54"/>
    <x v="0"/>
    <s v="FamilyMart PREEDEEPANOMYONG  46.2"/>
    <m/>
    <m/>
    <m/>
    <m/>
    <m/>
    <n v="2629"/>
    <n v="5242"/>
  </r>
  <r>
    <n v="55"/>
    <x v="0"/>
    <s v="FamilyMart PREEDEEPANOMYONG  31"/>
    <m/>
    <m/>
    <m/>
    <m/>
    <m/>
    <n v="0"/>
    <n v="7444"/>
  </r>
  <r>
    <n v="56"/>
    <x v="0"/>
    <s v="FamilyMart THONGLOR 17 "/>
    <m/>
    <m/>
    <m/>
    <m/>
    <m/>
    <n v="5529"/>
    <n v="7459"/>
  </r>
  <r>
    <n v="57"/>
    <x v="0"/>
    <s v="FamilyMart THE RESIDENT THONGLOR"/>
    <m/>
    <m/>
    <m/>
    <m/>
    <m/>
    <n v="3572"/>
    <n v="10027"/>
  </r>
  <r>
    <n v="58"/>
    <x v="0"/>
    <s v="FamilyMart SUKHUMVIT 13"/>
    <m/>
    <m/>
    <m/>
    <m/>
    <m/>
    <n v="3749"/>
    <n v="7011"/>
  </r>
  <r>
    <n v="59"/>
    <x v="0"/>
    <s v="FamilyMart INTERCHANGE 2"/>
    <m/>
    <m/>
    <m/>
    <m/>
    <m/>
    <n v="2902"/>
    <n v="6165"/>
  </r>
  <r>
    <n v="60"/>
    <x v="0"/>
    <s v="FamilyMart SUKHUMVIT  23"/>
    <m/>
    <m/>
    <m/>
    <m/>
    <m/>
    <n v="2655"/>
    <n v="3163"/>
  </r>
  <r>
    <n v="61"/>
    <x v="0"/>
    <s v="FamilyMart SUKHUMVIT  25"/>
    <m/>
    <m/>
    <m/>
    <m/>
    <m/>
    <n v="1991"/>
    <n v="5209"/>
  </r>
  <r>
    <n v="62"/>
    <x v="0"/>
    <s v="FamilyMart SUKHUMVIT  33"/>
    <m/>
    <m/>
    <m/>
    <m/>
    <m/>
    <n v="1242"/>
    <n v="4852"/>
  </r>
  <r>
    <n v="63"/>
    <x v="0"/>
    <s v="FamilyMart Pak Soi Sukhumvit 33"/>
    <m/>
    <m/>
    <m/>
    <m/>
    <m/>
    <m/>
    <n v="3595"/>
  </r>
  <r>
    <n v="64"/>
    <x v="0"/>
    <s v="FamilyMart SUKHUMVIT  61"/>
    <m/>
    <m/>
    <m/>
    <m/>
    <m/>
    <n v="2578"/>
    <n v="6661"/>
  </r>
  <r>
    <n v="65"/>
    <x v="0"/>
    <s v="FamilyMart SUKHUMVIT  67"/>
    <m/>
    <m/>
    <m/>
    <m/>
    <m/>
    <n v="616"/>
    <n v="1835"/>
  </r>
  <r>
    <n v="66"/>
    <x v="0"/>
    <s v="FamilyMart THANON PUN"/>
    <m/>
    <m/>
    <m/>
    <m/>
    <m/>
    <n v="3258"/>
    <n v="5328"/>
  </r>
  <r>
    <n v="67"/>
    <x v="0"/>
    <s v="FamilyMart BANGKOK FASHION OUTLET SILOM"/>
    <m/>
    <m/>
    <m/>
    <m/>
    <m/>
    <n v="1109"/>
    <n v="5378"/>
  </r>
  <r>
    <n v="68"/>
    <x v="0"/>
    <s v="FamilyMart MA HOTEL"/>
    <m/>
    <m/>
    <m/>
    <m/>
    <m/>
    <n v="625"/>
    <n v="1261"/>
  </r>
  <r>
    <n v="69"/>
    <x v="0"/>
    <s v="FamilyMart BTS SURASAK "/>
    <m/>
    <m/>
    <m/>
    <m/>
    <m/>
    <n v="2244"/>
    <n v="5600"/>
  </r>
  <r>
    <n v="70"/>
    <x v="0"/>
    <s v="FamilyMart SOI CHULA 64 "/>
    <m/>
    <m/>
    <m/>
    <m/>
    <m/>
    <m/>
    <n v="1900"/>
  </r>
  <r>
    <n v="71"/>
    <x v="4"/>
    <s v="FamilyMart OFFICE CENTRAL WORLD "/>
    <m/>
    <m/>
    <m/>
    <m/>
    <m/>
    <m/>
    <n v="4197"/>
  </r>
  <r>
    <n v="72"/>
    <x v="0"/>
    <s v="FamilyMart CENTRAL EMBASSY "/>
    <m/>
    <m/>
    <m/>
    <m/>
    <m/>
    <m/>
    <n v="598"/>
  </r>
  <r>
    <n v="75"/>
    <x v="9"/>
    <s v="FamilyMart KEHA BANGBUA 2 "/>
    <m/>
    <m/>
    <m/>
    <m/>
    <m/>
    <m/>
    <n v="7135"/>
  </r>
  <r>
    <n v="76"/>
    <x v="10"/>
    <s v="FamilyMart PARKVIEW VIPHAVADI "/>
    <m/>
    <m/>
    <m/>
    <m/>
    <m/>
    <m/>
    <n v="5148"/>
  </r>
  <r>
    <n v="77"/>
    <x v="10"/>
    <s v="FamilyMart CHAENG WATTHANA 10"/>
    <m/>
    <m/>
    <m/>
    <m/>
    <m/>
    <m/>
    <n v="1948"/>
  </r>
  <r>
    <n v="78"/>
    <x v="10"/>
    <s v="FamilyMart KAM PHANG PHET 6 "/>
    <m/>
    <m/>
    <m/>
    <m/>
    <m/>
    <m/>
    <n v="1225"/>
  </r>
  <r>
    <n v="79"/>
    <x v="10"/>
    <s v="FamilyMart KOMKANKONGSON "/>
    <m/>
    <m/>
    <m/>
    <m/>
    <m/>
    <m/>
    <n v="1913"/>
  </r>
  <r>
    <n v="80"/>
    <x v="11"/>
    <s v="FamilyMart MOO BAN PIN CHAROEN 1"/>
    <m/>
    <m/>
    <m/>
    <m/>
    <m/>
    <m/>
    <n v="1987"/>
  </r>
  <r>
    <n v="81"/>
    <x v="0"/>
    <s v="FamilyMart VIPAWADEE 25 "/>
    <m/>
    <m/>
    <m/>
    <m/>
    <m/>
    <m/>
    <n v="1132"/>
  </r>
  <r>
    <n v="82"/>
    <x v="10"/>
    <s v="FamilyMart KOSUM SAMAKEE 1 "/>
    <m/>
    <m/>
    <m/>
    <m/>
    <m/>
    <m/>
    <n v="3099"/>
  </r>
  <r>
    <n v="83"/>
    <x v="0"/>
    <s v="FamilyMart KAMPHAENG PHET 6 SOI 7 "/>
    <m/>
    <m/>
    <m/>
    <m/>
    <m/>
    <m/>
    <n v="2153"/>
  </r>
  <r>
    <n v="84"/>
    <x v="11"/>
    <s v="FamilyMart DONMUEANG AIRPORT (BUS STOP)"/>
    <m/>
    <m/>
    <m/>
    <m/>
    <m/>
    <m/>
    <n v="1480"/>
  </r>
  <r>
    <n v="85"/>
    <x v="0"/>
    <s v="FamilyMart CALTEX NGAMWONGWAN "/>
    <m/>
    <m/>
    <m/>
    <m/>
    <m/>
    <m/>
    <n v="1604"/>
  </r>
  <r>
    <n v="86"/>
    <x v="9"/>
    <s v="PHAHOLYOTHIN 52 "/>
    <m/>
    <m/>
    <m/>
    <m/>
    <m/>
    <m/>
    <n v="3490"/>
  </r>
  <r>
    <n v="87"/>
    <x v="9"/>
    <s v="PHAHOLYOTHIN 54.2"/>
    <m/>
    <m/>
    <m/>
    <m/>
    <m/>
    <m/>
    <n v="3376"/>
  </r>
  <r>
    <n v="88"/>
    <x v="9"/>
    <s v="FamilyMart PHAHONYOTHIN 50 YAEK 13"/>
    <m/>
    <m/>
    <m/>
    <m/>
    <m/>
    <m/>
    <n v="944"/>
  </r>
  <r>
    <n v="89"/>
    <x v="9"/>
    <s v="FamilyMart PHAHOLYOTHIN 67.2"/>
    <m/>
    <m/>
    <m/>
    <m/>
    <m/>
    <m/>
    <n v="1407"/>
  </r>
  <r>
    <n v="90"/>
    <x v="9"/>
    <s v="FamilyMart PAHOLYOTHIN  SOI  57"/>
    <m/>
    <m/>
    <m/>
    <m/>
    <m/>
    <m/>
    <n v="5140"/>
  </r>
  <r>
    <n v="92"/>
    <x v="9"/>
    <s v="FamilyMart PHAHOLYONTHIN 69"/>
    <m/>
    <m/>
    <m/>
    <m/>
    <m/>
    <m/>
    <n v="1534"/>
  </r>
  <r>
    <n v="93"/>
    <x v="12"/>
    <s v="FamilyMart SAIMAI  SOI  10"/>
    <m/>
    <m/>
    <m/>
    <m/>
    <m/>
    <m/>
    <n v="1995"/>
  </r>
  <r>
    <n v="94"/>
    <x v="0"/>
    <s v="FamilyMart SUKHAPHIBAN  5  SOI  5  YAEK 21"/>
    <m/>
    <m/>
    <m/>
    <m/>
    <m/>
    <m/>
    <n v="2017"/>
  </r>
  <r>
    <n v="95"/>
    <x v="13"/>
    <s v="FamilyMart TALAD PUNTHONG"/>
    <m/>
    <m/>
    <m/>
    <m/>
    <m/>
    <m/>
    <n v="3046"/>
  </r>
  <r>
    <n v="96"/>
    <x v="9"/>
    <s v="FamilyMart REGENT  HOME15  CHAENGWATTANA "/>
    <m/>
    <m/>
    <m/>
    <m/>
    <m/>
    <m/>
    <n v="1737"/>
  </r>
  <r>
    <n v="97"/>
    <x v="14"/>
    <s v="FamilyMart RAMINTRA 65 "/>
    <m/>
    <m/>
    <m/>
    <m/>
    <m/>
    <m/>
    <n v="1717"/>
  </r>
  <r>
    <n v="98"/>
    <x v="9"/>
    <s v="FamilyMart MOOBAN TANASIN "/>
    <m/>
    <m/>
    <m/>
    <m/>
    <m/>
    <m/>
    <n v="1491"/>
  </r>
  <r>
    <n v="100"/>
    <x v="9"/>
    <s v="FamilyMart RAMINTRA  SOI  15 "/>
    <m/>
    <m/>
    <m/>
    <m/>
    <m/>
    <m/>
    <n v="2395"/>
  </r>
  <r>
    <n v="101"/>
    <x v="13"/>
    <s v="FamilyMart LADPRAO VILLAGE"/>
    <m/>
    <m/>
    <m/>
    <m/>
    <m/>
    <m/>
    <n v="1895"/>
  </r>
  <r>
    <n v="102"/>
    <x v="13"/>
    <s v="FamilyMart CHOKCHAI 4 SOI 54 YAEK 23 "/>
    <m/>
    <m/>
    <m/>
    <m/>
    <m/>
    <m/>
    <n v="3666"/>
  </r>
  <r>
    <n v="103"/>
    <x v="13"/>
    <s v="FamilyMart LADPHRAOWANGHIN 34"/>
    <m/>
    <m/>
    <m/>
    <m/>
    <m/>
    <m/>
    <n v="1572"/>
  </r>
  <r>
    <n v="104"/>
    <x v="13"/>
    <s v="FamilyMart  NAKNIWAT 4"/>
    <m/>
    <m/>
    <m/>
    <m/>
    <m/>
    <m/>
    <n v="731"/>
  </r>
  <r>
    <n v="105"/>
    <x v="13"/>
    <s v="FamilyMart SOI SANGKHOM SONGKHRO 28"/>
    <m/>
    <m/>
    <m/>
    <m/>
    <m/>
    <m/>
    <n v="673"/>
  </r>
  <r>
    <n v="106"/>
    <x v="13"/>
    <s v="FamilyMart LADPHARO WANGHIN 14"/>
    <m/>
    <m/>
    <m/>
    <m/>
    <m/>
    <m/>
    <n v="891"/>
  </r>
  <r>
    <n v="107"/>
    <x v="13"/>
    <s v="FamilyMart LADPHARO  WANGHIN  7"/>
    <m/>
    <m/>
    <m/>
    <m/>
    <m/>
    <m/>
    <n v="554"/>
  </r>
  <r>
    <n v="108"/>
    <x v="13"/>
    <s v="FamilyMart LADPHARO  WANGHIN 47"/>
    <m/>
    <m/>
    <m/>
    <m/>
    <m/>
    <m/>
    <n v="426"/>
  </r>
  <r>
    <n v="109"/>
    <x v="13"/>
    <s v="FamilyMart SATRIWITTHAYA  2   SOI  29"/>
    <m/>
    <m/>
    <m/>
    <m/>
    <m/>
    <m/>
    <n v="1184"/>
  </r>
  <r>
    <n v="110"/>
    <x v="13"/>
    <s v="FamilyMart S.S. CENTER"/>
    <m/>
    <m/>
    <m/>
    <m/>
    <m/>
    <m/>
    <n v="570"/>
  </r>
  <r>
    <n v="111"/>
    <x v="13"/>
    <s v="FamilyMart LADPHARO  WANGHIN  48 "/>
    <m/>
    <m/>
    <m/>
    <m/>
    <m/>
    <m/>
    <n v="560"/>
  </r>
  <r>
    <n v="112"/>
    <x v="13"/>
    <s v="FamilyMart TALAD BUAPATTANA"/>
    <m/>
    <m/>
    <m/>
    <m/>
    <m/>
    <m/>
    <n v="885"/>
  </r>
  <r>
    <n v="113"/>
    <x v="13"/>
    <s v="FamilyMart CALTEX  WANGHIN  GAS  STATION "/>
    <m/>
    <m/>
    <m/>
    <m/>
    <m/>
    <m/>
    <n v="853"/>
  </r>
  <r>
    <n v="114"/>
    <x v="15"/>
    <s v="FamilyMart Talad Bangkapi 2"/>
    <m/>
    <m/>
    <m/>
    <m/>
    <m/>
    <m/>
    <n v="426"/>
  </r>
  <r>
    <n v="115"/>
    <x v="15"/>
    <s v="FamilyMart LPN Ramkhamhaeng 44"/>
    <m/>
    <m/>
    <m/>
    <m/>
    <m/>
    <m/>
    <n v="1608"/>
  </r>
  <r>
    <n v="116"/>
    <x v="15"/>
    <s v="FamilyMart Ramkhamhaeng 24 Yaek 10"/>
    <m/>
    <m/>
    <m/>
    <m/>
    <m/>
    <m/>
    <n v="632"/>
  </r>
  <r>
    <n v="118"/>
    <x v="15"/>
    <s v="FamilyMart Ramkhamhaeng 24 Yaek 6"/>
    <m/>
    <m/>
    <m/>
    <m/>
    <m/>
    <m/>
    <n v="99"/>
  </r>
  <r>
    <n v="119"/>
    <x v="15"/>
    <s v="FamilyMart Happy Land Sai 1 Road"/>
    <m/>
    <m/>
    <m/>
    <m/>
    <m/>
    <m/>
    <n v="1233"/>
  </r>
  <r>
    <n v="120"/>
    <x v="15"/>
    <s v="FamilyMart Happy Land Sai 2 Road"/>
    <m/>
    <m/>
    <m/>
    <m/>
    <m/>
    <m/>
    <n v="2173"/>
  </r>
  <r>
    <n v="121"/>
    <x v="15"/>
    <s v="FamiyMart Lat Phrao 132"/>
    <m/>
    <m/>
    <m/>
    <m/>
    <m/>
    <m/>
    <n v="772"/>
  </r>
  <r>
    <n v="122"/>
    <x v="15"/>
    <s v="FamilyMart Ram Townhouse"/>
    <m/>
    <m/>
    <m/>
    <m/>
    <m/>
    <m/>
    <n v="454"/>
  </r>
  <r>
    <n v="123"/>
    <x v="15"/>
    <s v="FamilyMart Lat Phrao Drive Inn"/>
    <m/>
    <m/>
    <m/>
    <m/>
    <m/>
    <m/>
    <n v="2039"/>
  </r>
  <r>
    <n v="124"/>
    <x v="15"/>
    <s v="FamilyMart Ramkhamhaeng 53 Community"/>
    <m/>
    <m/>
    <m/>
    <m/>
    <m/>
    <m/>
    <n v="935"/>
  </r>
  <r>
    <n v="125"/>
    <x v="15"/>
    <s v="FamilyMart Mahad Thai 2"/>
    <m/>
    <m/>
    <m/>
    <m/>
    <m/>
    <m/>
    <n v="1402"/>
  </r>
  <r>
    <n v="131"/>
    <x v="0"/>
    <s v="FamilyMart Lat Phrao 46"/>
    <m/>
    <m/>
    <m/>
    <m/>
    <m/>
    <m/>
    <n v="1841"/>
  </r>
  <r>
    <n v="132"/>
    <x v="13"/>
    <s v="FamilyMart Lat Phrao 63"/>
    <m/>
    <m/>
    <m/>
    <m/>
    <m/>
    <m/>
    <n v="1072"/>
  </r>
  <r>
    <n v="133"/>
    <x v="0"/>
    <s v="FamilyMart Rhythm Ratchada"/>
    <m/>
    <m/>
    <m/>
    <m/>
    <m/>
    <m/>
    <n v="3710"/>
  </r>
  <r>
    <n v="134"/>
    <x v="13"/>
    <s v="FamilyMart Lat Phrao 41"/>
    <m/>
    <m/>
    <m/>
    <m/>
    <m/>
    <m/>
    <n v="1300"/>
  </r>
  <r>
    <n v="136"/>
    <x v="15"/>
    <s v="FamilyMart Lat Phrao 85"/>
    <m/>
    <m/>
    <m/>
    <m/>
    <m/>
    <m/>
    <n v="1424"/>
  </r>
  <r>
    <n v="137"/>
    <x v="0"/>
    <s v="FamilyMart Life Ratchadapisek"/>
    <m/>
    <m/>
    <m/>
    <m/>
    <m/>
    <m/>
    <n v="158"/>
  </r>
  <r>
    <n v="138"/>
    <x v="15"/>
    <s v="FamilyMart LPN Bodindecha"/>
    <m/>
    <m/>
    <m/>
    <m/>
    <m/>
    <m/>
    <n v="2650"/>
  </r>
  <r>
    <n v="139"/>
    <x v="16"/>
    <s v="FamilyMart Synphaet Hospital"/>
    <m/>
    <m/>
    <m/>
    <m/>
    <m/>
    <m/>
    <n v="479"/>
  </r>
  <r>
    <n v="140"/>
    <x v="14"/>
    <s v="FamilyMart Khubon Soi 4"/>
    <m/>
    <m/>
    <m/>
    <m/>
    <m/>
    <m/>
    <n v="394"/>
  </r>
  <r>
    <n v="141"/>
    <x v="14"/>
    <s v="FamilyMart Nawamin 90"/>
    <m/>
    <m/>
    <m/>
    <m/>
    <m/>
    <m/>
    <n v="327"/>
  </r>
  <r>
    <n v="142"/>
    <x v="14"/>
    <s v="FamilyMart Khubon Soi 13"/>
    <m/>
    <m/>
    <m/>
    <m/>
    <m/>
    <m/>
    <n v="1573"/>
  </r>
  <r>
    <n v="143"/>
    <x v="14"/>
    <s v="FamilyMart Ramindra K.M. 7"/>
    <m/>
    <m/>
    <m/>
    <m/>
    <m/>
    <m/>
    <n v="312"/>
  </r>
  <r>
    <n v="144"/>
    <x v="15"/>
    <s v="FamilyMart Thararom Village"/>
    <m/>
    <m/>
    <m/>
    <m/>
    <m/>
    <m/>
    <n v="1286"/>
  </r>
  <r>
    <n v="145"/>
    <x v="16"/>
    <s v="FamilyMart Soi Ruenrom"/>
    <m/>
    <m/>
    <m/>
    <m/>
    <m/>
    <m/>
    <n v="529"/>
  </r>
  <r>
    <n v="146"/>
    <x v="16"/>
    <s v="FamilyMart ABAC Condo"/>
    <m/>
    <m/>
    <m/>
    <m/>
    <m/>
    <m/>
    <n v="1545"/>
  </r>
  <r>
    <n v="147"/>
    <x v="16"/>
    <s v="FamilyMart ABAC Condo 2"/>
    <m/>
    <m/>
    <m/>
    <m/>
    <m/>
    <m/>
    <n v="802"/>
  </r>
  <r>
    <n v="148"/>
    <x v="16"/>
    <s v="FamilyMart Soi Sirimit"/>
    <m/>
    <m/>
    <m/>
    <m/>
    <m/>
    <m/>
    <n v="702"/>
  </r>
  <r>
    <n v="163"/>
    <x v="17"/>
    <s v="FamilyMart Bunyalay Village"/>
    <m/>
    <m/>
    <m/>
    <m/>
    <m/>
    <m/>
    <n v="3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m/>
    <x v="0"/>
    <m/>
    <s v="Rev"/>
    <s v="Rev"/>
    <s v="Rev"/>
    <s v="Rev"/>
    <s v="Rev"/>
    <s v="Rev"/>
    <s v="Rev"/>
  </r>
  <r>
    <n v="1"/>
    <x v="1"/>
    <s v="OFM RAMA2"/>
    <n v="11206"/>
    <n v="55809"/>
    <n v="77523"/>
    <n v="84746"/>
    <n v="100012"/>
    <n v="130335"/>
    <n v="132807"/>
  </r>
  <r>
    <n v="2"/>
    <x v="2"/>
    <s v="OFM Tree on 3"/>
    <m/>
    <n v="12358"/>
    <n v="26108"/>
    <n v="44266"/>
    <n v="67554"/>
    <n v="107939"/>
    <n v="75293"/>
  </r>
  <r>
    <n v="3"/>
    <x v="2"/>
    <s v="OFM JTC"/>
    <m/>
    <m/>
    <m/>
    <n v="1943"/>
    <n v="11680"/>
    <n v="15706"/>
    <n v="14200"/>
  </r>
  <r>
    <n v="4"/>
    <x v="2"/>
    <s v="OFM Ekamai"/>
    <m/>
    <m/>
    <m/>
    <m/>
    <m/>
    <n v="6452"/>
    <n v="18419"/>
  </r>
  <r>
    <n v="5"/>
    <x v="2"/>
    <s v="OFM Lotus RAMA 1"/>
    <m/>
    <m/>
    <m/>
    <m/>
    <m/>
    <n v="7784"/>
    <n v="12257"/>
  </r>
  <r>
    <n v="6"/>
    <x v="2"/>
    <s v="OFM Sukhumvit Asoke"/>
    <m/>
    <m/>
    <m/>
    <m/>
    <m/>
    <n v="7396"/>
    <n v="10301"/>
  </r>
  <r>
    <n v="7"/>
    <x v="2"/>
    <s v="OFM Jasmine"/>
    <m/>
    <m/>
    <m/>
    <m/>
    <m/>
    <n v="3288"/>
    <n v="7408"/>
  </r>
  <r>
    <n v="8"/>
    <x v="3"/>
    <s v="OFM BIG C Suksawat"/>
    <m/>
    <m/>
    <m/>
    <m/>
    <m/>
    <n v="6740"/>
    <n v="11053"/>
  </r>
  <r>
    <n v="9"/>
    <x v="4"/>
    <s v="OFM Phetchakasem"/>
    <m/>
    <m/>
    <m/>
    <m/>
    <m/>
    <n v="4508"/>
    <n v="10118"/>
  </r>
  <r>
    <n v="10"/>
    <x v="5"/>
    <s v="OFM Ramindra"/>
    <m/>
    <m/>
    <m/>
    <m/>
    <m/>
    <n v="3309"/>
    <n v="22650"/>
  </r>
  <r>
    <n v="11"/>
    <x v="2"/>
    <s v="OFM Fashion Island"/>
    <m/>
    <m/>
    <m/>
    <m/>
    <m/>
    <n v="2879"/>
    <n v="18058"/>
  </r>
  <r>
    <n v="12"/>
    <x v="6"/>
    <s v="OFM Seacon bangkhae"/>
    <m/>
    <m/>
    <m/>
    <m/>
    <m/>
    <n v="4595"/>
    <n v="931"/>
  </r>
  <r>
    <n v="13"/>
    <x v="7"/>
    <s v="OFM Rama 4"/>
    <m/>
    <m/>
    <m/>
    <m/>
    <m/>
    <m/>
    <m/>
  </r>
  <r>
    <n v="14"/>
    <x v="8"/>
    <s v="OFM Big C Huamark"/>
    <m/>
    <m/>
    <m/>
    <m/>
    <m/>
    <m/>
    <n v="29308"/>
  </r>
  <r>
    <n v="15"/>
    <x v="9"/>
    <s v="OFM RBS Samutprakan"/>
    <m/>
    <m/>
    <m/>
    <m/>
    <m/>
    <m/>
    <n v="6910"/>
  </r>
  <r>
    <n v="16"/>
    <x v="2"/>
    <s v="OFM CPN RAMA9"/>
    <m/>
    <m/>
    <m/>
    <m/>
    <m/>
    <m/>
    <n v="39313"/>
  </r>
  <r>
    <n v="17"/>
    <x v="5"/>
    <s v="OFM CPN Express ( East Ville)"/>
    <m/>
    <m/>
    <m/>
    <m/>
    <m/>
    <m/>
    <n v="3448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3">
  <r>
    <s v="PSP7001"/>
    <s v="ร้าน  เอฟ จี แอล อิงค์เจ็ท"/>
    <x v="0"/>
    <n v="91"/>
    <n v="91"/>
    <n v="9655"/>
    <n v="965.5"/>
    <n v="2413.75"/>
  </r>
  <r>
    <s v="PSP7002"/>
    <s v="ร้าน ศิริสิน"/>
    <x v="0"/>
    <n v="101"/>
    <n v="101"/>
    <n v="11385"/>
    <n v="1138.5"/>
    <n v="2846.25"/>
  </r>
  <r>
    <s v="PSP7003"/>
    <s v="ร้าน scm premier"/>
    <x v="0"/>
    <n v="118"/>
    <n v="118"/>
    <n v="12390"/>
    <n v="1239"/>
    <n v="3097.5"/>
  </r>
  <r>
    <s v="PSP7004"/>
    <s v="กิตติ โฟโต้"/>
    <x v="1"/>
    <n v="45"/>
    <n v="45"/>
    <n v="3920"/>
    <n v="392"/>
    <n v="980"/>
  </r>
  <r>
    <s v="PSP7005"/>
    <s v="P'น้อง สปอร์ต"/>
    <x v="0"/>
    <n v="70"/>
    <n v="70"/>
    <n v="8090"/>
    <n v="809"/>
    <n v="2022.5"/>
  </r>
  <r>
    <s v="PSP7006"/>
    <s v="ร้านยาดีสเตชั่น"/>
    <x v="0"/>
    <n v="59"/>
    <n v="59"/>
    <n v="5160"/>
    <n v="516"/>
    <n v="1290"/>
  </r>
  <r>
    <s v="PSP7007"/>
    <s v="บางแคการแว่น"/>
    <x v="2"/>
    <n v="97"/>
    <n v="97"/>
    <n v="9795"/>
    <n v="979.5"/>
    <n v="2448.75"/>
  </r>
  <r>
    <s v="PSP7008"/>
    <s v="เพาเวอร์ เอส มอเตอร์ ทูลล์"/>
    <x v="3"/>
    <n v="6"/>
    <n v="6"/>
    <n v="665"/>
    <n v="66.5"/>
    <n v="166.25"/>
  </r>
  <r>
    <s v="PSP7009"/>
    <s v="ห้องภาพนิวสุริวงศ์"/>
    <x v="0"/>
    <n v="20"/>
    <n v="20"/>
    <n v="1515"/>
    <n v="151.5"/>
    <n v="378.75"/>
  </r>
  <r>
    <s v="PSP7010"/>
    <s v="TP Rider"/>
    <x v="4"/>
    <n v="10"/>
    <n v="10"/>
    <n v="875"/>
    <n v="87.5"/>
    <n v="218.75"/>
  </r>
  <r>
    <s v="PSP7011"/>
    <s v="ABC Flying"/>
    <x v="5"/>
    <n v="104"/>
    <n v="104"/>
    <n v="8830"/>
    <n v="883"/>
    <n v="2207.5"/>
  </r>
  <r>
    <s v="PSP7012"/>
    <s v="ร้าน กอล์ฟ กราฟฟิค แอนด์ พริ้นติ้ง"/>
    <x v="6"/>
    <n v="25"/>
    <n v="25"/>
    <n v="2490"/>
    <n v="249"/>
    <n v="622.5"/>
  </r>
  <r>
    <s v="PSP7013"/>
    <s v="บูมคอมพิวเตอร์"/>
    <x v="7"/>
    <n v="37"/>
    <n v="37"/>
    <n v="3970"/>
    <n v="397"/>
    <n v="992.5"/>
  </r>
  <r>
    <s v="PSP7014"/>
    <s v="รุ่งเรืองภัณฑ์"/>
    <x v="8"/>
    <n v="37"/>
    <n v="37"/>
    <n v="2940"/>
    <n v="294"/>
    <n v="735"/>
  </r>
  <r>
    <s v="PSP7015"/>
    <s v="Coffee House"/>
    <x v="0"/>
    <n v="332"/>
    <n v="332"/>
    <n v="35120"/>
    <n v="3512"/>
    <n v="8780"/>
  </r>
  <r>
    <s v="PSP7016"/>
    <s v="บี อาร์ โฟโต้ 3"/>
    <x v="9"/>
    <n v="173"/>
    <n v="173"/>
    <n v="14555"/>
    <n v="1455.5"/>
    <n v="3638.75"/>
  </r>
  <r>
    <s v="PSP7017"/>
    <s v="บจก ภรณ์ทวีพริ้นติ้ง แอนด์ เทรดดิ้ง"/>
    <x v="10"/>
    <n v="79"/>
    <n v="79"/>
    <n v="6860"/>
    <n v="686"/>
    <n v="1715"/>
  </r>
  <r>
    <s v="PSP7018"/>
    <s v="ร้านหวานใจ"/>
    <x v="11"/>
    <n v="22"/>
    <n v="22"/>
    <n v="2020"/>
    <n v="202"/>
    <n v="505"/>
  </r>
  <r>
    <s v="PSP7019"/>
    <s v="สุพรรณีย์ นวดหน้า"/>
    <x v="11"/>
    <n v="56"/>
    <n v="56"/>
    <n v="5455"/>
    <n v="545.5"/>
    <n v="1363.75"/>
  </r>
  <r>
    <s v="PSP7020"/>
    <s v="PN Optic"/>
    <x v="12"/>
    <n v="22"/>
    <n v="22"/>
    <n v="2540"/>
    <n v="254"/>
    <n v="635"/>
  </r>
  <r>
    <s v="PSP7021"/>
    <s v="จีดับบลิวอาร์ท"/>
    <x v="13"/>
    <n v="13"/>
    <n v="13"/>
    <n v="1285"/>
    <n v="128.5"/>
    <n v="321.25"/>
  </r>
  <r>
    <s v="PSP7022"/>
    <s v="Learning house Center"/>
    <x v="14"/>
    <n v="47"/>
    <n v="47"/>
    <n v="4700"/>
    <n v="470"/>
    <n v="1175"/>
  </r>
  <r>
    <s v="PSP7023"/>
    <s v="Pearl Coffee"/>
    <x v="15"/>
    <n v="161"/>
    <n v="161"/>
    <n v="15770"/>
    <n v="1577"/>
    <n v="3942.5"/>
  </r>
  <r>
    <s v="PSP7024"/>
    <s v="Stamp U Stamp"/>
    <x v="1"/>
    <n v="54"/>
    <n v="54"/>
    <n v="5210"/>
    <n v="521"/>
    <n v="1302.5"/>
  </r>
  <r>
    <s v="PSP7025"/>
    <s v="ห้องภาพเพชร"/>
    <x v="16"/>
    <n v="95"/>
    <n v="95"/>
    <n v="9305"/>
    <n v="930.5"/>
    <n v="2326.25"/>
  </r>
  <r>
    <s v="PSP7026"/>
    <s v="หทัยราษฎร์ฟาร์มาซี"/>
    <x v="17"/>
    <n v="40"/>
    <n v="40"/>
    <n v="2535"/>
    <n v="253.5"/>
    <n v="633.75"/>
  </r>
  <r>
    <s v="PSP7027"/>
    <s v="ไทธ์ออฟติค"/>
    <x v="18"/>
    <n v="62"/>
    <n v="62"/>
    <n v="5180"/>
    <n v="518"/>
    <n v="1295"/>
  </r>
  <r>
    <s v="PSP7028"/>
    <s v="Brothers"/>
    <x v="17"/>
    <n v="23"/>
    <n v="23"/>
    <n v="2055"/>
    <n v="205.5"/>
    <n v="513.75"/>
  </r>
  <r>
    <s v="PSP7029"/>
    <s v="ตำรับยา"/>
    <x v="8"/>
    <n v="184"/>
    <n v="184"/>
    <n v="17145"/>
    <n v="1714.5"/>
    <n v="4286.25"/>
  </r>
  <r>
    <s v="PSP7030"/>
    <s v="เทพพิทักษ์การพิมพ์"/>
    <x v="15"/>
    <n v="38"/>
    <n v="38"/>
    <n v="3215"/>
    <n v="321.5"/>
    <n v="803.75"/>
  </r>
  <r>
    <s v="PSP7031"/>
    <s v="คุณแข"/>
    <x v="4"/>
    <n v="91"/>
    <n v="91"/>
    <n v="10475"/>
    <n v="1047.5"/>
    <n v="2618.75"/>
  </r>
  <r>
    <s v="PSP7032"/>
    <s v="Lunar mobile"/>
    <x v="19"/>
    <n v="100"/>
    <n v="100"/>
    <n v="9185"/>
    <n v="918.5"/>
    <n v="2296.25"/>
  </r>
  <r>
    <s v="PSP7033"/>
    <s v="ระวินทร์ 101"/>
    <x v="20"/>
    <n v="352"/>
    <n v="352"/>
    <n v="33330"/>
    <n v="3333"/>
    <n v="8332.5"/>
  </r>
  <r>
    <s v="PSP7034"/>
    <s v="จีจีไอ"/>
    <x v="20"/>
    <n v="127"/>
    <n v="127"/>
    <n v="12970"/>
    <n v="1297"/>
    <n v="3242.5"/>
  </r>
  <r>
    <s v="PSP7035"/>
    <s v="ต้นข้าว ก๊อปปี้"/>
    <x v="21"/>
    <n v="35"/>
    <n v="35"/>
    <n v="2555"/>
    <n v="255.5"/>
    <n v="638.75"/>
  </r>
  <r>
    <s v="PSP7036"/>
    <s v="วีอาร์ไบค์"/>
    <x v="22"/>
    <n v="86"/>
    <n v="86"/>
    <n v="7585"/>
    <n v="758.5"/>
    <n v="1896.25"/>
  </r>
  <r>
    <s v="PSP7037"/>
    <s v="บจก บ้านดอท โฆษณา"/>
    <x v="23"/>
    <n v="50"/>
    <n v="50"/>
    <n v="5220"/>
    <n v="522"/>
    <n v="1305"/>
  </r>
  <r>
    <s v="PSP7038"/>
    <s v="คิวดรั๊ก"/>
    <x v="24"/>
    <n v="144"/>
    <n v="144"/>
    <n v="11535"/>
    <n v="1153.5"/>
    <n v="2883.75"/>
  </r>
  <r>
    <s v="PSP7039"/>
    <s v="ต้องตา 63"/>
    <x v="22"/>
    <n v="50"/>
    <n v="50"/>
    <n v="4370"/>
    <n v="437"/>
    <n v="1092.5"/>
  </r>
  <r>
    <s v="PSP7040"/>
    <s v="Eazy Express (ร้านถ่ายรูป)"/>
    <x v="12"/>
    <n v="91"/>
    <n v="91"/>
    <n v="8900"/>
    <n v="890"/>
    <n v="2225"/>
  </r>
  <r>
    <s v="PSP7041"/>
    <s v="กุ๊กไก่บาร์เบอร์"/>
    <x v="6"/>
    <n v="99"/>
    <n v="99"/>
    <n v="8515"/>
    <n v="851.5"/>
    <n v="2128.75"/>
  </r>
  <r>
    <s v="PSP7042"/>
    <s v="มานิตย์ เซอร์วิส"/>
    <x v="25"/>
    <n v="61"/>
    <n v="61"/>
    <n v="5470"/>
    <n v="547"/>
    <n v="1367.5"/>
  </r>
  <r>
    <s v="PSP7043"/>
    <s v="แว่นเทพารักษ์"/>
    <x v="10"/>
    <n v="132"/>
    <n v="132"/>
    <n v="11945"/>
    <n v="1194.5"/>
    <n v="2986.25"/>
  </r>
  <r>
    <s v="PSP7044"/>
    <s v="เพาร์เวอร์ คิดส์"/>
    <x v="18"/>
    <n v="6"/>
    <n v="6"/>
    <n v="475"/>
    <n v="47.5"/>
    <n v="118.75"/>
  </r>
  <r>
    <s v="PSP7045"/>
    <s v="Eazy Express (ร้านเครื่องเขียน)"/>
    <x v="12"/>
    <n v="73"/>
    <n v="73"/>
    <n v="5605"/>
    <n v="560.5"/>
    <n v="1401.25"/>
  </r>
  <r>
    <s v="PSP7046"/>
    <s v="แบกกาฮอลิก"/>
    <x v="26"/>
    <n v="55"/>
    <n v="55"/>
    <n v="4345"/>
    <n v="434.5"/>
    <n v="1086.25"/>
  </r>
  <r>
    <s v="PSP7047"/>
    <s v="เมืองใหม่เภสัช"/>
    <x v="27"/>
    <n v="52"/>
    <n v="52"/>
    <n v="5385"/>
    <n v="538.5"/>
    <n v="1346.25"/>
  </r>
  <r>
    <s v="PSP7048"/>
    <s v="ร้านขายยาสิริวรรณ"/>
    <x v="3"/>
    <n v="36"/>
    <n v="36"/>
    <n v="3495"/>
    <n v="349.5"/>
    <n v="873.75"/>
  </r>
  <r>
    <s v="PSP7049"/>
    <s v="K cup Cafe"/>
    <x v="28"/>
    <n v="53"/>
    <n v="53"/>
    <n v="4990"/>
    <n v="499"/>
    <n v="1247.5"/>
  </r>
  <r>
    <s v="PSP7050"/>
    <s v="รังสิตดิจิตอล"/>
    <x v="28"/>
    <n v="126"/>
    <n v="126"/>
    <n v="12810"/>
    <n v="1281"/>
    <n v="3202.5"/>
  </r>
  <r>
    <s v="PSP7051"/>
    <s v="ธนบุรีเวชภัณฑ์"/>
    <x v="5"/>
    <n v="8"/>
    <n v="8"/>
    <n v="490"/>
    <n v="49"/>
    <n v="122.5"/>
  </r>
  <r>
    <s v="PSP7052"/>
    <s v="อะคะจัง"/>
    <x v="29"/>
    <n v="32"/>
    <n v="32"/>
    <n v="2810"/>
    <n v="281"/>
    <n v="702.5"/>
  </r>
  <r>
    <s v="PSP7053"/>
    <s v="shop&amp;shop"/>
    <x v="2"/>
    <n v="168"/>
    <n v="168"/>
    <n v="15595"/>
    <n v="1559.5"/>
    <n v="3898.75"/>
  </r>
  <r>
    <s v="PSP7054"/>
    <s v="m.sun child"/>
    <x v="30"/>
    <n v="211"/>
    <n v="211"/>
    <n v="14535"/>
    <n v="1453.5"/>
    <n v="3633.75"/>
  </r>
  <r>
    <s v="PSP7055"/>
    <s v="ร้านกาแฟสดต้นเอ๋"/>
    <x v="11"/>
    <n v="45"/>
    <n v="45"/>
    <n v="3875"/>
    <n v="387.5"/>
    <n v="968.75"/>
  </r>
  <r>
    <s v="PSP7056"/>
    <s v="บี.เอ็ม.เซอร์วิส"/>
    <x v="29"/>
    <n v="76"/>
    <n v="76"/>
    <n v="8375"/>
    <n v="837.5"/>
    <n v="2093.75"/>
  </r>
  <r>
    <s v="PSP7057"/>
    <s v="เลิศมงคลเภสัช"/>
    <x v="31"/>
    <n v="57"/>
    <n v="57"/>
    <n v="6070"/>
    <n v="607"/>
    <n v="1517.5"/>
  </r>
  <r>
    <s v="PSP7058"/>
    <s v="ฟอร์ยู คอฟฟี่เฮาส์"/>
    <x v="6"/>
    <n v="43"/>
    <n v="43"/>
    <n v="4945"/>
    <n v="494.5"/>
    <n v="1236.25"/>
  </r>
  <r>
    <s v="PSP7059"/>
    <s v="ชาญออโต้เซอร์วิส"/>
    <x v="3"/>
    <n v="10"/>
    <n v="10"/>
    <n v="960"/>
    <n v="96"/>
    <n v="240"/>
  </r>
  <r>
    <s v="PSP7060"/>
    <s v="สเต็กหน้าบ้าน"/>
    <x v="0"/>
    <n v="52"/>
    <n v="52"/>
    <n v="4465"/>
    <n v="446.5"/>
    <n v="1116.25"/>
  </r>
  <r>
    <s v="PSP7061"/>
    <s v="Preem Laundry &amp; Dry Clean"/>
    <x v="6"/>
    <n v="101"/>
    <n v="101"/>
    <n v="11115"/>
    <n v="1111.5"/>
    <n v="2778.75"/>
  </r>
  <r>
    <s v="PSP7062"/>
    <s v="ปภาดาเซอร์วิส"/>
    <x v="31"/>
    <n v="65"/>
    <n v="65"/>
    <n v="4780"/>
    <n v="478"/>
    <n v="1195"/>
  </r>
  <r>
    <s v="PSP7063"/>
    <s v="ลูกน้ำ"/>
    <x v="31"/>
    <n v="122"/>
    <n v="122"/>
    <n v="10445"/>
    <n v="1044.5"/>
    <n v="2611.25"/>
  </r>
  <r>
    <s v="PSP7064"/>
    <s v="เจ23 มาร์ท"/>
    <x v="0"/>
    <n v="15"/>
    <n v="15"/>
    <n v="1945"/>
    <n v="194.5"/>
    <n v="486.25"/>
  </r>
  <r>
    <s v="PSP7065"/>
    <s v="Sister Café"/>
    <x v="21"/>
    <n v="53"/>
    <n v="53"/>
    <n v="4655"/>
    <n v="465.5"/>
    <n v="1163.75"/>
  </r>
  <r>
    <s v="PSP7066"/>
    <s v="อรุณทองฟาร์มาซี"/>
    <x v="3"/>
    <n v="53"/>
    <n v="53"/>
    <n v="4870"/>
    <n v="487"/>
    <n v="1217.5"/>
  </r>
  <r>
    <s v="PSP7067"/>
    <s v="Wash United "/>
    <x v="0"/>
    <n v="79"/>
    <n v="79"/>
    <n v="8805"/>
    <n v="880.5"/>
    <n v="2201.25"/>
  </r>
  <r>
    <s v="PSP7068"/>
    <s v="ภ.เภสัช (สาขา1)"/>
    <x v="0"/>
    <n v="29"/>
    <n v="29"/>
    <n v="2485"/>
    <n v="248.5"/>
    <n v="621.25"/>
  </r>
  <r>
    <s v="PSP7069"/>
    <s v="ลัคกี้ อิน บ๊อก"/>
    <x v="7"/>
    <n v="239"/>
    <n v="239"/>
    <n v="25525"/>
    <n v="2552.5"/>
    <n v="6381.25"/>
  </r>
  <r>
    <s v="PSP7070"/>
    <s v="เถ้าแก่น้อย "/>
    <x v="0"/>
    <n v="149"/>
    <n v="149"/>
    <n v="12605"/>
    <n v="1260.5"/>
    <n v="3151.25"/>
  </r>
  <r>
    <s v="PSP7071"/>
    <s v="เมกไกวส์กัลปพฤกษ์ "/>
    <x v="21"/>
    <n v="1"/>
    <n v="1"/>
    <n v="150"/>
    <n v="15"/>
    <n v="37.5"/>
  </r>
  <r>
    <s v="PSP7072"/>
    <s v="บริษัท สิริ โพรเฟสชั่นนอล จำกัด"/>
    <x v="0"/>
    <n v="21"/>
    <n v="21"/>
    <n v="1375"/>
    <n v="137.5"/>
    <n v="343.75"/>
  </r>
  <r>
    <s v="PSP7073"/>
    <s v="Twin Monkey"/>
    <x v="5"/>
    <n v="17"/>
    <n v="17"/>
    <n v="1010"/>
    <n v="101"/>
    <n v="252.5"/>
  </r>
  <r>
    <s v="PSP7074"/>
    <s v="Southern Coffee"/>
    <x v="8"/>
    <n v="15"/>
    <n v="15"/>
    <n v="1280"/>
    <n v="128"/>
    <n v="320"/>
  </r>
  <r>
    <s v="PSP7075"/>
    <s v="hippo balloon"/>
    <x v="32"/>
    <n v="27"/>
    <n v="27"/>
    <n v="3010"/>
    <n v="301"/>
    <n v="752.5"/>
  </r>
  <r>
    <s v="PSP7076"/>
    <s v="เมมเบอร์เทค"/>
    <x v="0"/>
    <n v="61"/>
    <n v="61"/>
    <n v="6525"/>
    <n v="652.5"/>
    <n v="1631.25"/>
  </r>
  <r>
    <s v="PSP7077"/>
    <s v="ช.จิตต์เจริญ"/>
    <x v="0"/>
    <n v="234"/>
    <n v="234"/>
    <n v="21325"/>
    <n v="2132.5"/>
    <n v="5331.25"/>
  </r>
  <r>
    <s v="PSP7078"/>
    <s v="การ์ด &amp; ถ่ายเอกสาร"/>
    <x v="4"/>
    <n v="59"/>
    <n v="59"/>
    <n v="4335"/>
    <n v="433.5"/>
    <n v="1083.75"/>
  </r>
  <r>
    <s v="PSP7079"/>
    <s v="เอสพีพี แพคเกจจิ้ง แอนด์ เทรดดิ้ง เซ็นเตอร์"/>
    <x v="10"/>
    <n v="132"/>
    <n v="132"/>
    <n v="12000"/>
    <n v="1200"/>
    <n v="3000"/>
  </r>
  <r>
    <s v="PSP7080"/>
    <s v="Print express"/>
    <x v="32"/>
    <n v="31"/>
    <n v="31"/>
    <n v="3635"/>
    <n v="363.5"/>
    <n v="908.75"/>
  </r>
  <r>
    <s v="PSP7081"/>
    <s v="อาร์ทตี้เลทเธอร์"/>
    <x v="33"/>
    <n v="124"/>
    <n v="124"/>
    <n v="12615"/>
    <n v="1261.5"/>
    <n v="3153.75"/>
  </r>
  <r>
    <s v="PSP7082"/>
    <s v="พีเอดี ดิสทริบิวเตอร์"/>
    <x v="2"/>
    <n v="0"/>
    <n v="0"/>
    <n v="0"/>
    <n v="0"/>
    <n v="0"/>
  </r>
  <r>
    <s v="PSP7083"/>
    <s v="บจก.โปรปริ้นท์ เอ็นเทอไพรส์"/>
    <x v="34"/>
    <n v="64"/>
    <n v="64"/>
    <n v="9165"/>
    <n v="916.5"/>
    <n v="2291.25"/>
  </r>
  <r>
    <s v="PSP7084"/>
    <s v="ซิลเวอร์ดรัก"/>
    <x v="0"/>
    <n v="61"/>
    <n v="61"/>
    <n v="4425"/>
    <n v="442.5"/>
    <n v="1106.25"/>
  </r>
  <r>
    <s v="PSP7085"/>
    <s v="เอ็กเพรสเน็ต"/>
    <x v="1"/>
    <n v="102"/>
    <n v="102"/>
    <n v="10545"/>
    <n v="1054.5"/>
    <n v="2636.25"/>
  </r>
  <r>
    <s v="PSP7086"/>
    <s v="โกโก้ โมบาย"/>
    <x v="18"/>
    <n v="26"/>
    <n v="26"/>
    <n v="2370"/>
    <n v="237"/>
    <n v="592.5"/>
  </r>
  <r>
    <s v="PSP7087"/>
    <s v="ไทยอินชัวรันซ์เซ็นเตอร์"/>
    <x v="2"/>
    <n v="83"/>
    <n v="83"/>
    <n v="7870"/>
    <n v="787"/>
    <n v="1967.5"/>
  </r>
  <r>
    <s v="PSP7088"/>
    <s v="ร้านกาแฟแม่มด"/>
    <x v="35"/>
    <n v="274"/>
    <n v="274"/>
    <n v="25630"/>
    <n v="2563"/>
    <n v="6407.5"/>
  </r>
  <r>
    <s v="PSP7089"/>
    <s v="แฮปปี้แพทช๊อป"/>
    <x v="0"/>
    <n v="40"/>
    <n v="40"/>
    <n v="3860"/>
    <n v="386"/>
    <n v="965"/>
  </r>
  <r>
    <s v="PSP7090"/>
    <s v="บจก. เออีซี เฟรนด์ชิพ"/>
    <x v="0"/>
    <n v="370"/>
    <n v="370"/>
    <n v="36030"/>
    <n v="3603"/>
    <n v="9007.5"/>
  </r>
  <r>
    <s v="PSP7091"/>
    <s v="จักรยานหมีปั่น"/>
    <x v="20"/>
    <n v="80"/>
    <n v="80"/>
    <n v="6190"/>
    <n v="619"/>
    <n v="1547.5"/>
  </r>
  <r>
    <s v="PSP7092"/>
    <s v="พีจี ซาลอน เเอนด์ สปา"/>
    <x v="32"/>
    <n v="13"/>
    <n v="13"/>
    <n v="1075"/>
    <n v="107.5"/>
    <n v="268.75"/>
  </r>
  <r>
    <s v="PSP7093"/>
    <s v="โมโนปริ้น"/>
    <x v="36"/>
    <n v="0"/>
    <n v="0"/>
    <n v="45"/>
    <n v="4.5"/>
    <n v="11.25"/>
  </r>
  <r>
    <s v="PSP7094"/>
    <s v="ออฟฟิตแห่งแว่นตา"/>
    <x v="18"/>
    <n v="24"/>
    <n v="24"/>
    <n v="2220"/>
    <n v="222"/>
    <n v="555"/>
  </r>
  <r>
    <s v="PSP7095"/>
    <s v="ทรี เจ เพ็ทช็อป"/>
    <x v="0"/>
    <n v="71"/>
    <n v="71"/>
    <n v="7915"/>
    <n v="791.5"/>
    <n v="1978.75"/>
  </r>
  <r>
    <s v="PSP7096"/>
    <s v="เอเค คาร์แคร์"/>
    <x v="0"/>
    <n v="175"/>
    <n v="175"/>
    <n v="19635"/>
    <n v="1963.5"/>
    <n v="4908.75"/>
  </r>
  <r>
    <s v="PSP7097"/>
    <s v="ไทยรุ่งเรืองเครื่องเย็น "/>
    <x v="32"/>
    <n v="145"/>
    <n v="145"/>
    <n v="13215"/>
    <n v="1321.5"/>
    <n v="3303.75"/>
  </r>
  <r>
    <s v="PSP7098"/>
    <s v="อินริช ฮาร์ดแวร์"/>
    <x v="35"/>
    <n v="340"/>
    <n v="340"/>
    <n v="26065"/>
    <n v="2606.5"/>
    <n v="6516.25"/>
  </r>
  <r>
    <s v="PSP7099"/>
    <s v="KERRY สาขาอุดมสุข"/>
    <x v="0"/>
    <n v="0"/>
    <n v="0"/>
    <n v="0"/>
    <n v="0"/>
    <n v="0"/>
  </r>
  <r>
    <s v="PSP7100"/>
    <s v="ช็อปซีซ่า"/>
    <x v="0"/>
    <n v="431"/>
    <n v="431"/>
    <n v="50715"/>
    <n v="5071.5"/>
    <n v="12678.75"/>
  </r>
  <r>
    <s v="PSP7101"/>
    <s v="กู้ดมอร์นิ่งคาเฟ่"/>
    <x v="37"/>
    <n v="80"/>
    <n v="80"/>
    <n v="10530"/>
    <n v="1053"/>
    <n v="2632.5"/>
  </r>
  <r>
    <s v="PSP7102"/>
    <s v="เอี่ยมบุญ เนิร์สเซอรี่"/>
    <x v="31"/>
    <n v="0"/>
    <n v="0"/>
    <n v="0"/>
    <n v="0"/>
    <n v="0"/>
  </r>
  <r>
    <s v="PSP7103"/>
    <s v="บ้านหม้อสโตร์"/>
    <x v="0"/>
    <n v="99"/>
    <n v="99"/>
    <n v="8890"/>
    <n v="889"/>
    <n v="2222.5"/>
  </r>
  <r>
    <s v="PSP7104"/>
    <s v="บัดดี้ ด็อก"/>
    <x v="0"/>
    <n v="42"/>
    <n v="42"/>
    <n v="4170"/>
    <n v="417"/>
    <n v="1042.5"/>
  </r>
  <r>
    <s v="PSP7105"/>
    <s v="นำโชคฮาร์ดแวร์"/>
    <x v="28"/>
    <n v="4"/>
    <n v="4"/>
    <n v="560"/>
    <n v="56"/>
    <n v="140"/>
  </r>
  <r>
    <s v="PSP7106"/>
    <s v="เอ็มดีดี"/>
    <x v="0"/>
    <n v="25"/>
    <n v="25"/>
    <n v="2730"/>
    <n v="273"/>
    <n v="682.5"/>
  </r>
  <r>
    <s v="PSP7107"/>
    <s v="นานาเซอร์วิส"/>
    <x v="18"/>
    <n v="2"/>
    <n v="2"/>
    <n v="205"/>
    <n v="20.5"/>
    <n v="51.25"/>
  </r>
  <r>
    <s v="PSP7108"/>
    <s v="จี เซอร์วิส"/>
    <x v="19"/>
    <n v="20"/>
    <n v="20"/>
    <n v="2050"/>
    <n v="205"/>
    <n v="512.5"/>
  </r>
  <r>
    <s v="PSP7109"/>
    <s v="มีคุณ คาเฟ่"/>
    <x v="0"/>
    <n v="6"/>
    <n v="6"/>
    <n v="490"/>
    <n v="49"/>
    <n v="122.5"/>
  </r>
  <r>
    <s v="PSP7110"/>
    <s v="บริษัท ซี. เอส. โฮม อีเล็คโทรนิคส์ จำกัด"/>
    <x v="3"/>
    <n v="2"/>
    <n v="2"/>
    <n v="205"/>
    <n v="20.5"/>
    <n v="51.25"/>
  </r>
  <r>
    <s v="PSP7111"/>
    <s v="ทีโฟ ไบค์"/>
    <x v="38"/>
    <n v="14"/>
    <n v="14"/>
    <n v="1255"/>
    <n v="125.5"/>
    <n v="313.75"/>
  </r>
  <r>
    <s v="PSP7112"/>
    <s v="ร้านดอกไม้จันทน์คุณอุ๋ย"/>
    <x v="28"/>
    <n v="1"/>
    <n v="1"/>
    <n v="150"/>
    <n v="15"/>
    <n v="37.5"/>
  </r>
  <r>
    <s v="PSP7113"/>
    <s v="หจก.แอกเซส เอกซเพิท"/>
    <x v="34"/>
    <n v="1"/>
    <n v="1"/>
    <n v="60"/>
    <n v="6"/>
    <n v="15"/>
  </r>
  <r>
    <s v="PSP7114"/>
    <s v="โดมอน"/>
    <x v="0"/>
    <n v="32"/>
    <n v="32"/>
    <n v="3955"/>
    <n v="395.5"/>
    <n v="988.75"/>
  </r>
  <r>
    <s v="PSP7115"/>
    <s v="ดวงพร"/>
    <x v="20"/>
    <n v="64"/>
    <n v="64"/>
    <n v="6490"/>
    <n v="649"/>
    <n v="1622.5"/>
  </r>
  <r>
    <s v="PSP7116"/>
    <s v="กาแฟในบ้าน"/>
    <x v="39"/>
    <n v="6"/>
    <n v="6"/>
    <n v="685"/>
    <n v="68.5"/>
    <n v="171.25"/>
  </r>
  <r>
    <s v="PSP7117"/>
    <s v="กัสมา เอ ซี กรุ๊ป"/>
    <x v="40"/>
    <n v="6"/>
    <n v="6"/>
    <n v="440"/>
    <n v="44"/>
    <n v="110"/>
  </r>
  <r>
    <s v="PSP7118"/>
    <s v="บีเอ็ม ฮาร์ดแวร์"/>
    <x v="41"/>
    <n v="37"/>
    <n v="37"/>
    <n v="2700"/>
    <n v="270"/>
    <n v="675"/>
  </r>
  <r>
    <s v="PSP7119"/>
    <s v="เรนนี่ไลท์ติ้งแอนด์เฟอร์นิเจอร์"/>
    <x v="6"/>
    <n v="8"/>
    <n v="8"/>
    <n v="920"/>
    <n v="92"/>
    <n v="230"/>
  </r>
  <r>
    <s v="PSP7120"/>
    <s v="บจ.ชิบูญา เอ็นเตอร์เทนเมนต์"/>
    <x v="0"/>
    <n v="113"/>
    <n v="113"/>
    <n v="13655"/>
    <n v="1365.5"/>
    <n v="3413.75"/>
  </r>
  <r>
    <s v="PSP7121"/>
    <s v="จี.พี.อะไหล่"/>
    <x v="0"/>
    <n v="52"/>
    <n v="52"/>
    <n v="5395"/>
    <n v="539.5"/>
    <n v="1348.75"/>
  </r>
  <r>
    <s v="PSP7122"/>
    <s v="หจก.เจมส์ โอเอ ซัพพลาย"/>
    <x v="24"/>
    <n v="349"/>
    <n v="349"/>
    <n v="25140"/>
    <n v="2514"/>
    <n v="6285"/>
  </r>
  <r>
    <s v="PSP7123"/>
    <s v="เอ็กซ์เพรสเซ็นเตอร์"/>
    <x v="0"/>
    <n v="111"/>
    <n v="111"/>
    <n v="11305"/>
    <n v="1130.5"/>
    <n v="2826.25"/>
  </r>
  <r>
    <s v="PSP7124"/>
    <s v="บ้านแก้วสมุนไพร"/>
    <x v="21"/>
    <n v="3"/>
    <n v="3"/>
    <n v="470"/>
    <n v="47"/>
    <n v="117.5"/>
  </r>
  <r>
    <s v="PSP7125"/>
    <s v="เพื่อนแว่น"/>
    <x v="0"/>
    <n v="29"/>
    <n v="29"/>
    <n v="2875"/>
    <n v="287.5"/>
    <n v="718.75"/>
  </r>
  <r>
    <s v="PSP7126"/>
    <s v="เพื่อนแว่น"/>
    <x v="32"/>
    <n v="4"/>
    <n v="4"/>
    <n v="425"/>
    <n v="42.5"/>
    <n v="106.25"/>
  </r>
  <r>
    <s v="PSP7127"/>
    <s v="คอฟฟี่ทอย"/>
    <x v="23"/>
    <n v="6"/>
    <n v="6"/>
    <n v="395"/>
    <n v="39.5"/>
    <n v="98.75"/>
  </r>
  <r>
    <s v="PSP7128"/>
    <s v="Washmart Dryclean"/>
    <x v="0"/>
    <n v="20"/>
    <n v="20"/>
    <n v="2960"/>
    <n v="296"/>
    <n v="740"/>
  </r>
  <r>
    <s v="PSP7129"/>
    <s v="สิงห์คะนองนา"/>
    <x v="1"/>
    <n v="0"/>
    <n v="0"/>
    <n v="0"/>
    <n v="0"/>
    <n v="0"/>
  </r>
  <r>
    <s v="PSP7130"/>
    <s v="เมด ฟาร์มาซี"/>
    <x v="3"/>
    <n v="29"/>
    <n v="29"/>
    <n v="2260"/>
    <n v="226"/>
    <n v="565"/>
  </r>
  <r>
    <s v="PSP7131"/>
    <s v="เวล-ทู-ดู"/>
    <x v="5"/>
    <n v="10"/>
    <n v="10"/>
    <n v="795"/>
    <n v="79.5"/>
    <n v="198.75"/>
  </r>
  <r>
    <s v="PSP7132"/>
    <s v="ห้องเสื้อ นิดา"/>
    <x v="42"/>
    <n v="1"/>
    <n v="1"/>
    <n v="60"/>
    <n v="6"/>
    <n v="15"/>
  </r>
  <r>
    <s v="PSP7133"/>
    <s v="ดีดีคอม"/>
    <x v="8"/>
    <n v="131"/>
    <n v="131"/>
    <n v="9525"/>
    <n v="952.5"/>
    <n v="2381.25"/>
  </r>
  <r>
    <s v="PSP7134"/>
    <s v="Camping in th"/>
    <x v="25"/>
    <n v="141"/>
    <n v="141"/>
    <n v="14530"/>
    <n v="1453"/>
    <n v="3632.5"/>
  </r>
  <r>
    <s v="PSP7135"/>
    <s v="คอสมอส คาร์แคร์"/>
    <x v="43"/>
    <n v="4"/>
    <n v="4"/>
    <n v="340"/>
    <n v="34"/>
    <n v="85"/>
  </r>
  <r>
    <s v="PSP7136"/>
    <s v="ทวีชัยอะไหล่ยนต์"/>
    <x v="5"/>
    <n v="10"/>
    <n v="10"/>
    <n v="875"/>
    <n v="87.5"/>
    <n v="218.75"/>
  </r>
  <r>
    <s v="PSP7137"/>
    <s v="ยูนีคซ่า"/>
    <x v="0"/>
    <n v="30"/>
    <n v="30"/>
    <n v="3040"/>
    <n v="304"/>
    <n v="760"/>
  </r>
  <r>
    <s v="PSP7138"/>
    <s v="จิณณะ"/>
    <x v="0"/>
    <n v="2"/>
    <n v="2"/>
    <n v="105"/>
    <n v="10.5"/>
    <n v="26.25"/>
  </r>
  <r>
    <s v="PSP7139"/>
    <s v="ฟ้าประทาน"/>
    <x v="33"/>
    <n v="10"/>
    <n v="10"/>
    <n v="1130"/>
    <n v="113"/>
    <n v="282.5"/>
  </r>
  <r>
    <s v="PSP7140"/>
    <s v="เอส.ที.สติกเกอร์"/>
    <x v="22"/>
    <n v="12"/>
    <n v="12"/>
    <n v="1930"/>
    <n v="193"/>
    <n v="482.5"/>
  </r>
  <r>
    <s v="PSP7141"/>
    <s v="The lady dress rental"/>
    <x v="36"/>
    <n v="13"/>
    <n v="13"/>
    <n v="1740"/>
    <n v="174"/>
    <n v="435"/>
  </r>
  <r>
    <s v="PSP7142"/>
    <s v="บริษัท ซี.เอ็น.เซ็นเตอร์ สแควร์ จำกัด"/>
    <x v="9"/>
    <n v="11"/>
    <n v="11"/>
    <n v="975"/>
    <n v="97.5"/>
    <n v="243.75"/>
  </r>
  <r>
    <s v="PSP7143"/>
    <s v="คุณทิพย์สตูดิโอ"/>
    <x v="4"/>
    <n v="3"/>
    <n v="3"/>
    <n v="200"/>
    <n v="20"/>
    <n v="50"/>
  </r>
  <r>
    <s v="PSP7144"/>
    <s v="เซ็นทรัล 20"/>
    <x v="33"/>
    <n v="6"/>
    <n v="6"/>
    <n v="640"/>
    <n v="64"/>
    <n v="160"/>
  </r>
  <r>
    <s v="PSP7145"/>
    <s v="บ้านรักษ์ยา"/>
    <x v="20"/>
    <n v="4"/>
    <n v="4"/>
    <n v="355"/>
    <n v="35.5"/>
    <n v="88.75"/>
  </r>
  <r>
    <s v="PSP7146"/>
    <s v="ลลิลทิพย์"/>
    <x v="1"/>
    <n v="34"/>
    <n v="34"/>
    <n v="4535"/>
    <n v="453.5"/>
    <n v="1133.75"/>
  </r>
  <r>
    <s v="PSP7147"/>
    <s v="ออเร้นจ์ ช้อปสบาย"/>
    <x v="14"/>
    <n v="2"/>
    <n v="2"/>
    <n v="265"/>
    <n v="26.5"/>
    <n v="66.25"/>
  </r>
  <r>
    <s v="PSP7148"/>
    <s v="คีท พลาซ่า"/>
    <x v="27"/>
    <n v="4"/>
    <n v="4"/>
    <n v="545"/>
    <n v="54.5"/>
    <n v="136.25"/>
  </r>
  <r>
    <s v="PSP7149"/>
    <s v="องศาอี"/>
    <x v="44"/>
    <n v="0"/>
    <n v="0"/>
    <n v="0"/>
    <n v="0"/>
    <n v="0"/>
  </r>
  <r>
    <s v="PSP7150"/>
    <s v="ร้านโฟโต้บ๊อกซ์"/>
    <x v="33"/>
    <n v="22"/>
    <n v="22"/>
    <n v="2250"/>
    <n v="225"/>
    <n v="562.5"/>
  </r>
  <r>
    <s v="PSP7151"/>
    <s v="ออร่าซายน์"/>
    <x v="25"/>
    <n v="5"/>
    <n v="5"/>
    <n v="395"/>
    <n v="39.5"/>
    <n v="98.75"/>
  </r>
  <r>
    <s v="PSP7152"/>
    <s v="บริษัท สเตชั่นทูพริ้นท์"/>
    <x v="20"/>
    <n v="39"/>
    <n v="39"/>
    <n v="2845"/>
    <n v="284.5"/>
    <n v="711.25"/>
  </r>
  <r>
    <s v="PSP7153"/>
    <s v="เมดไลฟ์ พลัส"/>
    <x v="16"/>
    <n v="41"/>
    <n v="41"/>
    <n v="4070"/>
    <n v="407"/>
    <n v="1017.5"/>
  </r>
  <r>
    <s v="PSP7154"/>
    <s v="เจเอ็นเอ็นออนไลน์"/>
    <x v="16"/>
    <n v="69"/>
    <n v="69"/>
    <n v="6265"/>
    <n v="626.5"/>
    <n v="1566.25"/>
  </r>
  <r>
    <s v="PSP7155"/>
    <s v="ดี เน็ต สปอร์ต เกมส์"/>
    <x v="36"/>
    <n v="9"/>
    <n v="9"/>
    <n v="1155"/>
    <n v="115.5"/>
    <n v="288.75"/>
  </r>
  <r>
    <s v="PSP7156"/>
    <s v="ปูเป้ช็อบ"/>
    <x v="42"/>
    <n v="0"/>
    <n v="0"/>
    <n v="0"/>
    <n v="0"/>
    <n v="0"/>
  </r>
  <r>
    <s v="PSP7157"/>
    <s v="ร้านหยกฟ้า"/>
    <x v="16"/>
    <n v="16"/>
    <n v="16"/>
    <n v="2590"/>
    <n v="259"/>
    <n v="647.5"/>
  </r>
  <r>
    <s v="PSP7158"/>
    <s v="ร้านดาวคู่อิฐอ่างทอง"/>
    <x v="7"/>
    <n v="2"/>
    <n v="2"/>
    <n v="310"/>
    <n v="31"/>
    <n v="77.5"/>
  </r>
  <r>
    <s v="PSP7159"/>
    <s v="ธิปสถานโอสถ"/>
    <x v="45"/>
    <n v="18"/>
    <n v="18"/>
    <n v="1850"/>
    <n v="185"/>
    <n v="462.5"/>
  </r>
  <r>
    <s v="PSP7160"/>
    <s v="ปลายก๊อปปี้"/>
    <x v="38"/>
    <n v="13"/>
    <n v="13"/>
    <n v="1485"/>
    <n v="148.5"/>
    <n v="371.25"/>
  </r>
  <r>
    <s v="PSP7161"/>
    <s v="บริษัท ดิวัน รีโนเวชั่น จำกัด"/>
    <x v="25"/>
    <n v="7"/>
    <n v="7"/>
    <n v="620"/>
    <n v="62"/>
    <n v="155"/>
  </r>
  <r>
    <s v="PSP7162"/>
    <s v="พี แอนด์ โพสท์"/>
    <x v="0"/>
    <n v="421"/>
    <n v="421"/>
    <n v="29740"/>
    <n v="2974"/>
    <n v="7435"/>
  </r>
  <r>
    <s v="PSP7163"/>
    <s v="บริษัท โซล่า เอ็กซ์เพรส จำกัด"/>
    <x v="33"/>
    <n v="7"/>
    <n v="7"/>
    <n v="545"/>
    <n v="54.5"/>
    <n v="136.25"/>
  </r>
  <r>
    <s v="PSP7164"/>
    <s v="สถาบันคณิตศาสตร์"/>
    <x v="32"/>
    <n v="7"/>
    <n v="7"/>
    <n v="660"/>
    <n v="66"/>
    <n v="165"/>
  </r>
  <r>
    <s v="PSP7165"/>
    <s v="ห้องเสื้อพัตราภรณ์"/>
    <x v="40"/>
    <n v="10"/>
    <n v="10"/>
    <n v="795"/>
    <n v="79.5"/>
    <n v="198.75"/>
  </r>
  <r>
    <s v="PSP7166"/>
    <s v="เอาท์ดอร์พลาซา"/>
    <x v="4"/>
    <n v="197"/>
    <n v="197"/>
    <n v="16960"/>
    <n v="1696"/>
    <n v="4240"/>
  </r>
  <r>
    <s v="PSP7167"/>
    <s v="ศูนย์พระเครื่องกวงตรอกไผ่"/>
    <x v="16"/>
    <n v="22"/>
    <n v="22"/>
    <n v="1340"/>
    <n v="134"/>
    <n v="335"/>
  </r>
  <r>
    <s v="PSP7168"/>
    <s v="เค เอ็น เอ็นจิเนียริ่ง"/>
    <x v="0"/>
    <n v="0"/>
    <n v="0"/>
    <n v="0"/>
    <n v="0"/>
    <n v="0"/>
  </r>
  <r>
    <s v="PSP7169"/>
    <s v="แม๊ก ช้อป "/>
    <x v="8"/>
    <n v="14"/>
    <n v="14"/>
    <n v="1385"/>
    <n v="138.5"/>
    <n v="346.25"/>
  </r>
  <r>
    <s v="PSP7170"/>
    <s v="มุธีราเนอสเซอร์รี่"/>
    <x v="0"/>
    <n v="82"/>
    <n v="82"/>
    <n v="6000"/>
    <n v="600"/>
    <n v="1500"/>
  </r>
  <r>
    <s v="PSP7171"/>
    <s v="128 ปรินซ์ติ้ง"/>
    <x v="25"/>
    <n v="51"/>
    <n v="51"/>
    <n v="4150"/>
    <n v="415"/>
    <n v="1037.5"/>
  </r>
  <r>
    <s v="PSP7172"/>
    <s v="อินเฟ้นท์ทูเบบี้"/>
    <x v="1"/>
    <n v="8"/>
    <n v="8"/>
    <n v="590"/>
    <n v="59"/>
    <n v="147.5"/>
  </r>
  <r>
    <s v="PSP7173"/>
    <s v="บ้านครูเก่ง"/>
    <x v="0"/>
    <n v="1"/>
    <n v="1"/>
    <n v="80"/>
    <n v="8"/>
    <n v="20"/>
  </r>
  <r>
    <s v="PSP7174"/>
    <s v="บ้านการ์ตูน สาขา123"/>
    <x v="4"/>
    <n v="30"/>
    <n v="30"/>
    <n v="3155"/>
    <n v="315.5"/>
    <n v="788.75"/>
  </r>
  <r>
    <s v="PSP7175"/>
    <s v="ยิ้มยิ้ม"/>
    <x v="0"/>
    <n v="11"/>
    <n v="11"/>
    <n v="950"/>
    <n v="95"/>
    <n v="237.5"/>
  </r>
  <r>
    <s v="PSP7176"/>
    <s v="ร้านบ้านฟ้าประกันภัย"/>
    <x v="46"/>
    <n v="41"/>
    <n v="41"/>
    <n v="2545"/>
    <n v="254.5"/>
    <n v="636.25"/>
  </r>
  <r>
    <s v="PSP7177"/>
    <s v="เคอรี่ ฮับประชาชื่น"/>
    <x v="0"/>
    <n v="28"/>
    <n v="28"/>
    <n v="5530"/>
    <n v="553"/>
    <n v="1382.5"/>
  </r>
  <r>
    <s v="PSP7178"/>
    <s v="บริษัท เบลสลิ้งค์ กรุ๊ป"/>
    <x v="5"/>
    <n v="187"/>
    <n v="187"/>
    <n v="20630"/>
    <n v="2063"/>
    <n v="5157.5"/>
  </r>
  <r>
    <s v="PSP7179"/>
    <s v="That's Me"/>
    <x v="0"/>
    <n v="0"/>
    <n v="0"/>
    <n v="0"/>
    <n v="0"/>
    <n v="0"/>
  </r>
  <r>
    <s v="PSP7180"/>
    <s v="ซีแอนด์ซี เฮลธ์แคร์"/>
    <x v="0"/>
    <n v="0"/>
    <n v="0"/>
    <n v="0"/>
    <n v="0"/>
    <n v="0"/>
  </r>
  <r>
    <s v="PSP7181"/>
    <s v="ร้านนพรัตน์เวชภัณฑ์"/>
    <x v="0"/>
    <n v="0"/>
    <n v="0"/>
    <n v="0"/>
    <n v="0"/>
    <n v="0"/>
  </r>
  <r>
    <s v="PSP7182"/>
    <s v="พี เอส คอมพิวเตอร์"/>
    <x v="47"/>
    <n v="0"/>
    <n v="0"/>
    <n v="0"/>
    <n v="0"/>
    <n v="0"/>
  </r>
  <r>
    <s v="PSP7183"/>
    <s v="แอดวานซ์ทรานสเลชั่น"/>
    <x v="0"/>
    <n v="2"/>
    <n v="2"/>
    <n v="140"/>
    <n v="14"/>
    <n v="35"/>
  </r>
  <r>
    <s v="PSP7184"/>
    <s v="วรภรพรรณ์"/>
    <x v="5"/>
    <n v="0"/>
    <n v="0"/>
    <n v="0"/>
    <n v="0"/>
    <n v="0"/>
  </r>
  <r>
    <s v="PSP7185"/>
    <s v="เมกา ไบค์"/>
    <x v="1"/>
    <n v="0"/>
    <n v="0"/>
    <n v="0"/>
    <n v="0"/>
    <n v="0"/>
  </r>
  <r>
    <s v="PSP7186"/>
    <s v="เอ็นวี"/>
    <x v="0"/>
    <n v="11"/>
    <n v="11"/>
    <n v="825"/>
    <n v="82.5"/>
    <n v="206.25"/>
  </r>
  <r>
    <s v="PSP7187"/>
    <s v="เดลี่สมายส์"/>
    <x v="0"/>
    <n v="0"/>
    <n v="0"/>
    <n v="0"/>
    <n v="0"/>
    <n v="0"/>
  </r>
  <r>
    <s v="PSP7188"/>
    <s v="เพลย์ โปโล จักรปักคอมพิวเตอร์"/>
    <x v="0"/>
    <n v="0"/>
    <n v="0"/>
    <n v="0"/>
    <n v="0"/>
    <n v="0"/>
  </r>
  <r>
    <s v="PSP7189"/>
    <s v="Coffee Mania"/>
    <x v="47"/>
    <n v="0"/>
    <n v="0"/>
    <n v="0"/>
    <n v="0"/>
    <n v="0"/>
  </r>
  <r>
    <s v="PSP7190"/>
    <s v="ประกันภัยรถยนต์ รามอินทรา 67"/>
    <x v="35"/>
    <n v="0"/>
    <n v="0"/>
    <n v="0"/>
    <n v="0"/>
    <n v="0"/>
  </r>
  <r>
    <s v="PSP7191"/>
    <s v="ซุฟเปอร์เซฟ"/>
    <x v="5"/>
    <n v="0"/>
    <n v="0"/>
    <n v="0"/>
    <n v="0"/>
    <n v="0"/>
  </r>
  <r>
    <s v="PSP7192"/>
    <s v="Minimis Hotel"/>
    <x v="0"/>
    <n v="0"/>
    <n v="0"/>
    <n v="0"/>
    <n v="0"/>
    <n v="0"/>
  </r>
  <r>
    <s v="PSP7193"/>
    <s v="ป้าไอโกะ"/>
    <x v="33"/>
    <n v="8"/>
    <n v="8"/>
    <n v="845"/>
    <n v="84.5"/>
    <n v="211.25"/>
  </r>
  <r>
    <s v="PSP7194"/>
    <s v="เฟรชมาร์ท"/>
    <x v="0"/>
    <n v="0"/>
    <n v="0"/>
    <n v="0"/>
    <n v="0"/>
    <n v="0"/>
  </r>
  <r>
    <s v="PSP7195"/>
    <s v="ฉายาลักษณ์"/>
    <x v="0"/>
    <n v="2"/>
    <n v="2"/>
    <n v="265"/>
    <n v="26.5"/>
    <n v="66.25"/>
  </r>
  <r>
    <s v="PSP7196"/>
    <s v="กรุง คัลเลอร์แลป"/>
    <x v="47"/>
    <n v="0"/>
    <n v="0"/>
    <n v="0"/>
    <n v="0"/>
    <n v="0"/>
  </r>
  <r>
    <s v="PSP7197"/>
    <s v="บอย ฟิช แอนด์ เบิร์ด"/>
    <x v="34"/>
    <n v="0"/>
    <n v="0"/>
    <n v="0"/>
    <n v="0"/>
    <n v="0"/>
  </r>
  <r>
    <s v="PSP7198"/>
    <s v="เอเอล ปริ้นท์ช็อป"/>
    <x v="34"/>
    <n v="0"/>
    <n v="0"/>
    <n v="0"/>
    <n v="0"/>
    <n v="0"/>
  </r>
  <r>
    <s v="PSP7200"/>
    <s v="มีเมด"/>
    <x v="0"/>
    <n v="0"/>
    <n v="0"/>
    <n v="0"/>
    <n v="0"/>
    <n v="0"/>
  </r>
  <r>
    <s v="PSP7201"/>
    <s v="เฮงเจริญลิสชิ่ง"/>
    <x v="6"/>
    <n v="0"/>
    <n v="0"/>
    <n v="0"/>
    <n v="0"/>
    <n v="0"/>
  </r>
  <r>
    <s v="PSP7202"/>
    <s v="บอลลูน"/>
    <x v="0"/>
    <n v="9"/>
    <n v="9"/>
    <n v="930"/>
    <n v="93"/>
    <n v="232.5"/>
  </r>
  <r>
    <s v="PSP7204"/>
    <s v="เคฟเฟ่34"/>
    <x v="35"/>
    <n v="0"/>
    <n v="0"/>
    <n v="0"/>
    <n v="0"/>
    <n v="0"/>
  </r>
  <r>
    <s v="PSP7205"/>
    <s v="เพิ่มภัณฑ์"/>
    <x v="32"/>
    <n v="0"/>
    <n v="0"/>
    <n v="0"/>
    <n v="0"/>
    <n v="0"/>
  </r>
  <r>
    <s v="PSP7206"/>
    <s v="สิตา"/>
    <x v="25"/>
    <n v="0"/>
    <n v="0"/>
    <n v="0"/>
    <n v="0"/>
    <n v="0"/>
  </r>
  <r>
    <s v="PSP7207"/>
    <s v="เดอะวินเนอร์ บิวตี้"/>
    <x v="0"/>
    <n v="0"/>
    <n v="0"/>
    <n v="0"/>
    <n v="0"/>
    <n v="0"/>
  </r>
  <r>
    <s v="PSP7208"/>
    <s v="ภวิทฟาร์มาซี"/>
    <x v="32"/>
    <n v="0"/>
    <n v="0"/>
    <n v="0"/>
    <n v="0"/>
    <n v="0"/>
  </r>
  <r>
    <s v="PSP7209"/>
    <s v="เอ็มดีที ช๊อป"/>
    <x v="35"/>
    <n v="0"/>
    <n v="0"/>
    <n v="0"/>
    <n v="0"/>
    <n v="0"/>
  </r>
  <r>
    <s v="PSP7210"/>
    <s v="iUpple"/>
    <x v="32"/>
    <n v="0"/>
    <n v="0"/>
    <n v="0"/>
    <n v="0"/>
    <n v="0"/>
  </r>
  <r>
    <s v="PSP7212"/>
    <s v="ไอแอมดรักสโตร์"/>
    <x v="32"/>
    <n v="0"/>
    <n v="0"/>
    <n v="0"/>
    <n v="0"/>
    <n v="0"/>
  </r>
  <r>
    <s v="PSP7214"/>
    <s v="วิชั่น เฮ้าส์"/>
    <x v="0"/>
    <n v="0"/>
    <n v="0"/>
    <n v="0"/>
    <n v="0"/>
    <n v="0"/>
  </r>
  <r>
    <s v="PSP7217"/>
    <s v="เจพี ดรักส์"/>
    <x v="0"/>
    <n v="0"/>
    <n v="0"/>
    <n v="0"/>
    <n v="0"/>
    <n v="0"/>
  </r>
  <r>
    <s v="PSP7218"/>
    <s v="เจเจ ทเวนตี้"/>
    <x v="16"/>
    <n v="0"/>
    <n v="0"/>
    <n v="0"/>
    <n v="0"/>
    <n v="0"/>
  </r>
  <r>
    <s v="PSP7219"/>
    <s v="เอฟบีบี"/>
    <x v="21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:N20" firstHeaderRow="0" firstDataRow="1" firstDataCol="1"/>
  <pivotFields count="10">
    <pivotField subtotalTop="0" showAll="0"/>
    <pivotField axis="axisRow" subtotalTop="0" showAll="0">
      <items count="19">
        <item x="9"/>
        <item x="13"/>
        <item x="11"/>
        <item x="15"/>
        <item x="0"/>
        <item x="1"/>
        <item x="17"/>
        <item x="10"/>
        <item x="4"/>
        <item x="14"/>
        <item x="8"/>
        <item x="3"/>
        <item x="16"/>
        <item x="7"/>
        <item x="6"/>
        <item x="5"/>
        <item x="2"/>
        <item x="1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numFmtId="164" subtotalTop="0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ug-17" fld="8" baseField="0" baseItem="0"/>
    <dataField name="Sum of Sep-17" fld="9" baseField="0" baseItem="0"/>
  </dataFields>
  <formats count="4"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:N12" firstHeaderRow="0" firstDataRow="1" firstDataCol="1"/>
  <pivotFields count="10">
    <pivotField subtotalTop="0" showAll="0"/>
    <pivotField axis="axisRow" subtotalTop="0" showAll="0">
      <items count="11">
        <item x="4"/>
        <item x="5"/>
        <item x="8"/>
        <item x="2"/>
        <item x="7"/>
        <item x="1"/>
        <item x="9"/>
        <item x="3"/>
        <item x="6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ug-17" fld="8" baseField="1" baseItem="2"/>
    <dataField name="Sum of Sep-17" fld="9" baseField="1" baseItem="5"/>
  </dataFields>
  <formats count="4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:J50" firstHeaderRow="1" firstDataRow="1" firstDataCol="1"/>
  <pivotFields count="8">
    <pivotField subtotalTop="0" showAll="0"/>
    <pivotField subtotalTop="0" showAll="0"/>
    <pivotField axis="axisRow" subtotalTop="0" showAll="0">
      <items count="49">
        <item x="43"/>
        <item x="31"/>
        <item x="21"/>
        <item x="18"/>
        <item x="2"/>
        <item x="15"/>
        <item x="38"/>
        <item x="29"/>
        <item x="9"/>
        <item x="12"/>
        <item x="32"/>
        <item x="23"/>
        <item x="37"/>
        <item x="20"/>
        <item x="42"/>
        <item x="17"/>
        <item x="26"/>
        <item x="11"/>
        <item x="6"/>
        <item x="36"/>
        <item x="3"/>
        <item x="47"/>
        <item x="35"/>
        <item x="1"/>
        <item x="27"/>
        <item x="16"/>
        <item x="19"/>
        <item x="24"/>
        <item x="34"/>
        <item x="41"/>
        <item x="13"/>
        <item x="25"/>
        <item x="0"/>
        <item x="30"/>
        <item x="10"/>
        <item x="44"/>
        <item x="5"/>
        <item x="40"/>
        <item x="4"/>
        <item x="22"/>
        <item x="7"/>
        <item x="45"/>
        <item x="33"/>
        <item x="8"/>
        <item x="39"/>
        <item x="14"/>
        <item x="46"/>
        <item x="28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</pivotFields>
  <rowFields count="1">
    <field x="2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Sum of Commission 25%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55"/>
  <sheetViews>
    <sheetView showGridLines="0" tabSelected="1" workbookViewId="0">
      <selection activeCell="J13" sqref="J13"/>
    </sheetView>
  </sheetViews>
  <sheetFormatPr defaultRowHeight="18.75" customHeight="1"/>
  <cols>
    <col min="1" max="1" width="3.140625" style="81" customWidth="1"/>
    <col min="2" max="2" width="9.140625" style="81"/>
    <col min="3" max="3" width="15.7109375" style="81" bestFit="1" customWidth="1"/>
    <col min="4" max="4" width="16.7109375" style="81" bestFit="1" customWidth="1"/>
    <col min="5" max="6" width="10.85546875" style="81" customWidth="1"/>
    <col min="7" max="7" width="15.7109375" style="81" bestFit="1" customWidth="1"/>
    <col min="8" max="8" width="16.7109375" style="81" bestFit="1" customWidth="1"/>
    <col min="9" max="9" width="11.5703125" style="81" bestFit="1" customWidth="1"/>
    <col min="10" max="10" width="10.85546875" style="81" customWidth="1"/>
    <col min="11" max="12" width="14.5703125" style="81" customWidth="1"/>
    <col min="13" max="13" width="4" style="81" customWidth="1"/>
    <col min="14" max="14" width="9.140625" style="81"/>
    <col min="15" max="15" width="10.5703125" style="81" bestFit="1" customWidth="1"/>
    <col min="16" max="16384" width="9.140625" style="81"/>
  </cols>
  <sheetData>
    <row r="1" spans="1:15" ht="29.25" customHeight="1">
      <c r="A1" s="108"/>
      <c r="B1" s="177" t="s">
        <v>735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</row>
    <row r="2" spans="1:15" ht="18.75" customHeight="1">
      <c r="A2" s="108"/>
      <c r="B2" s="121" t="s">
        <v>255</v>
      </c>
      <c r="C2" s="122" t="s">
        <v>267</v>
      </c>
      <c r="D2" s="123"/>
      <c r="E2" s="123"/>
      <c r="F2" s="124"/>
      <c r="G2" s="125" t="s">
        <v>268</v>
      </c>
      <c r="H2" s="123"/>
      <c r="I2" s="123"/>
      <c r="J2" s="126"/>
      <c r="K2" s="127" t="s">
        <v>734</v>
      </c>
      <c r="L2" s="158" t="s">
        <v>269</v>
      </c>
      <c r="M2" s="108"/>
    </row>
    <row r="3" spans="1:15" s="107" customFormat="1" ht="18.75" customHeight="1">
      <c r="A3" s="109"/>
      <c r="B3" s="128"/>
      <c r="C3" s="161" t="s">
        <v>736</v>
      </c>
      <c r="D3" s="129" t="s">
        <v>737</v>
      </c>
      <c r="E3" s="129" t="s">
        <v>270</v>
      </c>
      <c r="F3" s="156" t="s">
        <v>269</v>
      </c>
      <c r="G3" s="160" t="s">
        <v>736</v>
      </c>
      <c r="H3" s="129" t="s">
        <v>737</v>
      </c>
      <c r="I3" s="129" t="s">
        <v>270</v>
      </c>
      <c r="J3" s="157" t="s">
        <v>269</v>
      </c>
      <c r="K3" s="130"/>
      <c r="L3" s="159"/>
      <c r="M3" s="109"/>
    </row>
    <row r="4" spans="1:15" ht="18.75" customHeight="1">
      <c r="A4" s="108"/>
      <c r="B4" s="140" t="s">
        <v>282</v>
      </c>
      <c r="C4" s="131"/>
      <c r="D4" s="114"/>
      <c r="E4" s="114"/>
      <c r="F4" s="115">
        <f t="shared" ref="F4:F7" si="0">C4-D4+E4</f>
        <v>0</v>
      </c>
      <c r="G4" s="135"/>
      <c r="H4" s="114"/>
      <c r="I4" s="114"/>
      <c r="J4" s="118">
        <f t="shared" ref="J4:J7" si="1">G4-H4+I4</f>
        <v>0</v>
      </c>
      <c r="K4" s="162">
        <v>85</v>
      </c>
      <c r="L4" s="173">
        <f>F4+J4+K4</f>
        <v>85</v>
      </c>
      <c r="M4" s="108"/>
    </row>
    <row r="5" spans="1:15" ht="18.75" customHeight="1">
      <c r="A5" s="108"/>
      <c r="B5" s="141" t="s">
        <v>285</v>
      </c>
      <c r="C5" s="132"/>
      <c r="D5" s="110"/>
      <c r="E5" s="110"/>
      <c r="F5" s="116">
        <f t="shared" si="0"/>
        <v>0</v>
      </c>
      <c r="G5" s="136"/>
      <c r="H5" s="110"/>
      <c r="I5" s="110"/>
      <c r="J5" s="119">
        <f t="shared" si="1"/>
        <v>0</v>
      </c>
      <c r="K5" s="163">
        <v>5323.75</v>
      </c>
      <c r="L5" s="174">
        <f t="shared" ref="L5:L53" si="2">F5+J5+K5</f>
        <v>5323.75</v>
      </c>
      <c r="M5" s="108"/>
    </row>
    <row r="6" spans="1:15" ht="18.75" customHeight="1">
      <c r="A6" s="108"/>
      <c r="B6" s="141" t="s">
        <v>288</v>
      </c>
      <c r="C6" s="132"/>
      <c r="D6" s="110"/>
      <c r="E6" s="110"/>
      <c r="F6" s="116">
        <f t="shared" si="0"/>
        <v>0</v>
      </c>
      <c r="G6" s="136"/>
      <c r="H6" s="110"/>
      <c r="I6" s="110"/>
      <c r="J6" s="119">
        <f t="shared" si="1"/>
        <v>0</v>
      </c>
      <c r="K6" s="163">
        <v>1957.5</v>
      </c>
      <c r="L6" s="174">
        <f t="shared" si="2"/>
        <v>1957.5</v>
      </c>
      <c r="M6" s="108"/>
    </row>
    <row r="7" spans="1:15" ht="18.75" customHeight="1">
      <c r="A7" s="108"/>
      <c r="B7" s="141" t="s">
        <v>291</v>
      </c>
      <c r="C7" s="132"/>
      <c r="D7" s="110"/>
      <c r="E7" s="110"/>
      <c r="F7" s="116">
        <f t="shared" si="0"/>
        <v>0</v>
      </c>
      <c r="G7" s="136"/>
      <c r="H7" s="110"/>
      <c r="I7" s="110"/>
      <c r="J7" s="119">
        <f t="shared" si="1"/>
        <v>0</v>
      </c>
      <c r="K7" s="163">
        <v>2612.5</v>
      </c>
      <c r="L7" s="174">
        <f t="shared" si="2"/>
        <v>2612.5</v>
      </c>
      <c r="M7" s="108"/>
    </row>
    <row r="8" spans="1:15" ht="18.75" customHeight="1">
      <c r="A8" s="108"/>
      <c r="B8" s="139" t="s">
        <v>229</v>
      </c>
      <c r="C8" s="142">
        <v>1130.75</v>
      </c>
      <c r="D8" s="143">
        <v>1127</v>
      </c>
      <c r="E8" s="144">
        <v>2529.5</v>
      </c>
      <c r="F8" s="116">
        <f>C8-D8+E8</f>
        <v>2533.25</v>
      </c>
      <c r="G8" s="137"/>
      <c r="H8" s="111"/>
      <c r="I8" s="111"/>
      <c r="J8" s="119">
        <f>G8-H8+I8</f>
        <v>0</v>
      </c>
      <c r="K8" s="163">
        <v>8315</v>
      </c>
      <c r="L8" s="174">
        <f t="shared" si="2"/>
        <v>10848.25</v>
      </c>
      <c r="M8" s="108"/>
      <c r="N8" s="145"/>
      <c r="O8" s="146"/>
    </row>
    <row r="9" spans="1:15" ht="18.75" customHeight="1">
      <c r="A9" s="108"/>
      <c r="B9" s="147" t="s">
        <v>239</v>
      </c>
      <c r="C9" s="133"/>
      <c r="D9" s="111"/>
      <c r="E9" s="111"/>
      <c r="F9" s="116">
        <f t="shared" ref="F9:F51" si="3">C9-D9+E9</f>
        <v>0</v>
      </c>
      <c r="G9" s="137"/>
      <c r="H9" s="143"/>
      <c r="I9" s="143">
        <v>7162.25</v>
      </c>
      <c r="J9" s="119">
        <f t="shared" ref="J9:J51" si="4">G9-H9+I9</f>
        <v>7162.25</v>
      </c>
      <c r="K9" s="163">
        <v>4746.25</v>
      </c>
      <c r="L9" s="174">
        <f t="shared" si="2"/>
        <v>11908.5</v>
      </c>
      <c r="M9" s="108"/>
      <c r="N9" s="145"/>
      <c r="O9" s="146"/>
    </row>
    <row r="10" spans="1:15" ht="18.75" customHeight="1">
      <c r="A10" s="108"/>
      <c r="B10" s="141" t="s">
        <v>298</v>
      </c>
      <c r="C10" s="133"/>
      <c r="D10" s="111"/>
      <c r="E10" s="111"/>
      <c r="F10" s="116"/>
      <c r="G10" s="137"/>
      <c r="H10" s="143"/>
      <c r="I10" s="143"/>
      <c r="J10" s="119"/>
      <c r="K10" s="163">
        <v>685</v>
      </c>
      <c r="L10" s="174">
        <f t="shared" si="2"/>
        <v>685</v>
      </c>
      <c r="M10" s="108"/>
      <c r="N10" s="145"/>
      <c r="O10" s="146"/>
    </row>
    <row r="11" spans="1:15" ht="18.75" customHeight="1">
      <c r="A11" s="108"/>
      <c r="B11" s="141" t="s">
        <v>254</v>
      </c>
      <c r="C11" s="133"/>
      <c r="D11" s="111"/>
      <c r="E11" s="111"/>
      <c r="F11" s="116"/>
      <c r="G11" s="137"/>
      <c r="H11" s="143"/>
      <c r="I11" s="143"/>
      <c r="J11" s="119"/>
      <c r="K11" s="163">
        <v>2796.25</v>
      </c>
      <c r="L11" s="174">
        <f t="shared" si="2"/>
        <v>2796.25</v>
      </c>
      <c r="M11" s="108"/>
      <c r="N11" s="145"/>
      <c r="O11" s="146"/>
    </row>
    <row r="12" spans="1:15" ht="18.75" customHeight="1">
      <c r="A12" s="108"/>
      <c r="B12" s="141" t="s">
        <v>303</v>
      </c>
      <c r="C12" s="133"/>
      <c r="D12" s="111"/>
      <c r="E12" s="111"/>
      <c r="F12" s="116"/>
      <c r="G12" s="137"/>
      <c r="H12" s="143"/>
      <c r="I12" s="143"/>
      <c r="J12" s="119"/>
      <c r="K12" s="163">
        <v>3882.5</v>
      </c>
      <c r="L12" s="174">
        <f t="shared" si="2"/>
        <v>3882.5</v>
      </c>
      <c r="M12" s="108"/>
      <c r="N12" s="145"/>
    </row>
    <row r="13" spans="1:15" ht="18.75" customHeight="1">
      <c r="A13" s="108"/>
      <c r="B13" s="141" t="s">
        <v>307</v>
      </c>
      <c r="C13" s="133"/>
      <c r="D13" s="111"/>
      <c r="E13" s="111"/>
      <c r="F13" s="116"/>
      <c r="G13" s="137"/>
      <c r="H13" s="143"/>
      <c r="I13" s="143"/>
      <c r="J13" s="119"/>
      <c r="K13" s="163">
        <v>4261.25</v>
      </c>
      <c r="L13" s="174">
        <f t="shared" si="2"/>
        <v>4261.25</v>
      </c>
      <c r="M13" s="108"/>
      <c r="N13" s="145"/>
    </row>
    <row r="14" spans="1:15" ht="18.75" customHeight="1">
      <c r="A14" s="108"/>
      <c r="B14" s="139" t="s">
        <v>232</v>
      </c>
      <c r="C14" s="148">
        <v>705.5</v>
      </c>
      <c r="D14" s="143">
        <v>827.25</v>
      </c>
      <c r="E14" s="144">
        <v>14284.25</v>
      </c>
      <c r="F14" s="116">
        <f t="shared" si="3"/>
        <v>14162.5</v>
      </c>
      <c r="G14" s="137"/>
      <c r="H14" s="143"/>
      <c r="I14" s="143">
        <v>4969.5</v>
      </c>
      <c r="J14" s="119">
        <f t="shared" si="4"/>
        <v>4969.5</v>
      </c>
      <c r="K14" s="163">
        <v>5505</v>
      </c>
      <c r="L14" s="174">
        <f t="shared" si="2"/>
        <v>24637</v>
      </c>
      <c r="M14" s="108"/>
    </row>
    <row r="15" spans="1:15" ht="18.75" customHeight="1">
      <c r="A15" s="108"/>
      <c r="B15" s="147" t="s">
        <v>241</v>
      </c>
      <c r="C15" s="133"/>
      <c r="D15" s="111"/>
      <c r="E15" s="111"/>
      <c r="F15" s="116">
        <f t="shared" si="3"/>
        <v>0</v>
      </c>
      <c r="G15" s="149"/>
      <c r="H15" s="143"/>
      <c r="I15" s="143">
        <v>866.75</v>
      </c>
      <c r="J15" s="119">
        <f t="shared" si="4"/>
        <v>866.75</v>
      </c>
      <c r="K15" s="163">
        <v>1403.75</v>
      </c>
      <c r="L15" s="174">
        <f t="shared" si="2"/>
        <v>2270.5</v>
      </c>
      <c r="M15" s="108"/>
    </row>
    <row r="16" spans="1:15" ht="18.75" customHeight="1">
      <c r="A16" s="108"/>
      <c r="B16" s="141" t="s">
        <v>315</v>
      </c>
      <c r="C16" s="133"/>
      <c r="D16" s="111"/>
      <c r="E16" s="111"/>
      <c r="F16" s="116"/>
      <c r="G16" s="149"/>
      <c r="H16" s="143"/>
      <c r="I16" s="143"/>
      <c r="J16" s="119"/>
      <c r="K16" s="163">
        <v>2632.5</v>
      </c>
      <c r="L16" s="174">
        <f t="shared" si="2"/>
        <v>2632.5</v>
      </c>
      <c r="M16" s="108"/>
      <c r="N16" s="145"/>
      <c r="O16" s="146"/>
    </row>
    <row r="17" spans="1:15" ht="18.75" customHeight="1">
      <c r="A17" s="108"/>
      <c r="B17" s="139" t="s">
        <v>233</v>
      </c>
      <c r="C17" s="133"/>
      <c r="D17" s="143">
        <v>0</v>
      </c>
      <c r="E17" s="144">
        <v>7327</v>
      </c>
      <c r="F17" s="116">
        <f t="shared" si="3"/>
        <v>7327</v>
      </c>
      <c r="G17" s="149"/>
      <c r="H17" s="143"/>
      <c r="I17" s="143">
        <v>4283.25</v>
      </c>
      <c r="J17" s="119">
        <f t="shared" si="4"/>
        <v>4283.25</v>
      </c>
      <c r="K17" s="163">
        <v>15545</v>
      </c>
      <c r="L17" s="174">
        <f t="shared" si="2"/>
        <v>27155.25</v>
      </c>
      <c r="M17" s="108"/>
    </row>
    <row r="18" spans="1:15" ht="18.75" customHeight="1">
      <c r="A18" s="108"/>
      <c r="B18" s="139" t="s">
        <v>225</v>
      </c>
      <c r="C18" s="133"/>
      <c r="D18" s="111"/>
      <c r="E18" s="111"/>
      <c r="F18" s="116">
        <f t="shared" si="3"/>
        <v>0</v>
      </c>
      <c r="G18" s="149"/>
      <c r="H18" s="111"/>
      <c r="I18" s="111"/>
      <c r="J18" s="119">
        <f t="shared" si="4"/>
        <v>0</v>
      </c>
      <c r="K18" s="164"/>
      <c r="L18" s="174">
        <f t="shared" si="2"/>
        <v>0</v>
      </c>
      <c r="M18" s="108"/>
    </row>
    <row r="19" spans="1:15" ht="18.75" customHeight="1">
      <c r="A19" s="108"/>
      <c r="B19" s="141" t="s">
        <v>321</v>
      </c>
      <c r="C19" s="133"/>
      <c r="D19" s="111"/>
      <c r="E19" s="111"/>
      <c r="F19" s="116"/>
      <c r="G19" s="149"/>
      <c r="H19" s="111"/>
      <c r="I19" s="111"/>
      <c r="J19" s="119"/>
      <c r="K19" s="163">
        <v>15</v>
      </c>
      <c r="L19" s="174">
        <f t="shared" si="2"/>
        <v>15</v>
      </c>
      <c r="M19" s="108"/>
      <c r="N19" s="145"/>
      <c r="O19" s="146"/>
    </row>
    <row r="20" spans="1:15" ht="18.75" customHeight="1">
      <c r="A20" s="108"/>
      <c r="B20" s="141" t="s">
        <v>324</v>
      </c>
      <c r="C20" s="133"/>
      <c r="D20" s="111"/>
      <c r="E20" s="111"/>
      <c r="F20" s="116"/>
      <c r="G20" s="149"/>
      <c r="H20" s="111"/>
      <c r="I20" s="111"/>
      <c r="J20" s="119"/>
      <c r="K20" s="163">
        <v>1147.5</v>
      </c>
      <c r="L20" s="174">
        <f t="shared" si="2"/>
        <v>1147.5</v>
      </c>
      <c r="M20" s="108"/>
      <c r="N20" s="145"/>
      <c r="O20" s="146"/>
    </row>
    <row r="21" spans="1:15" ht="18.75" customHeight="1">
      <c r="A21" s="108"/>
      <c r="B21" s="139" t="s">
        <v>231</v>
      </c>
      <c r="C21" s="148">
        <v>561.5</v>
      </c>
      <c r="D21" s="112">
        <v>0</v>
      </c>
      <c r="E21" s="112">
        <v>0</v>
      </c>
      <c r="F21" s="116">
        <f>-C21-D21+E21</f>
        <v>-561.5</v>
      </c>
      <c r="G21" s="150">
        <v>5622</v>
      </c>
      <c r="H21" s="143">
        <v>6211.25</v>
      </c>
      <c r="I21" s="143">
        <v>12899.5</v>
      </c>
      <c r="J21" s="119">
        <f>G21-H21+I21</f>
        <v>12310.25</v>
      </c>
      <c r="K21" s="164"/>
      <c r="L21" s="174">
        <f>F21+J21+K21</f>
        <v>11748.75</v>
      </c>
      <c r="M21" s="108"/>
      <c r="N21" s="145"/>
      <c r="O21" s="146"/>
    </row>
    <row r="22" spans="1:15" ht="18.75" customHeight="1">
      <c r="A22" s="108"/>
      <c r="B22" s="147" t="s">
        <v>246</v>
      </c>
      <c r="C22" s="133"/>
      <c r="D22" s="111"/>
      <c r="E22" s="111"/>
      <c r="F22" s="116">
        <f t="shared" si="3"/>
        <v>0</v>
      </c>
      <c r="G22" s="137"/>
      <c r="H22" s="143"/>
      <c r="I22" s="143">
        <v>82.75</v>
      </c>
      <c r="J22" s="119">
        <f t="shared" si="4"/>
        <v>82.75</v>
      </c>
      <c r="K22" s="164"/>
      <c r="L22" s="174">
        <f t="shared" si="2"/>
        <v>82.75</v>
      </c>
      <c r="M22" s="108"/>
      <c r="N22" s="145"/>
      <c r="O22" s="146"/>
    </row>
    <row r="23" spans="1:15" ht="18.75" customHeight="1">
      <c r="A23" s="108"/>
      <c r="B23" s="141" t="s">
        <v>327</v>
      </c>
      <c r="C23" s="133"/>
      <c r="D23" s="111"/>
      <c r="E23" s="111"/>
      <c r="F23" s="116"/>
      <c r="G23" s="137"/>
      <c r="H23" s="143"/>
      <c r="I23" s="143"/>
      <c r="J23" s="119"/>
      <c r="K23" s="163">
        <v>1086.25</v>
      </c>
      <c r="L23" s="174">
        <f t="shared" si="2"/>
        <v>1086.25</v>
      </c>
      <c r="M23" s="108"/>
      <c r="N23" s="145"/>
      <c r="O23" s="146"/>
    </row>
    <row r="24" spans="1:15" ht="18.75" customHeight="1">
      <c r="A24" s="108"/>
      <c r="B24" s="141" t="s">
        <v>330</v>
      </c>
      <c r="C24" s="133"/>
      <c r="D24" s="111"/>
      <c r="E24" s="111"/>
      <c r="F24" s="116"/>
      <c r="G24" s="137"/>
      <c r="H24" s="143"/>
      <c r="I24" s="143"/>
      <c r="J24" s="119"/>
      <c r="K24" s="163">
        <v>2837.5</v>
      </c>
      <c r="L24" s="174">
        <f t="shared" si="2"/>
        <v>2837.5</v>
      </c>
      <c r="M24" s="108"/>
      <c r="N24" s="145"/>
      <c r="O24" s="146"/>
    </row>
    <row r="25" spans="1:15" ht="18.75" customHeight="1">
      <c r="A25" s="108"/>
      <c r="B25" s="141" t="s">
        <v>240</v>
      </c>
      <c r="C25" s="133"/>
      <c r="D25" s="111"/>
      <c r="E25" s="111"/>
      <c r="F25" s="116">
        <f t="shared" si="3"/>
        <v>0</v>
      </c>
      <c r="G25" s="137"/>
      <c r="H25" s="143"/>
      <c r="I25" s="143">
        <v>3333.25</v>
      </c>
      <c r="J25" s="119">
        <f t="shared" si="4"/>
        <v>3333.25</v>
      </c>
      <c r="K25" s="163">
        <v>6996.25</v>
      </c>
      <c r="L25" s="174">
        <f t="shared" si="2"/>
        <v>10329.5</v>
      </c>
      <c r="M25" s="108"/>
    </row>
    <row r="26" spans="1:15" ht="18.75" customHeight="1">
      <c r="A26" s="108"/>
      <c r="B26" s="141" t="s">
        <v>335</v>
      </c>
      <c r="C26" s="133"/>
      <c r="D26" s="111"/>
      <c r="E26" s="111"/>
      <c r="F26" s="116"/>
      <c r="G26" s="137"/>
      <c r="H26" s="143"/>
      <c r="I26" s="143"/>
      <c r="J26" s="119"/>
      <c r="K26" s="163">
        <v>735</v>
      </c>
      <c r="L26" s="174">
        <f t="shared" si="2"/>
        <v>735</v>
      </c>
      <c r="M26" s="108"/>
      <c r="N26" s="145"/>
      <c r="O26" s="146"/>
    </row>
    <row r="27" spans="1:15" ht="18.75" customHeight="1">
      <c r="A27" s="108"/>
      <c r="B27" s="141" t="s">
        <v>253</v>
      </c>
      <c r="C27" s="133"/>
      <c r="D27" s="111"/>
      <c r="E27" s="111"/>
      <c r="F27" s="116"/>
      <c r="G27" s="137"/>
      <c r="H27" s="143"/>
      <c r="I27" s="143"/>
      <c r="J27" s="119"/>
      <c r="K27" s="163">
        <v>3113.75</v>
      </c>
      <c r="L27" s="174">
        <f t="shared" si="2"/>
        <v>3113.75</v>
      </c>
      <c r="M27" s="108"/>
      <c r="N27" s="145"/>
      <c r="O27" s="146"/>
    </row>
    <row r="28" spans="1:15" ht="18.75" customHeight="1">
      <c r="A28" s="108"/>
      <c r="B28" s="147" t="s">
        <v>236</v>
      </c>
      <c r="C28" s="133"/>
      <c r="D28" s="111"/>
      <c r="E28" s="111"/>
      <c r="F28" s="116">
        <f t="shared" si="3"/>
        <v>0</v>
      </c>
      <c r="G28" s="150">
        <v>1775.25</v>
      </c>
      <c r="H28" s="143">
        <v>2488.25</v>
      </c>
      <c r="I28" s="143">
        <v>5739.25</v>
      </c>
      <c r="J28" s="119">
        <f t="shared" si="4"/>
        <v>5026.25</v>
      </c>
      <c r="K28" s="163">
        <v>0</v>
      </c>
      <c r="L28" s="174">
        <f t="shared" si="2"/>
        <v>5026.25</v>
      </c>
      <c r="M28" s="108"/>
      <c r="N28" s="145"/>
    </row>
    <row r="29" spans="1:15" ht="18.75" customHeight="1">
      <c r="A29" s="108"/>
      <c r="B29" s="147" t="s">
        <v>243</v>
      </c>
      <c r="C29" s="133"/>
      <c r="D29" s="111"/>
      <c r="E29" s="111"/>
      <c r="F29" s="116">
        <f t="shared" si="3"/>
        <v>0</v>
      </c>
      <c r="G29" s="137"/>
      <c r="H29" s="143"/>
      <c r="I29" s="143">
        <v>1080.75</v>
      </c>
      <c r="J29" s="119">
        <f t="shared" si="4"/>
        <v>1080.75</v>
      </c>
      <c r="K29" s="163">
        <v>12923.75</v>
      </c>
      <c r="L29" s="174">
        <f t="shared" si="2"/>
        <v>14004.5</v>
      </c>
      <c r="M29" s="108"/>
      <c r="N29" s="145"/>
    </row>
    <row r="30" spans="1:15" ht="18.75" customHeight="1">
      <c r="A30" s="108"/>
      <c r="B30" s="147" t="s">
        <v>238</v>
      </c>
      <c r="C30" s="133"/>
      <c r="D30" s="111"/>
      <c r="E30" s="111"/>
      <c r="F30" s="116">
        <f t="shared" si="3"/>
        <v>0</v>
      </c>
      <c r="G30" s="150">
        <v>242.5</v>
      </c>
      <c r="H30" s="143">
        <v>243.5</v>
      </c>
      <c r="I30" s="143">
        <v>756.25</v>
      </c>
      <c r="J30" s="119">
        <f t="shared" si="4"/>
        <v>755.25</v>
      </c>
      <c r="K30" s="163">
        <v>6200</v>
      </c>
      <c r="L30" s="174">
        <f t="shared" si="2"/>
        <v>6955.25</v>
      </c>
      <c r="M30" s="108"/>
      <c r="N30" s="145"/>
    </row>
    <row r="31" spans="1:15" ht="18.75" customHeight="1">
      <c r="A31" s="108"/>
      <c r="B31" s="141" t="s">
        <v>348</v>
      </c>
      <c r="C31" s="133"/>
      <c r="D31" s="111"/>
      <c r="E31" s="111"/>
      <c r="F31" s="116"/>
      <c r="G31" s="150"/>
      <c r="H31" s="143"/>
      <c r="I31" s="143"/>
      <c r="J31" s="119"/>
      <c r="K31" s="163">
        <v>1482.5</v>
      </c>
      <c r="L31" s="174">
        <f t="shared" si="2"/>
        <v>1482.5</v>
      </c>
      <c r="M31" s="108"/>
      <c r="N31" s="145"/>
    </row>
    <row r="32" spans="1:15" ht="18.75" customHeight="1">
      <c r="A32" s="108"/>
      <c r="B32" s="147" t="s">
        <v>235</v>
      </c>
      <c r="C32" s="133"/>
      <c r="D32" s="111"/>
      <c r="E32" s="111"/>
      <c r="F32" s="116">
        <f t="shared" si="3"/>
        <v>0</v>
      </c>
      <c r="G32" s="150">
        <v>1976.5</v>
      </c>
      <c r="H32" s="143">
        <v>2090.25</v>
      </c>
      <c r="I32" s="143">
        <v>2830.5</v>
      </c>
      <c r="J32" s="119">
        <f t="shared" si="4"/>
        <v>2716.75</v>
      </c>
      <c r="K32" s="163">
        <v>5892.5</v>
      </c>
      <c r="L32" s="174">
        <f t="shared" si="2"/>
        <v>8609.25</v>
      </c>
      <c r="M32" s="108"/>
      <c r="N32" s="145"/>
    </row>
    <row r="33" spans="1:15" ht="18.75" customHeight="1">
      <c r="A33" s="108"/>
      <c r="B33" s="141" t="s">
        <v>250</v>
      </c>
      <c r="C33" s="133"/>
      <c r="D33" s="111"/>
      <c r="E33" s="111"/>
      <c r="F33" s="116"/>
      <c r="G33" s="150"/>
      <c r="H33" s="143"/>
      <c r="I33" s="143"/>
      <c r="J33" s="119"/>
      <c r="K33" s="163">
        <v>2808.75</v>
      </c>
      <c r="L33" s="174">
        <f t="shared" si="2"/>
        <v>2808.75</v>
      </c>
      <c r="M33" s="108"/>
      <c r="N33" s="145"/>
      <c r="O33" s="146">
        <v>0</v>
      </c>
    </row>
    <row r="34" spans="1:15" ht="18.75" customHeight="1">
      <c r="A34" s="108"/>
      <c r="B34" s="147" t="s">
        <v>244</v>
      </c>
      <c r="C34" s="133"/>
      <c r="D34" s="111"/>
      <c r="E34" s="111"/>
      <c r="F34" s="116">
        <f t="shared" si="3"/>
        <v>0</v>
      </c>
      <c r="G34" s="137"/>
      <c r="H34" s="143"/>
      <c r="I34" s="143">
        <v>1014.25</v>
      </c>
      <c r="J34" s="119">
        <f t="shared" si="4"/>
        <v>1014.25</v>
      </c>
      <c r="K34" s="163">
        <v>9168.75</v>
      </c>
      <c r="L34" s="174">
        <f t="shared" si="2"/>
        <v>10183</v>
      </c>
      <c r="M34" s="108"/>
      <c r="N34" s="145"/>
    </row>
    <row r="35" spans="1:15" ht="18.75" customHeight="1">
      <c r="A35" s="108"/>
      <c r="B35" s="139" t="s">
        <v>224</v>
      </c>
      <c r="C35" s="148">
        <v>32183.25</v>
      </c>
      <c r="D35" s="144">
        <v>32583.75</v>
      </c>
      <c r="E35" s="144">
        <v>33201.75</v>
      </c>
      <c r="F35" s="116">
        <f t="shared" si="3"/>
        <v>32801.25</v>
      </c>
      <c r="G35" s="150">
        <v>3687.25</v>
      </c>
      <c r="H35" s="143">
        <v>4319.25</v>
      </c>
      <c r="I35" s="143">
        <v>9798.25</v>
      </c>
      <c r="J35" s="119">
        <f t="shared" si="4"/>
        <v>9166.25</v>
      </c>
      <c r="K35" s="163">
        <v>2306.25</v>
      </c>
      <c r="L35" s="174">
        <f t="shared" si="2"/>
        <v>44273.75</v>
      </c>
      <c r="M35" s="108"/>
    </row>
    <row r="36" spans="1:15" ht="18.75" customHeight="1">
      <c r="A36" s="108"/>
      <c r="B36" s="141" t="s">
        <v>247</v>
      </c>
      <c r="C36" s="148"/>
      <c r="D36" s="144"/>
      <c r="E36" s="144"/>
      <c r="F36" s="116"/>
      <c r="G36" s="150"/>
      <c r="H36" s="143"/>
      <c r="I36" s="143"/>
      <c r="J36" s="119"/>
      <c r="K36" s="163">
        <v>675</v>
      </c>
      <c r="L36" s="174">
        <f t="shared" si="2"/>
        <v>675</v>
      </c>
      <c r="M36" s="108"/>
    </row>
    <row r="37" spans="1:15" ht="18.75" customHeight="1">
      <c r="A37" s="108"/>
      <c r="B37" s="141" t="s">
        <v>338</v>
      </c>
      <c r="C37" s="148"/>
      <c r="D37" s="144"/>
      <c r="E37" s="144"/>
      <c r="F37" s="116"/>
      <c r="G37" s="150"/>
      <c r="H37" s="143"/>
      <c r="I37" s="143"/>
      <c r="J37" s="119"/>
      <c r="K37" s="163">
        <v>321.25</v>
      </c>
      <c r="L37" s="174">
        <f t="shared" si="2"/>
        <v>321.25</v>
      </c>
      <c r="M37" s="108"/>
      <c r="N37" s="145"/>
    </row>
    <row r="38" spans="1:15" ht="18.75" customHeight="1">
      <c r="A38" s="108"/>
      <c r="B38" s="141" t="s">
        <v>248</v>
      </c>
      <c r="C38" s="148"/>
      <c r="D38" s="144"/>
      <c r="E38" s="144"/>
      <c r="F38" s="116"/>
      <c r="G38" s="150"/>
      <c r="H38" s="143"/>
      <c r="I38" s="143"/>
      <c r="J38" s="119"/>
      <c r="K38" s="163">
        <v>6291.25</v>
      </c>
      <c r="L38" s="174">
        <f t="shared" si="2"/>
        <v>6291.25</v>
      </c>
      <c r="M38" s="108"/>
    </row>
    <row r="39" spans="1:15" ht="18.75" customHeight="1">
      <c r="A39" s="108"/>
      <c r="B39" s="141" t="s">
        <v>281</v>
      </c>
      <c r="C39" s="148"/>
      <c r="D39" s="144"/>
      <c r="E39" s="144"/>
      <c r="F39" s="116"/>
      <c r="G39" s="150"/>
      <c r="H39" s="143"/>
      <c r="I39" s="143"/>
      <c r="J39" s="119"/>
      <c r="K39" s="163">
        <v>92363.75</v>
      </c>
      <c r="L39" s="174">
        <f t="shared" si="2"/>
        <v>92363.75</v>
      </c>
      <c r="M39" s="108"/>
    </row>
    <row r="40" spans="1:15" ht="18.75" customHeight="1">
      <c r="A40" s="108"/>
      <c r="B40" s="141" t="s">
        <v>367</v>
      </c>
      <c r="C40" s="148"/>
      <c r="D40" s="144"/>
      <c r="E40" s="144"/>
      <c r="F40" s="116"/>
      <c r="G40" s="150"/>
      <c r="H40" s="143"/>
      <c r="I40" s="143"/>
      <c r="J40" s="119"/>
      <c r="K40" s="163">
        <v>3633.75</v>
      </c>
      <c r="L40" s="174">
        <f t="shared" si="2"/>
        <v>3633.75</v>
      </c>
      <c r="M40" s="108"/>
      <c r="N40" s="145"/>
    </row>
    <row r="41" spans="1:15" ht="18.75" customHeight="1">
      <c r="A41" s="108"/>
      <c r="B41" s="139" t="s">
        <v>234</v>
      </c>
      <c r="C41" s="133"/>
      <c r="D41" s="143">
        <v>0</v>
      </c>
      <c r="E41" s="144">
        <v>1727.5</v>
      </c>
      <c r="F41" s="116">
        <f t="shared" si="3"/>
        <v>1727.5</v>
      </c>
      <c r="G41" s="137"/>
      <c r="H41" s="111"/>
      <c r="I41" s="111"/>
      <c r="J41" s="119">
        <f t="shared" si="4"/>
        <v>0</v>
      </c>
      <c r="K41" s="163">
        <v>7701.25</v>
      </c>
      <c r="L41" s="174">
        <f t="shared" si="2"/>
        <v>9428.75</v>
      </c>
      <c r="M41" s="108"/>
    </row>
    <row r="42" spans="1:15" ht="18.75" customHeight="1">
      <c r="A42" s="108"/>
      <c r="B42" s="139" t="s">
        <v>228</v>
      </c>
      <c r="C42" s="148">
        <v>1666.25</v>
      </c>
      <c r="D42" s="143">
        <v>1685</v>
      </c>
      <c r="E42" s="144">
        <v>2763.25</v>
      </c>
      <c r="F42" s="116">
        <f t="shared" si="3"/>
        <v>2744.5</v>
      </c>
      <c r="G42" s="150">
        <v>1401.5</v>
      </c>
      <c r="H42" s="143">
        <v>1497.75</v>
      </c>
      <c r="I42" s="143">
        <v>3375.25</v>
      </c>
      <c r="J42" s="119">
        <f t="shared" si="4"/>
        <v>3279</v>
      </c>
      <c r="K42" s="163">
        <v>8157.5</v>
      </c>
      <c r="L42" s="174">
        <f t="shared" si="2"/>
        <v>14181</v>
      </c>
      <c r="M42" s="108"/>
    </row>
    <row r="43" spans="1:15" ht="18.75" customHeight="1">
      <c r="A43" s="108"/>
      <c r="B43" s="141" t="s">
        <v>377</v>
      </c>
      <c r="C43" s="148"/>
      <c r="D43" s="143"/>
      <c r="E43" s="144"/>
      <c r="F43" s="116"/>
      <c r="G43" s="150"/>
      <c r="H43" s="143"/>
      <c r="I43" s="143"/>
      <c r="J43" s="119"/>
      <c r="K43" s="163">
        <v>308.75</v>
      </c>
      <c r="L43" s="174">
        <f t="shared" si="2"/>
        <v>308.75</v>
      </c>
      <c r="M43" s="108"/>
      <c r="N43" s="145"/>
      <c r="O43" s="146"/>
    </row>
    <row r="44" spans="1:15" ht="18.75" customHeight="1">
      <c r="A44" s="108"/>
      <c r="B44" s="141" t="s">
        <v>306</v>
      </c>
      <c r="C44" s="148"/>
      <c r="D44" s="143"/>
      <c r="E44" s="144"/>
      <c r="F44" s="116"/>
      <c r="G44" s="150"/>
      <c r="H44" s="143"/>
      <c r="I44" s="143"/>
      <c r="J44" s="119"/>
      <c r="K44" s="163">
        <v>9000</v>
      </c>
      <c r="L44" s="174">
        <f t="shared" si="2"/>
        <v>9000</v>
      </c>
      <c r="M44" s="108"/>
      <c r="N44" s="145"/>
      <c r="O44" s="146"/>
    </row>
    <row r="45" spans="1:15" ht="18.75" customHeight="1">
      <c r="A45" s="108"/>
      <c r="B45" s="147" t="s">
        <v>237</v>
      </c>
      <c r="C45" s="148"/>
      <c r="D45" s="143"/>
      <c r="E45" s="144"/>
      <c r="F45" s="116"/>
      <c r="G45" s="150">
        <v>1286.25</v>
      </c>
      <c r="H45" s="143">
        <v>1595.5</v>
      </c>
      <c r="I45" s="143">
        <v>3083.25</v>
      </c>
      <c r="J45" s="119">
        <f t="shared" si="4"/>
        <v>2774</v>
      </c>
      <c r="K45" s="163">
        <v>3471.25</v>
      </c>
      <c r="L45" s="174">
        <f t="shared" si="2"/>
        <v>6245.25</v>
      </c>
      <c r="M45" s="108"/>
      <c r="N45" s="145"/>
    </row>
    <row r="46" spans="1:15" ht="18.75" customHeight="1">
      <c r="A46" s="108"/>
      <c r="B46" s="141" t="s">
        <v>314</v>
      </c>
      <c r="C46" s="148"/>
      <c r="D46" s="143"/>
      <c r="E46" s="144"/>
      <c r="F46" s="116"/>
      <c r="G46" s="150"/>
      <c r="H46" s="143"/>
      <c r="I46" s="143"/>
      <c r="J46" s="119"/>
      <c r="K46" s="163">
        <v>7451.25</v>
      </c>
      <c r="L46" s="174">
        <f t="shared" si="2"/>
        <v>7451.25</v>
      </c>
      <c r="M46" s="108"/>
      <c r="N46" s="145"/>
      <c r="O46" s="146"/>
    </row>
    <row r="47" spans="1:15" ht="18.75" customHeight="1">
      <c r="A47" s="108"/>
      <c r="B47" s="141" t="s">
        <v>386</v>
      </c>
      <c r="C47" s="148"/>
      <c r="D47" s="143"/>
      <c r="E47" s="144"/>
      <c r="F47" s="116"/>
      <c r="G47" s="150"/>
      <c r="H47" s="143"/>
      <c r="I47" s="143"/>
      <c r="J47" s="119"/>
      <c r="K47" s="163">
        <v>462.5</v>
      </c>
      <c r="L47" s="174">
        <f t="shared" si="2"/>
        <v>462.5</v>
      </c>
      <c r="M47" s="108"/>
      <c r="N47" s="145"/>
      <c r="O47" s="146"/>
    </row>
    <row r="48" spans="1:15" ht="18.75" customHeight="1">
      <c r="A48" s="108"/>
      <c r="B48" s="139" t="s">
        <v>230</v>
      </c>
      <c r="C48" s="148">
        <v>1114</v>
      </c>
      <c r="D48" s="143">
        <v>1148.75</v>
      </c>
      <c r="E48" s="144">
        <v>232.75</v>
      </c>
      <c r="F48" s="116">
        <f t="shared" si="3"/>
        <v>198</v>
      </c>
      <c r="G48" s="150">
        <v>5435.25</v>
      </c>
      <c r="H48" s="143">
        <v>6143.5</v>
      </c>
      <c r="I48" s="143">
        <v>11321.75</v>
      </c>
      <c r="J48" s="119">
        <f t="shared" si="4"/>
        <v>10613.5</v>
      </c>
      <c r="K48" s="163">
        <v>4506.25</v>
      </c>
      <c r="L48" s="174">
        <f t="shared" si="2"/>
        <v>15317.75</v>
      </c>
      <c r="M48" s="108"/>
    </row>
    <row r="49" spans="1:15" ht="18.75" customHeight="1">
      <c r="A49" s="108"/>
      <c r="B49" s="141" t="s">
        <v>318</v>
      </c>
      <c r="C49" s="148"/>
      <c r="D49" s="143"/>
      <c r="E49" s="144"/>
      <c r="F49" s="116"/>
      <c r="G49" s="150"/>
      <c r="H49" s="143"/>
      <c r="I49" s="143"/>
      <c r="J49" s="119"/>
      <c r="K49" s="163">
        <v>8068.75</v>
      </c>
      <c r="L49" s="174">
        <f t="shared" si="2"/>
        <v>8068.75</v>
      </c>
      <c r="M49" s="108"/>
      <c r="N49" s="145"/>
      <c r="O49" s="146"/>
    </row>
    <row r="50" spans="1:15" ht="18.75" customHeight="1">
      <c r="A50" s="108"/>
      <c r="B50" s="141" t="s">
        <v>393</v>
      </c>
      <c r="C50" s="148"/>
      <c r="D50" s="143"/>
      <c r="E50" s="144"/>
      <c r="F50" s="116"/>
      <c r="G50" s="150"/>
      <c r="H50" s="143"/>
      <c r="I50" s="143"/>
      <c r="J50" s="119"/>
      <c r="K50" s="163">
        <v>171.25</v>
      </c>
      <c r="L50" s="174">
        <f t="shared" si="2"/>
        <v>171.25</v>
      </c>
      <c r="M50" s="108"/>
      <c r="N50" s="145"/>
      <c r="O50" s="146"/>
    </row>
    <row r="51" spans="1:15" ht="18.75" customHeight="1">
      <c r="A51" s="108"/>
      <c r="B51" s="147" t="s">
        <v>242</v>
      </c>
      <c r="C51" s="133"/>
      <c r="D51" s="111"/>
      <c r="E51" s="111"/>
      <c r="F51" s="116">
        <f t="shared" si="3"/>
        <v>0</v>
      </c>
      <c r="G51" s="137"/>
      <c r="H51" s="143"/>
      <c r="I51" s="143">
        <v>498.75</v>
      </c>
      <c r="J51" s="119">
        <f t="shared" si="4"/>
        <v>498.75</v>
      </c>
      <c r="K51" s="163">
        <v>1241.25</v>
      </c>
      <c r="L51" s="174">
        <f t="shared" si="2"/>
        <v>1740</v>
      </c>
      <c r="M51" s="108"/>
    </row>
    <row r="52" spans="1:15" ht="18.75" customHeight="1">
      <c r="A52" s="108"/>
      <c r="B52" s="141" t="s">
        <v>398</v>
      </c>
      <c r="C52" s="133"/>
      <c r="D52" s="111"/>
      <c r="E52" s="111"/>
      <c r="F52" s="116"/>
      <c r="G52" s="137"/>
      <c r="H52" s="143"/>
      <c r="I52" s="143"/>
      <c r="J52" s="119"/>
      <c r="K52" s="163">
        <v>636.25</v>
      </c>
      <c r="L52" s="174">
        <f t="shared" si="2"/>
        <v>636.25</v>
      </c>
      <c r="M52" s="108"/>
      <c r="N52" s="145"/>
      <c r="O52" s="146"/>
    </row>
    <row r="53" spans="1:15" ht="18.75" customHeight="1">
      <c r="A53" s="108"/>
      <c r="B53" s="151" t="s">
        <v>401</v>
      </c>
      <c r="C53" s="134"/>
      <c r="D53" s="113"/>
      <c r="E53" s="113"/>
      <c r="F53" s="117"/>
      <c r="G53" s="138"/>
      <c r="H53" s="152"/>
      <c r="I53" s="152"/>
      <c r="J53" s="120"/>
      <c r="K53" s="165">
        <v>4627.5</v>
      </c>
      <c r="L53" s="175">
        <f t="shared" si="2"/>
        <v>4627.5</v>
      </c>
      <c r="M53" s="108"/>
      <c r="N53" s="145"/>
      <c r="O53" s="146"/>
    </row>
    <row r="54" spans="1:15" ht="22.5" customHeight="1">
      <c r="A54" s="108"/>
      <c r="B54" s="176" t="s">
        <v>269</v>
      </c>
      <c r="C54" s="166">
        <f>SUM(C8:C51)</f>
        <v>37361.25</v>
      </c>
      <c r="D54" s="167">
        <f t="shared" ref="D54" si="5">SUM(D8:D51)</f>
        <v>37371.75</v>
      </c>
      <c r="E54" s="167">
        <f t="shared" ref="E54" si="6">SUM(E8:E51)</f>
        <v>62066</v>
      </c>
      <c r="F54" s="168">
        <f>SUM(F8:F51)</f>
        <v>60932.5</v>
      </c>
      <c r="G54" s="169">
        <f t="shared" ref="G54:I54" si="7">SUM(G8:G51)</f>
        <v>21426.5</v>
      </c>
      <c r="H54" s="167">
        <f t="shared" si="7"/>
        <v>24589.25</v>
      </c>
      <c r="I54" s="167">
        <f t="shared" si="7"/>
        <v>73095.5</v>
      </c>
      <c r="J54" s="170">
        <f>SUM(J8:J51)</f>
        <v>69932.75</v>
      </c>
      <c r="K54" s="171">
        <f>SUM(K4:K53)</f>
        <v>275553.75</v>
      </c>
      <c r="L54" s="172">
        <f>SUM(L4:L53)</f>
        <v>406419</v>
      </c>
      <c r="M54" s="108"/>
    </row>
    <row r="55" spans="1:15" ht="18.75" customHeight="1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</row>
  </sheetData>
  <mergeCells count="5">
    <mergeCell ref="C2:F2"/>
    <mergeCell ref="G2:J2"/>
    <mergeCell ref="B2:B3"/>
    <mergeCell ref="K2:K3"/>
    <mergeCell ref="L2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0"/>
  <sheetViews>
    <sheetView showGridLines="0" topLeftCell="G1" zoomScale="90" zoomScaleNormal="90" workbookViewId="0">
      <selection activeCell="V17" sqref="V17"/>
    </sheetView>
  </sheetViews>
  <sheetFormatPr defaultRowHeight="15" customHeight="1"/>
  <cols>
    <col min="1" max="1" width="5" style="10" customWidth="1"/>
    <col min="2" max="2" width="8.85546875" style="30" bestFit="1" customWidth="1"/>
    <col min="3" max="3" width="48.7109375" style="9" bestFit="1" customWidth="1"/>
    <col min="4" max="10" width="11" style="9" customWidth="1"/>
    <col min="11" max="11" width="3.85546875" style="9" customWidth="1"/>
    <col min="12" max="12" width="13.28515625" style="9" bestFit="1" customWidth="1"/>
    <col min="13" max="13" width="13.85546875" style="3" bestFit="1" customWidth="1"/>
    <col min="14" max="14" width="13.7109375" style="3" bestFit="1" customWidth="1"/>
    <col min="15" max="15" width="3.42578125" style="9" customWidth="1"/>
    <col min="16" max="16" width="11.85546875" style="9" customWidth="1"/>
    <col min="17" max="17" width="15.28515625" style="9" bestFit="1" customWidth="1"/>
    <col min="18" max="18" width="15.140625" style="9" bestFit="1" customWidth="1"/>
    <col min="19" max="20" width="11.85546875" style="9" customWidth="1"/>
    <col min="21" max="21" width="3" style="9" customWidth="1"/>
    <col min="22" max="24" width="15" style="9" customWidth="1"/>
    <col min="25" max="16384" width="9.140625" style="9"/>
  </cols>
  <sheetData>
    <row r="1" spans="1:24" s="56" customFormat="1" ht="22.5" customHeight="1">
      <c r="A1" s="51" t="s">
        <v>0</v>
      </c>
      <c r="B1" s="51" t="s">
        <v>255</v>
      </c>
      <c r="C1" s="54" t="s">
        <v>1</v>
      </c>
      <c r="D1" s="55">
        <v>42795</v>
      </c>
      <c r="E1" s="55">
        <v>42826</v>
      </c>
      <c r="F1" s="55">
        <v>42856</v>
      </c>
      <c r="G1" s="55">
        <v>42887</v>
      </c>
      <c r="H1" s="55">
        <v>42917</v>
      </c>
      <c r="I1" s="55">
        <v>42948</v>
      </c>
      <c r="J1" s="55">
        <v>42979</v>
      </c>
      <c r="L1" s="52" t="s">
        <v>256</v>
      </c>
      <c r="M1" s="3" t="s">
        <v>259</v>
      </c>
      <c r="N1" s="3" t="s">
        <v>258</v>
      </c>
      <c r="P1" s="80" t="s">
        <v>731</v>
      </c>
      <c r="Q1" s="3"/>
      <c r="R1" s="3"/>
      <c r="S1" s="3"/>
      <c r="T1" s="3"/>
      <c r="U1" s="9"/>
      <c r="V1" s="5" t="s">
        <v>732</v>
      </c>
      <c r="W1" s="9"/>
      <c r="X1" s="9"/>
    </row>
    <row r="2" spans="1:24" s="48" customFormat="1" ht="15" customHeight="1">
      <c r="A2" s="44">
        <v>1</v>
      </c>
      <c r="B2" s="32" t="s">
        <v>225</v>
      </c>
      <c r="C2" s="45" t="s">
        <v>22</v>
      </c>
      <c r="D2" s="46">
        <v>5005</v>
      </c>
      <c r="E2" s="46">
        <v>6851</v>
      </c>
      <c r="F2" s="46">
        <v>8589</v>
      </c>
      <c r="G2" s="47">
        <v>9101</v>
      </c>
      <c r="H2" s="46">
        <v>8033</v>
      </c>
      <c r="I2" s="46">
        <v>11574</v>
      </c>
      <c r="J2" s="46">
        <f>VLOOKUP(A2,[1]sum!$A$2:$H$154,8,FALSE)</f>
        <v>9127</v>
      </c>
      <c r="L2" s="53" t="s">
        <v>239</v>
      </c>
      <c r="M2" s="3"/>
      <c r="N2" s="3">
        <v>28649</v>
      </c>
      <c r="P2" s="74" t="s">
        <v>256</v>
      </c>
      <c r="Q2" s="74" t="s">
        <v>259</v>
      </c>
      <c r="R2" s="74" t="s">
        <v>258</v>
      </c>
      <c r="S2" s="75" t="s">
        <v>265</v>
      </c>
      <c r="T2" s="75" t="s">
        <v>266</v>
      </c>
      <c r="U2" s="56"/>
      <c r="V2" s="73" t="s">
        <v>261</v>
      </c>
      <c r="W2" s="62" t="s">
        <v>262</v>
      </c>
      <c r="X2" s="63" t="s">
        <v>264</v>
      </c>
    </row>
    <row r="3" spans="1:24" s="48" customFormat="1" ht="15" customHeight="1">
      <c r="A3" s="44">
        <v>2</v>
      </c>
      <c r="B3" s="32" t="s">
        <v>231</v>
      </c>
      <c r="C3" s="45" t="s">
        <v>23</v>
      </c>
      <c r="D3" s="46">
        <v>2510</v>
      </c>
      <c r="E3" s="46">
        <v>3143</v>
      </c>
      <c r="F3" s="46">
        <v>4376</v>
      </c>
      <c r="G3" s="47">
        <v>4220</v>
      </c>
      <c r="H3" s="46">
        <v>5968</v>
      </c>
      <c r="I3" s="46">
        <v>6440</v>
      </c>
      <c r="J3" s="46">
        <f>VLOOKUP(A3,[1]sum!$A$2:$H$154,8,FALSE)</f>
        <v>6518</v>
      </c>
      <c r="L3" s="53" t="s">
        <v>232</v>
      </c>
      <c r="M3" s="3"/>
      <c r="N3" s="3">
        <v>19878</v>
      </c>
      <c r="P3" s="53" t="s">
        <v>239</v>
      </c>
      <c r="Q3" s="3"/>
      <c r="R3" s="3">
        <v>28649</v>
      </c>
      <c r="S3" s="76">
        <f>Q3*25%</f>
        <v>0</v>
      </c>
      <c r="T3" s="76">
        <f>R3*25%</f>
        <v>7162.25</v>
      </c>
      <c r="V3" s="30" t="s">
        <v>231</v>
      </c>
      <c r="W3" s="64">
        <v>5622</v>
      </c>
      <c r="X3" s="65">
        <f t="shared" ref="X3:X10" si="0">SUM(W3:W3)</f>
        <v>5622</v>
      </c>
    </row>
    <row r="4" spans="1:24" s="48" customFormat="1" ht="15" customHeight="1">
      <c r="A4" s="44">
        <v>3</v>
      </c>
      <c r="B4" s="32" t="s">
        <v>225</v>
      </c>
      <c r="C4" s="45" t="s">
        <v>24</v>
      </c>
      <c r="D4" s="49"/>
      <c r="E4" s="49"/>
      <c r="F4" s="46">
        <v>6981</v>
      </c>
      <c r="G4" s="47">
        <v>15285</v>
      </c>
      <c r="H4" s="46">
        <v>15617</v>
      </c>
      <c r="I4" s="46">
        <v>15050</v>
      </c>
      <c r="J4" s="46">
        <f>VLOOKUP(A4,[1]sum!$A$2:$H$154,8,FALSE)</f>
        <v>12685</v>
      </c>
      <c r="L4" s="53" t="s">
        <v>241</v>
      </c>
      <c r="M4" s="3"/>
      <c r="N4" s="3">
        <v>3467</v>
      </c>
      <c r="P4" s="53" t="s">
        <v>232</v>
      </c>
      <c r="Q4" s="3"/>
      <c r="R4" s="3">
        <v>19878</v>
      </c>
      <c r="S4" s="76">
        <f t="shared" ref="S4:S20" si="1">Q4*25%</f>
        <v>0</v>
      </c>
      <c r="T4" s="76">
        <f t="shared" ref="T4:T20" si="2">R4*25%</f>
        <v>4969.5</v>
      </c>
      <c r="V4" s="30" t="s">
        <v>236</v>
      </c>
      <c r="W4" s="64">
        <v>1775.25</v>
      </c>
      <c r="X4" s="65">
        <f t="shared" si="0"/>
        <v>1775.25</v>
      </c>
    </row>
    <row r="5" spans="1:24" s="48" customFormat="1" ht="15" customHeight="1">
      <c r="A5" s="44">
        <v>4</v>
      </c>
      <c r="B5" s="32" t="s">
        <v>225</v>
      </c>
      <c r="C5" s="45" t="s">
        <v>25</v>
      </c>
      <c r="D5" s="46"/>
      <c r="E5" s="49"/>
      <c r="F5" s="49"/>
      <c r="G5" s="47">
        <v>134</v>
      </c>
      <c r="H5" s="46">
        <v>1607</v>
      </c>
      <c r="I5" s="46">
        <v>4414</v>
      </c>
      <c r="J5" s="46">
        <f>VLOOKUP(A5,[1]sum!$A$2:$H$154,8,FALSE)</f>
        <v>4494</v>
      </c>
      <c r="L5" s="53" t="s">
        <v>233</v>
      </c>
      <c r="M5" s="3"/>
      <c r="N5" s="3">
        <v>17133</v>
      </c>
      <c r="P5" s="53" t="s">
        <v>241</v>
      </c>
      <c r="Q5" s="3"/>
      <c r="R5" s="3">
        <v>3467</v>
      </c>
      <c r="S5" s="76">
        <f t="shared" si="1"/>
        <v>0</v>
      </c>
      <c r="T5" s="76">
        <f t="shared" si="2"/>
        <v>866.75</v>
      </c>
      <c r="V5" s="30" t="s">
        <v>238</v>
      </c>
      <c r="W5" s="64">
        <v>242.5</v>
      </c>
      <c r="X5" s="65">
        <f t="shared" si="0"/>
        <v>242.5</v>
      </c>
    </row>
    <row r="6" spans="1:24" s="48" customFormat="1" ht="15" customHeight="1">
      <c r="A6" s="44">
        <v>5</v>
      </c>
      <c r="B6" s="32" t="s">
        <v>225</v>
      </c>
      <c r="C6" s="45" t="s">
        <v>26</v>
      </c>
      <c r="D6" s="49"/>
      <c r="E6" s="49"/>
      <c r="F6" s="49"/>
      <c r="G6" s="47">
        <v>431</v>
      </c>
      <c r="H6" s="46">
        <v>4232</v>
      </c>
      <c r="I6" s="46">
        <v>2610</v>
      </c>
      <c r="J6" s="46">
        <f>VLOOKUP(A6,[1]sum!$A$2:$H$154,8,FALSE)</f>
        <v>3797</v>
      </c>
      <c r="L6" s="53" t="s">
        <v>225</v>
      </c>
      <c r="M6" s="3">
        <v>123541</v>
      </c>
      <c r="N6" s="3">
        <v>221342</v>
      </c>
      <c r="P6" s="53" t="s">
        <v>233</v>
      </c>
      <c r="Q6" s="3"/>
      <c r="R6" s="3">
        <v>17133</v>
      </c>
      <c r="S6" s="76">
        <f t="shared" si="1"/>
        <v>0</v>
      </c>
      <c r="T6" s="76">
        <f t="shared" si="2"/>
        <v>4283.25</v>
      </c>
      <c r="V6" s="59" t="s">
        <v>235</v>
      </c>
      <c r="W6" s="64">
        <v>1976.5</v>
      </c>
      <c r="X6" s="65">
        <f t="shared" si="0"/>
        <v>1976.5</v>
      </c>
    </row>
    <row r="7" spans="1:24" s="48" customFormat="1" ht="15" customHeight="1">
      <c r="A7" s="44">
        <v>6</v>
      </c>
      <c r="B7" s="32" t="s">
        <v>225</v>
      </c>
      <c r="C7" s="45" t="s">
        <v>27</v>
      </c>
      <c r="D7" s="46"/>
      <c r="E7" s="49"/>
      <c r="F7" s="49"/>
      <c r="G7" s="47">
        <v>466</v>
      </c>
      <c r="H7" s="46">
        <v>3239</v>
      </c>
      <c r="I7" s="46">
        <v>5423</v>
      </c>
      <c r="J7" s="46">
        <f>VLOOKUP(A7,[1]sum!$A$2:$H$154,8,FALSE)</f>
        <v>8701</v>
      </c>
      <c r="L7" s="53" t="s">
        <v>231</v>
      </c>
      <c r="M7" s="3">
        <v>24845</v>
      </c>
      <c r="N7" s="3">
        <v>51598</v>
      </c>
      <c r="P7" s="155" t="s">
        <v>225</v>
      </c>
      <c r="Q7" s="153">
        <v>123541</v>
      </c>
      <c r="R7" s="153">
        <v>221342</v>
      </c>
      <c r="S7" s="153">
        <f t="shared" si="1"/>
        <v>30885.25</v>
      </c>
      <c r="T7" s="153">
        <f t="shared" si="2"/>
        <v>55335.5</v>
      </c>
      <c r="V7" s="59" t="s">
        <v>224</v>
      </c>
      <c r="W7" s="64">
        <v>3687.25</v>
      </c>
      <c r="X7" s="65">
        <f t="shared" si="0"/>
        <v>3687.25</v>
      </c>
    </row>
    <row r="8" spans="1:24" s="48" customFormat="1" ht="15" customHeight="1">
      <c r="A8" s="44">
        <v>7</v>
      </c>
      <c r="B8" s="32" t="s">
        <v>225</v>
      </c>
      <c r="C8" s="45" t="s">
        <v>28</v>
      </c>
      <c r="D8" s="46"/>
      <c r="E8" s="49"/>
      <c r="F8" s="49"/>
      <c r="G8" s="47">
        <v>835</v>
      </c>
      <c r="H8" s="46">
        <v>7454</v>
      </c>
      <c r="I8" s="46">
        <v>11250</v>
      </c>
      <c r="J8" s="46">
        <f>VLOOKUP(A8,[1]sum!$A$2:$H$154,8,FALSE)</f>
        <v>8243</v>
      </c>
      <c r="L8" s="53" t="s">
        <v>246</v>
      </c>
      <c r="M8" s="3"/>
      <c r="N8" s="3">
        <v>331</v>
      </c>
      <c r="P8" s="53" t="s">
        <v>231</v>
      </c>
      <c r="Q8" s="3">
        <v>24845</v>
      </c>
      <c r="R8" s="3">
        <v>51598</v>
      </c>
      <c r="S8" s="76">
        <f t="shared" si="1"/>
        <v>6211.25</v>
      </c>
      <c r="T8" s="76">
        <f t="shared" si="2"/>
        <v>12899.5</v>
      </c>
      <c r="V8" s="59" t="s">
        <v>228</v>
      </c>
      <c r="W8" s="64">
        <v>1401.5</v>
      </c>
      <c r="X8" s="65">
        <f t="shared" si="0"/>
        <v>1401.5</v>
      </c>
    </row>
    <row r="9" spans="1:24" s="48" customFormat="1" ht="15" customHeight="1">
      <c r="A9" s="44">
        <v>8</v>
      </c>
      <c r="B9" s="32" t="s">
        <v>225</v>
      </c>
      <c r="C9" s="45" t="s">
        <v>29</v>
      </c>
      <c r="D9" s="46"/>
      <c r="E9" s="49"/>
      <c r="F9" s="49"/>
      <c r="G9" s="47">
        <v>1364</v>
      </c>
      <c r="H9" s="46">
        <v>3905</v>
      </c>
      <c r="I9" s="46">
        <v>5691</v>
      </c>
      <c r="J9" s="46">
        <f>VLOOKUP(A9,[1]sum!$A$2:$H$154,8,FALSE)</f>
        <v>8666</v>
      </c>
      <c r="L9" s="53" t="s">
        <v>240</v>
      </c>
      <c r="M9" s="3"/>
      <c r="N9" s="3">
        <v>13333</v>
      </c>
      <c r="P9" s="53" t="s">
        <v>246</v>
      </c>
      <c r="Q9" s="3"/>
      <c r="R9" s="3">
        <v>331</v>
      </c>
      <c r="S9" s="76">
        <f t="shared" si="1"/>
        <v>0</v>
      </c>
      <c r="T9" s="76">
        <f t="shared" si="2"/>
        <v>82.75</v>
      </c>
      <c r="V9" s="59" t="s">
        <v>237</v>
      </c>
      <c r="W9" s="66">
        <v>1286.25</v>
      </c>
      <c r="X9" s="65">
        <f t="shared" si="0"/>
        <v>1286.25</v>
      </c>
    </row>
    <row r="10" spans="1:24" s="48" customFormat="1" ht="15" customHeight="1">
      <c r="A10" s="44">
        <v>9</v>
      </c>
      <c r="B10" s="32" t="s">
        <v>225</v>
      </c>
      <c r="C10" s="45" t="s">
        <v>30</v>
      </c>
      <c r="D10" s="50"/>
      <c r="E10" s="50"/>
      <c r="F10" s="50"/>
      <c r="G10" s="50"/>
      <c r="H10" s="46"/>
      <c r="I10" s="46">
        <v>6151</v>
      </c>
      <c r="J10" s="46">
        <f>VLOOKUP(A10,[1]sum!$A$2:$H$154,8,FALSE)</f>
        <v>5672</v>
      </c>
      <c r="L10" s="53" t="s">
        <v>236</v>
      </c>
      <c r="M10" s="3">
        <v>9953</v>
      </c>
      <c r="N10" s="3">
        <v>22957</v>
      </c>
      <c r="P10" s="53" t="s">
        <v>240</v>
      </c>
      <c r="Q10" s="3"/>
      <c r="R10" s="3">
        <v>13333</v>
      </c>
      <c r="S10" s="76">
        <f t="shared" si="1"/>
        <v>0</v>
      </c>
      <c r="T10" s="76">
        <f t="shared" si="2"/>
        <v>3333.25</v>
      </c>
      <c r="V10" s="59" t="s">
        <v>230</v>
      </c>
      <c r="W10" s="66">
        <v>5435.25</v>
      </c>
      <c r="X10" s="65">
        <f t="shared" si="0"/>
        <v>5435.25</v>
      </c>
    </row>
    <row r="11" spans="1:24" s="48" customFormat="1" ht="15" customHeight="1" thickBot="1">
      <c r="A11" s="44">
        <v>10</v>
      </c>
      <c r="B11" s="33" t="s">
        <v>230</v>
      </c>
      <c r="C11" s="45" t="s">
        <v>31</v>
      </c>
      <c r="D11" s="50"/>
      <c r="E11" s="50"/>
      <c r="F11" s="50"/>
      <c r="G11" s="50"/>
      <c r="H11" s="46"/>
      <c r="I11" s="46">
        <v>788</v>
      </c>
      <c r="J11" s="46">
        <f>VLOOKUP(A11,[1]sum!$A$2:$H$154,8,FALSE)</f>
        <v>7457</v>
      </c>
      <c r="L11" s="53" t="s">
        <v>243</v>
      </c>
      <c r="M11" s="3"/>
      <c r="N11" s="3">
        <v>4323</v>
      </c>
      <c r="P11" s="53" t="s">
        <v>236</v>
      </c>
      <c r="Q11" s="3">
        <v>9953</v>
      </c>
      <c r="R11" s="3">
        <v>22957</v>
      </c>
      <c r="S11" s="76">
        <f t="shared" si="1"/>
        <v>2488.25</v>
      </c>
      <c r="T11" s="76">
        <f t="shared" si="2"/>
        <v>5739.25</v>
      </c>
      <c r="V11" s="67" t="s">
        <v>263</v>
      </c>
      <c r="W11" s="68">
        <f>SUM(W3:W10)</f>
        <v>21426.5</v>
      </c>
      <c r="X11" s="69">
        <f>SUM(X3:X10)</f>
        <v>21426.5</v>
      </c>
    </row>
    <row r="12" spans="1:24" s="48" customFormat="1" ht="15" customHeight="1" thickTop="1">
      <c r="A12" s="44">
        <v>11</v>
      </c>
      <c r="B12" s="33" t="s">
        <v>235</v>
      </c>
      <c r="C12" s="45" t="s">
        <v>32</v>
      </c>
      <c r="D12" s="50"/>
      <c r="E12" s="50"/>
      <c r="F12" s="50"/>
      <c r="G12" s="50"/>
      <c r="H12" s="46"/>
      <c r="I12" s="46">
        <v>8361</v>
      </c>
      <c r="J12" s="46">
        <f>VLOOKUP(A12,[1]sum!$A$2:$H$154,8,FALSE)</f>
        <v>11322</v>
      </c>
      <c r="L12" s="53" t="s">
        <v>238</v>
      </c>
      <c r="M12" s="3">
        <v>974</v>
      </c>
      <c r="N12" s="3">
        <v>3025</v>
      </c>
      <c r="P12" s="53" t="s">
        <v>243</v>
      </c>
      <c r="Q12" s="3"/>
      <c r="R12" s="3">
        <v>4323</v>
      </c>
      <c r="S12" s="76">
        <f t="shared" si="1"/>
        <v>0</v>
      </c>
      <c r="T12" s="76">
        <f t="shared" si="2"/>
        <v>1080.75</v>
      </c>
    </row>
    <row r="13" spans="1:24" s="48" customFormat="1" ht="15" customHeight="1">
      <c r="A13" s="44">
        <v>12</v>
      </c>
      <c r="B13" s="33" t="s">
        <v>230</v>
      </c>
      <c r="C13" s="45" t="s">
        <v>33</v>
      </c>
      <c r="D13" s="50"/>
      <c r="E13" s="50"/>
      <c r="F13" s="50"/>
      <c r="G13" s="50"/>
      <c r="H13" s="46"/>
      <c r="I13" s="46">
        <v>2494</v>
      </c>
      <c r="J13" s="46">
        <f>VLOOKUP(A13,[1]sum!$A$2:$H$154,8,FALSE)</f>
        <v>6257</v>
      </c>
      <c r="L13" s="53" t="s">
        <v>235</v>
      </c>
      <c r="M13" s="3">
        <v>8361</v>
      </c>
      <c r="N13" s="3">
        <v>11322</v>
      </c>
      <c r="P13" s="53" t="s">
        <v>238</v>
      </c>
      <c r="Q13" s="3">
        <v>974</v>
      </c>
      <c r="R13" s="3">
        <v>3025</v>
      </c>
      <c r="S13" s="76">
        <f t="shared" si="1"/>
        <v>243.5</v>
      </c>
      <c r="T13" s="76">
        <f t="shared" si="2"/>
        <v>756.25</v>
      </c>
    </row>
    <row r="14" spans="1:24" s="48" customFormat="1" ht="15" customHeight="1">
      <c r="A14" s="44">
        <v>13</v>
      </c>
      <c r="B14" s="33" t="s">
        <v>236</v>
      </c>
      <c r="C14" s="45" t="s">
        <v>34</v>
      </c>
      <c r="D14" s="50"/>
      <c r="E14" s="50"/>
      <c r="F14" s="50"/>
      <c r="G14" s="50"/>
      <c r="H14" s="46"/>
      <c r="I14" s="46">
        <v>2156</v>
      </c>
      <c r="J14" s="46">
        <f>VLOOKUP(A14,[1]sum!$A$2:$H$154,8,FALSE)</f>
        <v>6104</v>
      </c>
      <c r="L14" s="53" t="s">
        <v>244</v>
      </c>
      <c r="M14" s="3"/>
      <c r="N14" s="3">
        <v>4057</v>
      </c>
      <c r="P14" s="53" t="s">
        <v>235</v>
      </c>
      <c r="Q14" s="3">
        <v>8361</v>
      </c>
      <c r="R14" s="3">
        <v>11322</v>
      </c>
      <c r="S14" s="76">
        <f t="shared" si="1"/>
        <v>2090.25</v>
      </c>
      <c r="T14" s="76">
        <f t="shared" si="2"/>
        <v>2830.5</v>
      </c>
      <c r="U14" s="83"/>
    </row>
    <row r="15" spans="1:24" s="48" customFormat="1" ht="15" customHeight="1">
      <c r="A15" s="44">
        <v>14</v>
      </c>
      <c r="B15" s="33" t="s">
        <v>236</v>
      </c>
      <c r="C15" s="45" t="s">
        <v>35</v>
      </c>
      <c r="D15" s="50"/>
      <c r="E15" s="50"/>
      <c r="F15" s="50"/>
      <c r="G15" s="50"/>
      <c r="H15" s="46"/>
      <c r="I15" s="46">
        <v>2936</v>
      </c>
      <c r="J15" s="46">
        <f>VLOOKUP(A15,[1]sum!$A$2:$H$154,8,FALSE)</f>
        <v>5780</v>
      </c>
      <c r="L15" s="53" t="s">
        <v>224</v>
      </c>
      <c r="M15" s="3">
        <v>17277</v>
      </c>
      <c r="N15" s="3">
        <v>39193</v>
      </c>
      <c r="P15" s="53" t="s">
        <v>244</v>
      </c>
      <c r="Q15" s="3"/>
      <c r="R15" s="3">
        <v>4057</v>
      </c>
      <c r="S15" s="76">
        <f t="shared" si="1"/>
        <v>0</v>
      </c>
      <c r="T15" s="76">
        <f t="shared" si="2"/>
        <v>1014.25</v>
      </c>
      <c r="U15" s="84"/>
    </row>
    <row r="16" spans="1:24" s="48" customFormat="1" ht="15" customHeight="1">
      <c r="A16" s="44">
        <v>15</v>
      </c>
      <c r="B16" s="33" t="s">
        <v>225</v>
      </c>
      <c r="C16" s="45" t="s">
        <v>36</v>
      </c>
      <c r="D16" s="50"/>
      <c r="E16" s="50"/>
      <c r="F16" s="50"/>
      <c r="G16" s="50"/>
      <c r="H16" s="46"/>
      <c r="I16" s="46">
        <v>2859</v>
      </c>
      <c r="J16" s="46">
        <f>VLOOKUP(A16,[1]sum!$A$2:$H$154,8,FALSE)</f>
        <v>8177</v>
      </c>
      <c r="L16" s="53" t="s">
        <v>228</v>
      </c>
      <c r="M16" s="3">
        <v>5991</v>
      </c>
      <c r="N16" s="3">
        <v>13501</v>
      </c>
      <c r="P16" s="53" t="s">
        <v>224</v>
      </c>
      <c r="Q16" s="3">
        <v>17277</v>
      </c>
      <c r="R16" s="3">
        <v>39193</v>
      </c>
      <c r="S16" s="76">
        <f t="shared" si="1"/>
        <v>4319.25</v>
      </c>
      <c r="T16" s="76">
        <f t="shared" si="2"/>
        <v>9798.25</v>
      </c>
      <c r="U16" s="84"/>
    </row>
    <row r="17" spans="1:20" s="48" customFormat="1" ht="15" customHeight="1">
      <c r="A17" s="44">
        <v>16</v>
      </c>
      <c r="B17" s="33" t="s">
        <v>230</v>
      </c>
      <c r="C17" s="45" t="s">
        <v>37</v>
      </c>
      <c r="D17" s="50"/>
      <c r="E17" s="50"/>
      <c r="F17" s="50"/>
      <c r="G17" s="50"/>
      <c r="H17" s="46"/>
      <c r="I17" s="46">
        <f>3494+938</f>
        <v>4432</v>
      </c>
      <c r="J17" s="46">
        <f>VLOOKUP(A17,[1]sum!$A$2:$H$154,8,FALSE)</f>
        <v>6545</v>
      </c>
      <c r="L17" s="53" t="s">
        <v>237</v>
      </c>
      <c r="M17" s="3">
        <v>6382</v>
      </c>
      <c r="N17" s="3">
        <v>12333</v>
      </c>
      <c r="P17" s="53" t="s">
        <v>228</v>
      </c>
      <c r="Q17" s="3">
        <v>5991</v>
      </c>
      <c r="R17" s="3">
        <v>13501</v>
      </c>
      <c r="S17" s="76">
        <f t="shared" si="1"/>
        <v>1497.75</v>
      </c>
      <c r="T17" s="76">
        <f t="shared" si="2"/>
        <v>3375.25</v>
      </c>
    </row>
    <row r="18" spans="1:20" s="48" customFormat="1" ht="15" customHeight="1">
      <c r="A18" s="44">
        <v>17</v>
      </c>
      <c r="B18" s="33" t="s">
        <v>225</v>
      </c>
      <c r="C18" s="45" t="s">
        <v>38</v>
      </c>
      <c r="D18" s="50"/>
      <c r="E18" s="50"/>
      <c r="F18" s="50"/>
      <c r="G18" s="50"/>
      <c r="H18" s="46"/>
      <c r="I18" s="46">
        <v>2936</v>
      </c>
      <c r="J18" s="46">
        <f>VLOOKUP(A18,[1]sum!$A$2:$H$154,8,FALSE)</f>
        <v>8453</v>
      </c>
      <c r="L18" s="53" t="s">
        <v>230</v>
      </c>
      <c r="M18" s="3">
        <v>24574</v>
      </c>
      <c r="N18" s="3">
        <v>45287</v>
      </c>
      <c r="P18" s="53" t="s">
        <v>237</v>
      </c>
      <c r="Q18" s="3">
        <v>6382</v>
      </c>
      <c r="R18" s="3">
        <v>12333</v>
      </c>
      <c r="S18" s="76">
        <f t="shared" si="1"/>
        <v>1595.5</v>
      </c>
      <c r="T18" s="76">
        <f t="shared" si="2"/>
        <v>3083.25</v>
      </c>
    </row>
    <row r="19" spans="1:20" s="48" customFormat="1" ht="15" customHeight="1">
      <c r="A19" s="44">
        <v>18</v>
      </c>
      <c r="B19" s="33" t="s">
        <v>236</v>
      </c>
      <c r="C19" s="45" t="s">
        <v>39</v>
      </c>
      <c r="D19" s="50"/>
      <c r="E19" s="50"/>
      <c r="F19" s="50"/>
      <c r="G19" s="50"/>
      <c r="H19" s="46"/>
      <c r="I19" s="46">
        <v>4861</v>
      </c>
      <c r="J19" s="46">
        <f>VLOOKUP(A19,[1]sum!$A$2:$H$154,8,FALSE)</f>
        <v>6876</v>
      </c>
      <c r="L19" s="53" t="s">
        <v>242</v>
      </c>
      <c r="M19" s="3"/>
      <c r="N19" s="3">
        <v>1995</v>
      </c>
      <c r="P19" s="53" t="s">
        <v>230</v>
      </c>
      <c r="Q19" s="3">
        <v>24574</v>
      </c>
      <c r="R19" s="3">
        <v>45287</v>
      </c>
      <c r="S19" s="76">
        <f t="shared" si="1"/>
        <v>6143.5</v>
      </c>
      <c r="T19" s="76">
        <f t="shared" si="2"/>
        <v>11321.75</v>
      </c>
    </row>
    <row r="20" spans="1:20" s="48" customFormat="1" ht="15" customHeight="1">
      <c r="A20" s="44">
        <v>19</v>
      </c>
      <c r="B20" s="33" t="s">
        <v>225</v>
      </c>
      <c r="C20" s="45" t="s">
        <v>40</v>
      </c>
      <c r="D20" s="50"/>
      <c r="E20" s="50"/>
      <c r="F20" s="50"/>
      <c r="G20" s="50"/>
      <c r="H20" s="46"/>
      <c r="I20" s="46">
        <v>4560</v>
      </c>
      <c r="J20" s="46">
        <f>VLOOKUP(A20,[1]sum!$A$2:$H$154,8,FALSE)</f>
        <v>6702</v>
      </c>
      <c r="L20" s="53" t="s">
        <v>257</v>
      </c>
      <c r="M20" s="3">
        <v>221898</v>
      </c>
      <c r="N20" s="3">
        <v>513724</v>
      </c>
      <c r="P20" s="53" t="s">
        <v>242</v>
      </c>
      <c r="Q20" s="3"/>
      <c r="R20" s="3">
        <v>1995</v>
      </c>
      <c r="S20" s="76">
        <f t="shared" si="1"/>
        <v>0</v>
      </c>
      <c r="T20" s="76">
        <f t="shared" si="2"/>
        <v>498.75</v>
      </c>
    </row>
    <row r="21" spans="1:20" s="48" customFormat="1" ht="15" customHeight="1">
      <c r="A21" s="44">
        <v>20</v>
      </c>
      <c r="B21" s="32" t="s">
        <v>237</v>
      </c>
      <c r="C21" s="45" t="s">
        <v>41</v>
      </c>
      <c r="D21" s="50"/>
      <c r="E21" s="50"/>
      <c r="F21" s="50"/>
      <c r="G21" s="50"/>
      <c r="H21" s="46"/>
      <c r="I21" s="46">
        <v>2190</v>
      </c>
      <c r="J21" s="46">
        <f>VLOOKUP(A21,[1]sum!$A$2:$H$154,8,FALSE)</f>
        <v>3501</v>
      </c>
      <c r="L21"/>
      <c r="M21" s="3"/>
      <c r="N21" s="57"/>
      <c r="P21" s="85" t="s">
        <v>257</v>
      </c>
      <c r="Q21" s="86">
        <f>SUM(Q3:Q20)</f>
        <v>221898</v>
      </c>
      <c r="R21" s="86">
        <f t="shared" ref="R21:T21" si="3">SUM(R3:R20)</f>
        <v>513724</v>
      </c>
      <c r="S21" s="86">
        <f t="shared" si="3"/>
        <v>55474.5</v>
      </c>
      <c r="T21" s="86">
        <f t="shared" si="3"/>
        <v>128431</v>
      </c>
    </row>
    <row r="22" spans="1:20" s="48" customFormat="1" ht="15" customHeight="1">
      <c r="A22" s="44">
        <v>21</v>
      </c>
      <c r="B22" s="32" t="s">
        <v>230</v>
      </c>
      <c r="C22" s="45" t="s">
        <v>42</v>
      </c>
      <c r="D22" s="50"/>
      <c r="E22" s="50"/>
      <c r="F22" s="50"/>
      <c r="G22" s="50"/>
      <c r="H22" s="46"/>
      <c r="I22" s="46">
        <v>2685</v>
      </c>
      <c r="J22" s="46">
        <f>VLOOKUP(A22,[1]sum!$A$2:$H$154,8,FALSE)</f>
        <v>3985</v>
      </c>
      <c r="L22"/>
      <c r="M22" s="3"/>
      <c r="N22" s="57"/>
    </row>
    <row r="23" spans="1:20" s="48" customFormat="1" ht="15" customHeight="1">
      <c r="A23" s="44">
        <v>22</v>
      </c>
      <c r="B23" s="32" t="s">
        <v>228</v>
      </c>
      <c r="C23" s="45" t="s">
        <v>43</v>
      </c>
      <c r="D23" s="50"/>
      <c r="E23" s="50"/>
      <c r="F23" s="50"/>
      <c r="G23" s="50"/>
      <c r="H23" s="46"/>
      <c r="I23" s="46">
        <v>2416</v>
      </c>
      <c r="J23" s="46">
        <f>VLOOKUP(A23,[1]sum!$A$2:$H$154,8,FALSE)</f>
        <v>3231</v>
      </c>
      <c r="L23"/>
      <c r="M23" s="3"/>
      <c r="N23" s="57"/>
    </row>
    <row r="24" spans="1:20" s="48" customFormat="1" ht="15" customHeight="1">
      <c r="A24" s="44">
        <v>23</v>
      </c>
      <c r="B24" s="32" t="s">
        <v>237</v>
      </c>
      <c r="C24" s="45" t="s">
        <v>44</v>
      </c>
      <c r="D24" s="50"/>
      <c r="E24" s="50"/>
      <c r="F24" s="50"/>
      <c r="G24" s="50"/>
      <c r="H24" s="46"/>
      <c r="I24" s="46">
        <v>679</v>
      </c>
      <c r="J24" s="46">
        <f>VLOOKUP(A24,[1]sum!$A$2:$H$154,8,FALSE)</f>
        <v>3754</v>
      </c>
      <c r="L24"/>
      <c r="M24" s="3"/>
      <c r="N24" s="57"/>
    </row>
    <row r="25" spans="1:20" s="48" customFormat="1" ht="15" customHeight="1">
      <c r="A25" s="44">
        <v>24</v>
      </c>
      <c r="B25" s="32" t="s">
        <v>237</v>
      </c>
      <c r="C25" s="45" t="s">
        <v>45</v>
      </c>
      <c r="D25" s="50"/>
      <c r="E25" s="50"/>
      <c r="F25" s="50"/>
      <c r="G25" s="50"/>
      <c r="H25" s="46"/>
      <c r="I25" s="46">
        <v>3513</v>
      </c>
      <c r="J25" s="46">
        <f>VLOOKUP(A25,[1]sum!$A$2:$H$154,8,FALSE)</f>
        <v>5078</v>
      </c>
      <c r="L25"/>
      <c r="M25" s="3"/>
      <c r="N25" s="57"/>
    </row>
    <row r="26" spans="1:20" s="48" customFormat="1" ht="15" customHeight="1">
      <c r="A26" s="44">
        <v>25</v>
      </c>
      <c r="B26" s="32" t="s">
        <v>225</v>
      </c>
      <c r="C26" s="45" t="s">
        <v>46</v>
      </c>
      <c r="D26" s="50"/>
      <c r="E26" s="50"/>
      <c r="F26" s="50"/>
      <c r="G26" s="50"/>
      <c r="H26" s="46"/>
      <c r="I26" s="46">
        <v>4471</v>
      </c>
      <c r="J26" s="46">
        <f>VLOOKUP(A26,[1]sum!$A$2:$H$154,8,FALSE)</f>
        <v>11902</v>
      </c>
      <c r="L26"/>
      <c r="M26" s="3"/>
      <c r="N26" s="57"/>
    </row>
    <row r="27" spans="1:20" s="48" customFormat="1" ht="15" customHeight="1">
      <c r="A27" s="44">
        <v>26</v>
      </c>
      <c r="B27" s="32" t="s">
        <v>224</v>
      </c>
      <c r="C27" s="45" t="s">
        <v>47</v>
      </c>
      <c r="D27" s="50"/>
      <c r="E27" s="50"/>
      <c r="F27" s="50"/>
      <c r="G27" s="50"/>
      <c r="H27" s="46"/>
      <c r="I27" s="46">
        <v>5156</v>
      </c>
      <c r="J27" s="46">
        <f>VLOOKUP(A27,[1]sum!$A$2:$H$154,8,FALSE)</f>
        <v>9411</v>
      </c>
      <c r="L27"/>
      <c r="M27" s="3"/>
      <c r="N27" s="57"/>
    </row>
    <row r="28" spans="1:20" s="48" customFormat="1" ht="15" customHeight="1">
      <c r="A28" s="44">
        <v>27</v>
      </c>
      <c r="B28" s="32" t="s">
        <v>224</v>
      </c>
      <c r="C28" s="45" t="s">
        <v>48</v>
      </c>
      <c r="D28" s="50"/>
      <c r="E28" s="50"/>
      <c r="F28" s="50"/>
      <c r="G28" s="50"/>
      <c r="H28" s="46"/>
      <c r="I28" s="46">
        <v>6832</v>
      </c>
      <c r="J28" s="46">
        <f>VLOOKUP(A28,[1]sum!$A$2:$H$154,8,FALSE)</f>
        <v>6519</v>
      </c>
      <c r="L28"/>
      <c r="M28" s="3"/>
      <c r="N28" s="57"/>
    </row>
    <row r="29" spans="1:20" s="48" customFormat="1" ht="15" customHeight="1">
      <c r="A29" s="44">
        <v>28</v>
      </c>
      <c r="B29" s="32" t="s">
        <v>224</v>
      </c>
      <c r="C29" s="45" t="s">
        <v>49</v>
      </c>
      <c r="D29" s="50"/>
      <c r="E29" s="50"/>
      <c r="F29" s="50"/>
      <c r="G29" s="50"/>
      <c r="H29" s="46"/>
      <c r="I29" s="46">
        <v>1338</v>
      </c>
      <c r="J29" s="46">
        <f>VLOOKUP(A29,[1]sum!$A$2:$H$154,8,FALSE)</f>
        <v>4361</v>
      </c>
      <c r="L29"/>
      <c r="M29" s="3"/>
      <c r="N29" s="57"/>
    </row>
    <row r="30" spans="1:20" s="48" customFormat="1" ht="15" customHeight="1">
      <c r="A30" s="44">
        <v>29</v>
      </c>
      <c r="B30" s="32" t="s">
        <v>228</v>
      </c>
      <c r="C30" s="45" t="s">
        <v>50</v>
      </c>
      <c r="D30" s="50"/>
      <c r="E30" s="50"/>
      <c r="F30" s="50"/>
      <c r="G30" s="50"/>
      <c r="H30" s="46"/>
      <c r="I30" s="46">
        <v>2906</v>
      </c>
      <c r="J30" s="46">
        <f>VLOOKUP(A30,[1]sum!$A$2:$H$154,8,FALSE)</f>
        <v>5590</v>
      </c>
      <c r="L30"/>
      <c r="M30" s="3"/>
      <c r="N30" s="57"/>
    </row>
    <row r="31" spans="1:20" s="48" customFormat="1" ht="15" customHeight="1">
      <c r="A31" s="44">
        <v>30</v>
      </c>
      <c r="B31" s="32" t="s">
        <v>224</v>
      </c>
      <c r="C31" s="45" t="s">
        <v>51</v>
      </c>
      <c r="D31" s="50"/>
      <c r="E31" s="50"/>
      <c r="F31" s="50"/>
      <c r="G31" s="50"/>
      <c r="H31" s="46"/>
      <c r="I31" s="46">
        <v>1736</v>
      </c>
      <c r="J31" s="46">
        <f>VLOOKUP(A31,[1]sum!$A$2:$H$154,8,FALSE)</f>
        <v>7868</v>
      </c>
      <c r="M31" s="57"/>
      <c r="N31" s="57"/>
    </row>
    <row r="32" spans="1:20" s="48" customFormat="1" ht="15" customHeight="1">
      <c r="A32" s="44">
        <v>31</v>
      </c>
      <c r="B32" s="32" t="s">
        <v>224</v>
      </c>
      <c r="C32" s="45" t="s">
        <v>52</v>
      </c>
      <c r="D32" s="50"/>
      <c r="E32" s="50"/>
      <c r="F32" s="50"/>
      <c r="G32" s="50"/>
      <c r="H32" s="46"/>
      <c r="I32" s="46">
        <v>2215</v>
      </c>
      <c r="J32" s="46">
        <f>VLOOKUP(A32,[1]sum!$A$2:$H$154,8,FALSE)</f>
        <v>11034</v>
      </c>
      <c r="M32" s="57"/>
      <c r="N32" s="57"/>
    </row>
    <row r="33" spans="1:14" s="48" customFormat="1" ht="15" customHeight="1">
      <c r="A33" s="44">
        <v>32</v>
      </c>
      <c r="B33" s="32" t="s">
        <v>230</v>
      </c>
      <c r="C33" s="45" t="s">
        <v>53</v>
      </c>
      <c r="D33" s="50"/>
      <c r="E33" s="50"/>
      <c r="F33" s="50"/>
      <c r="G33" s="50"/>
      <c r="H33" s="46"/>
      <c r="I33" s="46">
        <v>7469</v>
      </c>
      <c r="J33" s="46">
        <f>VLOOKUP(A33,[1]sum!$A$2:$H$154,8,FALSE)</f>
        <v>9632</v>
      </c>
      <c r="M33" s="57"/>
      <c r="N33" s="57"/>
    </row>
    <row r="34" spans="1:14" s="48" customFormat="1" ht="15" customHeight="1">
      <c r="A34" s="44">
        <v>33</v>
      </c>
      <c r="B34" s="32" t="s">
        <v>228</v>
      </c>
      <c r="C34" s="45" t="s">
        <v>54</v>
      </c>
      <c r="D34" s="50"/>
      <c r="E34" s="50"/>
      <c r="F34" s="50"/>
      <c r="G34" s="50"/>
      <c r="H34" s="46"/>
      <c r="I34" s="46">
        <v>669</v>
      </c>
      <c r="J34" s="46">
        <f>VLOOKUP(A34,[1]sum!$A$2:$H$154,8,FALSE)</f>
        <v>4680</v>
      </c>
      <c r="M34" s="57"/>
      <c r="N34" s="57"/>
    </row>
    <row r="35" spans="1:14" s="48" customFormat="1" ht="15" customHeight="1">
      <c r="A35" s="44">
        <v>34</v>
      </c>
      <c r="B35" s="32" t="s">
        <v>230</v>
      </c>
      <c r="C35" s="45" t="s">
        <v>55</v>
      </c>
      <c r="D35" s="50"/>
      <c r="E35" s="50"/>
      <c r="F35" s="50"/>
      <c r="G35" s="50"/>
      <c r="H35" s="46"/>
      <c r="I35" s="46">
        <v>2866</v>
      </c>
      <c r="J35" s="46">
        <f>VLOOKUP(A35,[1]sum!$A$2:$H$154,8,FALSE)</f>
        <v>7354</v>
      </c>
      <c r="M35" s="57"/>
      <c r="N35" s="57"/>
    </row>
    <row r="36" spans="1:14" s="48" customFormat="1" ht="15" customHeight="1">
      <c r="A36" s="44">
        <v>35</v>
      </c>
      <c r="B36" s="32" t="s">
        <v>230</v>
      </c>
      <c r="C36" s="45" t="s">
        <v>56</v>
      </c>
      <c r="D36" s="50"/>
      <c r="E36" s="50"/>
      <c r="F36" s="50"/>
      <c r="G36" s="50"/>
      <c r="H36" s="46"/>
      <c r="I36" s="46">
        <v>3840</v>
      </c>
      <c r="J36" s="46">
        <f>VLOOKUP(A36,[1]sum!$A$2:$H$154,8,FALSE)</f>
        <v>4057</v>
      </c>
      <c r="M36" s="57"/>
      <c r="N36" s="57"/>
    </row>
    <row r="37" spans="1:14" s="48" customFormat="1" ht="15" customHeight="1">
      <c r="A37" s="44">
        <v>36</v>
      </c>
      <c r="B37" s="32" t="s">
        <v>225</v>
      </c>
      <c r="C37" s="45" t="s">
        <v>57</v>
      </c>
      <c r="D37" s="50"/>
      <c r="E37" s="50"/>
      <c r="F37" s="50"/>
      <c r="G37" s="50"/>
      <c r="H37" s="46"/>
      <c r="I37" s="46">
        <v>598</v>
      </c>
      <c r="J37" s="46">
        <f>VLOOKUP(A37,[1]sum!$A$2:$H$154,8,FALSE)</f>
        <v>4539</v>
      </c>
      <c r="M37" s="57"/>
      <c r="N37" s="57"/>
    </row>
    <row r="38" spans="1:14" s="48" customFormat="1" ht="15" customHeight="1">
      <c r="A38" s="44">
        <v>37</v>
      </c>
      <c r="B38" s="32" t="s">
        <v>238</v>
      </c>
      <c r="C38" s="45" t="s">
        <v>58</v>
      </c>
      <c r="D38" s="50"/>
      <c r="E38" s="50"/>
      <c r="F38" s="50"/>
      <c r="G38" s="50"/>
      <c r="H38" s="46"/>
      <c r="I38" s="46">
        <v>974</v>
      </c>
      <c r="J38" s="46">
        <f>VLOOKUP(A38,[1]sum!$A$2:$H$154,8,FALSE)</f>
        <v>3025</v>
      </c>
      <c r="M38" s="57"/>
      <c r="N38" s="57"/>
    </row>
    <row r="39" spans="1:14" s="48" customFormat="1" ht="15" customHeight="1">
      <c r="A39" s="44">
        <v>38</v>
      </c>
      <c r="B39" s="32" t="s">
        <v>231</v>
      </c>
      <c r="C39" s="45" t="s">
        <v>59</v>
      </c>
      <c r="D39" s="50"/>
      <c r="E39" s="50"/>
      <c r="F39" s="50"/>
      <c r="G39" s="50"/>
      <c r="H39" s="46"/>
      <c r="I39" s="46">
        <v>258</v>
      </c>
      <c r="J39" s="46">
        <f>VLOOKUP(A39,[1]sum!$A$2:$H$154,8,FALSE)</f>
        <v>5871</v>
      </c>
      <c r="M39" s="57"/>
      <c r="N39" s="57"/>
    </row>
    <row r="40" spans="1:14" s="48" customFormat="1" ht="15" customHeight="1">
      <c r="A40" s="44">
        <v>39</v>
      </c>
      <c r="B40" s="32" t="s">
        <v>231</v>
      </c>
      <c r="C40" s="45" t="s">
        <v>60</v>
      </c>
      <c r="D40" s="50"/>
      <c r="E40" s="50"/>
      <c r="F40" s="50"/>
      <c r="G40" s="50"/>
      <c r="H40" s="46"/>
      <c r="I40" s="46">
        <v>3437</v>
      </c>
      <c r="J40" s="46">
        <f>VLOOKUP(A40,[1]sum!$A$2:$H$154,8,FALSE)</f>
        <v>3939</v>
      </c>
      <c r="M40" s="57"/>
      <c r="N40" s="57"/>
    </row>
    <row r="41" spans="1:14" s="48" customFormat="1" ht="15" customHeight="1">
      <c r="A41" s="44">
        <v>40</v>
      </c>
      <c r="B41" s="32" t="s">
        <v>231</v>
      </c>
      <c r="C41" s="45" t="s">
        <v>61</v>
      </c>
      <c r="D41" s="50"/>
      <c r="E41" s="50"/>
      <c r="F41" s="50"/>
      <c r="G41" s="50"/>
      <c r="H41" s="46"/>
      <c r="I41" s="46">
        <v>772</v>
      </c>
      <c r="J41" s="46">
        <f>VLOOKUP(A41,[1]sum!$A$2:$H$154,8,FALSE)</f>
        <v>2319</v>
      </c>
      <c r="M41" s="57"/>
      <c r="N41" s="57"/>
    </row>
    <row r="42" spans="1:14" s="48" customFormat="1" ht="15" customHeight="1">
      <c r="A42" s="44">
        <v>41</v>
      </c>
      <c r="B42" s="32" t="s">
        <v>231</v>
      </c>
      <c r="C42" s="45" t="s">
        <v>62</v>
      </c>
      <c r="D42" s="50"/>
      <c r="E42" s="50"/>
      <c r="F42" s="50"/>
      <c r="G42" s="50"/>
      <c r="H42" s="46"/>
      <c r="I42" s="46">
        <v>1023</v>
      </c>
      <c r="J42" s="46">
        <f>VLOOKUP(A42,[1]sum!$A$2:$H$154,8,FALSE)</f>
        <v>3602</v>
      </c>
      <c r="M42" s="57"/>
      <c r="N42" s="57"/>
    </row>
    <row r="43" spans="1:14" s="48" customFormat="1" ht="15" customHeight="1">
      <c r="A43" s="44">
        <v>42</v>
      </c>
      <c r="B43" s="32" t="s">
        <v>231</v>
      </c>
      <c r="C43" s="45" t="s">
        <v>63</v>
      </c>
      <c r="D43" s="50"/>
      <c r="E43" s="50"/>
      <c r="F43" s="50"/>
      <c r="G43" s="50"/>
      <c r="H43" s="46"/>
      <c r="I43" s="46">
        <v>3119</v>
      </c>
      <c r="J43" s="46">
        <f>VLOOKUP(A43,[1]sum!$A$2:$H$154,8,FALSE)</f>
        <v>7345</v>
      </c>
      <c r="M43" s="57"/>
      <c r="N43" s="57"/>
    </row>
    <row r="44" spans="1:14" s="48" customFormat="1" ht="15" customHeight="1">
      <c r="A44" s="44">
        <v>43</v>
      </c>
      <c r="B44" s="32" t="s">
        <v>231</v>
      </c>
      <c r="C44" s="45" t="s">
        <v>64</v>
      </c>
      <c r="D44" s="50"/>
      <c r="E44" s="50"/>
      <c r="F44" s="50"/>
      <c r="G44" s="50"/>
      <c r="H44" s="46"/>
      <c r="I44" s="46">
        <v>2664</v>
      </c>
      <c r="J44" s="46">
        <f>VLOOKUP(A44,[1]sum!$A$2:$H$154,8,FALSE)</f>
        <v>2902</v>
      </c>
      <c r="M44" s="57"/>
      <c r="N44" s="57"/>
    </row>
    <row r="45" spans="1:14" s="48" customFormat="1" ht="15" customHeight="1">
      <c r="A45" s="44">
        <v>44</v>
      </c>
      <c r="B45" s="32" t="s">
        <v>231</v>
      </c>
      <c r="C45" s="45" t="s">
        <v>65</v>
      </c>
      <c r="D45" s="50"/>
      <c r="E45" s="50"/>
      <c r="F45" s="50"/>
      <c r="G45" s="50"/>
      <c r="H45" s="46"/>
      <c r="I45" s="46">
        <v>1302</v>
      </c>
      <c r="J45" s="46">
        <f>VLOOKUP(A45,[1]sum!$A$2:$H$154,8,FALSE)</f>
        <v>2337</v>
      </c>
      <c r="M45" s="57"/>
      <c r="N45" s="57"/>
    </row>
    <row r="46" spans="1:14" s="48" customFormat="1" ht="15" customHeight="1">
      <c r="A46" s="44">
        <v>45</v>
      </c>
      <c r="B46" s="32" t="s">
        <v>231</v>
      </c>
      <c r="C46" s="45" t="s">
        <v>66</v>
      </c>
      <c r="D46" s="50"/>
      <c r="E46" s="50"/>
      <c r="F46" s="50"/>
      <c r="G46" s="50"/>
      <c r="H46" s="46"/>
      <c r="I46" s="46">
        <v>618</v>
      </c>
      <c r="J46" s="46">
        <f>VLOOKUP(A46,[1]sum!$A$2:$H$154,8,FALSE)</f>
        <v>2167</v>
      </c>
      <c r="M46" s="57"/>
      <c r="N46" s="57"/>
    </row>
    <row r="47" spans="1:14" s="48" customFormat="1" ht="15" customHeight="1">
      <c r="A47" s="44">
        <v>46</v>
      </c>
      <c r="B47" s="32" t="s">
        <v>231</v>
      </c>
      <c r="C47" s="45" t="s">
        <v>67</v>
      </c>
      <c r="D47" s="50"/>
      <c r="E47" s="50"/>
      <c r="F47" s="50"/>
      <c r="G47" s="50"/>
      <c r="H47" s="46"/>
      <c r="I47" s="46">
        <v>589</v>
      </c>
      <c r="J47" s="46">
        <f>VLOOKUP(A47,[1]sum!$A$2:$H$154,8,FALSE)</f>
        <v>3848</v>
      </c>
      <c r="M47" s="57"/>
      <c r="N47" s="57"/>
    </row>
    <row r="48" spans="1:14" s="48" customFormat="1" ht="15" customHeight="1">
      <c r="A48" s="44">
        <v>47</v>
      </c>
      <c r="B48" s="32" t="s">
        <v>231</v>
      </c>
      <c r="C48" s="45" t="s">
        <v>68</v>
      </c>
      <c r="D48" s="50"/>
      <c r="E48" s="50"/>
      <c r="F48" s="50"/>
      <c r="G48" s="50"/>
      <c r="H48" s="46"/>
      <c r="I48" s="46">
        <v>694</v>
      </c>
      <c r="J48" s="46">
        <f>VLOOKUP(A48,[1]sum!$A$2:$H$154,8,FALSE)</f>
        <v>3123</v>
      </c>
      <c r="M48" s="57"/>
      <c r="N48" s="57"/>
    </row>
    <row r="49" spans="1:14" s="48" customFormat="1" ht="15" customHeight="1">
      <c r="A49" s="44">
        <v>48</v>
      </c>
      <c r="B49" s="32" t="s">
        <v>231</v>
      </c>
      <c r="C49" s="45" t="s">
        <v>69</v>
      </c>
      <c r="D49" s="50"/>
      <c r="E49" s="50"/>
      <c r="F49" s="50"/>
      <c r="G49" s="50"/>
      <c r="H49" s="46"/>
      <c r="I49" s="46">
        <v>1143</v>
      </c>
      <c r="J49" s="46">
        <f>VLOOKUP(A49,[1]sum!$A$2:$H$154,8,FALSE)</f>
        <v>2866</v>
      </c>
      <c r="M49" s="57"/>
      <c r="N49" s="57"/>
    </row>
    <row r="50" spans="1:14" s="48" customFormat="1" ht="15" customHeight="1">
      <c r="A50" s="44">
        <v>49</v>
      </c>
      <c r="B50" s="32" t="s">
        <v>231</v>
      </c>
      <c r="C50" s="45" t="s">
        <v>70</v>
      </c>
      <c r="D50" s="50"/>
      <c r="E50" s="50"/>
      <c r="F50" s="50"/>
      <c r="G50" s="50"/>
      <c r="H50" s="46"/>
      <c r="I50" s="46">
        <v>2786</v>
      </c>
      <c r="J50" s="46">
        <f>VLOOKUP(A50,[1]sum!$A$2:$H$154,8,FALSE)</f>
        <v>4761</v>
      </c>
      <c r="M50" s="57"/>
      <c r="N50" s="57"/>
    </row>
    <row r="51" spans="1:14" s="48" customFormat="1" ht="15" customHeight="1">
      <c r="A51" s="44">
        <v>50</v>
      </c>
      <c r="B51" s="32" t="s">
        <v>225</v>
      </c>
      <c r="C51" s="45" t="s">
        <v>71</v>
      </c>
      <c r="D51" s="50"/>
      <c r="E51" s="50"/>
      <c r="F51" s="50"/>
      <c r="G51" s="50"/>
      <c r="H51" s="46"/>
      <c r="I51" s="46">
        <v>1757</v>
      </c>
      <c r="J51" s="46">
        <f>VLOOKUP(A51,[1]sum!$A$2:$H$154,8,FALSE)</f>
        <v>3612</v>
      </c>
      <c r="M51" s="57"/>
      <c r="N51" s="57"/>
    </row>
    <row r="52" spans="1:14" s="48" customFormat="1" ht="15" customHeight="1">
      <c r="A52" s="44">
        <v>51</v>
      </c>
      <c r="B52" s="32" t="s">
        <v>225</v>
      </c>
      <c r="C52" s="45" t="s">
        <v>72</v>
      </c>
      <c r="D52" s="50"/>
      <c r="E52" s="50"/>
      <c r="F52" s="50"/>
      <c r="G52" s="50"/>
      <c r="H52" s="46"/>
      <c r="I52" s="46">
        <v>4808</v>
      </c>
      <c r="J52" s="46">
        <f>VLOOKUP(A52,[1]sum!$A$2:$H$154,8,FALSE)</f>
        <v>5469</v>
      </c>
      <c r="M52" s="57"/>
      <c r="N52" s="57"/>
    </row>
    <row r="53" spans="1:14" s="48" customFormat="1" ht="15" customHeight="1">
      <c r="A53" s="44">
        <v>52</v>
      </c>
      <c r="B53" s="32" t="s">
        <v>225</v>
      </c>
      <c r="C53" s="45" t="s">
        <v>73</v>
      </c>
      <c r="D53" s="50"/>
      <c r="E53" s="50"/>
      <c r="F53" s="50"/>
      <c r="G53" s="50"/>
      <c r="H53" s="46"/>
      <c r="I53" s="46">
        <v>2179</v>
      </c>
      <c r="J53" s="46">
        <f>VLOOKUP(A53,[1]sum!$A$2:$H$154,8,FALSE)</f>
        <v>6267</v>
      </c>
      <c r="M53" s="57"/>
      <c r="N53" s="57"/>
    </row>
    <row r="54" spans="1:14" s="48" customFormat="1" ht="15" customHeight="1">
      <c r="A54" s="44">
        <v>53</v>
      </c>
      <c r="B54" s="32" t="s">
        <v>225</v>
      </c>
      <c r="C54" s="45" t="s">
        <v>74</v>
      </c>
      <c r="D54" s="50"/>
      <c r="E54" s="50"/>
      <c r="F54" s="50"/>
      <c r="G54" s="50"/>
      <c r="H54" s="46"/>
      <c r="I54" s="46">
        <v>2511</v>
      </c>
      <c r="J54" s="46">
        <f>VLOOKUP(A54,[1]sum!$A$2:$H$154,8,FALSE)</f>
        <v>3493</v>
      </c>
      <c r="M54" s="57"/>
      <c r="N54" s="57"/>
    </row>
    <row r="55" spans="1:14" s="48" customFormat="1" ht="15" customHeight="1">
      <c r="A55" s="44">
        <v>54</v>
      </c>
      <c r="B55" s="32" t="s">
        <v>225</v>
      </c>
      <c r="C55" s="45" t="s">
        <v>75</v>
      </c>
      <c r="D55" s="50"/>
      <c r="E55" s="50"/>
      <c r="F55" s="50"/>
      <c r="G55" s="50"/>
      <c r="H55" s="46"/>
      <c r="I55" s="46">
        <v>2629</v>
      </c>
      <c r="J55" s="46">
        <f>VLOOKUP(A55,[1]sum!$A$2:$H$154,8,FALSE)</f>
        <v>5242</v>
      </c>
      <c r="M55" s="57"/>
      <c r="N55" s="57"/>
    </row>
    <row r="56" spans="1:14" s="48" customFormat="1" ht="15" customHeight="1">
      <c r="A56" s="44">
        <v>55</v>
      </c>
      <c r="B56" s="32" t="s">
        <v>225</v>
      </c>
      <c r="C56" s="45" t="s">
        <v>76</v>
      </c>
      <c r="D56" s="50"/>
      <c r="E56" s="50"/>
      <c r="F56" s="50"/>
      <c r="G56" s="50"/>
      <c r="H56" s="46"/>
      <c r="I56" s="46">
        <v>0</v>
      </c>
      <c r="J56" s="46">
        <f>VLOOKUP(A56,[1]sum!$A$2:$H$154,8,FALSE)</f>
        <v>7444</v>
      </c>
      <c r="M56" s="57"/>
      <c r="N56" s="57"/>
    </row>
    <row r="57" spans="1:14" s="48" customFormat="1" ht="15" customHeight="1">
      <c r="A57" s="44">
        <v>56</v>
      </c>
      <c r="B57" s="32" t="s">
        <v>225</v>
      </c>
      <c r="C57" s="45" t="s">
        <v>77</v>
      </c>
      <c r="D57" s="50"/>
      <c r="E57" s="50"/>
      <c r="F57" s="50"/>
      <c r="G57" s="50"/>
      <c r="H57" s="46"/>
      <c r="I57" s="46">
        <v>5529</v>
      </c>
      <c r="J57" s="46">
        <f>VLOOKUP(A57,[1]sum!$A$2:$H$154,8,FALSE)</f>
        <v>7459</v>
      </c>
      <c r="M57" s="57"/>
      <c r="N57" s="57"/>
    </row>
    <row r="58" spans="1:14" s="48" customFormat="1" ht="15" customHeight="1">
      <c r="A58" s="44">
        <v>57</v>
      </c>
      <c r="B58" s="32" t="s">
        <v>225</v>
      </c>
      <c r="C58" s="45" t="s">
        <v>78</v>
      </c>
      <c r="D58" s="50"/>
      <c r="E58" s="50"/>
      <c r="F58" s="50"/>
      <c r="G58" s="50"/>
      <c r="H58" s="46"/>
      <c r="I58" s="46">
        <v>3572</v>
      </c>
      <c r="J58" s="46">
        <f>VLOOKUP(A58,[1]sum!$A$2:$H$154,8,FALSE)</f>
        <v>10027</v>
      </c>
      <c r="M58" s="57"/>
      <c r="N58" s="57"/>
    </row>
    <row r="59" spans="1:14" s="48" customFormat="1" ht="15" customHeight="1">
      <c r="A59" s="44">
        <v>58</v>
      </c>
      <c r="B59" s="32" t="s">
        <v>225</v>
      </c>
      <c r="C59" s="45" t="s">
        <v>79</v>
      </c>
      <c r="D59" s="50"/>
      <c r="E59" s="50"/>
      <c r="F59" s="50"/>
      <c r="G59" s="50"/>
      <c r="H59" s="46"/>
      <c r="I59" s="46">
        <v>3749</v>
      </c>
      <c r="J59" s="46">
        <f>VLOOKUP(A59,[1]sum!$A$2:$H$154,8,FALSE)</f>
        <v>7011</v>
      </c>
      <c r="M59" s="57"/>
      <c r="N59" s="57"/>
    </row>
    <row r="60" spans="1:14" s="48" customFormat="1" ht="15" customHeight="1">
      <c r="A60" s="44">
        <v>59</v>
      </c>
      <c r="B60" s="32" t="s">
        <v>225</v>
      </c>
      <c r="C60" s="45" t="s">
        <v>80</v>
      </c>
      <c r="D60" s="50"/>
      <c r="E60" s="50"/>
      <c r="F60" s="50"/>
      <c r="G60" s="50"/>
      <c r="H60" s="46"/>
      <c r="I60" s="46">
        <v>2902</v>
      </c>
      <c r="J60" s="46">
        <f>VLOOKUP(A60,[1]sum!$A$2:$H$154,8,FALSE)</f>
        <v>6165</v>
      </c>
      <c r="M60" s="57"/>
      <c r="N60" s="57"/>
    </row>
    <row r="61" spans="1:14" s="48" customFormat="1" ht="15" customHeight="1">
      <c r="A61" s="44">
        <v>60</v>
      </c>
      <c r="B61" s="32" t="s">
        <v>225</v>
      </c>
      <c r="C61" s="45" t="s">
        <v>81</v>
      </c>
      <c r="D61" s="50"/>
      <c r="E61" s="50"/>
      <c r="F61" s="50"/>
      <c r="G61" s="50"/>
      <c r="H61" s="46"/>
      <c r="I61" s="46">
        <v>2655</v>
      </c>
      <c r="J61" s="46">
        <f>VLOOKUP(A61,[1]sum!$A$2:$H$154,8,FALSE)</f>
        <v>3163</v>
      </c>
      <c r="M61" s="57"/>
      <c r="N61" s="57"/>
    </row>
    <row r="62" spans="1:14" s="48" customFormat="1" ht="15" customHeight="1">
      <c r="A62" s="44">
        <v>61</v>
      </c>
      <c r="B62" s="32" t="s">
        <v>225</v>
      </c>
      <c r="C62" s="45" t="s">
        <v>82</v>
      </c>
      <c r="D62" s="50"/>
      <c r="E62" s="50"/>
      <c r="F62" s="50"/>
      <c r="G62" s="50"/>
      <c r="H62" s="46"/>
      <c r="I62" s="46">
        <v>1991</v>
      </c>
      <c r="J62" s="46">
        <f>VLOOKUP(A62,[1]sum!$A$2:$H$154,8,FALSE)</f>
        <v>5209</v>
      </c>
      <c r="M62" s="57"/>
      <c r="N62" s="57"/>
    </row>
    <row r="63" spans="1:14" s="48" customFormat="1" ht="15" customHeight="1">
      <c r="A63" s="44">
        <v>62</v>
      </c>
      <c r="B63" s="32" t="s">
        <v>225</v>
      </c>
      <c r="C63" s="45" t="s">
        <v>83</v>
      </c>
      <c r="D63" s="50"/>
      <c r="E63" s="50"/>
      <c r="F63" s="50"/>
      <c r="G63" s="50"/>
      <c r="H63" s="46"/>
      <c r="I63" s="46">
        <v>1242</v>
      </c>
      <c r="J63" s="46">
        <f>VLOOKUP(A63,[1]sum!$A$2:$H$154,8,FALSE)</f>
        <v>4852</v>
      </c>
      <c r="M63" s="57"/>
      <c r="N63" s="57"/>
    </row>
    <row r="64" spans="1:14" s="48" customFormat="1" ht="15" customHeight="1">
      <c r="A64" s="44">
        <v>63</v>
      </c>
      <c r="B64" s="32" t="s">
        <v>225</v>
      </c>
      <c r="C64" s="45" t="s">
        <v>84</v>
      </c>
      <c r="D64" s="50"/>
      <c r="E64" s="50"/>
      <c r="F64" s="50"/>
      <c r="G64" s="50"/>
      <c r="H64" s="46"/>
      <c r="I64" s="46"/>
      <c r="J64" s="46">
        <f>VLOOKUP(A64,[1]sum!$A$2:$H$154,8,FALSE)</f>
        <v>3595</v>
      </c>
      <c r="M64" s="57"/>
      <c r="N64" s="57"/>
    </row>
    <row r="65" spans="1:14" s="48" customFormat="1" ht="15" customHeight="1">
      <c r="A65" s="44">
        <v>64</v>
      </c>
      <c r="B65" s="32" t="s">
        <v>225</v>
      </c>
      <c r="C65" s="45" t="s">
        <v>85</v>
      </c>
      <c r="D65" s="50"/>
      <c r="E65" s="50"/>
      <c r="F65" s="50"/>
      <c r="G65" s="50"/>
      <c r="H65" s="46"/>
      <c r="I65" s="46">
        <v>2578</v>
      </c>
      <c r="J65" s="46">
        <f>VLOOKUP(A65,[1]sum!$A$2:$H$154,8,FALSE)</f>
        <v>6661</v>
      </c>
      <c r="M65" s="57"/>
      <c r="N65" s="57"/>
    </row>
    <row r="66" spans="1:14" s="48" customFormat="1" ht="15" customHeight="1">
      <c r="A66" s="44">
        <v>65</v>
      </c>
      <c r="B66" s="32" t="s">
        <v>225</v>
      </c>
      <c r="C66" s="45" t="s">
        <v>86</v>
      </c>
      <c r="D66" s="50"/>
      <c r="E66" s="50"/>
      <c r="F66" s="50"/>
      <c r="G66" s="50"/>
      <c r="H66" s="46"/>
      <c r="I66" s="46">
        <v>616</v>
      </c>
      <c r="J66" s="46">
        <f>VLOOKUP(A66,[1]sum!$A$2:$H$154,8,FALSE)</f>
        <v>1835</v>
      </c>
      <c r="M66" s="57"/>
      <c r="N66" s="57"/>
    </row>
    <row r="67" spans="1:14" s="48" customFormat="1" ht="15" customHeight="1">
      <c r="A67" s="44">
        <v>66</v>
      </c>
      <c r="B67" s="32" t="s">
        <v>225</v>
      </c>
      <c r="C67" s="45" t="s">
        <v>87</v>
      </c>
      <c r="D67" s="50"/>
      <c r="E67" s="50"/>
      <c r="F67" s="50"/>
      <c r="G67" s="50"/>
      <c r="H67" s="46"/>
      <c r="I67" s="46">
        <v>3258</v>
      </c>
      <c r="J67" s="46">
        <f>VLOOKUP(A67,[1]sum!$A$2:$H$154,8,FALSE)</f>
        <v>5328</v>
      </c>
      <c r="M67" s="57"/>
      <c r="N67" s="57"/>
    </row>
    <row r="68" spans="1:14" s="48" customFormat="1" ht="15" customHeight="1">
      <c r="A68" s="44">
        <v>67</v>
      </c>
      <c r="B68" s="32" t="s">
        <v>225</v>
      </c>
      <c r="C68" s="45" t="s">
        <v>88</v>
      </c>
      <c r="D68" s="50"/>
      <c r="E68" s="50"/>
      <c r="F68" s="50"/>
      <c r="G68" s="50"/>
      <c r="H68" s="46"/>
      <c r="I68" s="46">
        <v>1109</v>
      </c>
      <c r="J68" s="46">
        <f>VLOOKUP(A68,[1]sum!$A$2:$H$154,8,FALSE)</f>
        <v>5378</v>
      </c>
      <c r="M68" s="57"/>
      <c r="N68" s="57"/>
    </row>
    <row r="69" spans="1:14" s="48" customFormat="1" ht="15" customHeight="1">
      <c r="A69" s="44">
        <v>68</v>
      </c>
      <c r="B69" s="32" t="s">
        <v>225</v>
      </c>
      <c r="C69" s="45" t="s">
        <v>89</v>
      </c>
      <c r="D69" s="50"/>
      <c r="E69" s="50"/>
      <c r="F69" s="50"/>
      <c r="G69" s="50"/>
      <c r="H69" s="46"/>
      <c r="I69" s="46">
        <v>625</v>
      </c>
      <c r="J69" s="46">
        <f>VLOOKUP(A69,[1]sum!$A$2:$H$154,8,FALSE)</f>
        <v>1261</v>
      </c>
      <c r="M69" s="57"/>
      <c r="N69" s="57"/>
    </row>
    <row r="70" spans="1:14" s="48" customFormat="1" ht="15" customHeight="1">
      <c r="A70" s="44">
        <v>69</v>
      </c>
      <c r="B70" s="32" t="s">
        <v>225</v>
      </c>
      <c r="C70" s="45" t="s">
        <v>90</v>
      </c>
      <c r="D70" s="50"/>
      <c r="E70" s="50"/>
      <c r="F70" s="50"/>
      <c r="G70" s="50"/>
      <c r="H70" s="46"/>
      <c r="I70" s="46">
        <v>2244</v>
      </c>
      <c r="J70" s="46">
        <f>VLOOKUP(A70,[1]sum!$A$2:$H$154,8,FALSE)</f>
        <v>5600</v>
      </c>
      <c r="M70" s="57"/>
      <c r="N70" s="57"/>
    </row>
    <row r="71" spans="1:14" s="48" customFormat="1" ht="15" customHeight="1">
      <c r="A71" s="44">
        <v>70</v>
      </c>
      <c r="B71" s="32" t="s">
        <v>225</v>
      </c>
      <c r="C71" s="45" t="s">
        <v>91</v>
      </c>
      <c r="D71" s="50"/>
      <c r="E71" s="50"/>
      <c r="F71" s="50"/>
      <c r="G71" s="50"/>
      <c r="H71" s="46"/>
      <c r="I71" s="46"/>
      <c r="J71" s="46">
        <f>VLOOKUP(A71,[1]sum!$A$2:$H$154,8,FALSE)</f>
        <v>1900</v>
      </c>
      <c r="M71" s="57"/>
      <c r="N71" s="57"/>
    </row>
    <row r="72" spans="1:14" s="48" customFormat="1" ht="15" customHeight="1">
      <c r="A72" s="44">
        <v>71</v>
      </c>
      <c r="B72" s="34" t="s">
        <v>236</v>
      </c>
      <c r="C72" s="45" t="s">
        <v>92</v>
      </c>
      <c r="D72" s="50"/>
      <c r="E72" s="50"/>
      <c r="F72" s="50"/>
      <c r="G72" s="50"/>
      <c r="H72" s="46"/>
      <c r="I72" s="46"/>
      <c r="J72" s="46">
        <f>VLOOKUP(A72,[1]sum!$A$2:$H$154,8,FALSE)</f>
        <v>4197</v>
      </c>
      <c r="M72" s="57"/>
      <c r="N72" s="57"/>
    </row>
    <row r="73" spans="1:14" s="48" customFormat="1" ht="15" customHeight="1">
      <c r="A73" s="44">
        <v>72</v>
      </c>
      <c r="B73" s="32" t="s">
        <v>225</v>
      </c>
      <c r="C73" s="45" t="s">
        <v>93</v>
      </c>
      <c r="D73" s="50"/>
      <c r="E73" s="50"/>
      <c r="F73" s="50"/>
      <c r="G73" s="50"/>
      <c r="H73" s="46"/>
      <c r="I73" s="46"/>
      <c r="J73" s="46">
        <f>VLOOKUP(A73,[1]sum!$A$2:$H$154,8,FALSE)</f>
        <v>598</v>
      </c>
      <c r="M73" s="57"/>
      <c r="N73" s="57"/>
    </row>
    <row r="74" spans="1:14" s="48" customFormat="1" ht="15" customHeight="1">
      <c r="A74" s="44">
        <v>75</v>
      </c>
      <c r="B74" s="31" t="s">
        <v>239</v>
      </c>
      <c r="C74" s="45" t="s">
        <v>96</v>
      </c>
      <c r="D74" s="50"/>
      <c r="E74" s="50"/>
      <c r="F74" s="50"/>
      <c r="G74" s="50"/>
      <c r="H74" s="46"/>
      <c r="I74" s="46"/>
      <c r="J74" s="46">
        <f>VLOOKUP(A74,[1]sum!$A$2:$H$154,8,FALSE)</f>
        <v>7135</v>
      </c>
      <c r="M74" s="57"/>
      <c r="N74" s="57"/>
    </row>
    <row r="75" spans="1:14" s="48" customFormat="1" ht="15" customHeight="1">
      <c r="A75" s="44">
        <v>76</v>
      </c>
      <c r="B75" s="31" t="s">
        <v>240</v>
      </c>
      <c r="C75" s="45" t="s">
        <v>97</v>
      </c>
      <c r="D75" s="50"/>
      <c r="E75" s="50"/>
      <c r="F75" s="50"/>
      <c r="G75" s="50"/>
      <c r="H75" s="46"/>
      <c r="I75" s="46"/>
      <c r="J75" s="46">
        <f>VLOOKUP(A75,[1]sum!$A$2:$H$154,8,FALSE)</f>
        <v>5148</v>
      </c>
      <c r="M75" s="57"/>
      <c r="N75" s="57"/>
    </row>
    <row r="76" spans="1:14" s="48" customFormat="1" ht="15" customHeight="1">
      <c r="A76" s="44">
        <v>77</v>
      </c>
      <c r="B76" s="31" t="s">
        <v>240</v>
      </c>
      <c r="C76" s="45" t="s">
        <v>98</v>
      </c>
      <c r="D76" s="50"/>
      <c r="E76" s="50"/>
      <c r="F76" s="50"/>
      <c r="G76" s="50"/>
      <c r="H76" s="46"/>
      <c r="I76" s="46"/>
      <c r="J76" s="46">
        <f>VLOOKUP(A76,[1]sum!$A$2:$H$154,8,FALSE)</f>
        <v>1948</v>
      </c>
      <c r="M76" s="57"/>
      <c r="N76" s="57"/>
    </row>
    <row r="77" spans="1:14" s="48" customFormat="1" ht="15" customHeight="1">
      <c r="A77" s="44">
        <v>78</v>
      </c>
      <c r="B77" s="31" t="s">
        <v>240</v>
      </c>
      <c r="C77" s="45" t="s">
        <v>99</v>
      </c>
      <c r="D77" s="50"/>
      <c r="E77" s="50"/>
      <c r="F77" s="50"/>
      <c r="G77" s="50"/>
      <c r="H77" s="46"/>
      <c r="I77" s="46"/>
      <c r="J77" s="46">
        <f>VLOOKUP(A77,[1]sum!$A$2:$H$154,8,FALSE)</f>
        <v>1225</v>
      </c>
      <c r="M77" s="57"/>
      <c r="N77" s="57"/>
    </row>
    <row r="78" spans="1:14" s="48" customFormat="1" ht="15" customHeight="1">
      <c r="A78" s="44">
        <v>79</v>
      </c>
      <c r="B78" s="31" t="s">
        <v>240</v>
      </c>
      <c r="C78" s="45" t="s">
        <v>100</v>
      </c>
      <c r="D78" s="50"/>
      <c r="E78" s="50"/>
      <c r="F78" s="50"/>
      <c r="G78" s="50"/>
      <c r="H78" s="46"/>
      <c r="I78" s="46"/>
      <c r="J78" s="46">
        <f>VLOOKUP(A78,[1]sum!$A$2:$H$154,8,FALSE)</f>
        <v>1913</v>
      </c>
      <c r="M78" s="57"/>
      <c r="N78" s="57"/>
    </row>
    <row r="79" spans="1:14" s="48" customFormat="1" ht="15" customHeight="1">
      <c r="A79" s="44">
        <v>80</v>
      </c>
      <c r="B79" s="31" t="s">
        <v>241</v>
      </c>
      <c r="C79" s="45" t="s">
        <v>101</v>
      </c>
      <c r="D79" s="50"/>
      <c r="E79" s="50"/>
      <c r="F79" s="50"/>
      <c r="G79" s="50"/>
      <c r="H79" s="46"/>
      <c r="I79" s="46"/>
      <c r="J79" s="46">
        <f>VLOOKUP(A79,[1]sum!$A$2:$H$154,8,FALSE)</f>
        <v>1987</v>
      </c>
      <c r="M79" s="57"/>
      <c r="N79" s="57"/>
    </row>
    <row r="80" spans="1:14" s="48" customFormat="1" ht="15" customHeight="1">
      <c r="A80" s="44">
        <v>81</v>
      </c>
      <c r="B80" s="31" t="s">
        <v>225</v>
      </c>
      <c r="C80" s="45" t="s">
        <v>102</v>
      </c>
      <c r="D80" s="50"/>
      <c r="E80" s="50"/>
      <c r="F80" s="50"/>
      <c r="G80" s="50"/>
      <c r="H80" s="46"/>
      <c r="I80" s="46"/>
      <c r="J80" s="46">
        <f>VLOOKUP(A80,[1]sum!$A$2:$H$154,8,FALSE)</f>
        <v>1132</v>
      </c>
      <c r="M80" s="57"/>
      <c r="N80" s="57"/>
    </row>
    <row r="81" spans="1:14" s="48" customFormat="1" ht="15" customHeight="1">
      <c r="A81" s="44">
        <v>82</v>
      </c>
      <c r="B81" s="31" t="s">
        <v>240</v>
      </c>
      <c r="C81" s="45" t="s">
        <v>103</v>
      </c>
      <c r="D81" s="50"/>
      <c r="E81" s="50"/>
      <c r="F81" s="50"/>
      <c r="G81" s="50"/>
      <c r="H81" s="46"/>
      <c r="I81" s="46"/>
      <c r="J81" s="46">
        <f>VLOOKUP(A81,[1]sum!$A$2:$H$154,8,FALSE)</f>
        <v>3099</v>
      </c>
      <c r="M81" s="57"/>
      <c r="N81" s="57"/>
    </row>
    <row r="82" spans="1:14" s="48" customFormat="1" ht="15" customHeight="1">
      <c r="A82" s="44">
        <v>83</v>
      </c>
      <c r="B82" s="31" t="s">
        <v>225</v>
      </c>
      <c r="C82" s="45" t="s">
        <v>104</v>
      </c>
      <c r="D82" s="50"/>
      <c r="E82" s="50"/>
      <c r="F82" s="50"/>
      <c r="G82" s="50"/>
      <c r="H82" s="46"/>
      <c r="I82" s="46"/>
      <c r="J82" s="46">
        <f>VLOOKUP(A82,[1]sum!$A$2:$H$154,8,FALSE)</f>
        <v>2153</v>
      </c>
      <c r="M82" s="57"/>
      <c r="N82" s="57"/>
    </row>
    <row r="83" spans="1:14" s="48" customFormat="1" ht="15" customHeight="1">
      <c r="A83" s="44">
        <v>84</v>
      </c>
      <c r="B83" s="31" t="s">
        <v>241</v>
      </c>
      <c r="C83" s="45" t="s">
        <v>105</v>
      </c>
      <c r="D83" s="50"/>
      <c r="E83" s="50"/>
      <c r="F83" s="50"/>
      <c r="G83" s="50"/>
      <c r="H83" s="46"/>
      <c r="I83" s="46"/>
      <c r="J83" s="46">
        <f>VLOOKUP(A83,[1]sum!$A$2:$H$154,8,FALSE)</f>
        <v>1480</v>
      </c>
      <c r="M83" s="57"/>
      <c r="N83" s="57"/>
    </row>
    <row r="84" spans="1:14" s="48" customFormat="1" ht="15" customHeight="1">
      <c r="A84" s="44">
        <v>85</v>
      </c>
      <c r="B84" s="31" t="s">
        <v>225</v>
      </c>
      <c r="C84" s="45" t="s">
        <v>106</v>
      </c>
      <c r="D84" s="50"/>
      <c r="E84" s="50"/>
      <c r="F84" s="50"/>
      <c r="G84" s="50"/>
      <c r="H84" s="46"/>
      <c r="I84" s="46"/>
      <c r="J84" s="46">
        <f>VLOOKUP(A84,[1]sum!$A$2:$H$154,8,FALSE)</f>
        <v>1604</v>
      </c>
      <c r="M84" s="57"/>
      <c r="N84" s="57"/>
    </row>
    <row r="85" spans="1:14" s="48" customFormat="1" ht="15" customHeight="1">
      <c r="A85" s="44">
        <v>86</v>
      </c>
      <c r="B85" s="31" t="s">
        <v>239</v>
      </c>
      <c r="C85" s="45" t="s">
        <v>107</v>
      </c>
      <c r="D85" s="50"/>
      <c r="E85" s="50"/>
      <c r="F85" s="50"/>
      <c r="G85" s="50"/>
      <c r="H85" s="46"/>
      <c r="I85" s="46"/>
      <c r="J85" s="46">
        <f>VLOOKUP(A85,[1]sum!$A$2:$H$154,8,FALSE)</f>
        <v>3490</v>
      </c>
      <c r="M85" s="57"/>
      <c r="N85" s="57"/>
    </row>
    <row r="86" spans="1:14" s="48" customFormat="1" ht="15" customHeight="1">
      <c r="A86" s="44">
        <v>87</v>
      </c>
      <c r="B86" s="31" t="s">
        <v>239</v>
      </c>
      <c r="C86" s="45" t="s">
        <v>108</v>
      </c>
      <c r="D86" s="50"/>
      <c r="E86" s="50"/>
      <c r="F86" s="50"/>
      <c r="G86" s="50"/>
      <c r="H86" s="46"/>
      <c r="I86" s="46"/>
      <c r="J86" s="46">
        <f>VLOOKUP(A86,[1]sum!$A$2:$H$154,8,FALSE)</f>
        <v>3376</v>
      </c>
      <c r="M86" s="57"/>
      <c r="N86" s="57"/>
    </row>
    <row r="87" spans="1:14" s="48" customFormat="1" ht="15" customHeight="1">
      <c r="A87" s="44">
        <v>88</v>
      </c>
      <c r="B87" s="31" t="s">
        <v>239</v>
      </c>
      <c r="C87" s="45" t="s">
        <v>109</v>
      </c>
      <c r="D87" s="50"/>
      <c r="E87" s="50"/>
      <c r="F87" s="50"/>
      <c r="G87" s="50"/>
      <c r="H87" s="46"/>
      <c r="I87" s="46"/>
      <c r="J87" s="46">
        <f>VLOOKUP(A87,[1]sum!$A$2:$H$154,8,FALSE)</f>
        <v>944</v>
      </c>
      <c r="M87" s="57"/>
      <c r="N87" s="57"/>
    </row>
    <row r="88" spans="1:14" s="48" customFormat="1" ht="15" customHeight="1">
      <c r="A88" s="44">
        <v>89</v>
      </c>
      <c r="B88" s="31" t="s">
        <v>239</v>
      </c>
      <c r="C88" s="45" t="s">
        <v>110</v>
      </c>
      <c r="D88" s="50"/>
      <c r="E88" s="50"/>
      <c r="F88" s="50"/>
      <c r="G88" s="50"/>
      <c r="H88" s="46"/>
      <c r="I88" s="46"/>
      <c r="J88" s="46">
        <f>VLOOKUP(A88,[1]sum!$A$2:$H$154,8,FALSE)</f>
        <v>1407</v>
      </c>
      <c r="M88" s="57"/>
      <c r="N88" s="57"/>
    </row>
    <row r="89" spans="1:14" s="48" customFormat="1" ht="15" customHeight="1">
      <c r="A89" s="44">
        <v>90</v>
      </c>
      <c r="B89" s="31" t="s">
        <v>239</v>
      </c>
      <c r="C89" s="45" t="s">
        <v>111</v>
      </c>
      <c r="D89" s="50"/>
      <c r="E89" s="50"/>
      <c r="F89" s="50"/>
      <c r="G89" s="50"/>
      <c r="H89" s="46"/>
      <c r="I89" s="46"/>
      <c r="J89" s="46">
        <f>VLOOKUP(A89,[1]sum!$A$2:$H$154,8,FALSE)</f>
        <v>5140</v>
      </c>
      <c r="M89" s="57"/>
      <c r="N89" s="57"/>
    </row>
    <row r="90" spans="1:14" s="48" customFormat="1" ht="15" customHeight="1">
      <c r="A90" s="44">
        <v>92</v>
      </c>
      <c r="B90" s="31" t="s">
        <v>239</v>
      </c>
      <c r="C90" s="45" t="s">
        <v>113</v>
      </c>
      <c r="D90" s="50"/>
      <c r="E90" s="50"/>
      <c r="F90" s="50"/>
      <c r="G90" s="50"/>
      <c r="H90" s="46"/>
      <c r="I90" s="46"/>
      <c r="J90" s="46">
        <f>VLOOKUP(A90,[1]sum!$A$2:$H$154,8,FALSE)</f>
        <v>1534</v>
      </c>
      <c r="M90" s="57"/>
      <c r="N90" s="57"/>
    </row>
    <row r="91" spans="1:14" s="48" customFormat="1" ht="15" customHeight="1">
      <c r="A91" s="44">
        <v>93</v>
      </c>
      <c r="B91" s="31" t="s">
        <v>242</v>
      </c>
      <c r="C91" s="45" t="s">
        <v>114</v>
      </c>
      <c r="D91" s="50"/>
      <c r="E91" s="50"/>
      <c r="F91" s="50"/>
      <c r="G91" s="50"/>
      <c r="H91" s="46"/>
      <c r="I91" s="46"/>
      <c r="J91" s="46">
        <f>VLOOKUP(A91,[1]sum!$A$2:$H$154,8,FALSE)</f>
        <v>1995</v>
      </c>
      <c r="M91" s="57"/>
      <c r="N91" s="57"/>
    </row>
    <row r="92" spans="1:14" s="48" customFormat="1" ht="15" customHeight="1">
      <c r="A92" s="44">
        <v>94</v>
      </c>
      <c r="B92" s="31" t="s">
        <v>225</v>
      </c>
      <c r="C92" s="45" t="s">
        <v>115</v>
      </c>
      <c r="D92" s="50"/>
      <c r="E92" s="50"/>
      <c r="F92" s="50"/>
      <c r="G92" s="50"/>
      <c r="H92" s="46"/>
      <c r="I92" s="46"/>
      <c r="J92" s="46">
        <f>VLOOKUP(A92,[1]sum!$A$2:$H$154,8,FALSE)</f>
        <v>2017</v>
      </c>
      <c r="M92" s="57"/>
      <c r="N92" s="57"/>
    </row>
    <row r="93" spans="1:14" s="48" customFormat="1" ht="15" customHeight="1">
      <c r="A93" s="44">
        <v>95</v>
      </c>
      <c r="B93" s="31" t="s">
        <v>232</v>
      </c>
      <c r="C93" s="45" t="s">
        <v>116</v>
      </c>
      <c r="D93" s="50"/>
      <c r="E93" s="50"/>
      <c r="F93" s="50"/>
      <c r="G93" s="50"/>
      <c r="H93" s="46"/>
      <c r="I93" s="46"/>
      <c r="J93" s="46">
        <f>VLOOKUP(A93,[1]sum!$A$2:$H$154,8,FALSE)</f>
        <v>3046</v>
      </c>
      <c r="M93" s="57"/>
      <c r="N93" s="57"/>
    </row>
    <row r="94" spans="1:14" s="48" customFormat="1" ht="15" customHeight="1">
      <c r="A94" s="44">
        <v>96</v>
      </c>
      <c r="B94" s="31" t="s">
        <v>239</v>
      </c>
      <c r="C94" s="45" t="s">
        <v>117</v>
      </c>
      <c r="D94" s="50"/>
      <c r="E94" s="50"/>
      <c r="F94" s="50"/>
      <c r="G94" s="50"/>
      <c r="H94" s="46"/>
      <c r="I94" s="46"/>
      <c r="J94" s="46">
        <f>VLOOKUP(A94,[1]sum!$A$2:$H$154,8,FALSE)</f>
        <v>1737</v>
      </c>
      <c r="M94" s="57"/>
      <c r="N94" s="57"/>
    </row>
    <row r="95" spans="1:14" s="48" customFormat="1" ht="15" customHeight="1">
      <c r="A95" s="44">
        <v>97</v>
      </c>
      <c r="B95" s="31" t="s">
        <v>243</v>
      </c>
      <c r="C95" s="45" t="s">
        <v>118</v>
      </c>
      <c r="D95" s="50"/>
      <c r="E95" s="50"/>
      <c r="F95" s="50"/>
      <c r="G95" s="50"/>
      <c r="H95" s="46"/>
      <c r="I95" s="46"/>
      <c r="J95" s="46">
        <f>VLOOKUP(A95,[1]sum!$A$2:$H$154,8,FALSE)</f>
        <v>1717</v>
      </c>
      <c r="M95" s="57"/>
      <c r="N95" s="57"/>
    </row>
    <row r="96" spans="1:14" s="48" customFormat="1" ht="15" customHeight="1">
      <c r="A96" s="44">
        <v>98</v>
      </c>
      <c r="B96" s="31" t="s">
        <v>239</v>
      </c>
      <c r="C96" s="45" t="s">
        <v>119</v>
      </c>
      <c r="D96" s="50"/>
      <c r="E96" s="50"/>
      <c r="F96" s="50"/>
      <c r="G96" s="50"/>
      <c r="H96" s="46"/>
      <c r="I96" s="46"/>
      <c r="J96" s="46">
        <f>VLOOKUP(A96,[1]sum!$A$2:$H$154,8,FALSE)</f>
        <v>1491</v>
      </c>
      <c r="M96" s="57"/>
      <c r="N96" s="57"/>
    </row>
    <row r="97" spans="1:14" s="48" customFormat="1" ht="15" customHeight="1">
      <c r="A97" s="44">
        <v>100</v>
      </c>
      <c r="B97" s="31" t="s">
        <v>239</v>
      </c>
      <c r="C97" s="45" t="s">
        <v>121</v>
      </c>
      <c r="D97" s="50"/>
      <c r="E97" s="50"/>
      <c r="F97" s="50"/>
      <c r="G97" s="50"/>
      <c r="H97" s="46"/>
      <c r="I97" s="46"/>
      <c r="J97" s="46">
        <f>VLOOKUP(A97,[1]sum!$A$2:$H$154,8,FALSE)</f>
        <v>2395</v>
      </c>
      <c r="M97" s="57"/>
      <c r="N97" s="57"/>
    </row>
    <row r="98" spans="1:14" s="48" customFormat="1" ht="15" customHeight="1">
      <c r="A98" s="44">
        <v>101</v>
      </c>
      <c r="B98" s="31" t="s">
        <v>232</v>
      </c>
      <c r="C98" s="45" t="s">
        <v>122</v>
      </c>
      <c r="D98" s="50"/>
      <c r="E98" s="50"/>
      <c r="F98" s="50"/>
      <c r="G98" s="50"/>
      <c r="H98" s="46"/>
      <c r="I98" s="46"/>
      <c r="J98" s="46">
        <f>VLOOKUP(A98,[1]sum!$A$2:$H$154,8,FALSE)</f>
        <v>1895</v>
      </c>
      <c r="M98" s="57"/>
      <c r="N98" s="57"/>
    </row>
    <row r="99" spans="1:14" s="48" customFormat="1" ht="15" customHeight="1">
      <c r="A99" s="44">
        <v>102</v>
      </c>
      <c r="B99" s="31" t="s">
        <v>232</v>
      </c>
      <c r="C99" s="45" t="s">
        <v>123</v>
      </c>
      <c r="D99" s="50"/>
      <c r="E99" s="50"/>
      <c r="F99" s="50"/>
      <c r="G99" s="50"/>
      <c r="H99" s="46"/>
      <c r="I99" s="46"/>
      <c r="J99" s="46">
        <f>VLOOKUP(A99,[1]sum!$A$2:$H$154,8,FALSE)</f>
        <v>3666</v>
      </c>
      <c r="M99" s="57"/>
      <c r="N99" s="57"/>
    </row>
    <row r="100" spans="1:14" s="48" customFormat="1" ht="15" customHeight="1">
      <c r="A100" s="44">
        <v>103</v>
      </c>
      <c r="B100" s="31" t="s">
        <v>232</v>
      </c>
      <c r="C100" s="45" t="s">
        <v>124</v>
      </c>
      <c r="D100" s="50"/>
      <c r="E100" s="50"/>
      <c r="F100" s="50"/>
      <c r="G100" s="50"/>
      <c r="H100" s="46"/>
      <c r="I100" s="46"/>
      <c r="J100" s="46">
        <f>VLOOKUP(A100,[1]sum!$A$2:$H$154,8,FALSE)</f>
        <v>1572</v>
      </c>
      <c r="M100" s="57"/>
      <c r="N100" s="57"/>
    </row>
    <row r="101" spans="1:14" s="48" customFormat="1" ht="15" customHeight="1">
      <c r="A101" s="44">
        <v>104</v>
      </c>
      <c r="B101" s="31" t="s">
        <v>232</v>
      </c>
      <c r="C101" s="45" t="s">
        <v>125</v>
      </c>
      <c r="D101" s="50"/>
      <c r="E101" s="50"/>
      <c r="F101" s="50"/>
      <c r="G101" s="50"/>
      <c r="H101" s="46"/>
      <c r="I101" s="46"/>
      <c r="J101" s="46">
        <f>VLOOKUP(A101,[1]sum!$A$2:$H$154,8,FALSE)</f>
        <v>731</v>
      </c>
      <c r="M101" s="57"/>
      <c r="N101" s="57"/>
    </row>
    <row r="102" spans="1:14" s="48" customFormat="1" ht="15" customHeight="1">
      <c r="A102" s="44">
        <v>105</v>
      </c>
      <c r="B102" s="31" t="s">
        <v>232</v>
      </c>
      <c r="C102" s="45" t="s">
        <v>126</v>
      </c>
      <c r="D102" s="50"/>
      <c r="E102" s="50"/>
      <c r="F102" s="50"/>
      <c r="G102" s="50"/>
      <c r="H102" s="46"/>
      <c r="I102" s="46"/>
      <c r="J102" s="46">
        <f>VLOOKUP(A102,[1]sum!$A$2:$H$154,8,FALSE)</f>
        <v>673</v>
      </c>
      <c r="M102" s="57"/>
      <c r="N102" s="57"/>
    </row>
    <row r="103" spans="1:14" s="48" customFormat="1" ht="15" customHeight="1">
      <c r="A103" s="44">
        <v>106</v>
      </c>
      <c r="B103" s="31" t="s">
        <v>232</v>
      </c>
      <c r="C103" s="45" t="s">
        <v>127</v>
      </c>
      <c r="D103" s="50"/>
      <c r="E103" s="50"/>
      <c r="F103" s="50"/>
      <c r="G103" s="50"/>
      <c r="H103" s="46"/>
      <c r="I103" s="46"/>
      <c r="J103" s="46">
        <f>VLOOKUP(A103,[1]sum!$A$2:$H$154,8,FALSE)</f>
        <v>891</v>
      </c>
      <c r="M103" s="57"/>
      <c r="N103" s="57"/>
    </row>
    <row r="104" spans="1:14" s="48" customFormat="1" ht="15" customHeight="1">
      <c r="A104" s="44">
        <v>107</v>
      </c>
      <c r="B104" s="31" t="s">
        <v>232</v>
      </c>
      <c r="C104" s="45" t="s">
        <v>128</v>
      </c>
      <c r="D104" s="50"/>
      <c r="E104" s="50"/>
      <c r="F104" s="50"/>
      <c r="G104" s="50"/>
      <c r="H104" s="46"/>
      <c r="I104" s="46"/>
      <c r="J104" s="46">
        <f>VLOOKUP(A104,[1]sum!$A$2:$H$154,8,FALSE)</f>
        <v>554</v>
      </c>
      <c r="M104" s="57"/>
      <c r="N104" s="57"/>
    </row>
    <row r="105" spans="1:14" s="48" customFormat="1" ht="15" customHeight="1">
      <c r="A105" s="44">
        <v>108</v>
      </c>
      <c r="B105" s="31" t="s">
        <v>232</v>
      </c>
      <c r="C105" s="45" t="s">
        <v>129</v>
      </c>
      <c r="D105" s="50"/>
      <c r="E105" s="50"/>
      <c r="F105" s="50"/>
      <c r="G105" s="50"/>
      <c r="H105" s="46"/>
      <c r="I105" s="46"/>
      <c r="J105" s="46">
        <f>VLOOKUP(A105,[1]sum!$A$2:$H$154,8,FALSE)</f>
        <v>426</v>
      </c>
      <c r="M105" s="57"/>
      <c r="N105" s="57"/>
    </row>
    <row r="106" spans="1:14" s="48" customFormat="1" ht="15" customHeight="1">
      <c r="A106" s="44">
        <v>109</v>
      </c>
      <c r="B106" s="31" t="s">
        <v>232</v>
      </c>
      <c r="C106" s="45" t="s">
        <v>130</v>
      </c>
      <c r="D106" s="50"/>
      <c r="E106" s="50"/>
      <c r="F106" s="50"/>
      <c r="G106" s="50"/>
      <c r="H106" s="46"/>
      <c r="I106" s="46"/>
      <c r="J106" s="46">
        <f>VLOOKUP(A106,[1]sum!$A$2:$H$154,8,FALSE)</f>
        <v>1184</v>
      </c>
      <c r="M106" s="57"/>
      <c r="N106" s="57"/>
    </row>
    <row r="107" spans="1:14" s="48" customFormat="1" ht="15" customHeight="1">
      <c r="A107" s="44">
        <v>110</v>
      </c>
      <c r="B107" s="31" t="s">
        <v>232</v>
      </c>
      <c r="C107" s="45" t="s">
        <v>131</v>
      </c>
      <c r="D107" s="50"/>
      <c r="E107" s="50"/>
      <c r="F107" s="50"/>
      <c r="G107" s="50"/>
      <c r="H107" s="46"/>
      <c r="I107" s="46"/>
      <c r="J107" s="46">
        <f>VLOOKUP(A107,[1]sum!$A$2:$H$154,8,FALSE)</f>
        <v>570</v>
      </c>
      <c r="M107" s="57"/>
      <c r="N107" s="57"/>
    </row>
    <row r="108" spans="1:14" s="48" customFormat="1" ht="15" customHeight="1">
      <c r="A108" s="44">
        <v>111</v>
      </c>
      <c r="B108" s="31" t="s">
        <v>232</v>
      </c>
      <c r="C108" s="45" t="s">
        <v>132</v>
      </c>
      <c r="D108" s="50"/>
      <c r="E108" s="50"/>
      <c r="F108" s="50"/>
      <c r="G108" s="50"/>
      <c r="H108" s="46"/>
      <c r="I108" s="46"/>
      <c r="J108" s="46">
        <f>VLOOKUP(A108,[1]sum!$A$2:$H$154,8,FALSE)</f>
        <v>560</v>
      </c>
      <c r="M108" s="57"/>
      <c r="N108" s="57"/>
    </row>
    <row r="109" spans="1:14" s="48" customFormat="1" ht="15" customHeight="1">
      <c r="A109" s="44">
        <v>112</v>
      </c>
      <c r="B109" s="31" t="s">
        <v>232</v>
      </c>
      <c r="C109" s="45" t="s">
        <v>133</v>
      </c>
      <c r="D109" s="50"/>
      <c r="E109" s="50"/>
      <c r="F109" s="50"/>
      <c r="G109" s="50"/>
      <c r="H109" s="46"/>
      <c r="I109" s="46"/>
      <c r="J109" s="46">
        <f>VLOOKUP(A109,[1]sum!$A$2:$H$154,8,FALSE)</f>
        <v>885</v>
      </c>
      <c r="M109" s="57"/>
      <c r="N109" s="57"/>
    </row>
    <row r="110" spans="1:14" s="48" customFormat="1" ht="15" customHeight="1">
      <c r="A110" s="44">
        <v>113</v>
      </c>
      <c r="B110" s="31" t="s">
        <v>232</v>
      </c>
      <c r="C110" s="45" t="s">
        <v>134</v>
      </c>
      <c r="D110" s="50"/>
      <c r="E110" s="50"/>
      <c r="F110" s="50"/>
      <c r="G110" s="50"/>
      <c r="H110" s="46"/>
      <c r="I110" s="46"/>
      <c r="J110" s="46">
        <f>VLOOKUP(A110,[1]sum!$A$2:$H$154,8,FALSE)</f>
        <v>853</v>
      </c>
      <c r="M110" s="57"/>
      <c r="N110" s="57"/>
    </row>
    <row r="111" spans="1:14" s="48" customFormat="1" ht="15" customHeight="1">
      <c r="A111" s="44">
        <v>114</v>
      </c>
      <c r="B111" s="31" t="s">
        <v>233</v>
      </c>
      <c r="C111" s="45" t="s">
        <v>135</v>
      </c>
      <c r="D111" s="50"/>
      <c r="E111" s="50"/>
      <c r="F111" s="50"/>
      <c r="G111" s="50"/>
      <c r="H111" s="46"/>
      <c r="I111" s="46"/>
      <c r="J111" s="46">
        <f>VLOOKUP(A111,[1]sum!$A$2:$H$154,8,FALSE)</f>
        <v>426</v>
      </c>
      <c r="M111" s="57"/>
      <c r="N111" s="57"/>
    </row>
    <row r="112" spans="1:14" s="48" customFormat="1" ht="15" customHeight="1">
      <c r="A112" s="44">
        <v>115</v>
      </c>
      <c r="B112" s="31" t="s">
        <v>233</v>
      </c>
      <c r="C112" s="45" t="s">
        <v>136</v>
      </c>
      <c r="D112" s="50"/>
      <c r="E112" s="50"/>
      <c r="F112" s="50"/>
      <c r="G112" s="50"/>
      <c r="H112" s="46"/>
      <c r="I112" s="46"/>
      <c r="J112" s="46">
        <f>VLOOKUP(A112,[1]sum!$A$2:$H$154,8,FALSE)</f>
        <v>1608</v>
      </c>
      <c r="M112" s="57"/>
      <c r="N112" s="57"/>
    </row>
    <row r="113" spans="1:14" s="48" customFormat="1" ht="15" customHeight="1">
      <c r="A113" s="44">
        <v>116</v>
      </c>
      <c r="B113" s="31" t="s">
        <v>233</v>
      </c>
      <c r="C113" s="45" t="s">
        <v>137</v>
      </c>
      <c r="D113" s="50"/>
      <c r="E113" s="50"/>
      <c r="F113" s="50"/>
      <c r="G113" s="50"/>
      <c r="H113" s="46"/>
      <c r="I113" s="46"/>
      <c r="J113" s="46">
        <f>VLOOKUP(A113,[1]sum!$A$2:$H$154,8,FALSE)</f>
        <v>632</v>
      </c>
      <c r="M113" s="57"/>
      <c r="N113" s="57"/>
    </row>
    <row r="114" spans="1:14" s="48" customFormat="1" ht="15" customHeight="1">
      <c r="A114" s="44">
        <v>118</v>
      </c>
      <c r="B114" s="31" t="s">
        <v>233</v>
      </c>
      <c r="C114" s="45" t="s">
        <v>139</v>
      </c>
      <c r="D114" s="50"/>
      <c r="E114" s="50"/>
      <c r="F114" s="50"/>
      <c r="G114" s="50"/>
      <c r="H114" s="46"/>
      <c r="I114" s="46"/>
      <c r="J114" s="46">
        <f>VLOOKUP(A114,[1]sum!$A$2:$H$154,8,FALSE)</f>
        <v>99</v>
      </c>
      <c r="M114" s="57"/>
      <c r="N114" s="57"/>
    </row>
    <row r="115" spans="1:14" s="48" customFormat="1" ht="15" customHeight="1">
      <c r="A115" s="44">
        <v>119</v>
      </c>
      <c r="B115" s="31" t="s">
        <v>233</v>
      </c>
      <c r="C115" s="45" t="s">
        <v>140</v>
      </c>
      <c r="D115" s="50"/>
      <c r="E115" s="50"/>
      <c r="F115" s="50"/>
      <c r="G115" s="50"/>
      <c r="H115" s="46"/>
      <c r="I115" s="46"/>
      <c r="J115" s="46">
        <f>VLOOKUP(A115,[1]sum!$A$2:$H$154,8,FALSE)</f>
        <v>1233</v>
      </c>
      <c r="M115" s="57"/>
      <c r="N115" s="57"/>
    </row>
    <row r="116" spans="1:14" s="48" customFormat="1" ht="15" customHeight="1">
      <c r="A116" s="44">
        <v>120</v>
      </c>
      <c r="B116" s="31" t="s">
        <v>233</v>
      </c>
      <c r="C116" s="45" t="s">
        <v>141</v>
      </c>
      <c r="D116" s="50"/>
      <c r="E116" s="50"/>
      <c r="F116" s="50"/>
      <c r="G116" s="50"/>
      <c r="H116" s="46"/>
      <c r="I116" s="46"/>
      <c r="J116" s="46">
        <f>VLOOKUP(A116,[1]sum!$A$2:$H$154,8,FALSE)</f>
        <v>2173</v>
      </c>
      <c r="M116" s="57"/>
      <c r="N116" s="57"/>
    </row>
    <row r="117" spans="1:14" s="48" customFormat="1" ht="15" customHeight="1">
      <c r="A117" s="44">
        <v>121</v>
      </c>
      <c r="B117" s="31" t="s">
        <v>233</v>
      </c>
      <c r="C117" s="45" t="s">
        <v>142</v>
      </c>
      <c r="D117" s="50"/>
      <c r="E117" s="50"/>
      <c r="F117" s="50"/>
      <c r="G117" s="50"/>
      <c r="H117" s="46"/>
      <c r="I117" s="46"/>
      <c r="J117" s="46">
        <f>VLOOKUP(A117,[1]sum!$A$2:$H$154,8,FALSE)</f>
        <v>772</v>
      </c>
      <c r="M117" s="57"/>
      <c r="N117" s="57"/>
    </row>
    <row r="118" spans="1:14" s="48" customFormat="1" ht="15" customHeight="1">
      <c r="A118" s="44">
        <v>122</v>
      </c>
      <c r="B118" s="31" t="s">
        <v>233</v>
      </c>
      <c r="C118" s="45" t="s">
        <v>143</v>
      </c>
      <c r="D118" s="50"/>
      <c r="E118" s="50"/>
      <c r="F118" s="50"/>
      <c r="G118" s="50"/>
      <c r="H118" s="46"/>
      <c r="I118" s="46"/>
      <c r="J118" s="46">
        <f>VLOOKUP(A118,[1]sum!$A$2:$H$154,8,FALSE)</f>
        <v>454</v>
      </c>
      <c r="M118" s="57"/>
      <c r="N118" s="57"/>
    </row>
    <row r="119" spans="1:14" s="48" customFormat="1" ht="15" customHeight="1">
      <c r="A119" s="44">
        <v>123</v>
      </c>
      <c r="B119" s="31" t="s">
        <v>233</v>
      </c>
      <c r="C119" s="45" t="s">
        <v>144</v>
      </c>
      <c r="D119" s="50"/>
      <c r="E119" s="50"/>
      <c r="F119" s="50"/>
      <c r="G119" s="50"/>
      <c r="H119" s="46"/>
      <c r="I119" s="46"/>
      <c r="J119" s="46">
        <f>VLOOKUP(A119,[1]sum!$A$2:$H$154,8,FALSE)</f>
        <v>2039</v>
      </c>
      <c r="M119" s="57"/>
      <c r="N119" s="57"/>
    </row>
    <row r="120" spans="1:14" s="48" customFormat="1" ht="15" customHeight="1">
      <c r="A120" s="44">
        <v>124</v>
      </c>
      <c r="B120" s="31" t="s">
        <v>233</v>
      </c>
      <c r="C120" s="45" t="s">
        <v>145</v>
      </c>
      <c r="D120" s="50"/>
      <c r="E120" s="50"/>
      <c r="F120" s="50"/>
      <c r="G120" s="50"/>
      <c r="H120" s="46"/>
      <c r="I120" s="46"/>
      <c r="J120" s="46">
        <f>VLOOKUP(A120,[1]sum!$A$2:$H$154,8,FALSE)</f>
        <v>935</v>
      </c>
      <c r="M120" s="57"/>
      <c r="N120" s="57"/>
    </row>
    <row r="121" spans="1:14" s="48" customFormat="1" ht="15" customHeight="1">
      <c r="A121" s="44">
        <v>125</v>
      </c>
      <c r="B121" s="31" t="s">
        <v>233</v>
      </c>
      <c r="C121" s="45" t="s">
        <v>146</v>
      </c>
      <c r="D121" s="50"/>
      <c r="E121" s="50"/>
      <c r="F121" s="50"/>
      <c r="G121" s="50"/>
      <c r="H121" s="46"/>
      <c r="I121" s="46"/>
      <c r="J121" s="46">
        <f>VLOOKUP(A121,[1]sum!$A$2:$H$154,8,FALSE)</f>
        <v>1402</v>
      </c>
      <c r="M121" s="57"/>
      <c r="N121" s="57"/>
    </row>
    <row r="122" spans="1:14" s="48" customFormat="1" ht="15" customHeight="1">
      <c r="A122" s="44">
        <v>131</v>
      </c>
      <c r="B122" s="31" t="s">
        <v>225</v>
      </c>
      <c r="C122" s="45" t="s">
        <v>152</v>
      </c>
      <c r="D122" s="50"/>
      <c r="E122" s="50"/>
      <c r="F122" s="50"/>
      <c r="G122" s="50"/>
      <c r="H122" s="46"/>
      <c r="I122" s="46"/>
      <c r="J122" s="46">
        <f>VLOOKUP(A122,[1]sum!$A$2:$H$154,8,FALSE)</f>
        <v>1841</v>
      </c>
      <c r="M122" s="57"/>
      <c r="N122" s="57"/>
    </row>
    <row r="123" spans="1:14" s="48" customFormat="1" ht="15" customHeight="1">
      <c r="A123" s="44">
        <v>132</v>
      </c>
      <c r="B123" s="31" t="s">
        <v>232</v>
      </c>
      <c r="C123" s="45" t="s">
        <v>153</v>
      </c>
      <c r="D123" s="50"/>
      <c r="E123" s="50"/>
      <c r="F123" s="50"/>
      <c r="G123" s="50"/>
      <c r="H123" s="46"/>
      <c r="I123" s="46"/>
      <c r="J123" s="46">
        <f>VLOOKUP(A123,[1]sum!$A$2:$H$154,8,FALSE)</f>
        <v>1072</v>
      </c>
      <c r="M123" s="57"/>
      <c r="N123" s="57"/>
    </row>
    <row r="124" spans="1:14" s="48" customFormat="1" ht="15" customHeight="1">
      <c r="A124" s="44">
        <v>133</v>
      </c>
      <c r="B124" s="31" t="s">
        <v>225</v>
      </c>
      <c r="C124" s="45" t="s">
        <v>154</v>
      </c>
      <c r="D124" s="50"/>
      <c r="E124" s="50"/>
      <c r="F124" s="50"/>
      <c r="G124" s="50"/>
      <c r="H124" s="46"/>
      <c r="I124" s="46"/>
      <c r="J124" s="46">
        <f>VLOOKUP(A124,[1]sum!$A$2:$H$154,8,FALSE)</f>
        <v>3710</v>
      </c>
      <c r="M124" s="57"/>
      <c r="N124" s="57"/>
    </row>
    <row r="125" spans="1:14" s="48" customFormat="1" ht="15" customHeight="1">
      <c r="A125" s="44">
        <v>134</v>
      </c>
      <c r="B125" s="31" t="s">
        <v>232</v>
      </c>
      <c r="C125" s="45" t="s">
        <v>155</v>
      </c>
      <c r="D125" s="50"/>
      <c r="E125" s="50"/>
      <c r="F125" s="50"/>
      <c r="G125" s="50"/>
      <c r="H125" s="46"/>
      <c r="I125" s="46"/>
      <c r="J125" s="46">
        <f>VLOOKUP(A125,[1]sum!$A$2:$H$154,8,FALSE)</f>
        <v>1300</v>
      </c>
      <c r="M125" s="57"/>
      <c r="N125" s="57"/>
    </row>
    <row r="126" spans="1:14" s="48" customFormat="1" ht="15" customHeight="1">
      <c r="A126" s="44">
        <v>136</v>
      </c>
      <c r="B126" s="31" t="s">
        <v>233</v>
      </c>
      <c r="C126" s="45" t="s">
        <v>157</v>
      </c>
      <c r="D126" s="50"/>
      <c r="E126" s="50"/>
      <c r="F126" s="50"/>
      <c r="G126" s="50"/>
      <c r="H126" s="46"/>
      <c r="I126" s="46"/>
      <c r="J126" s="46">
        <f>VLOOKUP(A126,[1]sum!$A$2:$H$154,8,FALSE)</f>
        <v>1424</v>
      </c>
      <c r="M126" s="57"/>
      <c r="N126" s="57"/>
    </row>
    <row r="127" spans="1:14" s="48" customFormat="1" ht="15" customHeight="1">
      <c r="A127" s="44">
        <v>137</v>
      </c>
      <c r="B127" s="31" t="s">
        <v>225</v>
      </c>
      <c r="C127" s="45" t="s">
        <v>158</v>
      </c>
      <c r="D127" s="50"/>
      <c r="E127" s="50"/>
      <c r="F127" s="50"/>
      <c r="G127" s="50"/>
      <c r="H127" s="46"/>
      <c r="I127" s="46"/>
      <c r="J127" s="46">
        <f>VLOOKUP(A127,[1]sum!$A$2:$H$154,8,FALSE)</f>
        <v>158</v>
      </c>
      <c r="M127" s="57"/>
      <c r="N127" s="57"/>
    </row>
    <row r="128" spans="1:14" s="48" customFormat="1" ht="15" customHeight="1">
      <c r="A128" s="44">
        <v>138</v>
      </c>
      <c r="B128" s="31" t="s">
        <v>233</v>
      </c>
      <c r="C128" s="45" t="s">
        <v>159</v>
      </c>
      <c r="D128" s="50"/>
      <c r="E128" s="50"/>
      <c r="F128" s="50"/>
      <c r="G128" s="50"/>
      <c r="H128" s="46"/>
      <c r="I128" s="46"/>
      <c r="J128" s="46">
        <f>VLOOKUP(A128,[1]sum!$A$2:$H$154,8,FALSE)</f>
        <v>2650</v>
      </c>
      <c r="M128" s="57"/>
      <c r="N128" s="57"/>
    </row>
    <row r="129" spans="1:24" s="48" customFormat="1" ht="15" customHeight="1">
      <c r="A129" s="44">
        <v>139</v>
      </c>
      <c r="B129" s="35" t="s">
        <v>244</v>
      </c>
      <c r="C129" s="45" t="s">
        <v>160</v>
      </c>
      <c r="D129" s="50"/>
      <c r="E129" s="50"/>
      <c r="F129" s="50"/>
      <c r="G129" s="50"/>
      <c r="H129" s="46"/>
      <c r="I129" s="46"/>
      <c r="J129" s="46">
        <f>VLOOKUP(A129,[1]sum!$A$2:$H$154,8,FALSE)</f>
        <v>479</v>
      </c>
      <c r="M129" s="57"/>
      <c r="N129" s="57"/>
    </row>
    <row r="130" spans="1:24" s="48" customFormat="1" ht="15" customHeight="1">
      <c r="A130" s="44">
        <v>140</v>
      </c>
      <c r="B130" s="35" t="s">
        <v>243</v>
      </c>
      <c r="C130" s="45" t="s">
        <v>161</v>
      </c>
      <c r="D130" s="50"/>
      <c r="E130" s="50"/>
      <c r="F130" s="50"/>
      <c r="G130" s="50"/>
      <c r="H130" s="46"/>
      <c r="I130" s="46"/>
      <c r="J130" s="46">
        <f>VLOOKUP(A130,[1]sum!$A$2:$H$154,8,FALSE)</f>
        <v>394</v>
      </c>
      <c r="M130" s="57"/>
      <c r="N130" s="57"/>
    </row>
    <row r="131" spans="1:24" s="48" customFormat="1" ht="15" customHeight="1">
      <c r="A131" s="44">
        <v>141</v>
      </c>
      <c r="B131" s="31" t="s">
        <v>243</v>
      </c>
      <c r="C131" s="45" t="s">
        <v>162</v>
      </c>
      <c r="D131" s="50"/>
      <c r="E131" s="50"/>
      <c r="F131" s="50"/>
      <c r="G131" s="50"/>
      <c r="H131" s="46"/>
      <c r="I131" s="46"/>
      <c r="J131" s="46">
        <f>VLOOKUP(A131,[1]sum!$A$2:$H$154,8,FALSE)</f>
        <v>327</v>
      </c>
      <c r="M131" s="57"/>
      <c r="N131" s="57"/>
    </row>
    <row r="132" spans="1:24" s="48" customFormat="1" ht="15" customHeight="1">
      <c r="A132" s="44">
        <v>142</v>
      </c>
      <c r="B132" s="35" t="s">
        <v>243</v>
      </c>
      <c r="C132" s="45" t="s">
        <v>163</v>
      </c>
      <c r="D132" s="50"/>
      <c r="E132" s="50"/>
      <c r="F132" s="50"/>
      <c r="G132" s="50"/>
      <c r="H132" s="46"/>
      <c r="I132" s="46"/>
      <c r="J132" s="46">
        <f>VLOOKUP(A132,[1]sum!$A$2:$H$154,8,FALSE)</f>
        <v>1573</v>
      </c>
      <c r="M132" s="57"/>
      <c r="N132" s="57"/>
    </row>
    <row r="133" spans="1:24" s="48" customFormat="1" ht="15" customHeight="1">
      <c r="A133" s="44">
        <v>143</v>
      </c>
      <c r="B133" s="35" t="s">
        <v>243</v>
      </c>
      <c r="C133" s="45" t="s">
        <v>164</v>
      </c>
      <c r="D133" s="50"/>
      <c r="E133" s="50"/>
      <c r="F133" s="50"/>
      <c r="G133" s="50"/>
      <c r="H133" s="46"/>
      <c r="I133" s="46"/>
      <c r="J133" s="46">
        <f>VLOOKUP(A133,[1]sum!$A$2:$H$154,8,FALSE)</f>
        <v>312</v>
      </c>
      <c r="M133" s="57"/>
      <c r="N133" s="57"/>
    </row>
    <row r="134" spans="1:24" s="48" customFormat="1" ht="15" customHeight="1">
      <c r="A134" s="44">
        <v>144</v>
      </c>
      <c r="B134" s="35" t="s">
        <v>233</v>
      </c>
      <c r="C134" s="45" t="s">
        <v>165</v>
      </c>
      <c r="D134" s="50"/>
      <c r="E134" s="50"/>
      <c r="F134" s="50"/>
      <c r="G134" s="50"/>
      <c r="H134" s="46"/>
      <c r="I134" s="46"/>
      <c r="J134" s="46">
        <f>VLOOKUP(A134,[1]sum!$A$2:$H$154,8,FALSE)</f>
        <v>1286</v>
      </c>
      <c r="M134" s="57"/>
      <c r="N134" s="57"/>
    </row>
    <row r="135" spans="1:24" s="48" customFormat="1" ht="15" customHeight="1">
      <c r="A135" s="44">
        <v>145</v>
      </c>
      <c r="B135" s="35" t="s">
        <v>244</v>
      </c>
      <c r="C135" s="45" t="s">
        <v>166</v>
      </c>
      <c r="D135" s="50"/>
      <c r="E135" s="50"/>
      <c r="F135" s="50"/>
      <c r="G135" s="50"/>
      <c r="H135" s="46"/>
      <c r="I135" s="46"/>
      <c r="J135" s="46">
        <f>VLOOKUP(A135,[1]sum!$A$2:$H$154,8,FALSE)</f>
        <v>529</v>
      </c>
      <c r="M135" s="57"/>
      <c r="N135" s="57"/>
    </row>
    <row r="136" spans="1:24" s="48" customFormat="1" ht="15" customHeight="1">
      <c r="A136" s="44">
        <v>146</v>
      </c>
      <c r="B136" s="35" t="s">
        <v>244</v>
      </c>
      <c r="C136" s="45" t="s">
        <v>167</v>
      </c>
      <c r="D136" s="50"/>
      <c r="E136" s="50"/>
      <c r="F136" s="50"/>
      <c r="G136" s="50"/>
      <c r="H136" s="46"/>
      <c r="I136" s="46"/>
      <c r="J136" s="46">
        <f>VLOOKUP(A136,[1]sum!$A$2:$H$154,8,FALSE)</f>
        <v>1545</v>
      </c>
      <c r="M136" s="57"/>
      <c r="N136" s="57"/>
    </row>
    <row r="137" spans="1:24" s="48" customFormat="1" ht="15" customHeight="1">
      <c r="A137" s="44">
        <v>147</v>
      </c>
      <c r="B137" s="35" t="s">
        <v>244</v>
      </c>
      <c r="C137" s="45" t="s">
        <v>168</v>
      </c>
      <c r="D137" s="50"/>
      <c r="E137" s="50"/>
      <c r="F137" s="50"/>
      <c r="G137" s="50"/>
      <c r="H137" s="46"/>
      <c r="I137" s="46"/>
      <c r="J137" s="46">
        <f>VLOOKUP(A137,[1]sum!$A$2:$H$154,8,FALSE)</f>
        <v>802</v>
      </c>
      <c r="M137" s="57"/>
      <c r="N137" s="57"/>
    </row>
    <row r="138" spans="1:24" s="48" customFormat="1" ht="15" customHeight="1">
      <c r="A138" s="44">
        <v>148</v>
      </c>
      <c r="B138" s="35" t="s">
        <v>244</v>
      </c>
      <c r="C138" s="45" t="s">
        <v>169</v>
      </c>
      <c r="D138" s="50"/>
      <c r="E138" s="50"/>
      <c r="F138" s="50"/>
      <c r="G138" s="50"/>
      <c r="H138" s="46"/>
      <c r="I138" s="46"/>
      <c r="J138" s="46">
        <f>VLOOKUP(A138,[1]sum!$A$2:$H$154,8,FALSE)</f>
        <v>702</v>
      </c>
      <c r="M138" s="57"/>
      <c r="N138" s="57"/>
    </row>
    <row r="139" spans="1:24" s="48" customFormat="1" ht="15" customHeight="1">
      <c r="A139" s="44">
        <v>163</v>
      </c>
      <c r="B139" s="35" t="s">
        <v>246</v>
      </c>
      <c r="C139" s="45" t="s">
        <v>184</v>
      </c>
      <c r="D139" s="50"/>
      <c r="E139" s="50"/>
      <c r="F139" s="50"/>
      <c r="G139" s="50"/>
      <c r="H139" s="46"/>
      <c r="I139" s="46"/>
      <c r="J139" s="46">
        <f>VLOOKUP(A139,[1]sum!$A$2:$H$154,8,FALSE)</f>
        <v>331</v>
      </c>
      <c r="M139" s="57"/>
      <c r="N139" s="57"/>
    </row>
    <row r="140" spans="1:24" ht="15" customHeight="1">
      <c r="P140" s="48"/>
      <c r="Q140" s="48"/>
      <c r="R140" s="48"/>
      <c r="S140" s="48"/>
      <c r="T140" s="48"/>
      <c r="U140" s="48"/>
      <c r="W140" s="48"/>
      <c r="X140" s="48"/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showGridLines="0" zoomScale="90" zoomScaleNormal="90" workbookViewId="0">
      <selection activeCell="P8" sqref="P8"/>
    </sheetView>
  </sheetViews>
  <sheetFormatPr defaultRowHeight="15" customHeight="1"/>
  <cols>
    <col min="1" max="1" width="5.5703125" style="10" customWidth="1"/>
    <col min="2" max="2" width="8.85546875" style="30" bestFit="1" customWidth="1"/>
    <col min="3" max="3" width="48.7109375" style="9" bestFit="1" customWidth="1"/>
    <col min="4" max="8" width="11.5703125" style="9" hidden="1" customWidth="1"/>
    <col min="9" max="10" width="11.5703125" style="9" customWidth="1"/>
    <col min="11" max="11" width="4.42578125" style="9" customWidth="1"/>
    <col min="12" max="12" width="13.28515625" style="9" hidden="1" customWidth="1"/>
    <col min="13" max="13" width="13.85546875" style="3" hidden="1" customWidth="1"/>
    <col min="14" max="14" width="13.7109375" style="3" hidden="1" customWidth="1"/>
    <col min="15" max="19" width="13.7109375" style="3" customWidth="1"/>
    <col min="20" max="20" width="4" style="9" customWidth="1"/>
    <col min="21" max="23" width="14.140625" style="9" customWidth="1"/>
    <col min="24" max="24" width="9.140625" style="9"/>
    <col min="25" max="25" width="11.7109375" style="9" bestFit="1" customWidth="1"/>
    <col min="26" max="16384" width="9.140625" style="9"/>
  </cols>
  <sheetData>
    <row r="1" spans="1:25" s="40" customFormat="1" ht="20.25" customHeight="1">
      <c r="A1" s="87" t="s">
        <v>0</v>
      </c>
      <c r="B1" s="89" t="s">
        <v>255</v>
      </c>
      <c r="C1" s="88" t="s">
        <v>1</v>
      </c>
      <c r="D1" s="41">
        <v>42795</v>
      </c>
      <c r="E1" s="41">
        <v>42826</v>
      </c>
      <c r="F1" s="41">
        <v>42856</v>
      </c>
      <c r="G1" s="41">
        <v>42887</v>
      </c>
      <c r="H1" s="41">
        <v>42917</v>
      </c>
      <c r="I1" s="41">
        <v>42948</v>
      </c>
      <c r="J1" s="41">
        <v>42979</v>
      </c>
      <c r="L1" s="52" t="s">
        <v>256</v>
      </c>
      <c r="M1" s="3" t="s">
        <v>259</v>
      </c>
      <c r="N1" s="3" t="s">
        <v>258</v>
      </c>
      <c r="O1" s="80" t="s">
        <v>731</v>
      </c>
      <c r="P1" s="3"/>
      <c r="Q1" s="3"/>
      <c r="R1" s="3"/>
      <c r="S1" s="3"/>
      <c r="T1" s="9"/>
      <c r="U1" s="5" t="s">
        <v>733</v>
      </c>
      <c r="V1" s="9"/>
      <c r="W1" s="9"/>
    </row>
    <row r="2" spans="1:25" s="40" customFormat="1" ht="15" customHeight="1">
      <c r="A2" s="87"/>
      <c r="B2" s="89"/>
      <c r="C2" s="88"/>
      <c r="D2" s="42" t="s">
        <v>3</v>
      </c>
      <c r="E2" s="42" t="s">
        <v>3</v>
      </c>
      <c r="F2" s="42" t="s">
        <v>3</v>
      </c>
      <c r="G2" s="42" t="s">
        <v>3</v>
      </c>
      <c r="H2" s="42" t="s">
        <v>3</v>
      </c>
      <c r="I2" s="43" t="s">
        <v>3</v>
      </c>
      <c r="J2" s="42" t="s">
        <v>3</v>
      </c>
      <c r="L2" s="53" t="s">
        <v>229</v>
      </c>
      <c r="M2" s="3">
        <v>4508</v>
      </c>
      <c r="N2" s="3">
        <v>10118</v>
      </c>
      <c r="O2" s="74" t="s">
        <v>256</v>
      </c>
      <c r="P2" s="74" t="s">
        <v>259</v>
      </c>
      <c r="Q2" s="74" t="s">
        <v>258</v>
      </c>
      <c r="R2" s="75" t="s">
        <v>265</v>
      </c>
      <c r="S2" s="75" t="s">
        <v>266</v>
      </c>
      <c r="U2" s="61" t="s">
        <v>261</v>
      </c>
      <c r="V2" s="62" t="s">
        <v>262</v>
      </c>
      <c r="W2" s="63" t="s">
        <v>264</v>
      </c>
      <c r="Y2" s="82"/>
    </row>
    <row r="3" spans="1:25" s="24" customFormat="1" ht="15" customHeight="1">
      <c r="A3" s="18">
        <v>1</v>
      </c>
      <c r="B3" s="31" t="s">
        <v>224</v>
      </c>
      <c r="C3" s="19" t="s">
        <v>5</v>
      </c>
      <c r="D3" s="22">
        <v>11206</v>
      </c>
      <c r="E3" s="22">
        <v>55809</v>
      </c>
      <c r="F3" s="22">
        <v>77523</v>
      </c>
      <c r="G3" s="23">
        <v>84746</v>
      </c>
      <c r="H3" s="23">
        <v>100012</v>
      </c>
      <c r="I3" s="23">
        <f>122384+7951</f>
        <v>130335</v>
      </c>
      <c r="J3" s="23">
        <f>131593+1214</f>
        <v>132807</v>
      </c>
      <c r="L3" s="53" t="s">
        <v>232</v>
      </c>
      <c r="M3" s="3">
        <v>3309</v>
      </c>
      <c r="N3" s="3">
        <v>57137</v>
      </c>
      <c r="O3" s="3" t="s">
        <v>229</v>
      </c>
      <c r="P3" s="3">
        <v>4508</v>
      </c>
      <c r="Q3" s="3">
        <v>10118</v>
      </c>
      <c r="R3" s="76">
        <f>P3*25%</f>
        <v>1127</v>
      </c>
      <c r="S3" s="77">
        <f>Q3*25%</f>
        <v>2529.5</v>
      </c>
      <c r="T3" s="40"/>
      <c r="U3" s="60" t="s">
        <v>229</v>
      </c>
      <c r="V3" s="64">
        <v>1130.75</v>
      </c>
      <c r="W3" s="70">
        <f t="shared" ref="W3:W8" si="0">SUM(V3:V3)</f>
        <v>1130.75</v>
      </c>
      <c r="Y3" s="82"/>
    </row>
    <row r="4" spans="1:25" s="24" customFormat="1" ht="15" customHeight="1">
      <c r="A4" s="18">
        <v>2</v>
      </c>
      <c r="B4" s="31" t="s">
        <v>225</v>
      </c>
      <c r="C4" s="19" t="s">
        <v>6</v>
      </c>
      <c r="D4" s="20"/>
      <c r="E4" s="25">
        <v>12358</v>
      </c>
      <c r="F4" s="25">
        <v>26108</v>
      </c>
      <c r="G4" s="23">
        <v>44266</v>
      </c>
      <c r="H4" s="23">
        <v>67554</v>
      </c>
      <c r="I4" s="23">
        <f>98552+9387</f>
        <v>107939</v>
      </c>
      <c r="J4" s="23">
        <f>1198+74095</f>
        <v>75293</v>
      </c>
      <c r="L4" s="53" t="s">
        <v>233</v>
      </c>
      <c r="M4" s="3"/>
      <c r="N4" s="3">
        <v>29308</v>
      </c>
      <c r="O4" s="3" t="s">
        <v>232</v>
      </c>
      <c r="P4" s="3">
        <v>3309</v>
      </c>
      <c r="Q4" s="3">
        <v>57137</v>
      </c>
      <c r="R4" s="76">
        <f t="shared" ref="R4:R13" si="1">P4*25%</f>
        <v>827.25</v>
      </c>
      <c r="S4" s="77">
        <f t="shared" ref="S4:S13" si="2">Q4*25%</f>
        <v>14284.25</v>
      </c>
      <c r="U4" s="60" t="s">
        <v>232</v>
      </c>
      <c r="V4" s="64">
        <v>705.5</v>
      </c>
      <c r="W4" s="65">
        <f t="shared" si="0"/>
        <v>705.5</v>
      </c>
      <c r="Y4" s="82"/>
    </row>
    <row r="5" spans="1:25" s="24" customFormat="1" ht="15" customHeight="1">
      <c r="A5" s="18">
        <v>3</v>
      </c>
      <c r="B5" s="31" t="s">
        <v>225</v>
      </c>
      <c r="C5" s="19" t="s">
        <v>7</v>
      </c>
      <c r="D5" s="20"/>
      <c r="E5" s="20"/>
      <c r="F5" s="20"/>
      <c r="G5" s="23">
        <v>1943</v>
      </c>
      <c r="H5" s="23">
        <v>11680</v>
      </c>
      <c r="I5" s="23">
        <f>14754+952</f>
        <v>15706</v>
      </c>
      <c r="J5" s="23">
        <f>11395+2805</f>
        <v>14200</v>
      </c>
      <c r="L5" s="53" t="s">
        <v>225</v>
      </c>
      <c r="M5" s="3">
        <v>151444</v>
      </c>
      <c r="N5" s="3">
        <v>195249</v>
      </c>
      <c r="O5" s="3" t="s">
        <v>233</v>
      </c>
      <c r="P5" s="3"/>
      <c r="Q5" s="3">
        <v>29308</v>
      </c>
      <c r="R5" s="76">
        <f t="shared" si="1"/>
        <v>0</v>
      </c>
      <c r="S5" s="77">
        <f t="shared" si="2"/>
        <v>7327</v>
      </c>
      <c r="U5" s="60" t="s">
        <v>231</v>
      </c>
      <c r="V5" s="64">
        <v>561.5</v>
      </c>
      <c r="W5" s="65">
        <f t="shared" si="0"/>
        <v>561.5</v>
      </c>
      <c r="Y5" s="82"/>
    </row>
    <row r="6" spans="1:25" s="24" customFormat="1" ht="15" customHeight="1">
      <c r="A6" s="18">
        <v>4</v>
      </c>
      <c r="B6" s="31" t="s">
        <v>225</v>
      </c>
      <c r="C6" s="19" t="s">
        <v>8</v>
      </c>
      <c r="D6" s="19"/>
      <c r="E6" s="19"/>
      <c r="F6" s="19"/>
      <c r="G6" s="19"/>
      <c r="H6" s="19"/>
      <c r="I6" s="26">
        <v>6452</v>
      </c>
      <c r="J6" s="23">
        <f>13558+4861</f>
        <v>18419</v>
      </c>
      <c r="L6" s="53" t="s">
        <v>231</v>
      </c>
      <c r="M6" s="3"/>
      <c r="N6" s="3"/>
      <c r="O6" s="153" t="s">
        <v>225</v>
      </c>
      <c r="P6" s="153">
        <v>151444</v>
      </c>
      <c r="Q6" s="153">
        <v>195249</v>
      </c>
      <c r="R6" s="153">
        <f t="shared" si="1"/>
        <v>37861</v>
      </c>
      <c r="S6" s="154">
        <f t="shared" si="2"/>
        <v>48812.25</v>
      </c>
      <c r="U6" s="60" t="s">
        <v>224</v>
      </c>
      <c r="V6" s="64">
        <v>32183.25</v>
      </c>
      <c r="W6" s="65">
        <f t="shared" si="0"/>
        <v>32183.25</v>
      </c>
      <c r="Y6" s="82"/>
    </row>
    <row r="7" spans="1:25" s="24" customFormat="1" ht="15" customHeight="1">
      <c r="A7" s="18">
        <v>5</v>
      </c>
      <c r="B7" s="31" t="s">
        <v>225</v>
      </c>
      <c r="C7" s="19" t="s">
        <v>9</v>
      </c>
      <c r="D7" s="19"/>
      <c r="E7" s="19"/>
      <c r="F7" s="19"/>
      <c r="G7" s="19"/>
      <c r="H7" s="19"/>
      <c r="I7" s="26">
        <v>7784</v>
      </c>
      <c r="J7" s="23">
        <f>9338+2919</f>
        <v>12257</v>
      </c>
      <c r="L7" s="53" t="s">
        <v>224</v>
      </c>
      <c r="M7" s="3">
        <v>130335</v>
      </c>
      <c r="N7" s="3">
        <v>132807</v>
      </c>
      <c r="O7" s="3" t="s">
        <v>231</v>
      </c>
      <c r="P7" s="3"/>
      <c r="Q7" s="3"/>
      <c r="R7" s="76">
        <f t="shared" si="1"/>
        <v>0</v>
      </c>
      <c r="S7" s="77">
        <f t="shared" si="2"/>
        <v>0</v>
      </c>
      <c r="U7" s="60" t="s">
        <v>228</v>
      </c>
      <c r="V7" s="64">
        <v>1666.25</v>
      </c>
      <c r="W7" s="65">
        <f t="shared" si="0"/>
        <v>1666.25</v>
      </c>
      <c r="Y7" s="82"/>
    </row>
    <row r="8" spans="1:25" s="24" customFormat="1" ht="15" customHeight="1">
      <c r="A8" s="18">
        <v>6</v>
      </c>
      <c r="B8" s="31" t="s">
        <v>225</v>
      </c>
      <c r="C8" s="19" t="s">
        <v>10</v>
      </c>
      <c r="D8" s="19"/>
      <c r="E8" s="19"/>
      <c r="F8" s="19"/>
      <c r="G8" s="19"/>
      <c r="H8" s="19"/>
      <c r="I8" s="26">
        <f>7079+317</f>
        <v>7396</v>
      </c>
      <c r="J8" s="23">
        <f>237+10064</f>
        <v>10301</v>
      </c>
      <c r="L8" s="53" t="s">
        <v>234</v>
      </c>
      <c r="M8" s="3"/>
      <c r="N8" s="3">
        <v>6910</v>
      </c>
      <c r="O8" s="3" t="s">
        <v>224</v>
      </c>
      <c r="P8" s="3">
        <v>130335</v>
      </c>
      <c r="Q8" s="3">
        <v>132807</v>
      </c>
      <c r="R8" s="77">
        <f>P8*25%</f>
        <v>32583.75</v>
      </c>
      <c r="S8" s="77">
        <f t="shared" si="2"/>
        <v>33201.75</v>
      </c>
      <c r="U8" s="60" t="s">
        <v>230</v>
      </c>
      <c r="V8" s="64">
        <v>1114</v>
      </c>
      <c r="W8" s="65">
        <f t="shared" si="0"/>
        <v>1114</v>
      </c>
      <c r="Y8" s="82"/>
    </row>
    <row r="9" spans="1:25" s="24" customFormat="1" ht="15" customHeight="1" thickBot="1">
      <c r="A9" s="18">
        <v>7</v>
      </c>
      <c r="B9" s="31" t="s">
        <v>225</v>
      </c>
      <c r="C9" s="19" t="s">
        <v>11</v>
      </c>
      <c r="D9" s="19"/>
      <c r="E9" s="19"/>
      <c r="F9" s="19"/>
      <c r="G9" s="19"/>
      <c r="H9" s="19"/>
      <c r="I9" s="26">
        <v>3288</v>
      </c>
      <c r="J9" s="23">
        <f>5998+1410</f>
        <v>7408</v>
      </c>
      <c r="L9" s="53" t="s">
        <v>228</v>
      </c>
      <c r="M9" s="3">
        <v>6740</v>
      </c>
      <c r="N9" s="3">
        <v>11053</v>
      </c>
      <c r="O9" s="3" t="s">
        <v>234</v>
      </c>
      <c r="P9" s="3"/>
      <c r="Q9" s="3">
        <v>6910</v>
      </c>
      <c r="R9" s="76">
        <f t="shared" si="1"/>
        <v>0</v>
      </c>
      <c r="S9" s="77">
        <f t="shared" si="2"/>
        <v>1727.5</v>
      </c>
      <c r="U9" s="71" t="s">
        <v>263</v>
      </c>
      <c r="V9" s="72">
        <f t="shared" ref="V9:W9" si="3">SUM(V3:V8)</f>
        <v>37361.25</v>
      </c>
      <c r="W9" s="69">
        <f t="shared" si="3"/>
        <v>37361.25</v>
      </c>
      <c r="Y9" s="82"/>
    </row>
    <row r="10" spans="1:25" s="24" customFormat="1" ht="15" customHeight="1" thickTop="1">
      <c r="A10" s="18">
        <v>8</v>
      </c>
      <c r="B10" s="31" t="s">
        <v>228</v>
      </c>
      <c r="C10" s="19" t="s">
        <v>12</v>
      </c>
      <c r="D10" s="19"/>
      <c r="E10" s="19"/>
      <c r="F10" s="19"/>
      <c r="G10" s="19"/>
      <c r="H10" s="19"/>
      <c r="I10" s="26">
        <v>6740</v>
      </c>
      <c r="J10" s="23">
        <f>7690+3363</f>
        <v>11053</v>
      </c>
      <c r="L10" s="53" t="s">
        <v>230</v>
      </c>
      <c r="M10" s="3">
        <v>4595</v>
      </c>
      <c r="N10" s="3">
        <v>931</v>
      </c>
      <c r="O10" s="3" t="s">
        <v>228</v>
      </c>
      <c r="P10" s="3">
        <v>6740</v>
      </c>
      <c r="Q10" s="3">
        <v>11053</v>
      </c>
      <c r="R10" s="76">
        <f t="shared" si="1"/>
        <v>1685</v>
      </c>
      <c r="S10" s="77">
        <f t="shared" si="2"/>
        <v>2763.25</v>
      </c>
      <c r="Y10" s="82"/>
    </row>
    <row r="11" spans="1:25" s="24" customFormat="1" ht="15" customHeight="1">
      <c r="A11" s="18">
        <v>9</v>
      </c>
      <c r="B11" s="31" t="s">
        <v>229</v>
      </c>
      <c r="C11" s="19" t="s">
        <v>13</v>
      </c>
      <c r="D11" s="19"/>
      <c r="E11" s="19"/>
      <c r="F11" s="19"/>
      <c r="G11" s="19"/>
      <c r="H11" s="19"/>
      <c r="I11" s="26">
        <v>4508</v>
      </c>
      <c r="J11" s="23">
        <f>1719+8399</f>
        <v>10118</v>
      </c>
      <c r="L11" s="53" t="s">
        <v>260</v>
      </c>
      <c r="M11" s="3">
        <v>0</v>
      </c>
      <c r="N11" s="3">
        <v>0</v>
      </c>
      <c r="O11" s="3" t="s">
        <v>230</v>
      </c>
      <c r="P11" s="3">
        <v>4595</v>
      </c>
      <c r="Q11" s="3">
        <v>931</v>
      </c>
      <c r="R11" s="76">
        <f t="shared" si="1"/>
        <v>1148.75</v>
      </c>
      <c r="S11" s="77">
        <f t="shared" si="2"/>
        <v>232.75</v>
      </c>
      <c r="Y11" s="82"/>
    </row>
    <row r="12" spans="1:25" s="24" customFormat="1" ht="15" customHeight="1">
      <c r="A12" s="18">
        <v>10</v>
      </c>
      <c r="B12" s="31" t="s">
        <v>232</v>
      </c>
      <c r="C12" s="19" t="s">
        <v>14</v>
      </c>
      <c r="D12" s="19"/>
      <c r="E12" s="19"/>
      <c r="F12" s="19"/>
      <c r="G12" s="19"/>
      <c r="H12" s="19"/>
      <c r="I12" s="27">
        <v>3309</v>
      </c>
      <c r="J12" s="23">
        <f>4712+17938</f>
        <v>22650</v>
      </c>
      <c r="L12" s="53" t="s">
        <v>257</v>
      </c>
      <c r="M12" s="3">
        <v>300931</v>
      </c>
      <c r="N12" s="3">
        <v>443513</v>
      </c>
      <c r="O12" s="3" t="s">
        <v>260</v>
      </c>
      <c r="P12" s="3">
        <v>0</v>
      </c>
      <c r="Q12" s="3">
        <v>0</v>
      </c>
      <c r="R12" s="76">
        <f t="shared" si="1"/>
        <v>0</v>
      </c>
      <c r="S12" s="77">
        <f t="shared" si="2"/>
        <v>0</v>
      </c>
    </row>
    <row r="13" spans="1:25" s="24" customFormat="1" ht="15" customHeight="1">
      <c r="A13" s="18">
        <v>11</v>
      </c>
      <c r="B13" s="31" t="s">
        <v>225</v>
      </c>
      <c r="C13" s="19" t="s">
        <v>15</v>
      </c>
      <c r="D13" s="19"/>
      <c r="E13" s="19"/>
      <c r="F13" s="19"/>
      <c r="G13" s="19"/>
      <c r="H13" s="19"/>
      <c r="I13" s="26">
        <v>2879</v>
      </c>
      <c r="J13" s="23">
        <f>12115+5943</f>
        <v>18058</v>
      </c>
      <c r="L13"/>
      <c r="M13" s="3"/>
      <c r="N13" s="3"/>
      <c r="O13" s="74" t="s">
        <v>257</v>
      </c>
      <c r="P13" s="74">
        <v>300931</v>
      </c>
      <c r="Q13" s="74">
        <v>443513</v>
      </c>
      <c r="R13" s="78">
        <f t="shared" si="1"/>
        <v>75232.75</v>
      </c>
      <c r="S13" s="79">
        <f t="shared" si="2"/>
        <v>110878.25</v>
      </c>
    </row>
    <row r="14" spans="1:25" s="24" customFormat="1" ht="15" customHeight="1">
      <c r="A14" s="18">
        <v>12</v>
      </c>
      <c r="B14" s="31" t="s">
        <v>230</v>
      </c>
      <c r="C14" s="19" t="s">
        <v>16</v>
      </c>
      <c r="D14" s="19"/>
      <c r="E14" s="19"/>
      <c r="F14" s="19"/>
      <c r="G14" s="19"/>
      <c r="H14" s="19"/>
      <c r="I14" s="26">
        <v>4595</v>
      </c>
      <c r="J14" s="23">
        <v>931</v>
      </c>
      <c r="L14"/>
      <c r="M14" s="3"/>
      <c r="N14" s="3"/>
      <c r="O14" s="3"/>
      <c r="P14" s="3"/>
      <c r="Q14" s="3"/>
      <c r="R14" s="3"/>
      <c r="S14" s="3"/>
    </row>
    <row r="15" spans="1:25" s="24" customFormat="1" ht="15" customHeight="1">
      <c r="A15" s="18">
        <v>13</v>
      </c>
      <c r="B15" s="31" t="s">
        <v>231</v>
      </c>
      <c r="C15" s="19" t="s">
        <v>17</v>
      </c>
      <c r="D15" s="19"/>
      <c r="E15" s="19"/>
      <c r="F15" s="19"/>
      <c r="G15" s="19"/>
      <c r="H15" s="19"/>
      <c r="I15" s="26">
        <v>32</v>
      </c>
      <c r="J15" s="23">
        <v>2602</v>
      </c>
      <c r="L15"/>
      <c r="M15" s="3"/>
      <c r="N15" s="3"/>
      <c r="O15" s="3"/>
      <c r="P15" s="3"/>
      <c r="Q15" s="3"/>
      <c r="R15" s="3"/>
      <c r="S15" s="3"/>
      <c r="U15" s="9"/>
    </row>
    <row r="16" spans="1:25" s="24" customFormat="1" ht="15" customHeight="1">
      <c r="A16" s="18">
        <v>14</v>
      </c>
      <c r="B16" s="31" t="s">
        <v>233</v>
      </c>
      <c r="C16" s="19" t="s">
        <v>18</v>
      </c>
      <c r="D16" s="19"/>
      <c r="E16" s="19"/>
      <c r="F16" s="19"/>
      <c r="G16" s="19"/>
      <c r="H16" s="19"/>
      <c r="I16" s="26"/>
      <c r="J16" s="23">
        <f>22269+7039</f>
        <v>29308</v>
      </c>
      <c r="L16"/>
      <c r="M16" s="3"/>
      <c r="N16" s="3"/>
      <c r="O16" s="3"/>
      <c r="P16" s="3"/>
      <c r="Q16" s="3"/>
      <c r="R16" s="3"/>
      <c r="S16" s="3"/>
      <c r="U16" s="9"/>
    </row>
    <row r="17" spans="1:23" s="24" customFormat="1" ht="15" customHeight="1">
      <c r="A17" s="18">
        <v>15</v>
      </c>
      <c r="B17" s="31" t="s">
        <v>234</v>
      </c>
      <c r="C17" s="19" t="s">
        <v>19</v>
      </c>
      <c r="D17" s="19"/>
      <c r="E17" s="19"/>
      <c r="F17" s="19"/>
      <c r="G17" s="19"/>
      <c r="H17" s="19"/>
      <c r="I17" s="26"/>
      <c r="J17" s="23">
        <f>4899+2011</f>
        <v>6910</v>
      </c>
      <c r="L17"/>
      <c r="M17" s="3"/>
      <c r="N17" s="3"/>
      <c r="O17" s="3"/>
      <c r="P17" s="3"/>
      <c r="Q17" s="3"/>
      <c r="R17" s="3"/>
      <c r="S17" s="3"/>
      <c r="U17" s="9"/>
    </row>
    <row r="18" spans="1:23" s="24" customFormat="1" ht="15" customHeight="1">
      <c r="A18" s="18">
        <v>16</v>
      </c>
      <c r="B18" s="31" t="s">
        <v>225</v>
      </c>
      <c r="C18" s="19" t="s">
        <v>20</v>
      </c>
      <c r="D18" s="19"/>
      <c r="E18" s="19"/>
      <c r="F18" s="19"/>
      <c r="G18" s="19"/>
      <c r="H18" s="19"/>
      <c r="I18" s="26"/>
      <c r="J18" s="23">
        <f>29148+10165</f>
        <v>39313</v>
      </c>
      <c r="L18"/>
      <c r="M18" s="3"/>
      <c r="N18" s="3"/>
      <c r="O18" s="3"/>
      <c r="P18" s="3"/>
      <c r="Q18" s="3"/>
      <c r="R18" s="3"/>
      <c r="S18" s="3"/>
      <c r="U18" s="9"/>
    </row>
    <row r="19" spans="1:23" s="24" customFormat="1" ht="15" customHeight="1">
      <c r="A19" s="18">
        <v>17</v>
      </c>
      <c r="B19" s="31" t="s">
        <v>232</v>
      </c>
      <c r="C19" s="19" t="s">
        <v>21</v>
      </c>
      <c r="D19" s="19"/>
      <c r="E19" s="19"/>
      <c r="F19" s="19"/>
      <c r="G19" s="19"/>
      <c r="H19" s="19"/>
      <c r="I19" s="26"/>
      <c r="J19" s="23">
        <f>7787+26700</f>
        <v>34487</v>
      </c>
      <c r="M19" s="58"/>
      <c r="N19" s="58"/>
      <c r="O19" s="3"/>
      <c r="P19" s="3"/>
      <c r="Q19" s="3"/>
      <c r="R19" s="3"/>
      <c r="S19" s="3"/>
      <c r="U19" s="9"/>
    </row>
    <row r="20" spans="1:23" ht="15" customHeight="1">
      <c r="D20" s="80">
        <f>SUM(D3:D5)</f>
        <v>11206</v>
      </c>
      <c r="E20" s="80">
        <f>SUM(E3:E5)</f>
        <v>68167</v>
      </c>
      <c r="F20" s="80">
        <f>SUM(F3:F5)</f>
        <v>103631</v>
      </c>
      <c r="G20" s="80">
        <f>SUM(G3:G5)</f>
        <v>130955</v>
      </c>
      <c r="H20" s="80">
        <f>SUM(H3:H5)</f>
        <v>179246</v>
      </c>
      <c r="I20" s="80">
        <f>SUM(I3:I19)</f>
        <v>300963</v>
      </c>
      <c r="J20" s="80">
        <f>SUM(J3:J19)</f>
        <v>446115</v>
      </c>
      <c r="O20" s="58"/>
      <c r="P20" s="58"/>
      <c r="Q20" s="58"/>
      <c r="R20" s="58"/>
      <c r="S20" s="58"/>
      <c r="T20" s="24"/>
      <c r="V20" s="24"/>
      <c r="W20" s="24"/>
    </row>
  </sheetData>
  <mergeCells count="3">
    <mergeCell ref="A1:A2"/>
    <mergeCell ref="C1:C2"/>
    <mergeCell ref="B1:B2"/>
  </mergeCell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204"/>
  <sheetViews>
    <sheetView zoomScale="90" zoomScaleNormal="90" workbookViewId="0">
      <selection activeCell="Y9" sqref="A1:Y9"/>
    </sheetView>
  </sheetViews>
  <sheetFormatPr defaultRowHeight="15" customHeight="1"/>
  <cols>
    <col min="1" max="1" width="5" style="10" customWidth="1"/>
    <col min="2" max="2" width="8.85546875" style="30" bestFit="1" customWidth="1"/>
    <col min="3" max="3" width="48.7109375" style="9" bestFit="1" customWidth="1"/>
    <col min="4" max="14" width="9.140625" style="9" hidden="1" customWidth="1"/>
    <col min="15" max="18" width="10.140625" style="9" customWidth="1"/>
    <col min="19" max="16384" width="9.140625" style="9"/>
  </cols>
  <sheetData>
    <row r="1" spans="1:18" s="5" customFormat="1" ht="15" customHeight="1">
      <c r="A1" s="94" t="s">
        <v>0</v>
      </c>
      <c r="B1" s="36"/>
      <c r="C1" s="96" t="s">
        <v>1</v>
      </c>
      <c r="D1" s="94" t="s">
        <v>2</v>
      </c>
      <c r="E1" s="90">
        <v>42795</v>
      </c>
      <c r="F1" s="91"/>
      <c r="G1" s="90">
        <v>42826</v>
      </c>
      <c r="H1" s="91"/>
      <c r="I1" s="90">
        <v>42856</v>
      </c>
      <c r="J1" s="91"/>
      <c r="K1" s="90">
        <v>42887</v>
      </c>
      <c r="L1" s="91"/>
      <c r="M1" s="90">
        <v>42917</v>
      </c>
      <c r="N1" s="91"/>
      <c r="O1" s="92">
        <v>42948</v>
      </c>
      <c r="P1" s="93"/>
      <c r="Q1" s="92">
        <v>42979</v>
      </c>
      <c r="R1" s="93"/>
    </row>
    <row r="2" spans="1:18" s="5" customFormat="1" ht="15" customHeight="1">
      <c r="A2" s="95"/>
      <c r="B2" s="37"/>
      <c r="C2" s="97"/>
      <c r="D2" s="95"/>
      <c r="E2" s="38" t="s">
        <v>4</v>
      </c>
      <c r="F2" s="38" t="s">
        <v>3</v>
      </c>
      <c r="G2" s="38" t="s">
        <v>4</v>
      </c>
      <c r="H2" s="38" t="s">
        <v>3</v>
      </c>
      <c r="I2" s="38" t="s">
        <v>4</v>
      </c>
      <c r="J2" s="38" t="s">
        <v>3</v>
      </c>
      <c r="K2" s="38" t="s">
        <v>4</v>
      </c>
      <c r="L2" s="38" t="s">
        <v>3</v>
      </c>
      <c r="M2" s="38" t="s">
        <v>4</v>
      </c>
      <c r="N2" s="38" t="s">
        <v>3</v>
      </c>
      <c r="O2" s="38" t="s">
        <v>4</v>
      </c>
      <c r="P2" s="39" t="s">
        <v>3</v>
      </c>
      <c r="Q2" s="38" t="s">
        <v>4</v>
      </c>
      <c r="R2" s="39" t="s">
        <v>3</v>
      </c>
    </row>
    <row r="3" spans="1:18" ht="15" customHeight="1">
      <c r="A3" s="11">
        <v>1</v>
      </c>
      <c r="B3" s="32" t="s">
        <v>225</v>
      </c>
      <c r="C3" s="12" t="s">
        <v>22</v>
      </c>
      <c r="D3" s="13"/>
      <c r="E3" s="14">
        <v>79</v>
      </c>
      <c r="F3" s="4">
        <v>5005</v>
      </c>
      <c r="G3" s="14">
        <v>97</v>
      </c>
      <c r="H3" s="4">
        <v>6851</v>
      </c>
      <c r="I3" s="14">
        <v>123</v>
      </c>
      <c r="J3" s="4">
        <v>8589</v>
      </c>
      <c r="K3" s="13">
        <v>139</v>
      </c>
      <c r="L3" s="15">
        <v>9101</v>
      </c>
      <c r="M3" s="14">
        <v>123</v>
      </c>
      <c r="N3" s="4">
        <v>8033</v>
      </c>
      <c r="O3" s="4">
        <v>162</v>
      </c>
      <c r="P3" s="4">
        <v>11574</v>
      </c>
      <c r="Q3" s="4">
        <f>VLOOKUP(A3,[1]sum!$A$2:$H$154,7,FALSE)</f>
        <v>137</v>
      </c>
      <c r="R3" s="4">
        <f>VLOOKUP(A3,[1]sum!$A$2:$H$154,8,FALSE)</f>
        <v>9127</v>
      </c>
    </row>
    <row r="4" spans="1:18" ht="15" customHeight="1">
      <c r="A4" s="11">
        <v>2</v>
      </c>
      <c r="B4" s="32" t="s">
        <v>231</v>
      </c>
      <c r="C4" s="12" t="s">
        <v>23</v>
      </c>
      <c r="D4" s="13"/>
      <c r="E4" s="14">
        <v>34</v>
      </c>
      <c r="F4" s="4">
        <v>2510</v>
      </c>
      <c r="G4" s="14">
        <v>49</v>
      </c>
      <c r="H4" s="4">
        <v>3143</v>
      </c>
      <c r="I4" s="14">
        <v>52</v>
      </c>
      <c r="J4" s="4">
        <v>4376</v>
      </c>
      <c r="K4" s="13">
        <v>56</v>
      </c>
      <c r="L4" s="15">
        <v>4220</v>
      </c>
      <c r="M4" s="14">
        <v>84</v>
      </c>
      <c r="N4" s="4">
        <v>5968</v>
      </c>
      <c r="O4" s="4">
        <v>108</v>
      </c>
      <c r="P4" s="4">
        <v>6440</v>
      </c>
      <c r="Q4" s="4">
        <f>VLOOKUP(A4,[1]sum!$A$2:$H$154,7,FALSE)</f>
        <v>106</v>
      </c>
      <c r="R4" s="4">
        <f>VLOOKUP(A4,[1]sum!$A$2:$H$154,8,FALSE)</f>
        <v>6518</v>
      </c>
    </row>
    <row r="5" spans="1:18" ht="15" customHeight="1">
      <c r="A5" s="11">
        <v>3</v>
      </c>
      <c r="B5" s="32" t="s">
        <v>225</v>
      </c>
      <c r="C5" s="12" t="s">
        <v>24</v>
      </c>
      <c r="D5" s="13"/>
      <c r="E5" s="13"/>
      <c r="F5" s="13"/>
      <c r="G5" s="13"/>
      <c r="H5" s="13"/>
      <c r="I5" s="14">
        <v>103</v>
      </c>
      <c r="J5" s="4">
        <v>6981</v>
      </c>
      <c r="K5" s="13">
        <v>219</v>
      </c>
      <c r="L5" s="15">
        <v>15285</v>
      </c>
      <c r="M5" s="14">
        <v>231</v>
      </c>
      <c r="N5" s="4">
        <v>15617</v>
      </c>
      <c r="O5" s="4">
        <v>202</v>
      </c>
      <c r="P5" s="4">
        <v>15050</v>
      </c>
      <c r="Q5" s="4">
        <f>VLOOKUP(A5,[1]sum!$A$2:$H$154,7,FALSE)</f>
        <v>187</v>
      </c>
      <c r="R5" s="4">
        <f>VLOOKUP(A5,[1]sum!$A$2:$H$154,8,FALSE)</f>
        <v>12685</v>
      </c>
    </row>
    <row r="6" spans="1:18" ht="15" customHeight="1">
      <c r="A6" s="11">
        <v>4</v>
      </c>
      <c r="B6" s="32" t="s">
        <v>225</v>
      </c>
      <c r="C6" s="12" t="s">
        <v>25</v>
      </c>
      <c r="D6" s="13"/>
      <c r="E6" s="14"/>
      <c r="F6" s="4"/>
      <c r="G6" s="13"/>
      <c r="H6" s="13"/>
      <c r="I6" s="13"/>
      <c r="J6" s="13"/>
      <c r="K6" s="13">
        <v>2</v>
      </c>
      <c r="L6" s="15">
        <v>134</v>
      </c>
      <c r="M6" s="14">
        <v>21</v>
      </c>
      <c r="N6" s="4">
        <v>1607</v>
      </c>
      <c r="O6" s="4">
        <v>54</v>
      </c>
      <c r="P6" s="4">
        <v>4414</v>
      </c>
      <c r="Q6" s="4">
        <f>VLOOKUP(A6,[1]sum!$A$2:$H$154,7,FALSE)</f>
        <v>62</v>
      </c>
      <c r="R6" s="4">
        <f>VLOOKUP(A6,[1]sum!$A$2:$H$154,8,FALSE)</f>
        <v>4494</v>
      </c>
    </row>
    <row r="7" spans="1:18" ht="15" customHeight="1">
      <c r="A7" s="11">
        <v>5</v>
      </c>
      <c r="B7" s="32" t="s">
        <v>225</v>
      </c>
      <c r="C7" s="12" t="s">
        <v>26</v>
      </c>
      <c r="D7" s="13"/>
      <c r="E7" s="13"/>
      <c r="F7" s="13"/>
      <c r="G7" s="13"/>
      <c r="H7" s="13"/>
      <c r="I7" s="13"/>
      <c r="J7" s="13"/>
      <c r="K7" s="13">
        <v>5</v>
      </c>
      <c r="L7" s="15">
        <v>431</v>
      </c>
      <c r="M7" s="14">
        <v>68</v>
      </c>
      <c r="N7" s="4">
        <v>4232</v>
      </c>
      <c r="O7" s="4">
        <v>42</v>
      </c>
      <c r="P7" s="4">
        <v>2610</v>
      </c>
      <c r="Q7" s="4">
        <f>VLOOKUP(A7,[1]sum!$A$2:$H$154,7,FALSE)</f>
        <v>51</v>
      </c>
      <c r="R7" s="4">
        <f>VLOOKUP(A7,[1]sum!$A$2:$H$154,8,FALSE)</f>
        <v>3797</v>
      </c>
    </row>
    <row r="8" spans="1:18" ht="15" customHeight="1">
      <c r="A8" s="11">
        <v>6</v>
      </c>
      <c r="B8" s="32" t="s">
        <v>225</v>
      </c>
      <c r="C8" s="12" t="s">
        <v>27</v>
      </c>
      <c r="D8" s="13"/>
      <c r="E8" s="14"/>
      <c r="F8" s="4"/>
      <c r="G8" s="13"/>
      <c r="H8" s="13"/>
      <c r="I8" s="13"/>
      <c r="J8" s="13"/>
      <c r="K8" s="13">
        <v>6</v>
      </c>
      <c r="L8" s="15">
        <v>466</v>
      </c>
      <c r="M8" s="14">
        <v>53</v>
      </c>
      <c r="N8" s="4">
        <v>3239</v>
      </c>
      <c r="O8" s="4">
        <v>69</v>
      </c>
      <c r="P8" s="4">
        <v>5423</v>
      </c>
      <c r="Q8" s="4">
        <f>VLOOKUP(A8,[1]sum!$A$2:$H$154,7,FALSE)</f>
        <v>103</v>
      </c>
      <c r="R8" s="4">
        <f>VLOOKUP(A8,[1]sum!$A$2:$H$154,8,FALSE)</f>
        <v>8701</v>
      </c>
    </row>
    <row r="9" spans="1:18" ht="15" customHeight="1">
      <c r="A9" s="11">
        <v>7</v>
      </c>
      <c r="B9" s="32" t="s">
        <v>225</v>
      </c>
      <c r="C9" s="12" t="s">
        <v>28</v>
      </c>
      <c r="D9" s="13"/>
      <c r="E9" s="14"/>
      <c r="F9" s="4"/>
      <c r="G9" s="13"/>
      <c r="H9" s="13"/>
      <c r="I9" s="13"/>
      <c r="J9" s="13"/>
      <c r="K9" s="13">
        <v>13</v>
      </c>
      <c r="L9" s="15">
        <v>835</v>
      </c>
      <c r="M9" s="14">
        <v>106</v>
      </c>
      <c r="N9" s="4">
        <v>7454</v>
      </c>
      <c r="O9" s="4">
        <v>174</v>
      </c>
      <c r="P9" s="4">
        <v>11250</v>
      </c>
      <c r="Q9" s="4">
        <f>VLOOKUP(A9,[1]sum!$A$2:$H$154,7,FALSE)</f>
        <v>101</v>
      </c>
      <c r="R9" s="4">
        <f>VLOOKUP(A9,[1]sum!$A$2:$H$154,8,FALSE)</f>
        <v>8243</v>
      </c>
    </row>
    <row r="10" spans="1:18" ht="15" customHeight="1">
      <c r="A10" s="11">
        <v>8</v>
      </c>
      <c r="B10" s="32" t="s">
        <v>225</v>
      </c>
      <c r="C10" s="12" t="s">
        <v>29</v>
      </c>
      <c r="D10" s="13"/>
      <c r="E10" s="14"/>
      <c r="F10" s="4"/>
      <c r="G10" s="13"/>
      <c r="H10" s="13"/>
      <c r="I10" s="13"/>
      <c r="J10" s="13"/>
      <c r="K10" s="13">
        <v>20</v>
      </c>
      <c r="L10" s="15">
        <v>1364</v>
      </c>
      <c r="M10" s="14">
        <v>51</v>
      </c>
      <c r="N10" s="4">
        <v>3905</v>
      </c>
      <c r="O10" s="4">
        <v>73</v>
      </c>
      <c r="P10" s="4">
        <v>5691</v>
      </c>
      <c r="Q10" s="4">
        <f>VLOOKUP(A10,[1]sum!$A$2:$H$154,7,FALSE)</f>
        <v>122</v>
      </c>
      <c r="R10" s="4">
        <f>VLOOKUP(A10,[1]sum!$A$2:$H$154,8,FALSE)</f>
        <v>8666</v>
      </c>
    </row>
    <row r="11" spans="1:18" ht="15" customHeight="1">
      <c r="A11" s="11">
        <v>9</v>
      </c>
      <c r="B11" s="32" t="s">
        <v>225</v>
      </c>
      <c r="C11" s="12" t="s">
        <v>30</v>
      </c>
      <c r="D11" s="13"/>
      <c r="E11" s="17"/>
      <c r="F11" s="17"/>
      <c r="G11" s="17"/>
      <c r="H11" s="17"/>
      <c r="I11" s="17"/>
      <c r="J11" s="17"/>
      <c r="K11" s="17"/>
      <c r="L11" s="17"/>
      <c r="M11" s="14"/>
      <c r="N11" s="4"/>
      <c r="O11" s="4">
        <v>81</v>
      </c>
      <c r="P11" s="4">
        <v>6151</v>
      </c>
      <c r="Q11" s="4">
        <f>VLOOKUP(A11,[1]sum!$A$2:$H$154,7,FALSE)</f>
        <v>76</v>
      </c>
      <c r="R11" s="4">
        <f>VLOOKUP(A11,[1]sum!$A$2:$H$154,8,FALSE)</f>
        <v>5672</v>
      </c>
    </row>
    <row r="12" spans="1:18" ht="15" customHeight="1">
      <c r="A12" s="11">
        <v>10</v>
      </c>
      <c r="B12" s="33" t="s">
        <v>230</v>
      </c>
      <c r="C12" s="12" t="s">
        <v>31</v>
      </c>
      <c r="D12" s="13"/>
      <c r="E12" s="17"/>
      <c r="F12" s="17"/>
      <c r="G12" s="17"/>
      <c r="H12" s="17"/>
      <c r="I12" s="17"/>
      <c r="J12" s="17"/>
      <c r="K12" s="17"/>
      <c r="L12" s="17"/>
      <c r="M12" s="14"/>
      <c r="N12" s="4"/>
      <c r="O12" s="4">
        <v>12</v>
      </c>
      <c r="P12" s="4">
        <v>788</v>
      </c>
      <c r="Q12" s="4">
        <f>VLOOKUP(A12,[1]sum!$A$2:$H$154,7,FALSE)</f>
        <v>107</v>
      </c>
      <c r="R12" s="4">
        <f>VLOOKUP(A12,[1]sum!$A$2:$H$154,8,FALSE)</f>
        <v>7457</v>
      </c>
    </row>
    <row r="13" spans="1:18" ht="15" customHeight="1">
      <c r="A13" s="11">
        <v>11</v>
      </c>
      <c r="B13" s="33" t="s">
        <v>235</v>
      </c>
      <c r="C13" s="12" t="s">
        <v>32</v>
      </c>
      <c r="D13" s="13"/>
      <c r="E13" s="17"/>
      <c r="F13" s="17"/>
      <c r="G13" s="17"/>
      <c r="H13" s="17"/>
      <c r="I13" s="17"/>
      <c r="J13" s="17"/>
      <c r="K13" s="17"/>
      <c r="L13" s="17"/>
      <c r="M13" s="14"/>
      <c r="N13" s="4"/>
      <c r="O13" s="4">
        <v>46</v>
      </c>
      <c r="P13" s="4">
        <v>8361</v>
      </c>
      <c r="Q13" s="4">
        <f>VLOOKUP(A13,[1]sum!$A$2:$H$154,7,FALSE)</f>
        <v>150</v>
      </c>
      <c r="R13" s="4">
        <f>VLOOKUP(A13,[1]sum!$A$2:$H$154,8,FALSE)</f>
        <v>11322</v>
      </c>
    </row>
    <row r="14" spans="1:18" ht="15" customHeight="1">
      <c r="A14" s="11">
        <v>12</v>
      </c>
      <c r="B14" s="33" t="s">
        <v>230</v>
      </c>
      <c r="C14" s="12" t="s">
        <v>33</v>
      </c>
      <c r="D14" s="13"/>
      <c r="E14" s="17"/>
      <c r="F14" s="17"/>
      <c r="G14" s="17"/>
      <c r="H14" s="17"/>
      <c r="I14" s="17"/>
      <c r="J14" s="17"/>
      <c r="K14" s="17"/>
      <c r="L14" s="17"/>
      <c r="M14" s="14"/>
      <c r="N14" s="4"/>
      <c r="O14" s="4">
        <v>34</v>
      </c>
      <c r="P14" s="4">
        <v>2494</v>
      </c>
      <c r="Q14" s="4">
        <f>VLOOKUP(A14,[1]sum!$A$2:$H$154,7,FALSE)</f>
        <v>87</v>
      </c>
      <c r="R14" s="4">
        <f>VLOOKUP(A14,[1]sum!$A$2:$H$154,8,FALSE)</f>
        <v>6257</v>
      </c>
    </row>
    <row r="15" spans="1:18" ht="15" customHeight="1">
      <c r="A15" s="11">
        <v>13</v>
      </c>
      <c r="B15" s="33" t="s">
        <v>236</v>
      </c>
      <c r="C15" s="12" t="s">
        <v>34</v>
      </c>
      <c r="D15" s="13"/>
      <c r="E15" s="17"/>
      <c r="F15" s="17"/>
      <c r="G15" s="17"/>
      <c r="H15" s="17"/>
      <c r="I15" s="17"/>
      <c r="J15" s="17"/>
      <c r="K15" s="17"/>
      <c r="L15" s="17"/>
      <c r="M15" s="14"/>
      <c r="N15" s="4"/>
      <c r="O15" s="4">
        <v>32</v>
      </c>
      <c r="P15" s="4">
        <v>2156</v>
      </c>
      <c r="Q15" s="4">
        <f>VLOOKUP(A15,[1]sum!$A$2:$H$154,7,FALSE)</f>
        <v>92</v>
      </c>
      <c r="R15" s="4">
        <f>VLOOKUP(A15,[1]sum!$A$2:$H$154,8,FALSE)</f>
        <v>6104</v>
      </c>
    </row>
    <row r="16" spans="1:18" ht="15" customHeight="1">
      <c r="A16" s="11">
        <v>14</v>
      </c>
      <c r="B16" s="33" t="s">
        <v>236</v>
      </c>
      <c r="C16" s="12" t="s">
        <v>35</v>
      </c>
      <c r="D16" s="13"/>
      <c r="E16" s="17"/>
      <c r="F16" s="17"/>
      <c r="G16" s="17"/>
      <c r="H16" s="17"/>
      <c r="I16" s="17"/>
      <c r="J16" s="17"/>
      <c r="K16" s="17"/>
      <c r="L16" s="17"/>
      <c r="M16" s="14"/>
      <c r="N16" s="4"/>
      <c r="O16" s="4">
        <v>40</v>
      </c>
      <c r="P16" s="4">
        <v>2936</v>
      </c>
      <c r="Q16" s="4">
        <f>VLOOKUP(A16,[1]sum!$A$2:$H$154,7,FALSE)</f>
        <v>84</v>
      </c>
      <c r="R16" s="4">
        <f>VLOOKUP(A16,[1]sum!$A$2:$H$154,8,FALSE)</f>
        <v>5780</v>
      </c>
    </row>
    <row r="17" spans="1:18" ht="15" customHeight="1">
      <c r="A17" s="11">
        <v>15</v>
      </c>
      <c r="B17" s="33" t="s">
        <v>225</v>
      </c>
      <c r="C17" s="12" t="s">
        <v>36</v>
      </c>
      <c r="D17" s="13"/>
      <c r="E17" s="17"/>
      <c r="F17" s="17"/>
      <c r="G17" s="17"/>
      <c r="H17" s="17"/>
      <c r="I17" s="17"/>
      <c r="J17" s="17"/>
      <c r="K17" s="17"/>
      <c r="L17" s="17"/>
      <c r="M17" s="14"/>
      <c r="N17" s="4"/>
      <c r="O17" s="4">
        <v>45</v>
      </c>
      <c r="P17" s="4">
        <v>2859</v>
      </c>
      <c r="Q17" s="4">
        <f>VLOOKUP(A17,[1]sum!$A$2:$H$154,7,FALSE)</f>
        <v>119</v>
      </c>
      <c r="R17" s="4">
        <f>VLOOKUP(A17,[1]sum!$A$2:$H$154,8,FALSE)</f>
        <v>8177</v>
      </c>
    </row>
    <row r="18" spans="1:18" ht="15" customHeight="1">
      <c r="A18" s="11">
        <v>16</v>
      </c>
      <c r="B18" s="33" t="s">
        <v>230</v>
      </c>
      <c r="C18" s="12" t="s">
        <v>37</v>
      </c>
      <c r="D18" s="13"/>
      <c r="E18" s="17"/>
      <c r="F18" s="17"/>
      <c r="G18" s="17"/>
      <c r="H18" s="17"/>
      <c r="I18" s="17"/>
      <c r="J18" s="17"/>
      <c r="K18" s="17"/>
      <c r="L18" s="17"/>
      <c r="M18" s="14"/>
      <c r="N18" s="4"/>
      <c r="O18" s="4">
        <v>68</v>
      </c>
      <c r="P18" s="4">
        <f>3494+938</f>
        <v>4432</v>
      </c>
      <c r="Q18" s="4">
        <f>VLOOKUP(A18,[1]sum!$A$2:$H$154,7,FALSE)</f>
        <v>99</v>
      </c>
      <c r="R18" s="4">
        <f>VLOOKUP(A18,[1]sum!$A$2:$H$154,8,FALSE)</f>
        <v>6545</v>
      </c>
    </row>
    <row r="19" spans="1:18" ht="15" customHeight="1">
      <c r="A19" s="11">
        <v>17</v>
      </c>
      <c r="B19" s="33" t="s">
        <v>225</v>
      </c>
      <c r="C19" s="12" t="s">
        <v>38</v>
      </c>
      <c r="D19" s="13"/>
      <c r="E19" s="17"/>
      <c r="F19" s="17"/>
      <c r="G19" s="17"/>
      <c r="H19" s="17"/>
      <c r="I19" s="17"/>
      <c r="J19" s="17"/>
      <c r="K19" s="17"/>
      <c r="L19" s="17"/>
      <c r="M19" s="14"/>
      <c r="N19" s="4"/>
      <c r="O19" s="4">
        <v>44</v>
      </c>
      <c r="P19" s="4">
        <v>2936</v>
      </c>
      <c r="Q19" s="4">
        <f>VLOOKUP(A19,[1]sum!$A$2:$H$154,7,FALSE)</f>
        <v>123</v>
      </c>
      <c r="R19" s="4">
        <f>VLOOKUP(A19,[1]sum!$A$2:$H$154,8,FALSE)</f>
        <v>8453</v>
      </c>
    </row>
    <row r="20" spans="1:18" ht="15" customHeight="1">
      <c r="A20" s="11">
        <v>18</v>
      </c>
      <c r="B20" s="33" t="s">
        <v>236</v>
      </c>
      <c r="C20" s="12" t="s">
        <v>39</v>
      </c>
      <c r="D20" s="13"/>
      <c r="E20" s="17"/>
      <c r="F20" s="17"/>
      <c r="G20" s="17"/>
      <c r="H20" s="17"/>
      <c r="I20" s="17"/>
      <c r="J20" s="17"/>
      <c r="K20" s="17"/>
      <c r="L20" s="17"/>
      <c r="M20" s="14"/>
      <c r="N20" s="4"/>
      <c r="O20" s="4">
        <v>67</v>
      </c>
      <c r="P20" s="4">
        <v>4861</v>
      </c>
      <c r="Q20" s="4">
        <f>VLOOKUP(A20,[1]sum!$A$2:$H$154,7,FALSE)</f>
        <v>100</v>
      </c>
      <c r="R20" s="4">
        <f>VLOOKUP(A20,[1]sum!$A$2:$H$154,8,FALSE)</f>
        <v>6876</v>
      </c>
    </row>
    <row r="21" spans="1:18" ht="15" customHeight="1">
      <c r="A21" s="11">
        <v>19</v>
      </c>
      <c r="B21" s="33" t="s">
        <v>225</v>
      </c>
      <c r="C21" s="12" t="s">
        <v>40</v>
      </c>
      <c r="D21" s="13"/>
      <c r="E21" s="17"/>
      <c r="F21" s="17"/>
      <c r="G21" s="17"/>
      <c r="H21" s="17"/>
      <c r="I21" s="17"/>
      <c r="J21" s="17"/>
      <c r="K21" s="17"/>
      <c r="L21" s="17"/>
      <c r="M21" s="14"/>
      <c r="N21" s="4"/>
      <c r="O21" s="4">
        <v>64</v>
      </c>
      <c r="P21" s="4">
        <v>4560</v>
      </c>
      <c r="Q21" s="4">
        <f>VLOOKUP(A21,[1]sum!$A$2:$H$154,7,FALSE)</f>
        <v>106</v>
      </c>
      <c r="R21" s="4">
        <f>VLOOKUP(A21,[1]sum!$A$2:$H$154,8,FALSE)</f>
        <v>6702</v>
      </c>
    </row>
    <row r="22" spans="1:18" ht="15" customHeight="1">
      <c r="A22" s="11">
        <v>20</v>
      </c>
      <c r="B22" s="32" t="s">
        <v>237</v>
      </c>
      <c r="C22" s="12" t="s">
        <v>41</v>
      </c>
      <c r="D22" s="13"/>
      <c r="E22" s="17"/>
      <c r="F22" s="17"/>
      <c r="G22" s="17"/>
      <c r="H22" s="17"/>
      <c r="I22" s="17"/>
      <c r="J22" s="17"/>
      <c r="K22" s="17"/>
      <c r="L22" s="17"/>
      <c r="M22" s="14"/>
      <c r="N22" s="4"/>
      <c r="O22" s="4">
        <v>30</v>
      </c>
      <c r="P22" s="4">
        <v>2190</v>
      </c>
      <c r="Q22" s="4">
        <f>VLOOKUP(A22,[1]sum!$A$2:$H$154,7,FALSE)</f>
        <v>55</v>
      </c>
      <c r="R22" s="4">
        <f>VLOOKUP(A22,[1]sum!$A$2:$H$154,8,FALSE)</f>
        <v>3501</v>
      </c>
    </row>
    <row r="23" spans="1:18" ht="15" customHeight="1">
      <c r="A23" s="11">
        <v>21</v>
      </c>
      <c r="B23" s="32" t="s">
        <v>230</v>
      </c>
      <c r="C23" s="12" t="s">
        <v>42</v>
      </c>
      <c r="D23" s="13"/>
      <c r="E23" s="17"/>
      <c r="F23" s="17"/>
      <c r="G23" s="17"/>
      <c r="H23" s="17"/>
      <c r="I23" s="17"/>
      <c r="J23" s="17"/>
      <c r="K23" s="17"/>
      <c r="L23" s="17"/>
      <c r="M23" s="14"/>
      <c r="N23" s="4"/>
      <c r="O23" s="4">
        <v>39</v>
      </c>
      <c r="P23" s="4">
        <v>2685</v>
      </c>
      <c r="Q23" s="4">
        <f>VLOOKUP(A23,[1]sum!$A$2:$H$154,7,FALSE)</f>
        <v>51</v>
      </c>
      <c r="R23" s="4">
        <f>VLOOKUP(A23,[1]sum!$A$2:$H$154,8,FALSE)</f>
        <v>3985</v>
      </c>
    </row>
    <row r="24" spans="1:18" ht="15" customHeight="1">
      <c r="A24" s="11">
        <v>22</v>
      </c>
      <c r="B24" s="32" t="s">
        <v>228</v>
      </c>
      <c r="C24" s="12" t="s">
        <v>43</v>
      </c>
      <c r="D24" s="13"/>
      <c r="E24" s="17"/>
      <c r="F24" s="17"/>
      <c r="G24" s="17"/>
      <c r="H24" s="17"/>
      <c r="I24" s="17"/>
      <c r="J24" s="17"/>
      <c r="K24" s="17"/>
      <c r="L24" s="17"/>
      <c r="M24" s="14"/>
      <c r="N24" s="4"/>
      <c r="O24" s="4">
        <v>40</v>
      </c>
      <c r="P24" s="4">
        <v>2416</v>
      </c>
      <c r="Q24" s="4">
        <f>VLOOKUP(A24,[1]sum!$A$2:$H$154,7,FALSE)</f>
        <v>53</v>
      </c>
      <c r="R24" s="4">
        <f>VLOOKUP(A24,[1]sum!$A$2:$H$154,8,FALSE)</f>
        <v>3231</v>
      </c>
    </row>
    <row r="25" spans="1:18" ht="15" customHeight="1">
      <c r="A25" s="11">
        <v>23</v>
      </c>
      <c r="B25" s="32" t="s">
        <v>237</v>
      </c>
      <c r="C25" s="12" t="s">
        <v>44</v>
      </c>
      <c r="D25" s="13"/>
      <c r="E25" s="17"/>
      <c r="F25" s="17"/>
      <c r="G25" s="17"/>
      <c r="H25" s="17"/>
      <c r="I25" s="17"/>
      <c r="J25" s="17"/>
      <c r="K25" s="17"/>
      <c r="L25" s="17"/>
      <c r="M25" s="14"/>
      <c r="N25" s="4"/>
      <c r="O25" s="4">
        <v>13</v>
      </c>
      <c r="P25" s="4">
        <v>679</v>
      </c>
      <c r="Q25" s="4">
        <f>VLOOKUP(A25,[1]sum!$A$2:$H$154,7,FALSE)</f>
        <v>54</v>
      </c>
      <c r="R25" s="4">
        <f>VLOOKUP(A25,[1]sum!$A$2:$H$154,8,FALSE)</f>
        <v>3754</v>
      </c>
    </row>
    <row r="26" spans="1:18" ht="15" customHeight="1">
      <c r="A26" s="11">
        <v>24</v>
      </c>
      <c r="B26" s="32" t="s">
        <v>237</v>
      </c>
      <c r="C26" s="12" t="s">
        <v>45</v>
      </c>
      <c r="D26" s="13"/>
      <c r="E26" s="17"/>
      <c r="F26" s="17"/>
      <c r="G26" s="17"/>
      <c r="H26" s="17"/>
      <c r="I26" s="17"/>
      <c r="J26" s="17"/>
      <c r="K26" s="17"/>
      <c r="L26" s="17"/>
      <c r="M26" s="14"/>
      <c r="N26" s="4"/>
      <c r="O26" s="4">
        <v>55</v>
      </c>
      <c r="P26" s="4">
        <v>3513</v>
      </c>
      <c r="Q26" s="4">
        <f>VLOOKUP(A26,[1]sum!$A$2:$H$154,7,FALSE)</f>
        <v>74</v>
      </c>
      <c r="R26" s="4">
        <f>VLOOKUP(A26,[1]sum!$A$2:$H$154,8,FALSE)</f>
        <v>5078</v>
      </c>
    </row>
    <row r="27" spans="1:18" ht="15" customHeight="1">
      <c r="A27" s="11">
        <v>25</v>
      </c>
      <c r="B27" s="32" t="s">
        <v>225</v>
      </c>
      <c r="C27" s="12" t="s">
        <v>46</v>
      </c>
      <c r="D27" s="13"/>
      <c r="E27" s="17"/>
      <c r="F27" s="17"/>
      <c r="G27" s="17"/>
      <c r="H27" s="17"/>
      <c r="I27" s="17"/>
      <c r="J27" s="17"/>
      <c r="K27" s="17"/>
      <c r="L27" s="17"/>
      <c r="M27" s="14"/>
      <c r="N27" s="4"/>
      <c r="O27" s="4">
        <v>69</v>
      </c>
      <c r="P27" s="4">
        <v>4471</v>
      </c>
      <c r="Q27" s="4">
        <f>VLOOKUP(A27,[1]sum!$A$2:$H$154,7,FALSE)</f>
        <v>178</v>
      </c>
      <c r="R27" s="4">
        <f>VLOOKUP(A27,[1]sum!$A$2:$H$154,8,FALSE)</f>
        <v>11902</v>
      </c>
    </row>
    <row r="28" spans="1:18" ht="15" customHeight="1">
      <c r="A28" s="11">
        <v>26</v>
      </c>
      <c r="B28" s="32" t="s">
        <v>224</v>
      </c>
      <c r="C28" s="12" t="s">
        <v>47</v>
      </c>
      <c r="D28" s="13"/>
      <c r="E28" s="17"/>
      <c r="F28" s="17"/>
      <c r="G28" s="17"/>
      <c r="H28" s="17"/>
      <c r="I28" s="17"/>
      <c r="J28" s="17"/>
      <c r="K28" s="17"/>
      <c r="L28" s="17"/>
      <c r="M28" s="14"/>
      <c r="N28" s="4"/>
      <c r="O28" s="4">
        <v>80</v>
      </c>
      <c r="P28" s="4">
        <v>5156</v>
      </c>
      <c r="Q28" s="4">
        <f>VLOOKUP(A28,[1]sum!$A$2:$H$154,7,FALSE)</f>
        <v>129</v>
      </c>
      <c r="R28" s="4">
        <f>VLOOKUP(A28,[1]sum!$A$2:$H$154,8,FALSE)</f>
        <v>9411</v>
      </c>
    </row>
    <row r="29" spans="1:18" ht="15" customHeight="1">
      <c r="A29" s="11">
        <v>27</v>
      </c>
      <c r="B29" s="32" t="s">
        <v>224</v>
      </c>
      <c r="C29" s="12" t="s">
        <v>48</v>
      </c>
      <c r="D29" s="13"/>
      <c r="E29" s="17"/>
      <c r="F29" s="17"/>
      <c r="G29" s="17"/>
      <c r="H29" s="17"/>
      <c r="I29" s="17"/>
      <c r="J29" s="17"/>
      <c r="K29" s="17"/>
      <c r="L29" s="17"/>
      <c r="M29" s="14"/>
      <c r="N29" s="4"/>
      <c r="O29" s="4">
        <v>104</v>
      </c>
      <c r="P29" s="4">
        <v>6832</v>
      </c>
      <c r="Q29" s="4">
        <f>VLOOKUP(A29,[1]sum!$A$2:$H$154,7,FALSE)</f>
        <v>101</v>
      </c>
      <c r="R29" s="4">
        <f>VLOOKUP(A29,[1]sum!$A$2:$H$154,8,FALSE)</f>
        <v>6519</v>
      </c>
    </row>
    <row r="30" spans="1:18" ht="15" customHeight="1">
      <c r="A30" s="11">
        <v>28</v>
      </c>
      <c r="B30" s="32" t="s">
        <v>224</v>
      </c>
      <c r="C30" s="12" t="s">
        <v>49</v>
      </c>
      <c r="D30" s="13"/>
      <c r="E30" s="17"/>
      <c r="F30" s="17"/>
      <c r="G30" s="17"/>
      <c r="H30" s="17"/>
      <c r="I30" s="17"/>
      <c r="J30" s="17"/>
      <c r="K30" s="17"/>
      <c r="L30" s="17"/>
      <c r="M30" s="14"/>
      <c r="N30" s="4"/>
      <c r="O30" s="4">
        <v>22</v>
      </c>
      <c r="P30" s="4">
        <v>1338</v>
      </c>
      <c r="Q30" s="4">
        <f>VLOOKUP(A30,[1]sum!$A$2:$H$154,7,FALSE)</f>
        <v>67</v>
      </c>
      <c r="R30" s="4">
        <f>VLOOKUP(A30,[1]sum!$A$2:$H$154,8,FALSE)</f>
        <v>4361</v>
      </c>
    </row>
    <row r="31" spans="1:18" ht="15" customHeight="1">
      <c r="A31" s="11">
        <v>29</v>
      </c>
      <c r="B31" s="32" t="s">
        <v>228</v>
      </c>
      <c r="C31" s="12" t="s">
        <v>50</v>
      </c>
      <c r="D31" s="13"/>
      <c r="E31" s="17"/>
      <c r="F31" s="17"/>
      <c r="G31" s="17"/>
      <c r="H31" s="17"/>
      <c r="I31" s="17"/>
      <c r="J31" s="17"/>
      <c r="K31" s="17"/>
      <c r="L31" s="17"/>
      <c r="M31" s="14"/>
      <c r="N31" s="4"/>
      <c r="O31" s="4">
        <v>38</v>
      </c>
      <c r="P31" s="4">
        <v>2906</v>
      </c>
      <c r="Q31" s="4">
        <f>VLOOKUP(A31,[1]sum!$A$2:$H$154,7,FALSE)</f>
        <v>78</v>
      </c>
      <c r="R31" s="4">
        <f>VLOOKUP(A31,[1]sum!$A$2:$H$154,8,FALSE)</f>
        <v>5590</v>
      </c>
    </row>
    <row r="32" spans="1:18" ht="15" customHeight="1">
      <c r="A32" s="11">
        <v>30</v>
      </c>
      <c r="B32" s="32" t="s">
        <v>224</v>
      </c>
      <c r="C32" s="12" t="s">
        <v>51</v>
      </c>
      <c r="D32" s="13"/>
      <c r="E32" s="17"/>
      <c r="F32" s="17"/>
      <c r="G32" s="17"/>
      <c r="H32" s="17"/>
      <c r="I32" s="17"/>
      <c r="J32" s="17"/>
      <c r="K32" s="17"/>
      <c r="L32" s="17"/>
      <c r="M32" s="14"/>
      <c r="N32" s="4"/>
      <c r="O32" s="4">
        <v>24</v>
      </c>
      <c r="P32" s="4">
        <v>1736</v>
      </c>
      <c r="Q32" s="4">
        <f>VLOOKUP(A32,[1]sum!$A$2:$H$154,7,FALSE)</f>
        <v>108</v>
      </c>
      <c r="R32" s="4">
        <f>VLOOKUP(A32,[1]sum!$A$2:$H$154,8,FALSE)</f>
        <v>7868</v>
      </c>
    </row>
    <row r="33" spans="1:18" ht="15" customHeight="1">
      <c r="A33" s="11">
        <v>31</v>
      </c>
      <c r="B33" s="32" t="s">
        <v>224</v>
      </c>
      <c r="C33" s="12" t="s">
        <v>52</v>
      </c>
      <c r="D33" s="13"/>
      <c r="E33" s="17"/>
      <c r="F33" s="17"/>
      <c r="G33" s="17"/>
      <c r="H33" s="17"/>
      <c r="I33" s="17"/>
      <c r="J33" s="17"/>
      <c r="K33" s="17"/>
      <c r="L33" s="17"/>
      <c r="M33" s="14"/>
      <c r="N33" s="4"/>
      <c r="O33" s="4">
        <v>33</v>
      </c>
      <c r="P33" s="4">
        <v>2215</v>
      </c>
      <c r="Q33" s="4">
        <f>VLOOKUP(A33,[1]sum!$A$2:$H$154,7,FALSE)</f>
        <v>166</v>
      </c>
      <c r="R33" s="4">
        <f>VLOOKUP(A33,[1]sum!$A$2:$H$154,8,FALSE)</f>
        <v>11034</v>
      </c>
    </row>
    <row r="34" spans="1:18" ht="15" customHeight="1">
      <c r="A34" s="11">
        <v>32</v>
      </c>
      <c r="B34" s="32" t="s">
        <v>230</v>
      </c>
      <c r="C34" s="12" t="s">
        <v>53</v>
      </c>
      <c r="D34" s="13"/>
      <c r="E34" s="17"/>
      <c r="F34" s="17"/>
      <c r="G34" s="17"/>
      <c r="H34" s="17"/>
      <c r="I34" s="17"/>
      <c r="J34" s="17"/>
      <c r="K34" s="17"/>
      <c r="L34" s="17"/>
      <c r="M34" s="14"/>
      <c r="N34" s="4"/>
      <c r="O34" s="4">
        <v>107</v>
      </c>
      <c r="P34" s="4">
        <v>7469</v>
      </c>
      <c r="Q34" s="4">
        <f>VLOOKUP(A34,[1]sum!$A$2:$H$154,7,FALSE)</f>
        <v>160</v>
      </c>
      <c r="R34" s="4">
        <f>VLOOKUP(A34,[1]sum!$A$2:$H$154,8,FALSE)</f>
        <v>9632</v>
      </c>
    </row>
    <row r="35" spans="1:18" ht="15" customHeight="1">
      <c r="A35" s="11">
        <v>33</v>
      </c>
      <c r="B35" s="32" t="s">
        <v>228</v>
      </c>
      <c r="C35" s="12" t="s">
        <v>54</v>
      </c>
      <c r="D35" s="13"/>
      <c r="E35" s="17"/>
      <c r="F35" s="17"/>
      <c r="G35" s="17"/>
      <c r="H35" s="17"/>
      <c r="I35" s="17"/>
      <c r="J35" s="17"/>
      <c r="K35" s="17"/>
      <c r="L35" s="17"/>
      <c r="M35" s="14"/>
      <c r="N35" s="4"/>
      <c r="O35" s="4">
        <v>11</v>
      </c>
      <c r="P35" s="4">
        <v>669</v>
      </c>
      <c r="Q35" s="4">
        <f>VLOOKUP(A35,[1]sum!$A$2:$H$154,7,FALSE)</f>
        <v>68</v>
      </c>
      <c r="R35" s="4">
        <f>VLOOKUP(A35,[1]sum!$A$2:$H$154,8,FALSE)</f>
        <v>4680</v>
      </c>
    </row>
    <row r="36" spans="1:18" ht="15" customHeight="1">
      <c r="A36" s="11">
        <v>34</v>
      </c>
      <c r="B36" s="32" t="s">
        <v>230</v>
      </c>
      <c r="C36" s="12" t="s">
        <v>55</v>
      </c>
      <c r="D36" s="13"/>
      <c r="E36" s="17"/>
      <c r="F36" s="17"/>
      <c r="G36" s="17"/>
      <c r="H36" s="17"/>
      <c r="I36" s="17"/>
      <c r="J36" s="17"/>
      <c r="K36" s="17"/>
      <c r="L36" s="17"/>
      <c r="M36" s="14"/>
      <c r="N36" s="4"/>
      <c r="O36" s="4">
        <v>42</v>
      </c>
      <c r="P36" s="4">
        <v>2866</v>
      </c>
      <c r="Q36" s="4">
        <f>VLOOKUP(A36,[1]sum!$A$2:$H$154,7,FALSE)</f>
        <v>102</v>
      </c>
      <c r="R36" s="4">
        <f>VLOOKUP(A36,[1]sum!$A$2:$H$154,8,FALSE)</f>
        <v>7354</v>
      </c>
    </row>
    <row r="37" spans="1:18" ht="15" customHeight="1">
      <c r="A37" s="11">
        <v>35</v>
      </c>
      <c r="B37" s="32" t="s">
        <v>230</v>
      </c>
      <c r="C37" s="12" t="s">
        <v>56</v>
      </c>
      <c r="D37" s="13"/>
      <c r="E37" s="17"/>
      <c r="F37" s="17"/>
      <c r="G37" s="17"/>
      <c r="H37" s="17"/>
      <c r="I37" s="17"/>
      <c r="J37" s="17"/>
      <c r="K37" s="17"/>
      <c r="L37" s="17"/>
      <c r="M37" s="14"/>
      <c r="N37" s="4"/>
      <c r="O37" s="4">
        <v>56</v>
      </c>
      <c r="P37" s="4">
        <v>3840</v>
      </c>
      <c r="Q37" s="4">
        <f>VLOOKUP(A37,[1]sum!$A$2:$H$154,7,FALSE)</f>
        <v>63</v>
      </c>
      <c r="R37" s="4">
        <f>VLOOKUP(A37,[1]sum!$A$2:$H$154,8,FALSE)</f>
        <v>4057</v>
      </c>
    </row>
    <row r="38" spans="1:18" ht="15" customHeight="1">
      <c r="A38" s="11">
        <v>36</v>
      </c>
      <c r="B38" s="32" t="s">
        <v>225</v>
      </c>
      <c r="C38" s="12" t="s">
        <v>57</v>
      </c>
      <c r="D38" s="13"/>
      <c r="E38" s="17"/>
      <c r="F38" s="17"/>
      <c r="G38" s="17"/>
      <c r="H38" s="17"/>
      <c r="I38" s="17"/>
      <c r="J38" s="17"/>
      <c r="K38" s="17"/>
      <c r="L38" s="17"/>
      <c r="M38" s="14"/>
      <c r="N38" s="4"/>
      <c r="O38" s="4">
        <v>10</v>
      </c>
      <c r="P38" s="4">
        <v>598</v>
      </c>
      <c r="Q38" s="4">
        <f>VLOOKUP(A38,[1]sum!$A$2:$H$154,7,FALSE)</f>
        <v>69</v>
      </c>
      <c r="R38" s="4">
        <f>VLOOKUP(A38,[1]sum!$A$2:$H$154,8,FALSE)</f>
        <v>4539</v>
      </c>
    </row>
    <row r="39" spans="1:18" ht="15" customHeight="1">
      <c r="A39" s="11">
        <v>37</v>
      </c>
      <c r="B39" s="32" t="s">
        <v>238</v>
      </c>
      <c r="C39" s="12" t="s">
        <v>58</v>
      </c>
      <c r="D39" s="13"/>
      <c r="E39" s="17"/>
      <c r="F39" s="17"/>
      <c r="G39" s="17"/>
      <c r="H39" s="17"/>
      <c r="I39" s="17"/>
      <c r="J39" s="17"/>
      <c r="K39" s="17"/>
      <c r="L39" s="17"/>
      <c r="M39" s="14"/>
      <c r="N39" s="4"/>
      <c r="O39" s="4">
        <v>14</v>
      </c>
      <c r="P39" s="4">
        <v>974</v>
      </c>
      <c r="Q39" s="4">
        <f>VLOOKUP(A39,[1]sum!$A$2:$H$154,7,FALSE)</f>
        <v>51</v>
      </c>
      <c r="R39" s="4">
        <f>VLOOKUP(A39,[1]sum!$A$2:$H$154,8,FALSE)</f>
        <v>3025</v>
      </c>
    </row>
    <row r="40" spans="1:18" ht="15" customHeight="1">
      <c r="A40" s="11">
        <v>38</v>
      </c>
      <c r="B40" s="32" t="s">
        <v>231</v>
      </c>
      <c r="C40" s="12" t="s">
        <v>59</v>
      </c>
      <c r="D40" s="13"/>
      <c r="E40" s="17"/>
      <c r="F40" s="17"/>
      <c r="G40" s="17"/>
      <c r="H40" s="17"/>
      <c r="I40" s="17"/>
      <c r="J40" s="17"/>
      <c r="K40" s="17"/>
      <c r="L40" s="17"/>
      <c r="M40" s="14"/>
      <c r="N40" s="4"/>
      <c r="O40" s="4">
        <v>6</v>
      </c>
      <c r="P40" s="4">
        <v>258</v>
      </c>
      <c r="Q40" s="4">
        <f>VLOOKUP(A40,[1]sum!$A$2:$H$154,7,FALSE)</f>
        <v>93</v>
      </c>
      <c r="R40" s="4">
        <f>VLOOKUP(A40,[1]sum!$A$2:$H$154,8,FALSE)</f>
        <v>5871</v>
      </c>
    </row>
    <row r="41" spans="1:18" ht="15" customHeight="1">
      <c r="A41" s="11">
        <v>39</v>
      </c>
      <c r="B41" s="32" t="s">
        <v>231</v>
      </c>
      <c r="C41" s="12" t="s">
        <v>60</v>
      </c>
      <c r="D41" s="13"/>
      <c r="E41" s="17"/>
      <c r="F41" s="17"/>
      <c r="G41" s="17"/>
      <c r="H41" s="17"/>
      <c r="I41" s="17"/>
      <c r="J41" s="17"/>
      <c r="K41" s="17"/>
      <c r="L41" s="17"/>
      <c r="M41" s="14"/>
      <c r="N41" s="4"/>
      <c r="O41" s="4">
        <v>51</v>
      </c>
      <c r="P41" s="4">
        <v>3437</v>
      </c>
      <c r="Q41" s="4">
        <f>VLOOKUP(A41,[1]sum!$A$2:$H$154,7,FALSE)</f>
        <v>61</v>
      </c>
      <c r="R41" s="4">
        <f>VLOOKUP(A41,[1]sum!$A$2:$H$154,8,FALSE)</f>
        <v>3939</v>
      </c>
    </row>
    <row r="42" spans="1:18" ht="15" customHeight="1">
      <c r="A42" s="11">
        <v>40</v>
      </c>
      <c r="B42" s="32" t="s">
        <v>231</v>
      </c>
      <c r="C42" s="12" t="s">
        <v>61</v>
      </c>
      <c r="D42" s="13"/>
      <c r="E42" s="17"/>
      <c r="F42" s="17"/>
      <c r="G42" s="17"/>
      <c r="H42" s="17"/>
      <c r="I42" s="17"/>
      <c r="J42" s="17"/>
      <c r="K42" s="17"/>
      <c r="L42" s="17"/>
      <c r="M42" s="14"/>
      <c r="N42" s="4"/>
      <c r="O42" s="4">
        <v>12</v>
      </c>
      <c r="P42" s="4">
        <v>772</v>
      </c>
      <c r="Q42" s="4">
        <f>VLOOKUP(A42,[1]sum!$A$2:$H$154,7,FALSE)</f>
        <v>33</v>
      </c>
      <c r="R42" s="4">
        <f>VLOOKUP(A42,[1]sum!$A$2:$H$154,8,FALSE)</f>
        <v>2319</v>
      </c>
    </row>
    <row r="43" spans="1:18" ht="15" customHeight="1">
      <c r="A43" s="11">
        <v>41</v>
      </c>
      <c r="B43" s="32" t="s">
        <v>231</v>
      </c>
      <c r="C43" s="12" t="s">
        <v>62</v>
      </c>
      <c r="D43" s="13"/>
      <c r="E43" s="17"/>
      <c r="F43" s="17"/>
      <c r="G43" s="17"/>
      <c r="H43" s="17"/>
      <c r="I43" s="17"/>
      <c r="J43" s="17"/>
      <c r="K43" s="17"/>
      <c r="L43" s="17"/>
      <c r="M43" s="14"/>
      <c r="N43" s="4"/>
      <c r="O43" s="4">
        <v>13</v>
      </c>
      <c r="P43" s="4">
        <v>1023</v>
      </c>
      <c r="Q43" s="4">
        <f>VLOOKUP(A43,[1]sum!$A$2:$H$154,7,FALSE)</f>
        <v>50</v>
      </c>
      <c r="R43" s="4">
        <f>VLOOKUP(A43,[1]sum!$A$2:$H$154,8,FALSE)</f>
        <v>3602</v>
      </c>
    </row>
    <row r="44" spans="1:18" ht="15" customHeight="1">
      <c r="A44" s="11">
        <v>42</v>
      </c>
      <c r="B44" s="32" t="s">
        <v>231</v>
      </c>
      <c r="C44" s="12" t="s">
        <v>63</v>
      </c>
      <c r="D44" s="13"/>
      <c r="E44" s="17"/>
      <c r="F44" s="17"/>
      <c r="G44" s="17"/>
      <c r="H44" s="17"/>
      <c r="I44" s="17"/>
      <c r="J44" s="17"/>
      <c r="K44" s="17"/>
      <c r="L44" s="17"/>
      <c r="M44" s="14"/>
      <c r="N44" s="4"/>
      <c r="O44" s="4">
        <v>41</v>
      </c>
      <c r="P44" s="4">
        <v>3119</v>
      </c>
      <c r="Q44" s="4">
        <f>VLOOKUP(A44,[1]sum!$A$2:$H$154,7,FALSE)</f>
        <v>103</v>
      </c>
      <c r="R44" s="4">
        <f>VLOOKUP(A44,[1]sum!$A$2:$H$154,8,FALSE)</f>
        <v>7345</v>
      </c>
    </row>
    <row r="45" spans="1:18" ht="15" customHeight="1">
      <c r="A45" s="11">
        <v>43</v>
      </c>
      <c r="B45" s="32" t="s">
        <v>231</v>
      </c>
      <c r="C45" s="12" t="s">
        <v>64</v>
      </c>
      <c r="D45" s="13"/>
      <c r="E45" s="17"/>
      <c r="F45" s="17"/>
      <c r="G45" s="17"/>
      <c r="H45" s="17"/>
      <c r="I45" s="17"/>
      <c r="J45" s="17"/>
      <c r="K45" s="17"/>
      <c r="L45" s="17"/>
      <c r="M45" s="14"/>
      <c r="N45" s="4"/>
      <c r="O45" s="4">
        <v>48</v>
      </c>
      <c r="P45" s="4">
        <v>2664</v>
      </c>
      <c r="Q45" s="4">
        <f>VLOOKUP(A45,[1]sum!$A$2:$H$154,7,FALSE)</f>
        <v>50</v>
      </c>
      <c r="R45" s="4">
        <f>VLOOKUP(A45,[1]sum!$A$2:$H$154,8,FALSE)</f>
        <v>2902</v>
      </c>
    </row>
    <row r="46" spans="1:18" ht="15" customHeight="1">
      <c r="A46" s="11">
        <v>44</v>
      </c>
      <c r="B46" s="32" t="s">
        <v>231</v>
      </c>
      <c r="C46" s="12" t="s">
        <v>65</v>
      </c>
      <c r="D46" s="13"/>
      <c r="E46" s="17"/>
      <c r="F46" s="17"/>
      <c r="G46" s="17"/>
      <c r="H46" s="17"/>
      <c r="I46" s="17"/>
      <c r="J46" s="17"/>
      <c r="K46" s="17"/>
      <c r="L46" s="17"/>
      <c r="M46" s="14"/>
      <c r="N46" s="4"/>
      <c r="O46" s="4">
        <v>18</v>
      </c>
      <c r="P46" s="4">
        <v>1302</v>
      </c>
      <c r="Q46" s="4">
        <f>VLOOKUP(A46,[1]sum!$A$2:$H$154,7,FALSE)</f>
        <v>35</v>
      </c>
      <c r="R46" s="4">
        <f>VLOOKUP(A46,[1]sum!$A$2:$H$154,8,FALSE)</f>
        <v>2337</v>
      </c>
    </row>
    <row r="47" spans="1:18" ht="15" customHeight="1">
      <c r="A47" s="11">
        <v>45</v>
      </c>
      <c r="B47" s="32" t="s">
        <v>231</v>
      </c>
      <c r="C47" s="12" t="s">
        <v>66</v>
      </c>
      <c r="D47" s="13"/>
      <c r="E47" s="17"/>
      <c r="F47" s="17"/>
      <c r="G47" s="17"/>
      <c r="H47" s="17"/>
      <c r="I47" s="17"/>
      <c r="J47" s="17"/>
      <c r="K47" s="17"/>
      <c r="L47" s="17"/>
      <c r="M47" s="14"/>
      <c r="N47" s="4"/>
      <c r="O47" s="4">
        <v>10</v>
      </c>
      <c r="P47" s="4">
        <v>618</v>
      </c>
      <c r="Q47" s="4">
        <f>VLOOKUP(A47,[1]sum!$A$2:$H$154,7,FALSE)</f>
        <v>29</v>
      </c>
      <c r="R47" s="4">
        <f>VLOOKUP(A47,[1]sum!$A$2:$H$154,8,FALSE)</f>
        <v>2167</v>
      </c>
    </row>
    <row r="48" spans="1:18" ht="15" customHeight="1">
      <c r="A48" s="11">
        <v>46</v>
      </c>
      <c r="B48" s="32" t="s">
        <v>231</v>
      </c>
      <c r="C48" s="12" t="s">
        <v>67</v>
      </c>
      <c r="D48" s="13"/>
      <c r="E48" s="17"/>
      <c r="F48" s="17"/>
      <c r="G48" s="17"/>
      <c r="H48" s="17"/>
      <c r="I48" s="17"/>
      <c r="J48" s="17"/>
      <c r="K48" s="17"/>
      <c r="L48" s="17"/>
      <c r="M48" s="14"/>
      <c r="N48" s="4"/>
      <c r="O48" s="4">
        <v>7</v>
      </c>
      <c r="P48" s="4">
        <v>589</v>
      </c>
      <c r="Q48" s="4">
        <f>VLOOKUP(A48,[1]sum!$A$2:$H$154,7,FALSE)</f>
        <v>44</v>
      </c>
      <c r="R48" s="4">
        <f>VLOOKUP(A48,[1]sum!$A$2:$H$154,8,FALSE)</f>
        <v>3848</v>
      </c>
    </row>
    <row r="49" spans="1:18" ht="15" customHeight="1">
      <c r="A49" s="11">
        <v>47</v>
      </c>
      <c r="B49" s="32" t="s">
        <v>231</v>
      </c>
      <c r="C49" s="12" t="s">
        <v>68</v>
      </c>
      <c r="D49" s="13"/>
      <c r="E49" s="17"/>
      <c r="F49" s="17"/>
      <c r="G49" s="17"/>
      <c r="H49" s="17"/>
      <c r="I49" s="17"/>
      <c r="J49" s="17"/>
      <c r="K49" s="17"/>
      <c r="L49" s="17"/>
      <c r="M49" s="14"/>
      <c r="N49" s="4"/>
      <c r="O49" s="4">
        <v>10</v>
      </c>
      <c r="P49" s="4">
        <v>694</v>
      </c>
      <c r="Q49" s="4">
        <f>VLOOKUP(A49,[1]sum!$A$2:$H$154,7,FALSE)</f>
        <v>45</v>
      </c>
      <c r="R49" s="4">
        <f>VLOOKUP(A49,[1]sum!$A$2:$H$154,8,FALSE)</f>
        <v>3123</v>
      </c>
    </row>
    <row r="50" spans="1:18" ht="15" customHeight="1">
      <c r="A50" s="11">
        <v>48</v>
      </c>
      <c r="B50" s="32" t="s">
        <v>231</v>
      </c>
      <c r="C50" s="12" t="s">
        <v>69</v>
      </c>
      <c r="D50" s="13"/>
      <c r="E50" s="17"/>
      <c r="F50" s="17"/>
      <c r="G50" s="17"/>
      <c r="H50" s="17"/>
      <c r="I50" s="17"/>
      <c r="J50" s="17"/>
      <c r="K50" s="17"/>
      <c r="L50" s="17"/>
      <c r="M50" s="14"/>
      <c r="N50" s="4"/>
      <c r="O50" s="4">
        <v>13</v>
      </c>
      <c r="P50" s="4">
        <v>1143</v>
      </c>
      <c r="Q50" s="4">
        <f>VLOOKUP(A50,[1]sum!$A$2:$H$154,7,FALSE)</f>
        <v>38</v>
      </c>
      <c r="R50" s="4">
        <f>VLOOKUP(A50,[1]sum!$A$2:$H$154,8,FALSE)</f>
        <v>2866</v>
      </c>
    </row>
    <row r="51" spans="1:18" ht="15" customHeight="1">
      <c r="A51" s="11">
        <v>49</v>
      </c>
      <c r="B51" s="32" t="s">
        <v>231</v>
      </c>
      <c r="C51" s="12" t="s">
        <v>70</v>
      </c>
      <c r="D51" s="13"/>
      <c r="E51" s="17"/>
      <c r="F51" s="17"/>
      <c r="G51" s="17"/>
      <c r="H51" s="17"/>
      <c r="I51" s="17"/>
      <c r="J51" s="17"/>
      <c r="K51" s="17"/>
      <c r="L51" s="17"/>
      <c r="M51" s="14"/>
      <c r="N51" s="4"/>
      <c r="O51" s="4">
        <v>46</v>
      </c>
      <c r="P51" s="4">
        <v>2786</v>
      </c>
      <c r="Q51" s="4">
        <f>VLOOKUP(A51,[1]sum!$A$2:$H$154,7,FALSE)</f>
        <v>71</v>
      </c>
      <c r="R51" s="4">
        <f>VLOOKUP(A51,[1]sum!$A$2:$H$154,8,FALSE)</f>
        <v>4761</v>
      </c>
    </row>
    <row r="52" spans="1:18" ht="15" customHeight="1">
      <c r="A52" s="11">
        <v>50</v>
      </c>
      <c r="B52" s="32" t="s">
        <v>225</v>
      </c>
      <c r="C52" s="12" t="s">
        <v>71</v>
      </c>
      <c r="D52" s="13"/>
      <c r="E52" s="17"/>
      <c r="F52" s="17"/>
      <c r="G52" s="17"/>
      <c r="H52" s="17"/>
      <c r="I52" s="17"/>
      <c r="J52" s="17"/>
      <c r="K52" s="17"/>
      <c r="L52" s="17"/>
      <c r="M52" s="14"/>
      <c r="N52" s="4"/>
      <c r="O52" s="4">
        <v>19</v>
      </c>
      <c r="P52" s="4">
        <v>1757</v>
      </c>
      <c r="Q52" s="4">
        <f>VLOOKUP(A52,[1]sum!$A$2:$H$154,7,FALSE)</f>
        <v>52</v>
      </c>
      <c r="R52" s="4">
        <f>VLOOKUP(A52,[1]sum!$A$2:$H$154,8,FALSE)</f>
        <v>3612</v>
      </c>
    </row>
    <row r="53" spans="1:18" ht="15" customHeight="1">
      <c r="A53" s="11">
        <v>51</v>
      </c>
      <c r="B53" s="32" t="s">
        <v>225</v>
      </c>
      <c r="C53" s="12" t="s">
        <v>72</v>
      </c>
      <c r="D53" s="13"/>
      <c r="E53" s="17"/>
      <c r="F53" s="17"/>
      <c r="G53" s="17"/>
      <c r="H53" s="17"/>
      <c r="I53" s="17"/>
      <c r="J53" s="17"/>
      <c r="K53" s="17"/>
      <c r="L53" s="17"/>
      <c r="M53" s="14"/>
      <c r="N53" s="4"/>
      <c r="O53" s="4">
        <v>72</v>
      </c>
      <c r="P53" s="4">
        <v>4808</v>
      </c>
      <c r="Q53" s="4">
        <f>VLOOKUP(A53,[1]sum!$A$2:$H$154,7,FALSE)</f>
        <v>79</v>
      </c>
      <c r="R53" s="4">
        <f>VLOOKUP(A53,[1]sum!$A$2:$H$154,8,FALSE)</f>
        <v>5469</v>
      </c>
    </row>
    <row r="54" spans="1:18" ht="15" customHeight="1">
      <c r="A54" s="11">
        <v>52</v>
      </c>
      <c r="B54" s="32" t="s">
        <v>225</v>
      </c>
      <c r="C54" s="12" t="s">
        <v>73</v>
      </c>
      <c r="D54" s="13"/>
      <c r="E54" s="17"/>
      <c r="F54" s="17"/>
      <c r="G54" s="17"/>
      <c r="H54" s="17"/>
      <c r="I54" s="17"/>
      <c r="J54" s="17"/>
      <c r="K54" s="17"/>
      <c r="L54" s="17"/>
      <c r="M54" s="14"/>
      <c r="N54" s="4"/>
      <c r="O54" s="4">
        <v>33</v>
      </c>
      <c r="P54" s="4">
        <v>2179</v>
      </c>
      <c r="Q54" s="4">
        <f>VLOOKUP(A54,[1]sum!$A$2:$H$154,7,FALSE)</f>
        <v>77</v>
      </c>
      <c r="R54" s="4">
        <f>VLOOKUP(A54,[1]sum!$A$2:$H$154,8,FALSE)</f>
        <v>6267</v>
      </c>
    </row>
    <row r="55" spans="1:18" ht="15" customHeight="1">
      <c r="A55" s="11">
        <v>53</v>
      </c>
      <c r="B55" s="32" t="s">
        <v>225</v>
      </c>
      <c r="C55" s="12" t="s">
        <v>74</v>
      </c>
      <c r="D55" s="13"/>
      <c r="E55" s="17"/>
      <c r="F55" s="17"/>
      <c r="G55" s="17"/>
      <c r="H55" s="17"/>
      <c r="I55" s="17"/>
      <c r="J55" s="17"/>
      <c r="K55" s="17"/>
      <c r="L55" s="17"/>
      <c r="M55" s="14"/>
      <c r="N55" s="4"/>
      <c r="O55" s="4">
        <v>29</v>
      </c>
      <c r="P55" s="4">
        <v>2511</v>
      </c>
      <c r="Q55" s="4">
        <f>VLOOKUP(A55,[1]sum!$A$2:$H$154,7,FALSE)</f>
        <v>51</v>
      </c>
      <c r="R55" s="4">
        <f>VLOOKUP(A55,[1]sum!$A$2:$H$154,8,FALSE)</f>
        <v>3493</v>
      </c>
    </row>
    <row r="56" spans="1:18" ht="15" customHeight="1">
      <c r="A56" s="11">
        <v>54</v>
      </c>
      <c r="B56" s="32" t="s">
        <v>225</v>
      </c>
      <c r="C56" s="12" t="s">
        <v>75</v>
      </c>
      <c r="D56" s="13"/>
      <c r="E56" s="17"/>
      <c r="F56" s="17"/>
      <c r="G56" s="17"/>
      <c r="H56" s="17"/>
      <c r="I56" s="17"/>
      <c r="J56" s="17"/>
      <c r="K56" s="17"/>
      <c r="L56" s="17"/>
      <c r="M56" s="14"/>
      <c r="N56" s="4"/>
      <c r="O56" s="4">
        <v>31</v>
      </c>
      <c r="P56" s="4">
        <v>2629</v>
      </c>
      <c r="Q56" s="4">
        <f>VLOOKUP(A56,[1]sum!$A$2:$H$154,7,FALSE)</f>
        <v>78</v>
      </c>
      <c r="R56" s="4">
        <f>VLOOKUP(A56,[1]sum!$A$2:$H$154,8,FALSE)</f>
        <v>5242</v>
      </c>
    </row>
    <row r="57" spans="1:18" ht="15" customHeight="1">
      <c r="A57" s="11">
        <v>55</v>
      </c>
      <c r="B57" s="32" t="s">
        <v>225</v>
      </c>
      <c r="C57" s="12" t="s">
        <v>76</v>
      </c>
      <c r="D57" s="13"/>
      <c r="E57" s="17"/>
      <c r="F57" s="17"/>
      <c r="G57" s="17"/>
      <c r="H57" s="17"/>
      <c r="I57" s="17"/>
      <c r="J57" s="17"/>
      <c r="K57" s="17"/>
      <c r="L57" s="17"/>
      <c r="M57" s="14"/>
      <c r="N57" s="4"/>
      <c r="O57" s="4"/>
      <c r="P57" s="4">
        <v>0</v>
      </c>
      <c r="Q57" s="4">
        <f>VLOOKUP(A57,[1]sum!$A$2:$H$154,7,FALSE)</f>
        <v>112</v>
      </c>
      <c r="R57" s="4">
        <f>VLOOKUP(A57,[1]sum!$A$2:$H$154,8,FALSE)</f>
        <v>7444</v>
      </c>
    </row>
    <row r="58" spans="1:18" ht="15" customHeight="1">
      <c r="A58" s="11">
        <v>56</v>
      </c>
      <c r="B58" s="32" t="s">
        <v>225</v>
      </c>
      <c r="C58" s="12" t="s">
        <v>77</v>
      </c>
      <c r="D58" s="13"/>
      <c r="E58" s="17"/>
      <c r="F58" s="17"/>
      <c r="G58" s="17"/>
      <c r="H58" s="17"/>
      <c r="I58" s="17"/>
      <c r="J58" s="17"/>
      <c r="K58" s="17"/>
      <c r="L58" s="17"/>
      <c r="M58" s="14"/>
      <c r="N58" s="4"/>
      <c r="O58" s="4">
        <v>71</v>
      </c>
      <c r="P58" s="4">
        <v>5529</v>
      </c>
      <c r="Q58" s="4">
        <f>VLOOKUP(A58,[1]sum!$A$2:$H$154,7,FALSE)</f>
        <v>93</v>
      </c>
      <c r="R58" s="4">
        <f>VLOOKUP(A58,[1]sum!$A$2:$H$154,8,FALSE)</f>
        <v>7459</v>
      </c>
    </row>
    <row r="59" spans="1:18" ht="15" customHeight="1">
      <c r="A59" s="11">
        <v>57</v>
      </c>
      <c r="B59" s="32" t="s">
        <v>225</v>
      </c>
      <c r="C59" s="12" t="s">
        <v>78</v>
      </c>
      <c r="D59" s="13"/>
      <c r="E59" s="17"/>
      <c r="F59" s="17"/>
      <c r="G59" s="17"/>
      <c r="H59" s="17"/>
      <c r="I59" s="17"/>
      <c r="J59" s="17"/>
      <c r="K59" s="17"/>
      <c r="L59" s="17"/>
      <c r="M59" s="14"/>
      <c r="N59" s="4"/>
      <c r="O59" s="4">
        <v>40</v>
      </c>
      <c r="P59" s="4">
        <v>3572</v>
      </c>
      <c r="Q59" s="4">
        <f>VLOOKUP(A59,[1]sum!$A$2:$H$154,7,FALSE)</f>
        <v>145</v>
      </c>
      <c r="R59" s="4">
        <f>VLOOKUP(A59,[1]sum!$A$2:$H$154,8,FALSE)</f>
        <v>10027</v>
      </c>
    </row>
    <row r="60" spans="1:18" ht="15" customHeight="1">
      <c r="A60" s="11">
        <v>58</v>
      </c>
      <c r="B60" s="32" t="s">
        <v>225</v>
      </c>
      <c r="C60" s="12" t="s">
        <v>79</v>
      </c>
      <c r="D60" s="13"/>
      <c r="E60" s="17"/>
      <c r="F60" s="17"/>
      <c r="G60" s="17"/>
      <c r="H60" s="17"/>
      <c r="I60" s="17"/>
      <c r="J60" s="17"/>
      <c r="K60" s="17"/>
      <c r="L60" s="17"/>
      <c r="M60" s="14"/>
      <c r="N60" s="4"/>
      <c r="O60" s="4">
        <v>59</v>
      </c>
      <c r="P60" s="4">
        <v>3749</v>
      </c>
      <c r="Q60" s="4">
        <f>VLOOKUP(A60,[1]sum!$A$2:$H$154,7,FALSE)</f>
        <v>109</v>
      </c>
      <c r="R60" s="4">
        <f>VLOOKUP(A60,[1]sum!$A$2:$H$154,8,FALSE)</f>
        <v>7011</v>
      </c>
    </row>
    <row r="61" spans="1:18" ht="15" customHeight="1">
      <c r="A61" s="11">
        <v>59</v>
      </c>
      <c r="B61" s="32" t="s">
        <v>225</v>
      </c>
      <c r="C61" s="12" t="s">
        <v>80</v>
      </c>
      <c r="D61" s="13"/>
      <c r="E61" s="17"/>
      <c r="F61" s="17"/>
      <c r="G61" s="17"/>
      <c r="H61" s="17"/>
      <c r="I61" s="17"/>
      <c r="J61" s="17"/>
      <c r="K61" s="17"/>
      <c r="L61" s="17"/>
      <c r="M61" s="14"/>
      <c r="N61" s="4"/>
      <c r="O61" s="4">
        <v>46</v>
      </c>
      <c r="P61" s="4">
        <v>2902</v>
      </c>
      <c r="Q61" s="4">
        <f>VLOOKUP(A61,[1]sum!$A$2:$H$154,7,FALSE)</f>
        <v>95</v>
      </c>
      <c r="R61" s="4">
        <f>VLOOKUP(A61,[1]sum!$A$2:$H$154,8,FALSE)</f>
        <v>6165</v>
      </c>
    </row>
    <row r="62" spans="1:18" ht="15" customHeight="1">
      <c r="A62" s="11">
        <v>60</v>
      </c>
      <c r="B62" s="32" t="s">
        <v>225</v>
      </c>
      <c r="C62" s="12" t="s">
        <v>81</v>
      </c>
      <c r="D62" s="13"/>
      <c r="E62" s="17"/>
      <c r="F62" s="17"/>
      <c r="G62" s="17"/>
      <c r="H62" s="17"/>
      <c r="I62" s="17"/>
      <c r="J62" s="17"/>
      <c r="K62" s="17"/>
      <c r="L62" s="17"/>
      <c r="M62" s="14"/>
      <c r="N62" s="4"/>
      <c r="O62" s="4">
        <v>37</v>
      </c>
      <c r="P62" s="4">
        <v>2655</v>
      </c>
      <c r="Q62" s="4">
        <f>VLOOKUP(A62,[1]sum!$A$2:$H$154,7,FALSE)</f>
        <v>49</v>
      </c>
      <c r="R62" s="4">
        <f>VLOOKUP(A62,[1]sum!$A$2:$H$154,8,FALSE)</f>
        <v>3163</v>
      </c>
    </row>
    <row r="63" spans="1:18" ht="15" customHeight="1">
      <c r="A63" s="11">
        <v>61</v>
      </c>
      <c r="B63" s="32" t="s">
        <v>225</v>
      </c>
      <c r="C63" s="12" t="s">
        <v>82</v>
      </c>
      <c r="D63" s="13"/>
      <c r="E63" s="17"/>
      <c r="F63" s="17"/>
      <c r="G63" s="17"/>
      <c r="H63" s="17"/>
      <c r="I63" s="17"/>
      <c r="J63" s="17"/>
      <c r="K63" s="17"/>
      <c r="L63" s="17"/>
      <c r="M63" s="14"/>
      <c r="N63" s="4"/>
      <c r="O63" s="4">
        <v>25</v>
      </c>
      <c r="P63" s="4">
        <v>1991</v>
      </c>
      <c r="Q63" s="4">
        <f>VLOOKUP(A63,[1]sum!$A$2:$H$154,7,FALSE)</f>
        <v>71</v>
      </c>
      <c r="R63" s="4">
        <f>VLOOKUP(A63,[1]sum!$A$2:$H$154,8,FALSE)</f>
        <v>5209</v>
      </c>
    </row>
    <row r="64" spans="1:18" ht="15" customHeight="1">
      <c r="A64" s="11">
        <v>62</v>
      </c>
      <c r="B64" s="32" t="s">
        <v>225</v>
      </c>
      <c r="C64" s="12" t="s">
        <v>83</v>
      </c>
      <c r="D64" s="13"/>
      <c r="E64" s="17"/>
      <c r="F64" s="17"/>
      <c r="G64" s="17"/>
      <c r="H64" s="17"/>
      <c r="I64" s="17"/>
      <c r="J64" s="17"/>
      <c r="K64" s="17"/>
      <c r="L64" s="17"/>
      <c r="M64" s="14"/>
      <c r="N64" s="4"/>
      <c r="O64" s="4">
        <v>22</v>
      </c>
      <c r="P64" s="4">
        <v>1242</v>
      </c>
      <c r="Q64" s="4">
        <f>VLOOKUP(A64,[1]sum!$A$2:$H$154,7,FALSE)</f>
        <v>76</v>
      </c>
      <c r="R64" s="4">
        <f>VLOOKUP(A64,[1]sum!$A$2:$H$154,8,FALSE)</f>
        <v>4852</v>
      </c>
    </row>
    <row r="65" spans="1:18" ht="15" customHeight="1">
      <c r="A65" s="11">
        <v>63</v>
      </c>
      <c r="B65" s="32" t="s">
        <v>225</v>
      </c>
      <c r="C65" s="12" t="s">
        <v>84</v>
      </c>
      <c r="D65" s="13"/>
      <c r="E65" s="17"/>
      <c r="F65" s="17"/>
      <c r="G65" s="17"/>
      <c r="H65" s="17"/>
      <c r="I65" s="17"/>
      <c r="J65" s="17"/>
      <c r="K65" s="17"/>
      <c r="L65" s="17"/>
      <c r="M65" s="14"/>
      <c r="N65" s="4"/>
      <c r="O65" s="4"/>
      <c r="P65" s="4"/>
      <c r="Q65" s="4">
        <f>VLOOKUP(A65,[1]sum!$A$2:$H$154,7,FALSE)</f>
        <v>53</v>
      </c>
      <c r="R65" s="4">
        <f>VLOOKUP(A65,[1]sum!$A$2:$H$154,8,FALSE)</f>
        <v>3595</v>
      </c>
    </row>
    <row r="66" spans="1:18" ht="15" customHeight="1">
      <c r="A66" s="11">
        <v>64</v>
      </c>
      <c r="B66" s="32" t="s">
        <v>225</v>
      </c>
      <c r="C66" s="12" t="s">
        <v>85</v>
      </c>
      <c r="D66" s="13"/>
      <c r="E66" s="17"/>
      <c r="F66" s="17"/>
      <c r="G66" s="17"/>
      <c r="H66" s="17"/>
      <c r="I66" s="17"/>
      <c r="J66" s="17"/>
      <c r="K66" s="17"/>
      <c r="L66" s="17"/>
      <c r="M66" s="14"/>
      <c r="N66" s="4"/>
      <c r="O66" s="4">
        <v>38</v>
      </c>
      <c r="P66" s="4">
        <v>2578</v>
      </c>
      <c r="Q66" s="4">
        <f>VLOOKUP(A66,[1]sum!$A$2:$H$154,7,FALSE)</f>
        <v>103</v>
      </c>
      <c r="R66" s="4">
        <f>VLOOKUP(A66,[1]sum!$A$2:$H$154,8,FALSE)</f>
        <v>6661</v>
      </c>
    </row>
    <row r="67" spans="1:18" ht="15" customHeight="1">
      <c r="A67" s="11">
        <v>65</v>
      </c>
      <c r="B67" s="32" t="s">
        <v>225</v>
      </c>
      <c r="C67" s="12" t="s">
        <v>86</v>
      </c>
      <c r="D67" s="13"/>
      <c r="E67" s="17"/>
      <c r="F67" s="17"/>
      <c r="G67" s="17"/>
      <c r="H67" s="17"/>
      <c r="I67" s="17"/>
      <c r="J67" s="17"/>
      <c r="K67" s="17"/>
      <c r="L67" s="17"/>
      <c r="M67" s="14"/>
      <c r="N67" s="4"/>
      <c r="O67" s="4">
        <v>12</v>
      </c>
      <c r="P67" s="4">
        <v>616</v>
      </c>
      <c r="Q67" s="4">
        <f>VLOOKUP(A67,[1]sum!$A$2:$H$154,7,FALSE)</f>
        <v>29</v>
      </c>
      <c r="R67" s="4">
        <f>VLOOKUP(A67,[1]sum!$A$2:$H$154,8,FALSE)</f>
        <v>1835</v>
      </c>
    </row>
    <row r="68" spans="1:18" ht="15" customHeight="1">
      <c r="A68" s="11">
        <v>66</v>
      </c>
      <c r="B68" s="32" t="s">
        <v>225</v>
      </c>
      <c r="C68" s="12" t="s">
        <v>87</v>
      </c>
      <c r="D68" s="13"/>
      <c r="E68" s="17"/>
      <c r="F68" s="17"/>
      <c r="G68" s="17"/>
      <c r="H68" s="17"/>
      <c r="I68" s="17"/>
      <c r="J68" s="17"/>
      <c r="K68" s="17"/>
      <c r="L68" s="17"/>
      <c r="M68" s="14"/>
      <c r="N68" s="4"/>
      <c r="O68" s="4">
        <v>46</v>
      </c>
      <c r="P68" s="4">
        <v>3258</v>
      </c>
      <c r="Q68" s="4">
        <f>VLOOKUP(A68,[1]sum!$A$2:$H$154,7,FALSE)</f>
        <v>76</v>
      </c>
      <c r="R68" s="4">
        <f>VLOOKUP(A68,[1]sum!$A$2:$H$154,8,FALSE)</f>
        <v>5328</v>
      </c>
    </row>
    <row r="69" spans="1:18" ht="15" customHeight="1">
      <c r="A69" s="11">
        <v>67</v>
      </c>
      <c r="B69" s="32" t="s">
        <v>225</v>
      </c>
      <c r="C69" s="12" t="s">
        <v>88</v>
      </c>
      <c r="D69" s="13"/>
      <c r="E69" s="17"/>
      <c r="F69" s="17"/>
      <c r="G69" s="17"/>
      <c r="H69" s="17"/>
      <c r="I69" s="17"/>
      <c r="J69" s="17"/>
      <c r="K69" s="17"/>
      <c r="L69" s="17"/>
      <c r="M69" s="14"/>
      <c r="N69" s="4"/>
      <c r="O69" s="4">
        <v>15</v>
      </c>
      <c r="P69" s="4">
        <v>1109</v>
      </c>
      <c r="Q69" s="4">
        <f>VLOOKUP(A69,[1]sum!$A$2:$H$154,7,FALSE)</f>
        <v>74</v>
      </c>
      <c r="R69" s="4">
        <f>VLOOKUP(A69,[1]sum!$A$2:$H$154,8,FALSE)</f>
        <v>5378</v>
      </c>
    </row>
    <row r="70" spans="1:18" ht="15" customHeight="1">
      <c r="A70" s="11">
        <v>68</v>
      </c>
      <c r="B70" s="32" t="s">
        <v>225</v>
      </c>
      <c r="C70" s="12" t="s">
        <v>89</v>
      </c>
      <c r="D70" s="13"/>
      <c r="E70" s="17"/>
      <c r="F70" s="17"/>
      <c r="G70" s="17"/>
      <c r="H70" s="17"/>
      <c r="I70" s="17"/>
      <c r="J70" s="17"/>
      <c r="K70" s="17"/>
      <c r="L70" s="17"/>
      <c r="M70" s="14"/>
      <c r="N70" s="4"/>
      <c r="O70" s="4">
        <v>7</v>
      </c>
      <c r="P70" s="4">
        <v>625</v>
      </c>
      <c r="Q70" s="4">
        <f>VLOOKUP(A70,[1]sum!$A$2:$H$154,7,FALSE)</f>
        <v>15</v>
      </c>
      <c r="R70" s="4">
        <f>VLOOKUP(A70,[1]sum!$A$2:$H$154,8,FALSE)</f>
        <v>1261</v>
      </c>
    </row>
    <row r="71" spans="1:18" ht="15" customHeight="1">
      <c r="A71" s="11">
        <v>69</v>
      </c>
      <c r="B71" s="32" t="s">
        <v>225</v>
      </c>
      <c r="C71" s="12" t="s">
        <v>90</v>
      </c>
      <c r="D71" s="13"/>
      <c r="E71" s="17"/>
      <c r="F71" s="17"/>
      <c r="G71" s="17"/>
      <c r="H71" s="17"/>
      <c r="I71" s="17"/>
      <c r="J71" s="17"/>
      <c r="K71" s="17"/>
      <c r="L71" s="17"/>
      <c r="M71" s="14"/>
      <c r="N71" s="4"/>
      <c r="O71" s="4">
        <v>36</v>
      </c>
      <c r="P71" s="4">
        <v>2244</v>
      </c>
      <c r="Q71" s="4">
        <f>VLOOKUP(A71,[1]sum!$A$2:$H$154,7,FALSE)</f>
        <v>76</v>
      </c>
      <c r="R71" s="4">
        <f>VLOOKUP(A71,[1]sum!$A$2:$H$154,8,FALSE)</f>
        <v>5600</v>
      </c>
    </row>
    <row r="72" spans="1:18" ht="15" customHeight="1">
      <c r="A72" s="11">
        <v>70</v>
      </c>
      <c r="B72" s="32" t="s">
        <v>225</v>
      </c>
      <c r="C72" s="12" t="s">
        <v>91</v>
      </c>
      <c r="D72" s="13"/>
      <c r="E72" s="17"/>
      <c r="F72" s="17"/>
      <c r="G72" s="17"/>
      <c r="H72" s="17"/>
      <c r="I72" s="17"/>
      <c r="J72" s="17"/>
      <c r="K72" s="17"/>
      <c r="L72" s="17"/>
      <c r="M72" s="14"/>
      <c r="N72" s="4"/>
      <c r="O72" s="4"/>
      <c r="P72" s="4"/>
      <c r="Q72" s="4">
        <f>VLOOKUP(A72,[1]sum!$A$2:$H$154,7,FALSE)</f>
        <v>28</v>
      </c>
      <c r="R72" s="4">
        <f>VLOOKUP(A72,[1]sum!$A$2:$H$154,8,FALSE)</f>
        <v>1900</v>
      </c>
    </row>
    <row r="73" spans="1:18" ht="15" customHeight="1">
      <c r="A73" s="11">
        <v>71</v>
      </c>
      <c r="B73" s="34" t="s">
        <v>236</v>
      </c>
      <c r="C73" s="12" t="s">
        <v>92</v>
      </c>
      <c r="D73" s="13"/>
      <c r="E73" s="17"/>
      <c r="F73" s="17"/>
      <c r="G73" s="17"/>
      <c r="H73" s="17"/>
      <c r="I73" s="17"/>
      <c r="J73" s="17"/>
      <c r="K73" s="17"/>
      <c r="L73" s="17"/>
      <c r="M73" s="14"/>
      <c r="N73" s="4"/>
      <c r="O73" s="4"/>
      <c r="P73" s="4"/>
      <c r="Q73" s="4">
        <f>VLOOKUP(A73,[1]sum!$A$2:$H$154,7,FALSE)</f>
        <v>55</v>
      </c>
      <c r="R73" s="4">
        <f>VLOOKUP(A73,[1]sum!$A$2:$H$154,8,FALSE)</f>
        <v>4197</v>
      </c>
    </row>
    <row r="74" spans="1:18" ht="15" customHeight="1">
      <c r="A74" s="11">
        <v>72</v>
      </c>
      <c r="B74" s="32" t="s">
        <v>225</v>
      </c>
      <c r="C74" s="12" t="s">
        <v>93</v>
      </c>
      <c r="D74" s="13"/>
      <c r="E74" s="17"/>
      <c r="F74" s="17"/>
      <c r="G74" s="17"/>
      <c r="H74" s="17"/>
      <c r="I74" s="17"/>
      <c r="J74" s="17"/>
      <c r="K74" s="17"/>
      <c r="L74" s="17"/>
      <c r="M74" s="14"/>
      <c r="N74" s="4"/>
      <c r="O74" s="4"/>
      <c r="P74" s="4"/>
      <c r="Q74" s="4">
        <f>VLOOKUP(A74,[1]sum!$A$2:$H$154,7,FALSE)</f>
        <v>10</v>
      </c>
      <c r="R74" s="4">
        <f>VLOOKUP(A74,[1]sum!$A$2:$H$154,8,FALSE)</f>
        <v>598</v>
      </c>
    </row>
    <row r="75" spans="1:18" ht="15" hidden="1" customHeight="1">
      <c r="A75" s="11">
        <v>73</v>
      </c>
      <c r="B75" s="32" t="s">
        <v>225</v>
      </c>
      <c r="C75" s="12" t="s">
        <v>94</v>
      </c>
      <c r="D75" s="13"/>
      <c r="E75" s="17"/>
      <c r="F75" s="17"/>
      <c r="G75" s="17"/>
      <c r="H75" s="17"/>
      <c r="I75" s="17"/>
      <c r="J75" s="17"/>
      <c r="K75" s="17"/>
      <c r="L75" s="17"/>
      <c r="M75" s="14"/>
      <c r="N75" s="4"/>
      <c r="O75" s="4"/>
      <c r="P75" s="4"/>
      <c r="Q75" s="4" t="e">
        <f>VLOOKUP(A75,[1]sum!$A$2:$H$154,7,FALSE)</f>
        <v>#N/A</v>
      </c>
      <c r="R75" s="4" t="e">
        <f>VLOOKUP(A75,[1]sum!$A$2:$H$154,8,FALSE)</f>
        <v>#N/A</v>
      </c>
    </row>
    <row r="76" spans="1:18" ht="15" hidden="1" customHeight="1">
      <c r="A76" s="11">
        <v>74</v>
      </c>
      <c r="B76" s="32" t="s">
        <v>225</v>
      </c>
      <c r="C76" s="12" t="s">
        <v>95</v>
      </c>
      <c r="D76" s="13"/>
      <c r="E76" s="17"/>
      <c r="F76" s="17"/>
      <c r="G76" s="17"/>
      <c r="H76" s="17"/>
      <c r="I76" s="17"/>
      <c r="J76" s="17"/>
      <c r="K76" s="17"/>
      <c r="L76" s="17"/>
      <c r="M76" s="14"/>
      <c r="N76" s="4"/>
      <c r="O76" s="4"/>
      <c r="P76" s="4"/>
      <c r="Q76" s="4" t="e">
        <f>VLOOKUP(A76,[1]sum!$A$2:$H$154,7,FALSE)</f>
        <v>#N/A</v>
      </c>
      <c r="R76" s="4" t="e">
        <f>VLOOKUP(A76,[1]sum!$A$2:$H$154,8,FALSE)</f>
        <v>#N/A</v>
      </c>
    </row>
    <row r="77" spans="1:18" ht="15" customHeight="1">
      <c r="A77" s="11">
        <v>75</v>
      </c>
      <c r="B77" s="31" t="s">
        <v>239</v>
      </c>
      <c r="C77" s="12" t="s">
        <v>96</v>
      </c>
      <c r="D77" s="13"/>
      <c r="E77" s="17"/>
      <c r="F77" s="17"/>
      <c r="G77" s="17"/>
      <c r="H77" s="17"/>
      <c r="I77" s="17"/>
      <c r="J77" s="17"/>
      <c r="K77" s="17"/>
      <c r="L77" s="17"/>
      <c r="M77" s="14"/>
      <c r="N77" s="4"/>
      <c r="O77" s="4"/>
      <c r="P77" s="4"/>
      <c r="Q77" s="4">
        <f>VLOOKUP(A77,[1]sum!$A$2:$H$154,7,FALSE)</f>
        <v>97</v>
      </c>
      <c r="R77" s="4">
        <f>VLOOKUP(A77,[1]sum!$A$2:$H$154,8,FALSE)</f>
        <v>7135</v>
      </c>
    </row>
    <row r="78" spans="1:18" ht="15" customHeight="1">
      <c r="A78" s="11">
        <v>76</v>
      </c>
      <c r="B78" s="31" t="s">
        <v>240</v>
      </c>
      <c r="C78" s="12" t="s">
        <v>97</v>
      </c>
      <c r="D78" s="13"/>
      <c r="E78" s="17"/>
      <c r="F78" s="17"/>
      <c r="G78" s="17"/>
      <c r="H78" s="17"/>
      <c r="I78" s="17"/>
      <c r="J78" s="17"/>
      <c r="K78" s="17"/>
      <c r="L78" s="17"/>
      <c r="M78" s="14"/>
      <c r="N78" s="4"/>
      <c r="O78" s="4"/>
      <c r="P78" s="4"/>
      <c r="Q78" s="4">
        <f>VLOOKUP(A78,[1]sum!$A$2:$H$154,7,FALSE)</f>
        <v>84</v>
      </c>
      <c r="R78" s="4">
        <f>VLOOKUP(A78,[1]sum!$A$2:$H$154,8,FALSE)</f>
        <v>5148</v>
      </c>
    </row>
    <row r="79" spans="1:18" ht="15" customHeight="1">
      <c r="A79" s="11">
        <v>77</v>
      </c>
      <c r="B79" s="31" t="s">
        <v>240</v>
      </c>
      <c r="C79" s="12" t="s">
        <v>98</v>
      </c>
      <c r="D79" s="13"/>
      <c r="E79" s="17"/>
      <c r="F79" s="17"/>
      <c r="G79" s="17"/>
      <c r="H79" s="17"/>
      <c r="I79" s="17"/>
      <c r="J79" s="17"/>
      <c r="K79" s="17"/>
      <c r="L79" s="17"/>
      <c r="M79" s="14"/>
      <c r="N79" s="4"/>
      <c r="O79" s="4"/>
      <c r="P79" s="4"/>
      <c r="Q79" s="4">
        <f>VLOOKUP(A79,[1]sum!$A$2:$H$154,7,FALSE)</f>
        <v>28</v>
      </c>
      <c r="R79" s="4">
        <f>VLOOKUP(A79,[1]sum!$A$2:$H$154,8,FALSE)</f>
        <v>1948</v>
      </c>
    </row>
    <row r="80" spans="1:18" ht="15" customHeight="1">
      <c r="A80" s="11">
        <v>78</v>
      </c>
      <c r="B80" s="31" t="s">
        <v>240</v>
      </c>
      <c r="C80" s="12" t="s">
        <v>99</v>
      </c>
      <c r="D80" s="13"/>
      <c r="E80" s="17"/>
      <c r="F80" s="17"/>
      <c r="G80" s="17"/>
      <c r="H80" s="17"/>
      <c r="I80" s="17"/>
      <c r="J80" s="17"/>
      <c r="K80" s="17"/>
      <c r="L80" s="17"/>
      <c r="M80" s="14"/>
      <c r="N80" s="4"/>
      <c r="O80" s="4"/>
      <c r="P80" s="4"/>
      <c r="Q80" s="4">
        <f>VLOOKUP(A80,[1]sum!$A$2:$H$154,7,FALSE)</f>
        <v>19</v>
      </c>
      <c r="R80" s="4">
        <f>VLOOKUP(A80,[1]sum!$A$2:$H$154,8,FALSE)</f>
        <v>1225</v>
      </c>
    </row>
    <row r="81" spans="1:18" ht="15" customHeight="1">
      <c r="A81" s="11">
        <v>79</v>
      </c>
      <c r="B81" s="31" t="s">
        <v>240</v>
      </c>
      <c r="C81" s="12" t="s">
        <v>100</v>
      </c>
      <c r="D81" s="13"/>
      <c r="E81" s="17"/>
      <c r="F81" s="17"/>
      <c r="G81" s="17"/>
      <c r="H81" s="17"/>
      <c r="I81" s="17"/>
      <c r="J81" s="17"/>
      <c r="K81" s="17"/>
      <c r="L81" s="17"/>
      <c r="M81" s="14"/>
      <c r="N81" s="4"/>
      <c r="O81" s="4"/>
      <c r="P81" s="4"/>
      <c r="Q81" s="4">
        <f>VLOOKUP(A81,[1]sum!$A$2:$H$154,7,FALSE)</f>
        <v>31</v>
      </c>
      <c r="R81" s="4">
        <f>VLOOKUP(A81,[1]sum!$A$2:$H$154,8,FALSE)</f>
        <v>1913</v>
      </c>
    </row>
    <row r="82" spans="1:18" ht="15" customHeight="1">
      <c r="A82" s="11">
        <v>80</v>
      </c>
      <c r="B82" s="31" t="s">
        <v>241</v>
      </c>
      <c r="C82" s="12" t="s">
        <v>101</v>
      </c>
      <c r="D82" s="13"/>
      <c r="E82" s="17"/>
      <c r="F82" s="17"/>
      <c r="G82" s="17"/>
      <c r="H82" s="17"/>
      <c r="I82" s="17"/>
      <c r="J82" s="17"/>
      <c r="K82" s="17"/>
      <c r="L82" s="17"/>
      <c r="M82" s="14"/>
      <c r="N82" s="4"/>
      <c r="O82" s="4"/>
      <c r="P82" s="4"/>
      <c r="Q82" s="4">
        <f>VLOOKUP(A82,[1]sum!$A$2:$H$154,7,FALSE)</f>
        <v>33</v>
      </c>
      <c r="R82" s="4">
        <f>VLOOKUP(A82,[1]sum!$A$2:$H$154,8,FALSE)</f>
        <v>1987</v>
      </c>
    </row>
    <row r="83" spans="1:18" ht="15" customHeight="1">
      <c r="A83" s="11">
        <v>81</v>
      </c>
      <c r="B83" s="31" t="s">
        <v>225</v>
      </c>
      <c r="C83" s="12" t="s">
        <v>102</v>
      </c>
      <c r="D83" s="13"/>
      <c r="E83" s="17"/>
      <c r="F83" s="17"/>
      <c r="G83" s="17"/>
      <c r="H83" s="17"/>
      <c r="I83" s="17"/>
      <c r="J83" s="17"/>
      <c r="K83" s="17"/>
      <c r="L83" s="17"/>
      <c r="M83" s="14"/>
      <c r="N83" s="4"/>
      <c r="O83" s="4"/>
      <c r="P83" s="4"/>
      <c r="Q83" s="4">
        <f>VLOOKUP(A83,[1]sum!$A$2:$H$154,7,FALSE)</f>
        <v>20</v>
      </c>
      <c r="R83" s="4">
        <f>VLOOKUP(A83,[1]sum!$A$2:$H$154,8,FALSE)</f>
        <v>1132</v>
      </c>
    </row>
    <row r="84" spans="1:18" ht="15" customHeight="1">
      <c r="A84" s="11">
        <v>82</v>
      </c>
      <c r="B84" s="31" t="s">
        <v>240</v>
      </c>
      <c r="C84" s="12" t="s">
        <v>103</v>
      </c>
      <c r="D84" s="13"/>
      <c r="E84" s="17"/>
      <c r="F84" s="17"/>
      <c r="G84" s="17"/>
      <c r="H84" s="17"/>
      <c r="I84" s="17"/>
      <c r="J84" s="17"/>
      <c r="K84" s="17"/>
      <c r="L84" s="17"/>
      <c r="M84" s="14"/>
      <c r="N84" s="4"/>
      <c r="O84" s="4"/>
      <c r="P84" s="4"/>
      <c r="Q84" s="4">
        <f>VLOOKUP(A84,[1]sum!$A$2:$H$154,7,FALSE)</f>
        <v>49</v>
      </c>
      <c r="R84" s="4">
        <f>VLOOKUP(A84,[1]sum!$A$2:$H$154,8,FALSE)</f>
        <v>3099</v>
      </c>
    </row>
    <row r="85" spans="1:18" ht="15" customHeight="1">
      <c r="A85" s="11">
        <v>83</v>
      </c>
      <c r="B85" s="31" t="s">
        <v>225</v>
      </c>
      <c r="C85" s="12" t="s">
        <v>104</v>
      </c>
      <c r="D85" s="13"/>
      <c r="E85" s="17"/>
      <c r="F85" s="17"/>
      <c r="G85" s="17"/>
      <c r="H85" s="17"/>
      <c r="I85" s="17"/>
      <c r="J85" s="17"/>
      <c r="K85" s="17"/>
      <c r="L85" s="17"/>
      <c r="M85" s="14"/>
      <c r="N85" s="4"/>
      <c r="O85" s="4"/>
      <c r="P85" s="4"/>
      <c r="Q85" s="4">
        <f>VLOOKUP(A85,[1]sum!$A$2:$H$154,7,FALSE)</f>
        <v>27</v>
      </c>
      <c r="R85" s="4">
        <f>VLOOKUP(A85,[1]sum!$A$2:$H$154,8,FALSE)</f>
        <v>2153</v>
      </c>
    </row>
    <row r="86" spans="1:18" ht="15" customHeight="1">
      <c r="A86" s="11">
        <v>84</v>
      </c>
      <c r="B86" s="31" t="s">
        <v>241</v>
      </c>
      <c r="C86" s="12" t="s">
        <v>105</v>
      </c>
      <c r="D86" s="13"/>
      <c r="E86" s="17"/>
      <c r="F86" s="17"/>
      <c r="G86" s="17"/>
      <c r="H86" s="17"/>
      <c r="I86" s="17"/>
      <c r="J86" s="17"/>
      <c r="K86" s="17"/>
      <c r="L86" s="17"/>
      <c r="M86" s="14"/>
      <c r="N86" s="4"/>
      <c r="O86" s="4"/>
      <c r="P86" s="4"/>
      <c r="Q86" s="4">
        <f>VLOOKUP(A86,[1]sum!$A$2:$H$154,7,FALSE)</f>
        <v>20</v>
      </c>
      <c r="R86" s="4">
        <f>VLOOKUP(A86,[1]sum!$A$2:$H$154,8,FALSE)</f>
        <v>1480</v>
      </c>
    </row>
    <row r="87" spans="1:18" ht="15" customHeight="1">
      <c r="A87" s="11">
        <v>85</v>
      </c>
      <c r="B87" s="31" t="s">
        <v>225</v>
      </c>
      <c r="C87" s="12" t="s">
        <v>106</v>
      </c>
      <c r="D87" s="13"/>
      <c r="E87" s="17"/>
      <c r="F87" s="17"/>
      <c r="G87" s="17"/>
      <c r="H87" s="17"/>
      <c r="I87" s="17"/>
      <c r="J87" s="17"/>
      <c r="K87" s="17"/>
      <c r="L87" s="17"/>
      <c r="M87" s="14"/>
      <c r="N87" s="4"/>
      <c r="O87" s="4"/>
      <c r="P87" s="4"/>
      <c r="Q87" s="4">
        <f>VLOOKUP(A87,[1]sum!$A$2:$H$154,7,FALSE)</f>
        <v>20</v>
      </c>
      <c r="R87" s="4">
        <f>VLOOKUP(A87,[1]sum!$A$2:$H$154,8,FALSE)</f>
        <v>1604</v>
      </c>
    </row>
    <row r="88" spans="1:18" ht="15" customHeight="1">
      <c r="A88" s="11">
        <v>86</v>
      </c>
      <c r="B88" s="31" t="s">
        <v>239</v>
      </c>
      <c r="C88" s="12" t="s">
        <v>107</v>
      </c>
      <c r="D88" s="13"/>
      <c r="E88" s="17"/>
      <c r="F88" s="17"/>
      <c r="G88" s="17"/>
      <c r="H88" s="17"/>
      <c r="I88" s="17"/>
      <c r="J88" s="17"/>
      <c r="K88" s="17"/>
      <c r="L88" s="17"/>
      <c r="M88" s="14"/>
      <c r="N88" s="4"/>
      <c r="O88" s="4"/>
      <c r="P88" s="4"/>
      <c r="Q88" s="4">
        <f>VLOOKUP(A88,[1]sum!$A$2:$H$154,7,FALSE)</f>
        <v>50</v>
      </c>
      <c r="R88" s="4">
        <f>VLOOKUP(A88,[1]sum!$A$2:$H$154,8,FALSE)</f>
        <v>3490</v>
      </c>
    </row>
    <row r="89" spans="1:18" ht="15" customHeight="1">
      <c r="A89" s="11">
        <v>87</v>
      </c>
      <c r="B89" s="31" t="s">
        <v>239</v>
      </c>
      <c r="C89" s="12" t="s">
        <v>108</v>
      </c>
      <c r="D89" s="13"/>
      <c r="E89" s="17"/>
      <c r="F89" s="17"/>
      <c r="G89" s="17"/>
      <c r="H89" s="17"/>
      <c r="I89" s="17"/>
      <c r="J89" s="17"/>
      <c r="K89" s="17"/>
      <c r="L89" s="17"/>
      <c r="M89" s="14"/>
      <c r="N89" s="4"/>
      <c r="O89" s="4"/>
      <c r="P89" s="4"/>
      <c r="Q89" s="4">
        <f>VLOOKUP(A89,[1]sum!$A$2:$H$154,7,FALSE)</f>
        <v>44</v>
      </c>
      <c r="R89" s="4">
        <f>VLOOKUP(A89,[1]sum!$A$2:$H$154,8,FALSE)</f>
        <v>3376</v>
      </c>
    </row>
    <row r="90" spans="1:18" ht="15" customHeight="1">
      <c r="A90" s="11">
        <v>88</v>
      </c>
      <c r="B90" s="31" t="s">
        <v>239</v>
      </c>
      <c r="C90" s="12" t="s">
        <v>109</v>
      </c>
      <c r="D90" s="13"/>
      <c r="E90" s="17"/>
      <c r="F90" s="17"/>
      <c r="G90" s="17"/>
      <c r="H90" s="17"/>
      <c r="I90" s="17"/>
      <c r="J90" s="17"/>
      <c r="K90" s="17"/>
      <c r="L90" s="17"/>
      <c r="M90" s="14"/>
      <c r="N90" s="4"/>
      <c r="O90" s="4"/>
      <c r="P90" s="4"/>
      <c r="Q90" s="4">
        <f>VLOOKUP(A90,[1]sum!$A$2:$H$154,7,FALSE)</f>
        <v>16</v>
      </c>
      <c r="R90" s="4">
        <f>VLOOKUP(A90,[1]sum!$A$2:$H$154,8,FALSE)</f>
        <v>944</v>
      </c>
    </row>
    <row r="91" spans="1:18" ht="15" customHeight="1">
      <c r="A91" s="11">
        <v>89</v>
      </c>
      <c r="B91" s="31" t="s">
        <v>239</v>
      </c>
      <c r="C91" s="12" t="s">
        <v>110</v>
      </c>
      <c r="D91" s="13"/>
      <c r="E91" s="17"/>
      <c r="F91" s="17"/>
      <c r="G91" s="17"/>
      <c r="H91" s="17"/>
      <c r="I91" s="17"/>
      <c r="J91" s="17"/>
      <c r="K91" s="17"/>
      <c r="L91" s="17"/>
      <c r="M91" s="14"/>
      <c r="N91" s="4"/>
      <c r="O91" s="4"/>
      <c r="P91" s="4"/>
      <c r="Q91" s="4">
        <f>VLOOKUP(A91,[1]sum!$A$2:$H$154,7,FALSE)</f>
        <v>17</v>
      </c>
      <c r="R91" s="4">
        <f>VLOOKUP(A91,[1]sum!$A$2:$H$154,8,FALSE)</f>
        <v>1407</v>
      </c>
    </row>
    <row r="92" spans="1:18" ht="15" customHeight="1">
      <c r="A92" s="11">
        <v>90</v>
      </c>
      <c r="B92" s="31" t="s">
        <v>239</v>
      </c>
      <c r="C92" s="12" t="s">
        <v>111</v>
      </c>
      <c r="D92" s="13"/>
      <c r="E92" s="17"/>
      <c r="F92" s="17"/>
      <c r="G92" s="17"/>
      <c r="H92" s="17"/>
      <c r="I92" s="17"/>
      <c r="J92" s="17"/>
      <c r="K92" s="17"/>
      <c r="L92" s="17"/>
      <c r="M92" s="14"/>
      <c r="N92" s="4"/>
      <c r="O92" s="4"/>
      <c r="P92" s="4"/>
      <c r="Q92" s="4">
        <f>VLOOKUP(A92,[1]sum!$A$2:$H$154,7,FALSE)</f>
        <v>80</v>
      </c>
      <c r="R92" s="4">
        <f>VLOOKUP(A92,[1]sum!$A$2:$H$154,8,FALSE)</f>
        <v>5140</v>
      </c>
    </row>
    <row r="93" spans="1:18" ht="15" hidden="1" customHeight="1">
      <c r="A93" s="11">
        <v>91</v>
      </c>
      <c r="B93" s="31" t="s">
        <v>225</v>
      </c>
      <c r="C93" s="12" t="s">
        <v>112</v>
      </c>
      <c r="D93" s="13"/>
      <c r="E93" s="17"/>
      <c r="F93" s="17"/>
      <c r="G93" s="17"/>
      <c r="H93" s="17"/>
      <c r="I93" s="17"/>
      <c r="J93" s="17"/>
      <c r="K93" s="17"/>
      <c r="L93" s="17"/>
      <c r="M93" s="14"/>
      <c r="N93" s="4"/>
      <c r="O93" s="4"/>
      <c r="P93" s="4"/>
      <c r="Q93" s="4" t="e">
        <f>VLOOKUP(A93,[1]sum!$A$2:$H$154,7,FALSE)</f>
        <v>#N/A</v>
      </c>
      <c r="R93" s="4" t="e">
        <f>VLOOKUP(A93,[1]sum!$A$2:$H$154,8,FALSE)</f>
        <v>#N/A</v>
      </c>
    </row>
    <row r="94" spans="1:18" ht="15" customHeight="1">
      <c r="A94" s="11">
        <v>92</v>
      </c>
      <c r="B94" s="31" t="s">
        <v>239</v>
      </c>
      <c r="C94" s="12" t="s">
        <v>113</v>
      </c>
      <c r="D94" s="13"/>
      <c r="E94" s="17"/>
      <c r="F94" s="17"/>
      <c r="G94" s="17"/>
      <c r="H94" s="17"/>
      <c r="I94" s="17"/>
      <c r="J94" s="17"/>
      <c r="K94" s="17"/>
      <c r="L94" s="17"/>
      <c r="M94" s="14"/>
      <c r="N94" s="4"/>
      <c r="O94" s="4"/>
      <c r="P94" s="4"/>
      <c r="Q94" s="4">
        <f>VLOOKUP(A94,[1]sum!$A$2:$H$154,7,FALSE)</f>
        <v>22</v>
      </c>
      <c r="R94" s="4">
        <f>VLOOKUP(A94,[1]sum!$A$2:$H$154,8,FALSE)</f>
        <v>1534</v>
      </c>
    </row>
    <row r="95" spans="1:18" ht="15" customHeight="1">
      <c r="A95" s="11">
        <v>93</v>
      </c>
      <c r="B95" s="31" t="s">
        <v>242</v>
      </c>
      <c r="C95" s="12" t="s">
        <v>114</v>
      </c>
      <c r="D95" s="13"/>
      <c r="E95" s="17"/>
      <c r="F95" s="17"/>
      <c r="G95" s="17"/>
      <c r="H95" s="17"/>
      <c r="I95" s="17"/>
      <c r="J95" s="17"/>
      <c r="K95" s="17"/>
      <c r="L95" s="17"/>
      <c r="M95" s="14"/>
      <c r="N95" s="4"/>
      <c r="O95" s="4"/>
      <c r="P95" s="4"/>
      <c r="Q95" s="4">
        <f>VLOOKUP(A95,[1]sum!$A$2:$H$154,7,FALSE)</f>
        <v>25</v>
      </c>
      <c r="R95" s="4">
        <f>VLOOKUP(A95,[1]sum!$A$2:$H$154,8,FALSE)</f>
        <v>1995</v>
      </c>
    </row>
    <row r="96" spans="1:18" ht="15" customHeight="1">
      <c r="A96" s="11">
        <v>94</v>
      </c>
      <c r="B96" s="31" t="s">
        <v>225</v>
      </c>
      <c r="C96" s="12" t="s">
        <v>115</v>
      </c>
      <c r="D96" s="13"/>
      <c r="E96" s="17"/>
      <c r="F96" s="17"/>
      <c r="G96" s="17"/>
      <c r="H96" s="17"/>
      <c r="I96" s="17"/>
      <c r="J96" s="17"/>
      <c r="K96" s="17"/>
      <c r="L96" s="17"/>
      <c r="M96" s="14"/>
      <c r="N96" s="4"/>
      <c r="O96" s="4"/>
      <c r="P96" s="4"/>
      <c r="Q96" s="4">
        <f>VLOOKUP(A96,[1]sum!$A$2:$H$154,7,FALSE)</f>
        <v>31</v>
      </c>
      <c r="R96" s="4">
        <f>VLOOKUP(A96,[1]sum!$A$2:$H$154,8,FALSE)</f>
        <v>2017</v>
      </c>
    </row>
    <row r="97" spans="1:18" ht="15" customHeight="1">
      <c r="A97" s="11">
        <v>95</v>
      </c>
      <c r="B97" s="31" t="s">
        <v>232</v>
      </c>
      <c r="C97" s="12" t="s">
        <v>116</v>
      </c>
      <c r="D97" s="13"/>
      <c r="E97" s="17"/>
      <c r="F97" s="17"/>
      <c r="G97" s="17"/>
      <c r="H97" s="17"/>
      <c r="I97" s="17"/>
      <c r="J97" s="17"/>
      <c r="K97" s="17"/>
      <c r="L97" s="17"/>
      <c r="M97" s="14"/>
      <c r="N97" s="4"/>
      <c r="O97" s="4"/>
      <c r="P97" s="4"/>
      <c r="Q97" s="4">
        <f>VLOOKUP(A97,[1]sum!$A$2:$H$154,7,FALSE)</f>
        <v>46</v>
      </c>
      <c r="R97" s="4">
        <f>VLOOKUP(A97,[1]sum!$A$2:$H$154,8,FALSE)</f>
        <v>3046</v>
      </c>
    </row>
    <row r="98" spans="1:18" ht="15" customHeight="1">
      <c r="A98" s="11">
        <v>96</v>
      </c>
      <c r="B98" s="31" t="s">
        <v>239</v>
      </c>
      <c r="C98" s="12" t="s">
        <v>117</v>
      </c>
      <c r="D98" s="13"/>
      <c r="E98" s="17"/>
      <c r="F98" s="17"/>
      <c r="G98" s="17"/>
      <c r="H98" s="17"/>
      <c r="I98" s="17"/>
      <c r="J98" s="17"/>
      <c r="K98" s="17"/>
      <c r="L98" s="17"/>
      <c r="M98" s="14"/>
      <c r="N98" s="4"/>
      <c r="O98" s="4"/>
      <c r="P98" s="4"/>
      <c r="Q98" s="4">
        <f>VLOOKUP(A98,[1]sum!$A$2:$H$154,7,FALSE)</f>
        <v>27</v>
      </c>
      <c r="R98" s="4">
        <f>VLOOKUP(A98,[1]sum!$A$2:$H$154,8,FALSE)</f>
        <v>1737</v>
      </c>
    </row>
    <row r="99" spans="1:18" ht="15" customHeight="1">
      <c r="A99" s="11">
        <v>97</v>
      </c>
      <c r="B99" s="31" t="s">
        <v>243</v>
      </c>
      <c r="C99" s="12" t="s">
        <v>118</v>
      </c>
      <c r="D99" s="13"/>
      <c r="E99" s="17"/>
      <c r="F99" s="17"/>
      <c r="G99" s="17"/>
      <c r="H99" s="17"/>
      <c r="I99" s="17"/>
      <c r="J99" s="17"/>
      <c r="K99" s="17"/>
      <c r="L99" s="17"/>
      <c r="M99" s="14"/>
      <c r="N99" s="4"/>
      <c r="O99" s="4"/>
      <c r="P99" s="4"/>
      <c r="Q99" s="4">
        <f>VLOOKUP(A99,[1]sum!$A$2:$H$154,7,FALSE)</f>
        <v>27</v>
      </c>
      <c r="R99" s="4">
        <f>VLOOKUP(A99,[1]sum!$A$2:$H$154,8,FALSE)</f>
        <v>1717</v>
      </c>
    </row>
    <row r="100" spans="1:18" ht="15" customHeight="1">
      <c r="A100" s="11">
        <v>98</v>
      </c>
      <c r="B100" s="31" t="s">
        <v>239</v>
      </c>
      <c r="C100" s="12" t="s">
        <v>119</v>
      </c>
      <c r="D100" s="13"/>
      <c r="E100" s="17"/>
      <c r="F100" s="17"/>
      <c r="G100" s="17"/>
      <c r="H100" s="17"/>
      <c r="I100" s="17"/>
      <c r="J100" s="17"/>
      <c r="K100" s="17"/>
      <c r="L100" s="17"/>
      <c r="M100" s="14"/>
      <c r="N100" s="4"/>
      <c r="O100" s="4"/>
      <c r="P100" s="4"/>
      <c r="Q100" s="4">
        <f>VLOOKUP(A100,[1]sum!$A$2:$H$154,7,FALSE)</f>
        <v>21</v>
      </c>
      <c r="R100" s="4">
        <f>VLOOKUP(A100,[1]sum!$A$2:$H$154,8,FALSE)</f>
        <v>1491</v>
      </c>
    </row>
    <row r="101" spans="1:18" ht="15" hidden="1" customHeight="1">
      <c r="A101" s="11">
        <v>99</v>
      </c>
      <c r="B101" s="31" t="s">
        <v>239</v>
      </c>
      <c r="C101" s="12" t="s">
        <v>120</v>
      </c>
      <c r="D101" s="13"/>
      <c r="E101" s="17"/>
      <c r="F101" s="17"/>
      <c r="G101" s="17"/>
      <c r="H101" s="17"/>
      <c r="I101" s="17"/>
      <c r="J101" s="17"/>
      <c r="K101" s="17"/>
      <c r="L101" s="17"/>
      <c r="M101" s="14"/>
      <c r="N101" s="4"/>
      <c r="O101" s="4"/>
      <c r="P101" s="4"/>
      <c r="Q101" s="4" t="e">
        <f>VLOOKUP(A101,[1]sum!$A$2:$H$154,7,FALSE)</f>
        <v>#N/A</v>
      </c>
      <c r="R101" s="4" t="e">
        <f>VLOOKUP(A101,[1]sum!$A$2:$H$154,8,FALSE)</f>
        <v>#N/A</v>
      </c>
    </row>
    <row r="102" spans="1:18" ht="15" customHeight="1">
      <c r="A102" s="11">
        <v>100</v>
      </c>
      <c r="B102" s="31" t="s">
        <v>239</v>
      </c>
      <c r="C102" s="12" t="s">
        <v>121</v>
      </c>
      <c r="D102" s="13"/>
      <c r="E102" s="17"/>
      <c r="F102" s="17"/>
      <c r="G102" s="17"/>
      <c r="H102" s="17"/>
      <c r="I102" s="17"/>
      <c r="J102" s="17"/>
      <c r="K102" s="17"/>
      <c r="L102" s="17"/>
      <c r="M102" s="14"/>
      <c r="N102" s="4"/>
      <c r="O102" s="4"/>
      <c r="P102" s="4"/>
      <c r="Q102" s="4">
        <f>VLOOKUP(A102,[1]sum!$A$2:$H$154,7,FALSE)</f>
        <v>37</v>
      </c>
      <c r="R102" s="4">
        <f>VLOOKUP(A102,[1]sum!$A$2:$H$154,8,FALSE)</f>
        <v>2395</v>
      </c>
    </row>
    <row r="103" spans="1:18" ht="15" customHeight="1">
      <c r="A103" s="11">
        <v>101</v>
      </c>
      <c r="B103" s="31" t="s">
        <v>232</v>
      </c>
      <c r="C103" s="12" t="s">
        <v>122</v>
      </c>
      <c r="D103" s="13"/>
      <c r="E103" s="17"/>
      <c r="F103" s="17"/>
      <c r="G103" s="17"/>
      <c r="H103" s="17"/>
      <c r="I103" s="17"/>
      <c r="J103" s="17"/>
      <c r="K103" s="17"/>
      <c r="L103" s="17"/>
      <c r="M103" s="14"/>
      <c r="N103" s="4"/>
      <c r="O103" s="4"/>
      <c r="P103" s="4"/>
      <c r="Q103" s="4">
        <f>VLOOKUP(A103,[1]sum!$A$2:$H$154,7,FALSE)</f>
        <v>25</v>
      </c>
      <c r="R103" s="4">
        <f>VLOOKUP(A103,[1]sum!$A$2:$H$154,8,FALSE)</f>
        <v>1895</v>
      </c>
    </row>
    <row r="104" spans="1:18" ht="15" customHeight="1">
      <c r="A104" s="11">
        <v>102</v>
      </c>
      <c r="B104" s="31" t="s">
        <v>232</v>
      </c>
      <c r="C104" s="12" t="s">
        <v>123</v>
      </c>
      <c r="D104" s="13"/>
      <c r="E104" s="17"/>
      <c r="F104" s="17"/>
      <c r="G104" s="17"/>
      <c r="H104" s="17"/>
      <c r="I104" s="17"/>
      <c r="J104" s="17"/>
      <c r="K104" s="17"/>
      <c r="L104" s="17"/>
      <c r="M104" s="14"/>
      <c r="N104" s="4"/>
      <c r="O104" s="4"/>
      <c r="P104" s="4"/>
      <c r="Q104" s="4">
        <f>VLOOKUP(A104,[1]sum!$A$2:$H$154,7,FALSE)</f>
        <v>50</v>
      </c>
      <c r="R104" s="4">
        <f>VLOOKUP(A104,[1]sum!$A$2:$H$154,8,FALSE)</f>
        <v>3666</v>
      </c>
    </row>
    <row r="105" spans="1:18" ht="15" customHeight="1">
      <c r="A105" s="11">
        <v>103</v>
      </c>
      <c r="B105" s="31" t="s">
        <v>232</v>
      </c>
      <c r="C105" s="12" t="s">
        <v>124</v>
      </c>
      <c r="D105" s="13"/>
      <c r="E105" s="17"/>
      <c r="F105" s="17"/>
      <c r="G105" s="17"/>
      <c r="H105" s="17"/>
      <c r="I105" s="17"/>
      <c r="J105" s="17"/>
      <c r="K105" s="17"/>
      <c r="L105" s="17"/>
      <c r="M105" s="14"/>
      <c r="N105" s="4"/>
      <c r="O105" s="4"/>
      <c r="P105" s="4"/>
      <c r="Q105" s="4">
        <f>VLOOKUP(A105,[1]sum!$A$2:$H$154,7,FALSE)</f>
        <v>20</v>
      </c>
      <c r="R105" s="4">
        <f>VLOOKUP(A105,[1]sum!$A$2:$H$154,8,FALSE)</f>
        <v>1572</v>
      </c>
    </row>
    <row r="106" spans="1:18" ht="15" customHeight="1">
      <c r="A106" s="11">
        <v>104</v>
      </c>
      <c r="B106" s="31" t="s">
        <v>232</v>
      </c>
      <c r="C106" s="12" t="s">
        <v>125</v>
      </c>
      <c r="D106" s="13"/>
      <c r="E106" s="17"/>
      <c r="F106" s="17"/>
      <c r="G106" s="17"/>
      <c r="H106" s="17"/>
      <c r="I106" s="17"/>
      <c r="J106" s="17"/>
      <c r="K106" s="17"/>
      <c r="L106" s="17"/>
      <c r="M106" s="14"/>
      <c r="N106" s="4"/>
      <c r="O106" s="4"/>
      <c r="P106" s="4"/>
      <c r="Q106" s="4">
        <f>VLOOKUP(A106,[1]sum!$A$2:$H$154,7,FALSE)</f>
        <v>13</v>
      </c>
      <c r="R106" s="4">
        <f>VLOOKUP(A106,[1]sum!$A$2:$H$154,8,FALSE)</f>
        <v>731</v>
      </c>
    </row>
    <row r="107" spans="1:18" ht="15" customHeight="1">
      <c r="A107" s="11">
        <v>105</v>
      </c>
      <c r="B107" s="31" t="s">
        <v>232</v>
      </c>
      <c r="C107" s="12" t="s">
        <v>126</v>
      </c>
      <c r="D107" s="13"/>
      <c r="E107" s="17"/>
      <c r="F107" s="17"/>
      <c r="G107" s="17"/>
      <c r="H107" s="17"/>
      <c r="I107" s="17"/>
      <c r="J107" s="17"/>
      <c r="K107" s="17"/>
      <c r="L107" s="17"/>
      <c r="M107" s="14"/>
      <c r="N107" s="4"/>
      <c r="O107" s="4"/>
      <c r="P107" s="4"/>
      <c r="Q107" s="4">
        <f>VLOOKUP(A107,[1]sum!$A$2:$H$154,7,FALSE)</f>
        <v>11</v>
      </c>
      <c r="R107" s="4">
        <f>VLOOKUP(A107,[1]sum!$A$2:$H$154,8,FALSE)</f>
        <v>673</v>
      </c>
    </row>
    <row r="108" spans="1:18" ht="15" customHeight="1">
      <c r="A108" s="11">
        <v>106</v>
      </c>
      <c r="B108" s="31" t="s">
        <v>232</v>
      </c>
      <c r="C108" s="12" t="s">
        <v>127</v>
      </c>
      <c r="D108" s="13"/>
      <c r="E108" s="17"/>
      <c r="F108" s="17"/>
      <c r="G108" s="17"/>
      <c r="H108" s="17"/>
      <c r="I108" s="17"/>
      <c r="J108" s="17"/>
      <c r="K108" s="17"/>
      <c r="L108" s="17"/>
      <c r="M108" s="14"/>
      <c r="N108" s="4"/>
      <c r="O108" s="4"/>
      <c r="P108" s="4"/>
      <c r="Q108" s="4">
        <f>VLOOKUP(A108,[1]sum!$A$2:$H$154,7,FALSE)</f>
        <v>13</v>
      </c>
      <c r="R108" s="4">
        <f>VLOOKUP(A108,[1]sum!$A$2:$H$154,8,FALSE)</f>
        <v>891</v>
      </c>
    </row>
    <row r="109" spans="1:18" ht="15" customHeight="1">
      <c r="A109" s="11">
        <v>107</v>
      </c>
      <c r="B109" s="31" t="s">
        <v>232</v>
      </c>
      <c r="C109" s="12" t="s">
        <v>128</v>
      </c>
      <c r="D109" s="13"/>
      <c r="E109" s="17"/>
      <c r="F109" s="17"/>
      <c r="G109" s="17"/>
      <c r="H109" s="17"/>
      <c r="I109" s="17"/>
      <c r="J109" s="17"/>
      <c r="K109" s="17"/>
      <c r="L109" s="17"/>
      <c r="M109" s="14"/>
      <c r="N109" s="4"/>
      <c r="O109" s="4"/>
      <c r="P109" s="4"/>
      <c r="Q109" s="4">
        <f>VLOOKUP(A109,[1]sum!$A$2:$H$154,7,FALSE)</f>
        <v>10</v>
      </c>
      <c r="R109" s="4">
        <f>VLOOKUP(A109,[1]sum!$A$2:$H$154,8,FALSE)</f>
        <v>554</v>
      </c>
    </row>
    <row r="110" spans="1:18" ht="15" customHeight="1">
      <c r="A110" s="11">
        <v>108</v>
      </c>
      <c r="B110" s="31" t="s">
        <v>232</v>
      </c>
      <c r="C110" s="12" t="s">
        <v>129</v>
      </c>
      <c r="D110" s="13"/>
      <c r="E110" s="17"/>
      <c r="F110" s="17"/>
      <c r="G110" s="17"/>
      <c r="H110" s="17"/>
      <c r="I110" s="17"/>
      <c r="J110" s="17"/>
      <c r="K110" s="17"/>
      <c r="L110" s="17"/>
      <c r="M110" s="14"/>
      <c r="N110" s="4"/>
      <c r="O110" s="4"/>
      <c r="P110" s="4"/>
      <c r="Q110" s="4">
        <f>VLOOKUP(A110,[1]sum!$A$2:$H$154,7,FALSE)</f>
        <v>6</v>
      </c>
      <c r="R110" s="4">
        <f>VLOOKUP(A110,[1]sum!$A$2:$H$154,8,FALSE)</f>
        <v>426</v>
      </c>
    </row>
    <row r="111" spans="1:18" ht="15" customHeight="1">
      <c r="A111" s="11">
        <v>109</v>
      </c>
      <c r="B111" s="31" t="s">
        <v>232</v>
      </c>
      <c r="C111" s="12" t="s">
        <v>130</v>
      </c>
      <c r="D111" s="13"/>
      <c r="E111" s="17"/>
      <c r="F111" s="17"/>
      <c r="G111" s="17"/>
      <c r="H111" s="17"/>
      <c r="I111" s="17"/>
      <c r="J111" s="17"/>
      <c r="K111" s="17"/>
      <c r="L111" s="17"/>
      <c r="M111" s="14"/>
      <c r="N111" s="4"/>
      <c r="O111" s="4"/>
      <c r="P111" s="4"/>
      <c r="Q111" s="4">
        <f>VLOOKUP(A111,[1]sum!$A$2:$H$154,7,FALSE)</f>
        <v>16</v>
      </c>
      <c r="R111" s="4">
        <f>VLOOKUP(A111,[1]sum!$A$2:$H$154,8,FALSE)</f>
        <v>1184</v>
      </c>
    </row>
    <row r="112" spans="1:18" ht="15" customHeight="1">
      <c r="A112" s="11">
        <v>110</v>
      </c>
      <c r="B112" s="31" t="s">
        <v>232</v>
      </c>
      <c r="C112" s="12" t="s">
        <v>131</v>
      </c>
      <c r="D112" s="13"/>
      <c r="E112" s="17"/>
      <c r="F112" s="17"/>
      <c r="G112" s="17"/>
      <c r="H112" s="17"/>
      <c r="I112" s="17"/>
      <c r="J112" s="17"/>
      <c r="K112" s="17"/>
      <c r="L112" s="17"/>
      <c r="M112" s="14"/>
      <c r="N112" s="4"/>
      <c r="O112" s="4"/>
      <c r="P112" s="4"/>
      <c r="Q112" s="4">
        <f>VLOOKUP(A112,[1]sum!$A$2:$H$154,7,FALSE)</f>
        <v>10</v>
      </c>
      <c r="R112" s="4">
        <f>VLOOKUP(A112,[1]sum!$A$2:$H$154,8,FALSE)</f>
        <v>570</v>
      </c>
    </row>
    <row r="113" spans="1:18" ht="15" customHeight="1">
      <c r="A113" s="11">
        <v>111</v>
      </c>
      <c r="B113" s="31" t="s">
        <v>232</v>
      </c>
      <c r="C113" s="12" t="s">
        <v>132</v>
      </c>
      <c r="D113" s="13"/>
      <c r="E113" s="17"/>
      <c r="F113" s="17"/>
      <c r="G113" s="17"/>
      <c r="H113" s="17"/>
      <c r="I113" s="17"/>
      <c r="J113" s="17"/>
      <c r="K113" s="17"/>
      <c r="L113" s="17"/>
      <c r="M113" s="14"/>
      <c r="N113" s="4"/>
      <c r="O113" s="4"/>
      <c r="P113" s="4"/>
      <c r="Q113" s="4">
        <f>VLOOKUP(A113,[1]sum!$A$2:$H$154,7,FALSE)</f>
        <v>8</v>
      </c>
      <c r="R113" s="4">
        <f>VLOOKUP(A113,[1]sum!$A$2:$H$154,8,FALSE)</f>
        <v>560</v>
      </c>
    </row>
    <row r="114" spans="1:18" ht="15" customHeight="1">
      <c r="A114" s="11">
        <v>112</v>
      </c>
      <c r="B114" s="31" t="s">
        <v>232</v>
      </c>
      <c r="C114" s="12" t="s">
        <v>133</v>
      </c>
      <c r="D114" s="13"/>
      <c r="E114" s="17"/>
      <c r="F114" s="17"/>
      <c r="G114" s="17"/>
      <c r="H114" s="17"/>
      <c r="I114" s="17"/>
      <c r="J114" s="17"/>
      <c r="K114" s="17"/>
      <c r="L114" s="17"/>
      <c r="M114" s="14"/>
      <c r="N114" s="4"/>
      <c r="O114" s="4"/>
      <c r="P114" s="4"/>
      <c r="Q114" s="4">
        <f>VLOOKUP(A114,[1]sum!$A$2:$H$154,7,FALSE)</f>
        <v>11</v>
      </c>
      <c r="R114" s="4">
        <f>VLOOKUP(A114,[1]sum!$A$2:$H$154,8,FALSE)</f>
        <v>885</v>
      </c>
    </row>
    <row r="115" spans="1:18" ht="15" customHeight="1">
      <c r="A115" s="11">
        <v>113</v>
      </c>
      <c r="B115" s="31" t="s">
        <v>232</v>
      </c>
      <c r="C115" s="12" t="s">
        <v>134</v>
      </c>
      <c r="D115" s="13"/>
      <c r="E115" s="17"/>
      <c r="F115" s="17"/>
      <c r="G115" s="17"/>
      <c r="H115" s="17"/>
      <c r="I115" s="17"/>
      <c r="J115" s="17"/>
      <c r="K115" s="17"/>
      <c r="L115" s="17"/>
      <c r="M115" s="14"/>
      <c r="N115" s="4"/>
      <c r="O115" s="4"/>
      <c r="P115" s="4"/>
      <c r="Q115" s="4">
        <f>VLOOKUP(A115,[1]sum!$A$2:$H$154,7,FALSE)</f>
        <v>15</v>
      </c>
      <c r="R115" s="4">
        <f>VLOOKUP(A115,[1]sum!$A$2:$H$154,8,FALSE)</f>
        <v>853</v>
      </c>
    </row>
    <row r="116" spans="1:18" ht="15" customHeight="1">
      <c r="A116" s="11">
        <v>114</v>
      </c>
      <c r="B116" s="31" t="s">
        <v>233</v>
      </c>
      <c r="C116" s="12" t="s">
        <v>135</v>
      </c>
      <c r="D116" s="13"/>
      <c r="E116" s="17"/>
      <c r="F116" s="17"/>
      <c r="G116" s="17"/>
      <c r="H116" s="17"/>
      <c r="I116" s="17"/>
      <c r="J116" s="17"/>
      <c r="K116" s="17"/>
      <c r="L116" s="17"/>
      <c r="M116" s="14"/>
      <c r="N116" s="4"/>
      <c r="O116" s="4"/>
      <c r="P116" s="4"/>
      <c r="Q116" s="4">
        <f>VLOOKUP(A116,[1]sum!$A$2:$H$154,7,FALSE)</f>
        <v>6</v>
      </c>
      <c r="R116" s="4">
        <f>VLOOKUP(A116,[1]sum!$A$2:$H$154,8,FALSE)</f>
        <v>426</v>
      </c>
    </row>
    <row r="117" spans="1:18" ht="15" customHeight="1">
      <c r="A117" s="11">
        <v>115</v>
      </c>
      <c r="B117" s="31" t="s">
        <v>233</v>
      </c>
      <c r="C117" s="12" t="s">
        <v>136</v>
      </c>
      <c r="D117" s="13"/>
      <c r="E117" s="17"/>
      <c r="F117" s="17"/>
      <c r="G117" s="17"/>
      <c r="H117" s="17"/>
      <c r="I117" s="17"/>
      <c r="J117" s="17"/>
      <c r="K117" s="17"/>
      <c r="L117" s="17"/>
      <c r="M117" s="14"/>
      <c r="N117" s="4"/>
      <c r="O117" s="4"/>
      <c r="P117" s="4"/>
      <c r="Q117" s="4">
        <f>VLOOKUP(A117,[1]sum!$A$2:$H$154,7,FALSE)</f>
        <v>20</v>
      </c>
      <c r="R117" s="4">
        <f>VLOOKUP(A117,[1]sum!$A$2:$H$154,8,FALSE)</f>
        <v>1608</v>
      </c>
    </row>
    <row r="118" spans="1:18" ht="15" customHeight="1">
      <c r="A118" s="11">
        <v>116</v>
      </c>
      <c r="B118" s="31" t="s">
        <v>233</v>
      </c>
      <c r="C118" s="12" t="s">
        <v>137</v>
      </c>
      <c r="D118" s="13"/>
      <c r="E118" s="17"/>
      <c r="F118" s="17"/>
      <c r="G118" s="17"/>
      <c r="H118" s="17"/>
      <c r="I118" s="17"/>
      <c r="J118" s="17"/>
      <c r="K118" s="17"/>
      <c r="L118" s="17"/>
      <c r="M118" s="14"/>
      <c r="N118" s="4"/>
      <c r="O118" s="4"/>
      <c r="P118" s="4"/>
      <c r="Q118" s="4">
        <f>VLOOKUP(A118,[1]sum!$A$2:$H$154,7,FALSE)</f>
        <v>8</v>
      </c>
      <c r="R118" s="4">
        <f>VLOOKUP(A118,[1]sum!$A$2:$H$154,8,FALSE)</f>
        <v>632</v>
      </c>
    </row>
    <row r="119" spans="1:18" ht="15" hidden="1" customHeight="1">
      <c r="A119" s="11">
        <v>117</v>
      </c>
      <c r="B119" s="31" t="s">
        <v>243</v>
      </c>
      <c r="C119" s="12" t="s">
        <v>138</v>
      </c>
      <c r="D119" s="13"/>
      <c r="E119" s="17"/>
      <c r="F119" s="17"/>
      <c r="G119" s="17"/>
      <c r="H119" s="17"/>
      <c r="I119" s="17"/>
      <c r="J119" s="17"/>
      <c r="K119" s="17"/>
      <c r="L119" s="17"/>
      <c r="M119" s="14"/>
      <c r="N119" s="4"/>
      <c r="O119" s="4"/>
      <c r="P119" s="4"/>
      <c r="Q119" s="4" t="e">
        <f>VLOOKUP(A119,[1]sum!$A$2:$H$154,7,FALSE)</f>
        <v>#N/A</v>
      </c>
      <c r="R119" s="4" t="e">
        <f>VLOOKUP(A119,[1]sum!$A$2:$H$154,8,FALSE)</f>
        <v>#N/A</v>
      </c>
    </row>
    <row r="120" spans="1:18" ht="15" customHeight="1">
      <c r="A120" s="11">
        <v>118</v>
      </c>
      <c r="B120" s="31" t="s">
        <v>233</v>
      </c>
      <c r="C120" s="12" t="s">
        <v>139</v>
      </c>
      <c r="D120" s="13"/>
      <c r="E120" s="17"/>
      <c r="F120" s="17"/>
      <c r="G120" s="17"/>
      <c r="H120" s="17"/>
      <c r="I120" s="17"/>
      <c r="J120" s="17"/>
      <c r="K120" s="17"/>
      <c r="L120" s="17"/>
      <c r="M120" s="14"/>
      <c r="N120" s="4"/>
      <c r="O120" s="4"/>
      <c r="P120" s="4"/>
      <c r="Q120" s="4">
        <f>VLOOKUP(A120,[1]sum!$A$2:$H$154,7,FALSE)</f>
        <v>1</v>
      </c>
      <c r="R120" s="4">
        <f>VLOOKUP(A120,[1]sum!$A$2:$H$154,8,FALSE)</f>
        <v>99</v>
      </c>
    </row>
    <row r="121" spans="1:18" ht="15" customHeight="1">
      <c r="A121" s="11">
        <v>119</v>
      </c>
      <c r="B121" s="31" t="s">
        <v>233</v>
      </c>
      <c r="C121" s="12" t="s">
        <v>140</v>
      </c>
      <c r="D121" s="13"/>
      <c r="E121" s="17"/>
      <c r="F121" s="17"/>
      <c r="G121" s="17"/>
      <c r="H121" s="17"/>
      <c r="I121" s="17"/>
      <c r="J121" s="17"/>
      <c r="K121" s="17"/>
      <c r="L121" s="17"/>
      <c r="M121" s="14"/>
      <c r="N121" s="4"/>
      <c r="O121" s="4"/>
      <c r="P121" s="4"/>
      <c r="Q121" s="4">
        <f>VLOOKUP(A121,[1]sum!$A$2:$H$154,7,FALSE)</f>
        <v>19</v>
      </c>
      <c r="R121" s="4">
        <f>VLOOKUP(A121,[1]sum!$A$2:$H$154,8,FALSE)</f>
        <v>1233</v>
      </c>
    </row>
    <row r="122" spans="1:18" ht="15" customHeight="1">
      <c r="A122" s="11">
        <v>120</v>
      </c>
      <c r="B122" s="31" t="s">
        <v>233</v>
      </c>
      <c r="C122" s="12" t="s">
        <v>141</v>
      </c>
      <c r="D122" s="13"/>
      <c r="E122" s="17"/>
      <c r="F122" s="17"/>
      <c r="G122" s="17"/>
      <c r="H122" s="17"/>
      <c r="I122" s="17"/>
      <c r="J122" s="17"/>
      <c r="K122" s="17"/>
      <c r="L122" s="17"/>
      <c r="M122" s="14"/>
      <c r="N122" s="4"/>
      <c r="O122" s="4"/>
      <c r="P122" s="4"/>
      <c r="Q122" s="4">
        <f>VLOOKUP(A122,[1]sum!$A$2:$H$154,7,FALSE)</f>
        <v>31</v>
      </c>
      <c r="R122" s="4">
        <f>VLOOKUP(A122,[1]sum!$A$2:$H$154,8,FALSE)</f>
        <v>2173</v>
      </c>
    </row>
    <row r="123" spans="1:18" ht="15" customHeight="1">
      <c r="A123" s="11">
        <v>121</v>
      </c>
      <c r="B123" s="31" t="s">
        <v>233</v>
      </c>
      <c r="C123" s="12" t="s">
        <v>142</v>
      </c>
      <c r="D123" s="13"/>
      <c r="E123" s="17"/>
      <c r="F123" s="17"/>
      <c r="G123" s="17"/>
      <c r="H123" s="17"/>
      <c r="I123" s="17"/>
      <c r="J123" s="17"/>
      <c r="K123" s="17"/>
      <c r="L123" s="17"/>
      <c r="M123" s="14"/>
      <c r="N123" s="4"/>
      <c r="O123" s="4"/>
      <c r="P123" s="4"/>
      <c r="Q123" s="4">
        <f>VLOOKUP(A123,[1]sum!$A$2:$H$154,7,FALSE)</f>
        <v>12</v>
      </c>
      <c r="R123" s="4">
        <f>VLOOKUP(A123,[1]sum!$A$2:$H$154,8,FALSE)</f>
        <v>772</v>
      </c>
    </row>
    <row r="124" spans="1:18" ht="15" customHeight="1">
      <c r="A124" s="11">
        <v>122</v>
      </c>
      <c r="B124" s="31" t="s">
        <v>233</v>
      </c>
      <c r="C124" s="12" t="s">
        <v>143</v>
      </c>
      <c r="D124" s="13"/>
      <c r="E124" s="17"/>
      <c r="F124" s="17"/>
      <c r="G124" s="17"/>
      <c r="H124" s="17"/>
      <c r="I124" s="17"/>
      <c r="J124" s="17"/>
      <c r="K124" s="17"/>
      <c r="L124" s="17"/>
      <c r="M124" s="14"/>
      <c r="N124" s="4"/>
      <c r="O124" s="4"/>
      <c r="P124" s="4"/>
      <c r="Q124" s="4">
        <f>VLOOKUP(A124,[1]sum!$A$2:$H$154,7,FALSE)</f>
        <v>6</v>
      </c>
      <c r="R124" s="4">
        <f>VLOOKUP(A124,[1]sum!$A$2:$H$154,8,FALSE)</f>
        <v>454</v>
      </c>
    </row>
    <row r="125" spans="1:18" ht="15" customHeight="1">
      <c r="A125" s="11">
        <v>123</v>
      </c>
      <c r="B125" s="31" t="s">
        <v>233</v>
      </c>
      <c r="C125" s="12" t="s">
        <v>144</v>
      </c>
      <c r="D125" s="13"/>
      <c r="E125" s="17"/>
      <c r="F125" s="17"/>
      <c r="G125" s="17"/>
      <c r="H125" s="17"/>
      <c r="I125" s="17"/>
      <c r="J125" s="17"/>
      <c r="K125" s="17"/>
      <c r="L125" s="17"/>
      <c r="M125" s="14"/>
      <c r="N125" s="4"/>
      <c r="O125" s="4"/>
      <c r="P125" s="4"/>
      <c r="Q125" s="4">
        <f>VLOOKUP(A125,[1]sum!$A$2:$H$154,7,FALSE)</f>
        <v>25</v>
      </c>
      <c r="R125" s="4">
        <f>VLOOKUP(A125,[1]sum!$A$2:$H$154,8,FALSE)</f>
        <v>2039</v>
      </c>
    </row>
    <row r="126" spans="1:18" ht="15" customHeight="1">
      <c r="A126" s="11">
        <v>124</v>
      </c>
      <c r="B126" s="31" t="s">
        <v>233</v>
      </c>
      <c r="C126" s="12" t="s">
        <v>145</v>
      </c>
      <c r="D126" s="13"/>
      <c r="E126" s="17"/>
      <c r="F126" s="17"/>
      <c r="G126" s="17"/>
      <c r="H126" s="17"/>
      <c r="I126" s="17"/>
      <c r="J126" s="17"/>
      <c r="K126" s="17"/>
      <c r="L126" s="17"/>
      <c r="M126" s="14"/>
      <c r="N126" s="4"/>
      <c r="O126" s="4"/>
      <c r="P126" s="4"/>
      <c r="Q126" s="4">
        <f>VLOOKUP(A126,[1]sum!$A$2:$H$154,7,FALSE)</f>
        <v>13</v>
      </c>
      <c r="R126" s="4">
        <f>VLOOKUP(A126,[1]sum!$A$2:$H$154,8,FALSE)</f>
        <v>935</v>
      </c>
    </row>
    <row r="127" spans="1:18" ht="15" customHeight="1">
      <c r="A127" s="11">
        <v>125</v>
      </c>
      <c r="B127" s="31" t="s">
        <v>233</v>
      </c>
      <c r="C127" s="12" t="s">
        <v>146</v>
      </c>
      <c r="D127" s="13"/>
      <c r="E127" s="17"/>
      <c r="F127" s="17"/>
      <c r="G127" s="17"/>
      <c r="H127" s="17"/>
      <c r="I127" s="17"/>
      <c r="J127" s="17"/>
      <c r="K127" s="17"/>
      <c r="L127" s="17"/>
      <c r="M127" s="14"/>
      <c r="N127" s="4"/>
      <c r="O127" s="4"/>
      <c r="P127" s="4"/>
      <c r="Q127" s="4">
        <f>VLOOKUP(A127,[1]sum!$A$2:$H$154,7,FALSE)</f>
        <v>18</v>
      </c>
      <c r="R127" s="4">
        <f>VLOOKUP(A127,[1]sum!$A$2:$H$154,8,FALSE)</f>
        <v>1402</v>
      </c>
    </row>
    <row r="128" spans="1:18" ht="15" hidden="1" customHeight="1">
      <c r="A128" s="11">
        <v>126</v>
      </c>
      <c r="B128" s="31" t="s">
        <v>233</v>
      </c>
      <c r="C128" s="12" t="s">
        <v>147</v>
      </c>
      <c r="D128" s="13"/>
      <c r="E128" s="17"/>
      <c r="F128" s="17"/>
      <c r="G128" s="17"/>
      <c r="H128" s="17"/>
      <c r="I128" s="17"/>
      <c r="J128" s="17"/>
      <c r="K128" s="17"/>
      <c r="L128" s="17"/>
      <c r="M128" s="14"/>
      <c r="N128" s="4"/>
      <c r="O128" s="4"/>
      <c r="P128" s="4"/>
      <c r="Q128" s="4" t="e">
        <f>VLOOKUP(A128,[1]sum!$A$2:$H$154,7,FALSE)</f>
        <v>#N/A</v>
      </c>
      <c r="R128" s="4" t="e">
        <f>VLOOKUP(A128,[1]sum!$A$2:$H$154,8,FALSE)</f>
        <v>#N/A</v>
      </c>
    </row>
    <row r="129" spans="1:18" ht="15" hidden="1" customHeight="1">
      <c r="A129" s="11">
        <v>127</v>
      </c>
      <c r="B129" s="31" t="s">
        <v>232</v>
      </c>
      <c r="C129" s="12" t="s">
        <v>148</v>
      </c>
      <c r="D129" s="13"/>
      <c r="E129" s="17"/>
      <c r="F129" s="17"/>
      <c r="G129" s="17"/>
      <c r="H129" s="17"/>
      <c r="I129" s="17"/>
      <c r="J129" s="17"/>
      <c r="K129" s="17"/>
      <c r="L129" s="17"/>
      <c r="M129" s="14"/>
      <c r="N129" s="4"/>
      <c r="O129" s="4"/>
      <c r="P129" s="4"/>
      <c r="Q129" s="4" t="e">
        <f>VLOOKUP(A129,[1]sum!$A$2:$H$154,7,FALSE)</f>
        <v>#N/A</v>
      </c>
      <c r="R129" s="4" t="e">
        <f>VLOOKUP(A129,[1]sum!$A$2:$H$154,8,FALSE)</f>
        <v>#N/A</v>
      </c>
    </row>
    <row r="130" spans="1:18" ht="15" hidden="1" customHeight="1">
      <c r="A130" s="11">
        <v>128</v>
      </c>
      <c r="B130" s="31" t="s">
        <v>233</v>
      </c>
      <c r="C130" s="12" t="s">
        <v>149</v>
      </c>
      <c r="D130" s="13"/>
      <c r="E130" s="17"/>
      <c r="F130" s="17"/>
      <c r="G130" s="17"/>
      <c r="H130" s="17"/>
      <c r="I130" s="17"/>
      <c r="J130" s="17"/>
      <c r="K130" s="17"/>
      <c r="L130" s="17"/>
      <c r="M130" s="14"/>
      <c r="N130" s="4"/>
      <c r="O130" s="4"/>
      <c r="P130" s="4"/>
      <c r="Q130" s="4" t="e">
        <f>VLOOKUP(A130,[1]sum!$A$2:$H$154,7,FALSE)</f>
        <v>#N/A</v>
      </c>
      <c r="R130" s="4" t="e">
        <f>VLOOKUP(A130,[1]sum!$A$2:$H$154,8,FALSE)</f>
        <v>#N/A</v>
      </c>
    </row>
    <row r="131" spans="1:18" ht="15" hidden="1" customHeight="1">
      <c r="A131" s="11">
        <v>129</v>
      </c>
      <c r="B131" s="31" t="s">
        <v>233</v>
      </c>
      <c r="C131" s="12" t="s">
        <v>150</v>
      </c>
      <c r="D131" s="13"/>
      <c r="E131" s="17"/>
      <c r="F131" s="17"/>
      <c r="G131" s="17"/>
      <c r="H131" s="17"/>
      <c r="I131" s="17"/>
      <c r="J131" s="17"/>
      <c r="K131" s="17"/>
      <c r="L131" s="17"/>
      <c r="M131" s="14"/>
      <c r="N131" s="4"/>
      <c r="O131" s="4"/>
      <c r="P131" s="4"/>
      <c r="Q131" s="4" t="e">
        <f>VLOOKUP(A131,[1]sum!$A$2:$H$154,7,FALSE)</f>
        <v>#N/A</v>
      </c>
      <c r="R131" s="4" t="e">
        <f>VLOOKUP(A131,[1]sum!$A$2:$H$154,8,FALSE)</f>
        <v>#N/A</v>
      </c>
    </row>
    <row r="132" spans="1:18" ht="15" hidden="1" customHeight="1">
      <c r="A132" s="11">
        <v>130</v>
      </c>
      <c r="B132" s="31" t="s">
        <v>233</v>
      </c>
      <c r="C132" s="12" t="s">
        <v>151</v>
      </c>
      <c r="D132" s="13"/>
      <c r="E132" s="17"/>
      <c r="F132" s="17"/>
      <c r="G132" s="17"/>
      <c r="H132" s="17"/>
      <c r="I132" s="17"/>
      <c r="J132" s="17"/>
      <c r="K132" s="17"/>
      <c r="L132" s="17"/>
      <c r="M132" s="14"/>
      <c r="N132" s="4"/>
      <c r="O132" s="4"/>
      <c r="P132" s="4"/>
      <c r="Q132" s="4" t="e">
        <f>VLOOKUP(A132,[1]sum!$A$2:$H$154,7,FALSE)</f>
        <v>#N/A</v>
      </c>
      <c r="R132" s="4" t="e">
        <f>VLOOKUP(A132,[1]sum!$A$2:$H$154,8,FALSE)</f>
        <v>#N/A</v>
      </c>
    </row>
    <row r="133" spans="1:18" ht="15" customHeight="1">
      <c r="A133" s="11">
        <v>131</v>
      </c>
      <c r="B133" s="31" t="s">
        <v>225</v>
      </c>
      <c r="C133" s="12" t="s">
        <v>152</v>
      </c>
      <c r="D133" s="13"/>
      <c r="E133" s="17"/>
      <c r="F133" s="17"/>
      <c r="G133" s="17"/>
      <c r="H133" s="17"/>
      <c r="I133" s="17"/>
      <c r="J133" s="17"/>
      <c r="K133" s="17"/>
      <c r="L133" s="17"/>
      <c r="M133" s="14"/>
      <c r="N133" s="4"/>
      <c r="O133" s="4"/>
      <c r="P133" s="4"/>
      <c r="Q133" s="4">
        <f>VLOOKUP(A133,[1]sum!$A$2:$H$154,7,FALSE)</f>
        <v>23</v>
      </c>
      <c r="R133" s="4">
        <f>VLOOKUP(A133,[1]sum!$A$2:$H$154,8,FALSE)</f>
        <v>1841</v>
      </c>
    </row>
    <row r="134" spans="1:18" ht="15" customHeight="1">
      <c r="A134" s="11">
        <v>132</v>
      </c>
      <c r="B134" s="31" t="s">
        <v>232</v>
      </c>
      <c r="C134" s="12" t="s">
        <v>153</v>
      </c>
      <c r="D134" s="13"/>
      <c r="E134" s="17"/>
      <c r="F134" s="17"/>
      <c r="G134" s="17"/>
      <c r="H134" s="17"/>
      <c r="I134" s="17"/>
      <c r="J134" s="17"/>
      <c r="K134" s="17"/>
      <c r="L134" s="17"/>
      <c r="M134" s="14"/>
      <c r="N134" s="4"/>
      <c r="O134" s="4"/>
      <c r="P134" s="4"/>
      <c r="Q134" s="4">
        <f>VLOOKUP(A134,[1]sum!$A$2:$H$154,7,FALSE)</f>
        <v>16</v>
      </c>
      <c r="R134" s="4">
        <f>VLOOKUP(A134,[1]sum!$A$2:$H$154,8,FALSE)</f>
        <v>1072</v>
      </c>
    </row>
    <row r="135" spans="1:18" ht="15" customHeight="1">
      <c r="A135" s="11">
        <v>133</v>
      </c>
      <c r="B135" s="31" t="s">
        <v>225</v>
      </c>
      <c r="C135" s="12" t="s">
        <v>154</v>
      </c>
      <c r="D135" s="13"/>
      <c r="E135" s="17"/>
      <c r="F135" s="17"/>
      <c r="G135" s="17"/>
      <c r="H135" s="17"/>
      <c r="I135" s="17"/>
      <c r="J135" s="17"/>
      <c r="K135" s="17"/>
      <c r="L135" s="17"/>
      <c r="M135" s="14"/>
      <c r="N135" s="4"/>
      <c r="O135" s="4"/>
      <c r="P135" s="4"/>
      <c r="Q135" s="4">
        <f>VLOOKUP(A135,[1]sum!$A$2:$H$154,7,FALSE)</f>
        <v>42</v>
      </c>
      <c r="R135" s="4">
        <f>VLOOKUP(A135,[1]sum!$A$2:$H$154,8,FALSE)</f>
        <v>3710</v>
      </c>
    </row>
    <row r="136" spans="1:18" ht="15" customHeight="1">
      <c r="A136" s="11">
        <v>134</v>
      </c>
      <c r="B136" s="31" t="s">
        <v>232</v>
      </c>
      <c r="C136" s="12" t="s">
        <v>155</v>
      </c>
      <c r="D136" s="13"/>
      <c r="E136" s="17"/>
      <c r="F136" s="17"/>
      <c r="G136" s="17"/>
      <c r="H136" s="17"/>
      <c r="I136" s="17"/>
      <c r="J136" s="17"/>
      <c r="K136" s="17"/>
      <c r="L136" s="17"/>
      <c r="M136" s="14"/>
      <c r="N136" s="4"/>
      <c r="O136" s="4"/>
      <c r="P136" s="4"/>
      <c r="Q136" s="4">
        <f>VLOOKUP(A136,[1]sum!$A$2:$H$154,7,FALSE)</f>
        <v>16</v>
      </c>
      <c r="R136" s="4">
        <f>VLOOKUP(A136,[1]sum!$A$2:$H$154,8,FALSE)</f>
        <v>1300</v>
      </c>
    </row>
    <row r="137" spans="1:18" ht="15" hidden="1" customHeight="1">
      <c r="A137" s="11">
        <v>135</v>
      </c>
      <c r="B137" s="31" t="s">
        <v>233</v>
      </c>
      <c r="C137" s="12" t="s">
        <v>156</v>
      </c>
      <c r="D137" s="13"/>
      <c r="E137" s="17"/>
      <c r="F137" s="17"/>
      <c r="G137" s="17"/>
      <c r="H137" s="17"/>
      <c r="I137" s="17"/>
      <c r="J137" s="17"/>
      <c r="K137" s="17"/>
      <c r="L137" s="17"/>
      <c r="M137" s="14"/>
      <c r="N137" s="4"/>
      <c r="O137" s="4"/>
      <c r="P137" s="4"/>
      <c r="Q137" s="4" t="e">
        <f>VLOOKUP(A137,[1]sum!$A$2:$H$154,7,FALSE)</f>
        <v>#N/A</v>
      </c>
      <c r="R137" s="4" t="e">
        <f>VLOOKUP(A137,[1]sum!$A$2:$H$154,8,FALSE)</f>
        <v>#N/A</v>
      </c>
    </row>
    <row r="138" spans="1:18" ht="15" customHeight="1">
      <c r="A138" s="11">
        <v>136</v>
      </c>
      <c r="B138" s="31" t="s">
        <v>233</v>
      </c>
      <c r="C138" s="12" t="s">
        <v>157</v>
      </c>
      <c r="D138" s="13"/>
      <c r="E138" s="17"/>
      <c r="F138" s="17"/>
      <c r="G138" s="17"/>
      <c r="H138" s="17"/>
      <c r="I138" s="17"/>
      <c r="J138" s="17"/>
      <c r="K138" s="17"/>
      <c r="L138" s="17"/>
      <c r="M138" s="14"/>
      <c r="N138" s="4"/>
      <c r="O138" s="4"/>
      <c r="P138" s="4"/>
      <c r="Q138" s="4">
        <f>VLOOKUP(A138,[1]sum!$A$2:$H$154,7,FALSE)</f>
        <v>20</v>
      </c>
      <c r="R138" s="4">
        <f>VLOOKUP(A138,[1]sum!$A$2:$H$154,8,FALSE)</f>
        <v>1424</v>
      </c>
    </row>
    <row r="139" spans="1:18" ht="15" customHeight="1">
      <c r="A139" s="11">
        <v>137</v>
      </c>
      <c r="B139" s="31" t="s">
        <v>225</v>
      </c>
      <c r="C139" s="12" t="s">
        <v>158</v>
      </c>
      <c r="D139" s="13"/>
      <c r="E139" s="17"/>
      <c r="F139" s="17"/>
      <c r="G139" s="17"/>
      <c r="H139" s="17"/>
      <c r="I139" s="17"/>
      <c r="J139" s="17"/>
      <c r="K139" s="17"/>
      <c r="L139" s="17"/>
      <c r="M139" s="14"/>
      <c r="N139" s="4"/>
      <c r="O139" s="4"/>
      <c r="P139" s="4"/>
      <c r="Q139" s="4">
        <f>VLOOKUP(A139,[1]sum!$A$2:$H$154,7,FALSE)</f>
        <v>2</v>
      </c>
      <c r="R139" s="4">
        <f>VLOOKUP(A139,[1]sum!$A$2:$H$154,8,FALSE)</f>
        <v>158</v>
      </c>
    </row>
    <row r="140" spans="1:18" ht="15" customHeight="1">
      <c r="A140" s="11">
        <v>138</v>
      </c>
      <c r="B140" s="31" t="s">
        <v>233</v>
      </c>
      <c r="C140" s="12" t="s">
        <v>159</v>
      </c>
      <c r="D140" s="13"/>
      <c r="E140" s="17"/>
      <c r="F140" s="17"/>
      <c r="G140" s="17"/>
      <c r="H140" s="17"/>
      <c r="I140" s="17"/>
      <c r="J140" s="17"/>
      <c r="K140" s="17"/>
      <c r="L140" s="17"/>
      <c r="M140" s="14"/>
      <c r="N140" s="4"/>
      <c r="O140" s="4"/>
      <c r="P140" s="4"/>
      <c r="Q140" s="4">
        <f>VLOOKUP(A140,[1]sum!$A$2:$H$154,7,FALSE)</f>
        <v>50</v>
      </c>
      <c r="R140" s="4">
        <f>VLOOKUP(A140,[1]sum!$A$2:$H$154,8,FALSE)</f>
        <v>2650</v>
      </c>
    </row>
    <row r="141" spans="1:18" ht="15" customHeight="1">
      <c r="A141" s="11">
        <v>139</v>
      </c>
      <c r="B141" s="35" t="s">
        <v>244</v>
      </c>
      <c r="C141" s="12" t="s">
        <v>160</v>
      </c>
      <c r="D141" s="13"/>
      <c r="E141" s="17"/>
      <c r="F141" s="17"/>
      <c r="G141" s="17"/>
      <c r="H141" s="17"/>
      <c r="I141" s="17"/>
      <c r="J141" s="17"/>
      <c r="K141" s="17"/>
      <c r="L141" s="17"/>
      <c r="M141" s="14"/>
      <c r="N141" s="4"/>
      <c r="O141" s="4"/>
      <c r="P141" s="4"/>
      <c r="Q141" s="4">
        <f>VLOOKUP(A141,[1]sum!$A$2:$H$154,7,FALSE)</f>
        <v>9</v>
      </c>
      <c r="R141" s="4">
        <f>VLOOKUP(A141,[1]sum!$A$2:$H$154,8,FALSE)</f>
        <v>479</v>
      </c>
    </row>
    <row r="142" spans="1:18" ht="15" customHeight="1">
      <c r="A142" s="11">
        <v>140</v>
      </c>
      <c r="B142" s="35" t="s">
        <v>243</v>
      </c>
      <c r="C142" s="12" t="s">
        <v>161</v>
      </c>
      <c r="D142" s="13"/>
      <c r="E142" s="17"/>
      <c r="F142" s="17"/>
      <c r="G142" s="17"/>
      <c r="H142" s="17"/>
      <c r="I142" s="17"/>
      <c r="J142" s="17"/>
      <c r="K142" s="17"/>
      <c r="L142" s="17"/>
      <c r="M142" s="14"/>
      <c r="N142" s="4"/>
      <c r="O142" s="4"/>
      <c r="P142" s="4"/>
      <c r="Q142" s="4">
        <f>VLOOKUP(A142,[1]sum!$A$2:$H$154,7,FALSE)</f>
        <v>6</v>
      </c>
      <c r="R142" s="4">
        <f>VLOOKUP(A142,[1]sum!$A$2:$H$154,8,FALSE)</f>
        <v>394</v>
      </c>
    </row>
    <row r="143" spans="1:18" ht="15" customHeight="1">
      <c r="A143" s="11">
        <v>141</v>
      </c>
      <c r="B143" s="31" t="s">
        <v>243</v>
      </c>
      <c r="C143" s="12" t="s">
        <v>162</v>
      </c>
      <c r="D143" s="13"/>
      <c r="E143" s="17"/>
      <c r="F143" s="17"/>
      <c r="G143" s="17"/>
      <c r="H143" s="17"/>
      <c r="I143" s="17"/>
      <c r="J143" s="17"/>
      <c r="K143" s="17"/>
      <c r="L143" s="17"/>
      <c r="M143" s="14"/>
      <c r="N143" s="4"/>
      <c r="O143" s="4"/>
      <c r="P143" s="4"/>
      <c r="Q143" s="4">
        <f>VLOOKUP(A143,[1]sum!$A$2:$H$154,7,FALSE)</f>
        <v>5</v>
      </c>
      <c r="R143" s="4">
        <f>VLOOKUP(A143,[1]sum!$A$2:$H$154,8,FALSE)</f>
        <v>327</v>
      </c>
    </row>
    <row r="144" spans="1:18" ht="15" customHeight="1">
      <c r="A144" s="11">
        <v>142</v>
      </c>
      <c r="B144" s="35" t="s">
        <v>243</v>
      </c>
      <c r="C144" s="12" t="s">
        <v>163</v>
      </c>
      <c r="D144" s="13"/>
      <c r="E144" s="17"/>
      <c r="F144" s="17"/>
      <c r="G144" s="17"/>
      <c r="H144" s="17"/>
      <c r="I144" s="17"/>
      <c r="J144" s="17"/>
      <c r="K144" s="17"/>
      <c r="L144" s="17"/>
      <c r="M144" s="14"/>
      <c r="N144" s="4"/>
      <c r="O144" s="4"/>
      <c r="P144" s="4"/>
      <c r="Q144" s="4">
        <f>VLOOKUP(A144,[1]sum!$A$2:$H$154,7,FALSE)</f>
        <v>19</v>
      </c>
      <c r="R144" s="4">
        <f>VLOOKUP(A144,[1]sum!$A$2:$H$154,8,FALSE)</f>
        <v>1573</v>
      </c>
    </row>
    <row r="145" spans="1:18" ht="15" customHeight="1">
      <c r="A145" s="11">
        <v>143</v>
      </c>
      <c r="B145" s="35" t="s">
        <v>243</v>
      </c>
      <c r="C145" s="12" t="s">
        <v>164</v>
      </c>
      <c r="D145" s="13"/>
      <c r="E145" s="17"/>
      <c r="F145" s="17"/>
      <c r="G145" s="17"/>
      <c r="H145" s="17"/>
      <c r="I145" s="17"/>
      <c r="J145" s="17"/>
      <c r="K145" s="17"/>
      <c r="L145" s="17"/>
      <c r="M145" s="14"/>
      <c r="N145" s="4"/>
      <c r="O145" s="4"/>
      <c r="P145" s="4"/>
      <c r="Q145" s="4">
        <f>VLOOKUP(A145,[1]sum!$A$2:$H$154,7,FALSE)</f>
        <v>4</v>
      </c>
      <c r="R145" s="4">
        <f>VLOOKUP(A145,[1]sum!$A$2:$H$154,8,FALSE)</f>
        <v>312</v>
      </c>
    </row>
    <row r="146" spans="1:18" ht="15" customHeight="1">
      <c r="A146" s="11">
        <v>144</v>
      </c>
      <c r="B146" s="35" t="s">
        <v>233</v>
      </c>
      <c r="C146" s="12" t="s">
        <v>165</v>
      </c>
      <c r="D146" s="13"/>
      <c r="E146" s="17"/>
      <c r="F146" s="17"/>
      <c r="G146" s="17"/>
      <c r="H146" s="17"/>
      <c r="I146" s="17"/>
      <c r="J146" s="17"/>
      <c r="K146" s="17"/>
      <c r="L146" s="17"/>
      <c r="M146" s="14"/>
      <c r="N146" s="4"/>
      <c r="O146" s="4"/>
      <c r="P146" s="4"/>
      <c r="Q146" s="4">
        <f>VLOOKUP(A146,[1]sum!$A$2:$H$154,7,FALSE)</f>
        <v>18</v>
      </c>
      <c r="R146" s="4">
        <f>VLOOKUP(A146,[1]sum!$A$2:$H$154,8,FALSE)</f>
        <v>1286</v>
      </c>
    </row>
    <row r="147" spans="1:18" ht="15" customHeight="1">
      <c r="A147" s="11">
        <v>145</v>
      </c>
      <c r="B147" s="35" t="s">
        <v>244</v>
      </c>
      <c r="C147" s="12" t="s">
        <v>166</v>
      </c>
      <c r="D147" s="13"/>
      <c r="E147" s="17"/>
      <c r="F147" s="17"/>
      <c r="G147" s="17"/>
      <c r="H147" s="17"/>
      <c r="I147" s="17"/>
      <c r="J147" s="17"/>
      <c r="K147" s="17"/>
      <c r="L147" s="17"/>
      <c r="M147" s="14"/>
      <c r="N147" s="4"/>
      <c r="O147" s="4"/>
      <c r="P147" s="4"/>
      <c r="Q147" s="4">
        <f>VLOOKUP(A147,[1]sum!$A$2:$H$154,7,FALSE)</f>
        <v>7</v>
      </c>
      <c r="R147" s="4">
        <f>VLOOKUP(A147,[1]sum!$A$2:$H$154,8,FALSE)</f>
        <v>529</v>
      </c>
    </row>
    <row r="148" spans="1:18" ht="15" customHeight="1">
      <c r="A148" s="11">
        <v>146</v>
      </c>
      <c r="B148" s="35" t="s">
        <v>244</v>
      </c>
      <c r="C148" s="12" t="s">
        <v>167</v>
      </c>
      <c r="D148" s="13"/>
      <c r="E148" s="17"/>
      <c r="F148" s="17"/>
      <c r="G148" s="17"/>
      <c r="H148" s="17"/>
      <c r="I148" s="17"/>
      <c r="J148" s="17"/>
      <c r="K148" s="17"/>
      <c r="L148" s="17"/>
      <c r="M148" s="14"/>
      <c r="N148" s="4"/>
      <c r="O148" s="4"/>
      <c r="P148" s="4"/>
      <c r="Q148" s="4">
        <f>VLOOKUP(A148,[1]sum!$A$2:$H$154,7,FALSE)</f>
        <v>23</v>
      </c>
      <c r="R148" s="4">
        <f>VLOOKUP(A148,[1]sum!$A$2:$H$154,8,FALSE)</f>
        <v>1545</v>
      </c>
    </row>
    <row r="149" spans="1:18" ht="15" customHeight="1">
      <c r="A149" s="11">
        <v>147</v>
      </c>
      <c r="B149" s="35" t="s">
        <v>244</v>
      </c>
      <c r="C149" s="12" t="s">
        <v>168</v>
      </c>
      <c r="D149" s="13"/>
      <c r="E149" s="17"/>
      <c r="F149" s="17"/>
      <c r="G149" s="17"/>
      <c r="H149" s="17"/>
      <c r="I149" s="17"/>
      <c r="J149" s="17"/>
      <c r="K149" s="17"/>
      <c r="L149" s="17"/>
      <c r="M149" s="14"/>
      <c r="N149" s="4"/>
      <c r="O149" s="4"/>
      <c r="P149" s="4"/>
      <c r="Q149" s="4">
        <f>VLOOKUP(A149,[1]sum!$A$2:$H$154,7,FALSE)</f>
        <v>14</v>
      </c>
      <c r="R149" s="4">
        <f>VLOOKUP(A149,[1]sum!$A$2:$H$154,8,FALSE)</f>
        <v>802</v>
      </c>
    </row>
    <row r="150" spans="1:18" ht="15" customHeight="1">
      <c r="A150" s="11">
        <v>148</v>
      </c>
      <c r="B150" s="35" t="s">
        <v>244</v>
      </c>
      <c r="C150" s="12" t="s">
        <v>169</v>
      </c>
      <c r="D150" s="13"/>
      <c r="E150" s="17"/>
      <c r="F150" s="17"/>
      <c r="G150" s="17"/>
      <c r="H150" s="17"/>
      <c r="I150" s="17"/>
      <c r="J150" s="17"/>
      <c r="K150" s="17"/>
      <c r="L150" s="17"/>
      <c r="M150" s="14"/>
      <c r="N150" s="4"/>
      <c r="O150" s="4"/>
      <c r="P150" s="4"/>
      <c r="Q150" s="4">
        <f>VLOOKUP(A150,[1]sum!$A$2:$H$154,7,FALSE)</f>
        <v>10</v>
      </c>
      <c r="R150" s="4">
        <f>VLOOKUP(A150,[1]sum!$A$2:$H$154,8,FALSE)</f>
        <v>702</v>
      </c>
    </row>
    <row r="151" spans="1:18" ht="15" hidden="1" customHeight="1">
      <c r="A151" s="11">
        <v>149</v>
      </c>
      <c r="B151" s="31" t="s">
        <v>233</v>
      </c>
      <c r="C151" s="12" t="s">
        <v>170</v>
      </c>
      <c r="D151" s="13"/>
      <c r="E151" s="17"/>
      <c r="F151" s="17"/>
      <c r="G151" s="17"/>
      <c r="H151" s="17"/>
      <c r="I151" s="17"/>
      <c r="J151" s="17"/>
      <c r="K151" s="17"/>
      <c r="L151" s="17"/>
      <c r="M151" s="14"/>
      <c r="N151" s="4"/>
      <c r="O151" s="4"/>
      <c r="P151" s="4"/>
      <c r="Q151" s="4" t="e">
        <f>VLOOKUP(A151,[1]sum!$A$2:$H$154,7,FALSE)</f>
        <v>#N/A</v>
      </c>
      <c r="R151" s="4" t="e">
        <f>VLOOKUP(A151,[1]sum!$A$2:$H$154,8,FALSE)</f>
        <v>#N/A</v>
      </c>
    </row>
    <row r="152" spans="1:18" ht="15" hidden="1" customHeight="1">
      <c r="A152" s="11">
        <v>150</v>
      </c>
      <c r="B152" s="35" t="s">
        <v>233</v>
      </c>
      <c r="C152" s="12" t="s">
        <v>171</v>
      </c>
      <c r="D152" s="13"/>
      <c r="E152" s="17"/>
      <c r="F152" s="17"/>
      <c r="G152" s="17"/>
      <c r="H152" s="17"/>
      <c r="I152" s="17"/>
      <c r="J152" s="17"/>
      <c r="K152" s="17"/>
      <c r="L152" s="17"/>
      <c r="M152" s="14"/>
      <c r="N152" s="4"/>
      <c r="O152" s="4"/>
      <c r="P152" s="4"/>
      <c r="Q152" s="4" t="e">
        <f>VLOOKUP(A152,[1]sum!$A$2:$H$154,7,FALSE)</f>
        <v>#N/A</v>
      </c>
      <c r="R152" s="4" t="e">
        <f>VLOOKUP(A152,[1]sum!$A$2:$H$154,8,FALSE)</f>
        <v>#N/A</v>
      </c>
    </row>
    <row r="153" spans="1:18" ht="15" hidden="1" customHeight="1">
      <c r="A153" s="11">
        <v>151</v>
      </c>
      <c r="B153" s="35" t="s">
        <v>248</v>
      </c>
      <c r="C153" s="12" t="s">
        <v>172</v>
      </c>
      <c r="D153" s="13"/>
      <c r="E153" s="17"/>
      <c r="F153" s="17"/>
      <c r="G153" s="17"/>
      <c r="H153" s="17"/>
      <c r="I153" s="17"/>
      <c r="J153" s="17"/>
      <c r="K153" s="17"/>
      <c r="L153" s="17"/>
      <c r="M153" s="14"/>
      <c r="N153" s="4"/>
      <c r="O153" s="4"/>
      <c r="P153" s="4"/>
      <c r="Q153" s="4" t="e">
        <f>VLOOKUP(A153,[1]sum!$A$2:$H$154,7,FALSE)</f>
        <v>#N/A</v>
      </c>
      <c r="R153" s="4" t="e">
        <f>VLOOKUP(A153,[1]sum!$A$2:$H$154,8,FALSE)</f>
        <v>#N/A</v>
      </c>
    </row>
    <row r="154" spans="1:18" ht="15" hidden="1" customHeight="1">
      <c r="A154" s="11">
        <v>152</v>
      </c>
      <c r="B154" s="35" t="s">
        <v>248</v>
      </c>
      <c r="C154" s="12" t="s">
        <v>173</v>
      </c>
      <c r="D154" s="13"/>
      <c r="E154" s="17"/>
      <c r="F154" s="17"/>
      <c r="G154" s="17"/>
      <c r="H154" s="17"/>
      <c r="I154" s="17"/>
      <c r="J154" s="17"/>
      <c r="K154" s="17"/>
      <c r="L154" s="17"/>
      <c r="M154" s="14"/>
      <c r="N154" s="4"/>
      <c r="O154" s="4"/>
      <c r="P154" s="4"/>
      <c r="Q154" s="4" t="e">
        <f>VLOOKUP(A154,[1]sum!$A$2:$H$154,7,FALSE)</f>
        <v>#N/A</v>
      </c>
      <c r="R154" s="4" t="e">
        <f>VLOOKUP(A154,[1]sum!$A$2:$H$154,8,FALSE)</f>
        <v>#N/A</v>
      </c>
    </row>
    <row r="155" spans="1:18" ht="15" hidden="1" customHeight="1">
      <c r="A155" s="11">
        <v>153</v>
      </c>
      <c r="B155" s="35" t="s">
        <v>245</v>
      </c>
      <c r="C155" s="12" t="s">
        <v>174</v>
      </c>
      <c r="D155" s="13"/>
      <c r="E155" s="17"/>
      <c r="F155" s="17"/>
      <c r="G155" s="17"/>
      <c r="H155" s="17"/>
      <c r="I155" s="17"/>
      <c r="J155" s="17"/>
      <c r="K155" s="17"/>
      <c r="L155" s="17"/>
      <c r="M155" s="14"/>
      <c r="N155" s="4"/>
      <c r="O155" s="4"/>
      <c r="P155" s="4"/>
      <c r="Q155" s="4" t="e">
        <f>VLOOKUP(A155,[1]sum!$A$2:$H$154,7,FALSE)</f>
        <v>#N/A</v>
      </c>
      <c r="R155" s="4" t="e">
        <f>VLOOKUP(A155,[1]sum!$A$2:$H$154,8,FALSE)</f>
        <v>#N/A</v>
      </c>
    </row>
    <row r="156" spans="1:18" ht="15" hidden="1" customHeight="1">
      <c r="A156" s="11">
        <v>154</v>
      </c>
      <c r="B156" s="35" t="s">
        <v>245</v>
      </c>
      <c r="C156" s="12" t="s">
        <v>175</v>
      </c>
      <c r="D156" s="13"/>
      <c r="E156" s="17"/>
      <c r="F156" s="17"/>
      <c r="G156" s="17"/>
      <c r="H156" s="17"/>
      <c r="I156" s="17"/>
      <c r="J156" s="17"/>
      <c r="K156" s="17"/>
      <c r="L156" s="17"/>
      <c r="M156" s="14"/>
      <c r="N156" s="4"/>
      <c r="O156" s="4"/>
      <c r="P156" s="4"/>
      <c r="Q156" s="4" t="e">
        <f>VLOOKUP(A156,[1]sum!$A$2:$H$154,7,FALSE)</f>
        <v>#N/A</v>
      </c>
      <c r="R156" s="4" t="e">
        <f>VLOOKUP(A156,[1]sum!$A$2:$H$154,8,FALSE)</f>
        <v>#N/A</v>
      </c>
    </row>
    <row r="157" spans="1:18" ht="15" hidden="1" customHeight="1">
      <c r="A157" s="11">
        <v>155</v>
      </c>
      <c r="B157" s="35" t="s">
        <v>245</v>
      </c>
      <c r="C157" s="12" t="s">
        <v>176</v>
      </c>
      <c r="D157" s="13"/>
      <c r="E157" s="17"/>
      <c r="F157" s="17"/>
      <c r="G157" s="17"/>
      <c r="H157" s="17"/>
      <c r="I157" s="17"/>
      <c r="J157" s="17"/>
      <c r="K157" s="17"/>
      <c r="L157" s="17"/>
      <c r="M157" s="14"/>
      <c r="N157" s="4"/>
      <c r="O157" s="4"/>
      <c r="P157" s="4"/>
      <c r="Q157" s="4" t="e">
        <f>VLOOKUP(A157,[1]sum!$A$2:$H$154,7,FALSE)</f>
        <v>#N/A</v>
      </c>
      <c r="R157" s="4" t="e">
        <f>VLOOKUP(A157,[1]sum!$A$2:$H$154,8,FALSE)</f>
        <v>#N/A</v>
      </c>
    </row>
    <row r="158" spans="1:18" ht="15" hidden="1" customHeight="1">
      <c r="A158" s="11">
        <v>156</v>
      </c>
      <c r="B158" s="35" t="s">
        <v>245</v>
      </c>
      <c r="C158" s="12" t="s">
        <v>177</v>
      </c>
      <c r="D158" s="13"/>
      <c r="E158" s="17"/>
      <c r="F158" s="17"/>
      <c r="G158" s="17"/>
      <c r="H158" s="17"/>
      <c r="I158" s="17"/>
      <c r="J158" s="17"/>
      <c r="K158" s="17"/>
      <c r="L158" s="17"/>
      <c r="M158" s="14"/>
      <c r="N158" s="4"/>
      <c r="O158" s="4"/>
      <c r="P158" s="4"/>
      <c r="Q158" s="4" t="e">
        <f>VLOOKUP(A158,[1]sum!$A$2:$H$154,7,FALSE)</f>
        <v>#N/A</v>
      </c>
      <c r="R158" s="4" t="e">
        <f>VLOOKUP(A158,[1]sum!$A$2:$H$154,8,FALSE)</f>
        <v>#N/A</v>
      </c>
    </row>
    <row r="159" spans="1:18" ht="15" hidden="1" customHeight="1">
      <c r="A159" s="11">
        <v>157</v>
      </c>
      <c r="B159" s="35" t="s">
        <v>245</v>
      </c>
      <c r="C159" s="12" t="s">
        <v>178</v>
      </c>
      <c r="D159" s="13"/>
      <c r="E159" s="17"/>
      <c r="F159" s="17"/>
      <c r="G159" s="17"/>
      <c r="H159" s="17"/>
      <c r="I159" s="17"/>
      <c r="J159" s="17"/>
      <c r="K159" s="17"/>
      <c r="L159" s="17"/>
      <c r="M159" s="14"/>
      <c r="N159" s="4"/>
      <c r="O159" s="4"/>
      <c r="P159" s="4"/>
      <c r="Q159" s="4" t="e">
        <f>VLOOKUP(A159,[1]sum!$A$2:$H$154,7,FALSE)</f>
        <v>#N/A</v>
      </c>
      <c r="R159" s="4" t="e">
        <f>VLOOKUP(A159,[1]sum!$A$2:$H$154,8,FALSE)</f>
        <v>#N/A</v>
      </c>
    </row>
    <row r="160" spans="1:18" ht="15" hidden="1" customHeight="1">
      <c r="A160" s="11">
        <v>158</v>
      </c>
      <c r="B160" s="35" t="s">
        <v>245</v>
      </c>
      <c r="C160" s="12" t="s">
        <v>179</v>
      </c>
      <c r="D160" s="13"/>
      <c r="E160" s="17"/>
      <c r="F160" s="17"/>
      <c r="G160" s="17"/>
      <c r="H160" s="17"/>
      <c r="I160" s="17"/>
      <c r="J160" s="17"/>
      <c r="K160" s="17"/>
      <c r="L160" s="17"/>
      <c r="M160" s="14"/>
      <c r="N160" s="4"/>
      <c r="O160" s="4"/>
      <c r="P160" s="4"/>
      <c r="Q160" s="4" t="e">
        <f>VLOOKUP(A160,[1]sum!$A$2:$H$154,7,FALSE)</f>
        <v>#N/A</v>
      </c>
      <c r="R160" s="4" t="e">
        <f>VLOOKUP(A160,[1]sum!$A$2:$H$154,8,FALSE)</f>
        <v>#N/A</v>
      </c>
    </row>
    <row r="161" spans="1:18" ht="15" hidden="1" customHeight="1">
      <c r="A161" s="11">
        <v>159</v>
      </c>
      <c r="B161" s="35" t="s">
        <v>245</v>
      </c>
      <c r="C161" s="12" t="s">
        <v>180</v>
      </c>
      <c r="D161" s="13"/>
      <c r="E161" s="17"/>
      <c r="F161" s="17"/>
      <c r="G161" s="17"/>
      <c r="H161" s="17"/>
      <c r="I161" s="17"/>
      <c r="J161" s="17"/>
      <c r="K161" s="17"/>
      <c r="L161" s="17"/>
      <c r="M161" s="14"/>
      <c r="N161" s="4"/>
      <c r="O161" s="4"/>
      <c r="P161" s="4"/>
      <c r="Q161" s="4" t="e">
        <f>VLOOKUP(A161,[1]sum!$A$2:$H$154,7,FALSE)</f>
        <v>#N/A</v>
      </c>
      <c r="R161" s="4" t="e">
        <f>VLOOKUP(A161,[1]sum!$A$2:$H$154,8,FALSE)</f>
        <v>#N/A</v>
      </c>
    </row>
    <row r="162" spans="1:18" ht="15" hidden="1" customHeight="1">
      <c r="A162" s="11">
        <v>160</v>
      </c>
      <c r="B162" s="35" t="s">
        <v>225</v>
      </c>
      <c r="C162" s="12" t="s">
        <v>181</v>
      </c>
      <c r="D162" s="13"/>
      <c r="E162" s="17"/>
      <c r="F162" s="17"/>
      <c r="G162" s="17"/>
      <c r="H162" s="17"/>
      <c r="I162" s="17"/>
      <c r="J162" s="17"/>
      <c r="K162" s="17"/>
      <c r="L162" s="17"/>
      <c r="M162" s="14"/>
      <c r="N162" s="4"/>
      <c r="O162" s="4"/>
      <c r="P162" s="4"/>
      <c r="Q162" s="4" t="e">
        <f>VLOOKUP(A162,[1]sum!$A$2:$H$154,7,FALSE)</f>
        <v>#N/A</v>
      </c>
      <c r="R162" s="4" t="e">
        <f>VLOOKUP(A162,[1]sum!$A$2:$H$154,8,FALSE)</f>
        <v>#N/A</v>
      </c>
    </row>
    <row r="163" spans="1:18" ht="15" hidden="1" customHeight="1">
      <c r="A163" s="11">
        <v>161</v>
      </c>
      <c r="B163" s="35" t="s">
        <v>246</v>
      </c>
      <c r="C163" s="12" t="s">
        <v>182</v>
      </c>
      <c r="D163" s="13"/>
      <c r="E163" s="17"/>
      <c r="F163" s="17"/>
      <c r="G163" s="17"/>
      <c r="H163" s="17"/>
      <c r="I163" s="17"/>
      <c r="J163" s="17"/>
      <c r="K163" s="17"/>
      <c r="L163" s="17"/>
      <c r="M163" s="14"/>
      <c r="N163" s="4"/>
      <c r="O163" s="4"/>
      <c r="P163" s="4"/>
      <c r="Q163" s="4" t="e">
        <f>VLOOKUP(A163,[1]sum!$A$2:$H$154,7,FALSE)</f>
        <v>#N/A</v>
      </c>
      <c r="R163" s="4" t="e">
        <f>VLOOKUP(A163,[1]sum!$A$2:$H$154,8,FALSE)</f>
        <v>#N/A</v>
      </c>
    </row>
    <row r="164" spans="1:18" ht="15" hidden="1" customHeight="1">
      <c r="A164" s="11">
        <v>162</v>
      </c>
      <c r="B164" s="35" t="s">
        <v>251</v>
      </c>
      <c r="C164" s="12" t="s">
        <v>183</v>
      </c>
      <c r="D164" s="13"/>
      <c r="E164" s="17"/>
      <c r="F164" s="17"/>
      <c r="G164" s="17"/>
      <c r="H164" s="17"/>
      <c r="I164" s="17"/>
      <c r="J164" s="17"/>
      <c r="K164" s="17"/>
      <c r="L164" s="17"/>
      <c r="M164" s="14"/>
      <c r="N164" s="4"/>
      <c r="O164" s="4"/>
      <c r="P164" s="4"/>
      <c r="Q164" s="4" t="e">
        <f>VLOOKUP(A164,[1]sum!$A$2:$H$154,7,FALSE)</f>
        <v>#N/A</v>
      </c>
      <c r="R164" s="4" t="e">
        <f>VLOOKUP(A164,[1]sum!$A$2:$H$154,8,FALSE)</f>
        <v>#N/A</v>
      </c>
    </row>
    <row r="165" spans="1:18" ht="15" customHeight="1">
      <c r="A165" s="11">
        <v>163</v>
      </c>
      <c r="B165" s="35" t="s">
        <v>246</v>
      </c>
      <c r="C165" s="12" t="s">
        <v>184</v>
      </c>
      <c r="D165" s="13"/>
      <c r="E165" s="17"/>
      <c r="F165" s="17"/>
      <c r="G165" s="17"/>
      <c r="H165" s="17"/>
      <c r="I165" s="17"/>
      <c r="J165" s="17"/>
      <c r="K165" s="17"/>
      <c r="L165" s="17"/>
      <c r="M165" s="14"/>
      <c r="N165" s="4"/>
      <c r="O165" s="4"/>
      <c r="P165" s="4"/>
      <c r="Q165" s="4">
        <f>VLOOKUP(A165,[1]sum!$A$2:$H$154,7,FALSE)</f>
        <v>5</v>
      </c>
      <c r="R165" s="4">
        <f>VLOOKUP(A165,[1]sum!$A$2:$H$154,8,FALSE)</f>
        <v>331</v>
      </c>
    </row>
    <row r="166" spans="1:18" ht="15" hidden="1" customHeight="1">
      <c r="A166" s="11">
        <v>164</v>
      </c>
      <c r="B166" s="35" t="s">
        <v>246</v>
      </c>
      <c r="C166" s="12" t="s">
        <v>185</v>
      </c>
      <c r="D166" s="13"/>
      <c r="E166" s="17"/>
      <c r="F166" s="17"/>
      <c r="G166" s="17"/>
      <c r="H166" s="17"/>
      <c r="I166" s="17"/>
      <c r="J166" s="17"/>
      <c r="K166" s="17"/>
      <c r="L166" s="17"/>
      <c r="M166" s="14"/>
      <c r="N166" s="4"/>
      <c r="O166" s="4"/>
      <c r="P166" s="4"/>
      <c r="Q166" s="4" t="e">
        <f>VLOOKUP(A166,[1]sum!$A$2:$H$154,7,FALSE)</f>
        <v>#N/A</v>
      </c>
      <c r="R166" s="4" t="e">
        <f>VLOOKUP(A166,[1]sum!$A$2:$H$154,8,FALSE)</f>
        <v>#N/A</v>
      </c>
    </row>
    <row r="167" spans="1:18" ht="15" hidden="1" customHeight="1">
      <c r="A167" s="11">
        <v>165</v>
      </c>
      <c r="B167" s="35" t="s">
        <v>247</v>
      </c>
      <c r="C167" s="12" t="s">
        <v>186</v>
      </c>
      <c r="D167" s="13"/>
      <c r="E167" s="17"/>
      <c r="F167" s="17"/>
      <c r="G167" s="17"/>
      <c r="H167" s="17"/>
      <c r="I167" s="17"/>
      <c r="J167" s="17"/>
      <c r="K167" s="17"/>
      <c r="L167" s="17"/>
      <c r="M167" s="14"/>
      <c r="N167" s="4"/>
      <c r="O167" s="4"/>
      <c r="P167" s="4"/>
      <c r="Q167" s="4" t="e">
        <f>VLOOKUP(A167,[1]sum!$A$2:$H$154,7,FALSE)</f>
        <v>#N/A</v>
      </c>
      <c r="R167" s="4" t="e">
        <f>VLOOKUP(A167,[1]sum!$A$2:$H$154,8,FALSE)</f>
        <v>#N/A</v>
      </c>
    </row>
    <row r="168" spans="1:18" ht="15" hidden="1" customHeight="1">
      <c r="A168" s="11">
        <v>166</v>
      </c>
      <c r="B168" s="35" t="s">
        <v>247</v>
      </c>
      <c r="C168" s="12" t="s">
        <v>187</v>
      </c>
      <c r="D168" s="13"/>
      <c r="E168" s="17"/>
      <c r="F168" s="17"/>
      <c r="G168" s="17"/>
      <c r="H168" s="17"/>
      <c r="I168" s="17"/>
      <c r="J168" s="17"/>
      <c r="K168" s="17"/>
      <c r="L168" s="17"/>
      <c r="M168" s="14"/>
      <c r="N168" s="4"/>
      <c r="O168" s="4"/>
      <c r="P168" s="4"/>
      <c r="Q168" s="4" t="e">
        <f>VLOOKUP(A168,[1]sum!$A$2:$H$154,7,FALSE)</f>
        <v>#N/A</v>
      </c>
      <c r="R168" s="4" t="e">
        <f>VLOOKUP(A168,[1]sum!$A$2:$H$154,8,FALSE)</f>
        <v>#N/A</v>
      </c>
    </row>
    <row r="169" spans="1:18" ht="15" hidden="1" customHeight="1">
      <c r="A169" s="11">
        <v>167</v>
      </c>
      <c r="B169" s="35" t="s">
        <v>246</v>
      </c>
      <c r="C169" s="12" t="s">
        <v>188</v>
      </c>
      <c r="D169" s="13"/>
      <c r="E169" s="17"/>
      <c r="F169" s="17"/>
      <c r="G169" s="17"/>
      <c r="H169" s="17"/>
      <c r="I169" s="17"/>
      <c r="J169" s="17"/>
      <c r="K169" s="17"/>
      <c r="L169" s="17"/>
      <c r="M169" s="14"/>
      <c r="N169" s="4"/>
      <c r="O169" s="4"/>
      <c r="P169" s="4"/>
      <c r="Q169" s="4" t="e">
        <f>VLOOKUP(A169,[1]sum!$A$2:$H$154,7,FALSE)</f>
        <v>#N/A</v>
      </c>
      <c r="R169" s="4" t="e">
        <f>VLOOKUP(A169,[1]sum!$A$2:$H$154,8,FALSE)</f>
        <v>#N/A</v>
      </c>
    </row>
    <row r="170" spans="1:18" ht="15" hidden="1" customHeight="1">
      <c r="A170" s="11">
        <v>168</v>
      </c>
      <c r="B170" s="35" t="s">
        <v>246</v>
      </c>
      <c r="C170" s="12" t="s">
        <v>189</v>
      </c>
      <c r="D170" s="13"/>
      <c r="E170" s="17"/>
      <c r="F170" s="17"/>
      <c r="G170" s="17"/>
      <c r="H170" s="17"/>
      <c r="I170" s="17"/>
      <c r="J170" s="17"/>
      <c r="K170" s="17"/>
      <c r="L170" s="17"/>
      <c r="M170" s="14"/>
      <c r="N170" s="4"/>
      <c r="O170" s="4"/>
      <c r="P170" s="4"/>
      <c r="Q170" s="4" t="e">
        <f>VLOOKUP(A170,[1]sum!$A$2:$H$154,7,FALSE)</f>
        <v>#N/A</v>
      </c>
      <c r="R170" s="4" t="e">
        <f>VLOOKUP(A170,[1]sum!$A$2:$H$154,8,FALSE)</f>
        <v>#N/A</v>
      </c>
    </row>
    <row r="171" spans="1:18" ht="15" hidden="1" customHeight="1">
      <c r="A171" s="11">
        <v>169</v>
      </c>
      <c r="B171" s="35" t="s">
        <v>247</v>
      </c>
      <c r="C171" s="12" t="s">
        <v>190</v>
      </c>
      <c r="D171" s="13"/>
      <c r="E171" s="17"/>
      <c r="F171" s="17"/>
      <c r="G171" s="17"/>
      <c r="H171" s="17"/>
      <c r="I171" s="17"/>
      <c r="J171" s="17"/>
      <c r="K171" s="17"/>
      <c r="L171" s="17"/>
      <c r="M171" s="14"/>
      <c r="N171" s="4"/>
      <c r="O171" s="4"/>
      <c r="P171" s="4"/>
      <c r="Q171" s="4" t="e">
        <f>VLOOKUP(A171,[1]sum!$A$2:$H$154,7,FALSE)</f>
        <v>#N/A</v>
      </c>
      <c r="R171" s="4" t="e">
        <f>VLOOKUP(A171,[1]sum!$A$2:$H$154,8,FALSE)</f>
        <v>#N/A</v>
      </c>
    </row>
    <row r="172" spans="1:18" ht="15" hidden="1" customHeight="1">
      <c r="A172" s="11">
        <v>170</v>
      </c>
      <c r="B172" s="35" t="s">
        <v>247</v>
      </c>
      <c r="C172" s="12" t="s">
        <v>191</v>
      </c>
      <c r="D172" s="13"/>
      <c r="E172" s="17"/>
      <c r="F172" s="17"/>
      <c r="G172" s="17"/>
      <c r="H172" s="17"/>
      <c r="I172" s="17"/>
      <c r="J172" s="17"/>
      <c r="K172" s="17"/>
      <c r="L172" s="17"/>
      <c r="M172" s="14"/>
      <c r="N172" s="4"/>
      <c r="O172" s="4"/>
      <c r="P172" s="4"/>
      <c r="Q172" s="4" t="e">
        <f>VLOOKUP(A172,[1]sum!$A$2:$H$154,7,FALSE)</f>
        <v>#N/A</v>
      </c>
      <c r="R172" s="4" t="e">
        <f>VLOOKUP(A172,[1]sum!$A$2:$H$154,8,FALSE)</f>
        <v>#N/A</v>
      </c>
    </row>
    <row r="173" spans="1:18" ht="15" hidden="1" customHeight="1">
      <c r="A173" s="11">
        <v>171</v>
      </c>
      <c r="B173" s="35" t="s">
        <v>247</v>
      </c>
      <c r="C173" s="12" t="s">
        <v>192</v>
      </c>
      <c r="D173" s="13"/>
      <c r="E173" s="17"/>
      <c r="F173" s="17"/>
      <c r="G173" s="17"/>
      <c r="H173" s="17"/>
      <c r="I173" s="17"/>
      <c r="J173" s="17"/>
      <c r="K173" s="17"/>
      <c r="L173" s="17"/>
      <c r="M173" s="14"/>
      <c r="N173" s="4"/>
      <c r="O173" s="4"/>
      <c r="P173" s="4"/>
      <c r="Q173" s="4" t="e">
        <f>VLOOKUP(A173,[1]sum!$A$2:$H$154,7,FALSE)</f>
        <v>#N/A</v>
      </c>
      <c r="R173" s="4" t="e">
        <f>VLOOKUP(A173,[1]sum!$A$2:$H$154,8,FALSE)</f>
        <v>#N/A</v>
      </c>
    </row>
    <row r="174" spans="1:18" ht="15" hidden="1" customHeight="1">
      <c r="A174" s="11">
        <v>172</v>
      </c>
      <c r="B174" s="35" t="s">
        <v>246</v>
      </c>
      <c r="C174" s="12" t="s">
        <v>193</v>
      </c>
      <c r="D174" s="13"/>
      <c r="E174" s="17"/>
      <c r="F174" s="17"/>
      <c r="G174" s="17"/>
      <c r="H174" s="17"/>
      <c r="I174" s="17"/>
      <c r="J174" s="17"/>
      <c r="K174" s="17"/>
      <c r="L174" s="17"/>
      <c r="M174" s="14"/>
      <c r="N174" s="4"/>
      <c r="O174" s="4"/>
      <c r="P174" s="4"/>
      <c r="Q174" s="4" t="e">
        <f>VLOOKUP(A174,[1]sum!$A$2:$H$154,7,FALSE)</f>
        <v>#N/A</v>
      </c>
      <c r="R174" s="4" t="e">
        <f>VLOOKUP(A174,[1]sum!$A$2:$H$154,8,FALSE)</f>
        <v>#N/A</v>
      </c>
    </row>
    <row r="175" spans="1:18" ht="15" hidden="1" customHeight="1">
      <c r="A175" s="11">
        <v>173</v>
      </c>
      <c r="B175" s="35" t="s">
        <v>247</v>
      </c>
      <c r="C175" s="12" t="s">
        <v>194</v>
      </c>
      <c r="D175" s="13"/>
      <c r="E175" s="17"/>
      <c r="F175" s="17"/>
      <c r="G175" s="17"/>
      <c r="H175" s="17"/>
      <c r="I175" s="17"/>
      <c r="J175" s="17"/>
      <c r="K175" s="17"/>
      <c r="L175" s="17"/>
      <c r="M175" s="14"/>
      <c r="N175" s="4"/>
      <c r="O175" s="4"/>
      <c r="P175" s="4"/>
      <c r="Q175" s="4" t="e">
        <f>VLOOKUP(A175,[1]sum!$A$2:$H$154,7,FALSE)</f>
        <v>#N/A</v>
      </c>
      <c r="R175" s="4" t="e">
        <f>VLOOKUP(A175,[1]sum!$A$2:$H$154,8,FALSE)</f>
        <v>#N/A</v>
      </c>
    </row>
    <row r="176" spans="1:18" ht="15" hidden="1" customHeight="1">
      <c r="A176" s="11">
        <v>174</v>
      </c>
      <c r="B176" s="35" t="s">
        <v>250</v>
      </c>
      <c r="C176" s="16" t="s">
        <v>195</v>
      </c>
      <c r="D176" s="13"/>
      <c r="E176" s="17"/>
      <c r="F176" s="17"/>
      <c r="G176" s="17"/>
      <c r="H176" s="17"/>
      <c r="I176" s="17"/>
      <c r="J176" s="17"/>
      <c r="K176" s="17"/>
      <c r="L176" s="17"/>
      <c r="M176" s="14"/>
      <c r="N176" s="4"/>
      <c r="O176" s="4"/>
      <c r="P176" s="4"/>
      <c r="Q176" s="4" t="e">
        <f>VLOOKUP(A176,[1]sum!$A$2:$H$154,7,FALSE)</f>
        <v>#N/A</v>
      </c>
      <c r="R176" s="4" t="e">
        <f>VLOOKUP(A176,[1]sum!$A$2:$H$154,8,FALSE)</f>
        <v>#N/A</v>
      </c>
    </row>
    <row r="177" spans="1:18" ht="15" hidden="1" customHeight="1">
      <c r="A177" s="11">
        <v>175</v>
      </c>
      <c r="B177" s="35" t="s">
        <v>246</v>
      </c>
      <c r="C177" s="12" t="s">
        <v>196</v>
      </c>
      <c r="D177" s="13"/>
      <c r="E177" s="17"/>
      <c r="F177" s="17"/>
      <c r="G177" s="17"/>
      <c r="H177" s="17"/>
      <c r="I177" s="17"/>
      <c r="J177" s="17"/>
      <c r="K177" s="17"/>
      <c r="L177" s="17"/>
      <c r="M177" s="14"/>
      <c r="N177" s="4"/>
      <c r="O177" s="4"/>
      <c r="P177" s="4"/>
      <c r="Q177" s="4" t="e">
        <f>VLOOKUP(A177,[1]sum!$A$2:$H$154,7,FALSE)</f>
        <v>#N/A</v>
      </c>
      <c r="R177" s="4" t="e">
        <f>VLOOKUP(A177,[1]sum!$A$2:$H$154,8,FALSE)</f>
        <v>#N/A</v>
      </c>
    </row>
    <row r="178" spans="1:18" ht="15" hidden="1" customHeight="1">
      <c r="A178" s="11">
        <v>176</v>
      </c>
      <c r="B178" s="35" t="s">
        <v>246</v>
      </c>
      <c r="C178" s="12" t="s">
        <v>197</v>
      </c>
      <c r="D178" s="13"/>
      <c r="E178" s="17"/>
      <c r="F178" s="17"/>
      <c r="G178" s="17"/>
      <c r="H178" s="17"/>
      <c r="I178" s="17"/>
      <c r="J178" s="17"/>
      <c r="K178" s="17"/>
      <c r="L178" s="17"/>
      <c r="M178" s="14"/>
      <c r="N178" s="4"/>
      <c r="O178" s="4"/>
      <c r="P178" s="4"/>
      <c r="Q178" s="4" t="e">
        <f>VLOOKUP(A178,[1]sum!$A$2:$H$154,7,FALSE)</f>
        <v>#N/A</v>
      </c>
      <c r="R178" s="4" t="e">
        <f>VLOOKUP(A178,[1]sum!$A$2:$H$154,8,FALSE)</f>
        <v>#N/A</v>
      </c>
    </row>
    <row r="179" spans="1:18" ht="15" hidden="1" customHeight="1">
      <c r="A179" s="11">
        <v>177</v>
      </c>
      <c r="B179" s="35" t="s">
        <v>246</v>
      </c>
      <c r="C179" s="12" t="s">
        <v>198</v>
      </c>
      <c r="D179" s="13"/>
      <c r="E179" s="17"/>
      <c r="F179" s="17"/>
      <c r="G179" s="17"/>
      <c r="H179" s="17"/>
      <c r="I179" s="17"/>
      <c r="J179" s="17"/>
      <c r="K179" s="17"/>
      <c r="L179" s="17"/>
      <c r="M179" s="14"/>
      <c r="N179" s="4"/>
      <c r="O179" s="4"/>
      <c r="P179" s="4"/>
      <c r="Q179" s="4" t="e">
        <f>VLOOKUP(A179,[1]sum!$A$2:$H$154,7,FALSE)</f>
        <v>#N/A</v>
      </c>
      <c r="R179" s="4" t="e">
        <f>VLOOKUP(A179,[1]sum!$A$2:$H$154,8,FALSE)</f>
        <v>#N/A</v>
      </c>
    </row>
    <row r="180" spans="1:18" ht="15" hidden="1" customHeight="1">
      <c r="A180" s="11">
        <v>178</v>
      </c>
      <c r="B180" s="35" t="s">
        <v>245</v>
      </c>
      <c r="C180" s="12" t="s">
        <v>199</v>
      </c>
      <c r="D180" s="13"/>
      <c r="E180" s="17"/>
      <c r="F180" s="17"/>
      <c r="G180" s="17"/>
      <c r="H180" s="17"/>
      <c r="I180" s="17"/>
      <c r="J180" s="17"/>
      <c r="K180" s="17"/>
      <c r="L180" s="17"/>
      <c r="M180" s="14"/>
      <c r="N180" s="4"/>
      <c r="O180" s="4"/>
      <c r="P180" s="4"/>
      <c r="Q180" s="4" t="e">
        <f>VLOOKUP(A180,[1]sum!$A$2:$H$154,7,FALSE)</f>
        <v>#N/A</v>
      </c>
      <c r="R180" s="4" t="e">
        <f>VLOOKUP(A180,[1]sum!$A$2:$H$154,8,FALSE)</f>
        <v>#N/A</v>
      </c>
    </row>
    <row r="181" spans="1:18" ht="15" hidden="1" customHeight="1">
      <c r="A181" s="11">
        <v>179</v>
      </c>
      <c r="B181" s="35" t="s">
        <v>245</v>
      </c>
      <c r="C181" s="12" t="s">
        <v>200</v>
      </c>
      <c r="D181" s="13"/>
      <c r="E181" s="17"/>
      <c r="F181" s="17"/>
      <c r="G181" s="17"/>
      <c r="H181" s="17"/>
      <c r="I181" s="17"/>
      <c r="J181" s="17"/>
      <c r="K181" s="17"/>
      <c r="L181" s="17"/>
      <c r="M181" s="14"/>
      <c r="N181" s="4"/>
      <c r="O181" s="4"/>
      <c r="P181" s="4"/>
      <c r="Q181" s="4" t="e">
        <f>VLOOKUP(A181,[1]sum!$A$2:$H$154,7,FALSE)</f>
        <v>#N/A</v>
      </c>
      <c r="R181" s="4" t="e">
        <f>VLOOKUP(A181,[1]sum!$A$2:$H$154,8,FALSE)</f>
        <v>#N/A</v>
      </c>
    </row>
    <row r="182" spans="1:18" ht="15" hidden="1" customHeight="1">
      <c r="A182" s="11">
        <v>180</v>
      </c>
      <c r="B182" s="35" t="s">
        <v>249</v>
      </c>
      <c r="C182" s="12" t="s">
        <v>201</v>
      </c>
      <c r="D182" s="13"/>
      <c r="E182" s="17"/>
      <c r="F182" s="17"/>
      <c r="G182" s="17"/>
      <c r="H182" s="17"/>
      <c r="I182" s="17"/>
      <c r="J182" s="17"/>
      <c r="K182" s="17"/>
      <c r="L182" s="17"/>
      <c r="M182" s="14"/>
      <c r="N182" s="4"/>
      <c r="O182" s="4"/>
      <c r="P182" s="4"/>
      <c r="Q182" s="4" t="e">
        <f>VLOOKUP(A182,[1]sum!$A$2:$H$154,7,FALSE)</f>
        <v>#N/A</v>
      </c>
      <c r="R182" s="4" t="e">
        <f>VLOOKUP(A182,[1]sum!$A$2:$H$154,8,FALSE)</f>
        <v>#N/A</v>
      </c>
    </row>
    <row r="183" spans="1:18" ht="15" hidden="1" customHeight="1">
      <c r="A183" s="11">
        <v>181</v>
      </c>
      <c r="B183" s="35" t="s">
        <v>249</v>
      </c>
      <c r="C183" s="12" t="s">
        <v>202</v>
      </c>
      <c r="D183" s="13"/>
      <c r="E183" s="17"/>
      <c r="F183" s="17"/>
      <c r="G183" s="17"/>
      <c r="H183" s="17"/>
      <c r="I183" s="17"/>
      <c r="J183" s="17"/>
      <c r="K183" s="17"/>
      <c r="L183" s="17"/>
      <c r="M183" s="14"/>
      <c r="N183" s="4"/>
      <c r="O183" s="4"/>
      <c r="P183" s="4"/>
      <c r="Q183" s="4" t="e">
        <f>VLOOKUP(A183,[1]sum!$A$2:$H$154,7,FALSE)</f>
        <v>#N/A</v>
      </c>
      <c r="R183" s="4" t="e">
        <f>VLOOKUP(A183,[1]sum!$A$2:$H$154,8,FALSE)</f>
        <v>#N/A</v>
      </c>
    </row>
    <row r="184" spans="1:18" ht="15" hidden="1" customHeight="1">
      <c r="A184" s="11">
        <v>182</v>
      </c>
      <c r="B184" s="35" t="s">
        <v>249</v>
      </c>
      <c r="C184" s="12" t="s">
        <v>203</v>
      </c>
      <c r="D184" s="13"/>
      <c r="E184" s="17"/>
      <c r="F184" s="17"/>
      <c r="G184" s="17"/>
      <c r="H184" s="17"/>
      <c r="I184" s="17"/>
      <c r="J184" s="17"/>
      <c r="K184" s="17"/>
      <c r="L184" s="17"/>
      <c r="M184" s="14"/>
      <c r="N184" s="4"/>
      <c r="O184" s="4"/>
      <c r="P184" s="4"/>
      <c r="Q184" s="4" t="e">
        <f>VLOOKUP(A184,[1]sum!$A$2:$H$154,7,FALSE)</f>
        <v>#N/A</v>
      </c>
      <c r="R184" s="4" t="e">
        <f>VLOOKUP(A184,[1]sum!$A$2:$H$154,8,FALSE)</f>
        <v>#N/A</v>
      </c>
    </row>
    <row r="185" spans="1:18" ht="15" hidden="1" customHeight="1">
      <c r="A185" s="11">
        <v>183</v>
      </c>
      <c r="B185" s="35" t="s">
        <v>235</v>
      </c>
      <c r="C185" s="12" t="s">
        <v>204</v>
      </c>
      <c r="D185" s="13"/>
      <c r="E185" s="17"/>
      <c r="F185" s="17"/>
      <c r="G185" s="17"/>
      <c r="H185" s="17"/>
      <c r="I185" s="17"/>
      <c r="J185" s="17"/>
      <c r="K185" s="17"/>
      <c r="L185" s="17"/>
      <c r="M185" s="14"/>
      <c r="N185" s="4"/>
      <c r="O185" s="4"/>
      <c r="P185" s="4"/>
      <c r="Q185" s="4" t="e">
        <f>VLOOKUP(A185,[1]sum!$A$2:$H$154,7,FALSE)</f>
        <v>#N/A</v>
      </c>
      <c r="R185" s="4" t="e">
        <f>VLOOKUP(A185,[1]sum!$A$2:$H$154,8,FALSE)</f>
        <v>#N/A</v>
      </c>
    </row>
    <row r="186" spans="1:18" ht="15" hidden="1" customHeight="1">
      <c r="A186" s="11">
        <v>184</v>
      </c>
      <c r="B186" s="35" t="s">
        <v>229</v>
      </c>
      <c r="C186" s="12" t="s">
        <v>205</v>
      </c>
      <c r="D186" s="13"/>
      <c r="E186" s="17"/>
      <c r="F186" s="17"/>
      <c r="G186" s="17"/>
      <c r="H186" s="17"/>
      <c r="I186" s="17"/>
      <c r="J186" s="17"/>
      <c r="K186" s="17"/>
      <c r="L186" s="17"/>
      <c r="M186" s="14"/>
      <c r="N186" s="4"/>
      <c r="O186" s="4"/>
      <c r="P186" s="4"/>
      <c r="Q186" s="4" t="e">
        <f>VLOOKUP(A186,[1]sum!$A$2:$H$154,7,FALSE)</f>
        <v>#N/A</v>
      </c>
      <c r="R186" s="4" t="e">
        <f>VLOOKUP(A186,[1]sum!$A$2:$H$154,8,FALSE)</f>
        <v>#N/A</v>
      </c>
    </row>
    <row r="187" spans="1:18" ht="15" hidden="1" customHeight="1">
      <c r="A187" s="11">
        <v>185</v>
      </c>
      <c r="B187" s="35" t="s">
        <v>252</v>
      </c>
      <c r="C187" s="12" t="s">
        <v>206</v>
      </c>
      <c r="D187" s="13"/>
      <c r="E187" s="17"/>
      <c r="F187" s="17"/>
      <c r="G187" s="17"/>
      <c r="H187" s="17"/>
      <c r="I187" s="17"/>
      <c r="J187" s="17"/>
      <c r="K187" s="17"/>
      <c r="L187" s="17"/>
      <c r="M187" s="14"/>
      <c r="N187" s="4"/>
      <c r="O187" s="4"/>
      <c r="P187" s="4"/>
      <c r="Q187" s="4" t="e">
        <f>VLOOKUP(A187,[1]sum!$A$2:$H$154,7,FALSE)</f>
        <v>#N/A</v>
      </c>
      <c r="R187" s="4" t="e">
        <f>VLOOKUP(A187,[1]sum!$A$2:$H$154,8,FALSE)</f>
        <v>#N/A</v>
      </c>
    </row>
    <row r="188" spans="1:18" ht="15" hidden="1" customHeight="1">
      <c r="A188" s="11">
        <v>186</v>
      </c>
      <c r="B188" s="35" t="s">
        <v>252</v>
      </c>
      <c r="C188" s="12" t="s">
        <v>207</v>
      </c>
      <c r="D188" s="13"/>
      <c r="E188" s="17"/>
      <c r="F188" s="17"/>
      <c r="G188" s="17"/>
      <c r="H188" s="17"/>
      <c r="I188" s="17"/>
      <c r="J188" s="17"/>
      <c r="K188" s="17"/>
      <c r="L188" s="17"/>
      <c r="M188" s="14"/>
      <c r="N188" s="4"/>
      <c r="O188" s="4"/>
      <c r="P188" s="4"/>
      <c r="Q188" s="4" t="e">
        <f>VLOOKUP(A188,[1]sum!$A$2:$H$154,7,FALSE)</f>
        <v>#N/A</v>
      </c>
      <c r="R188" s="4" t="e">
        <f>VLOOKUP(A188,[1]sum!$A$2:$H$154,8,FALSE)</f>
        <v>#N/A</v>
      </c>
    </row>
    <row r="189" spans="1:18" ht="15" hidden="1" customHeight="1">
      <c r="A189" s="11">
        <v>187</v>
      </c>
      <c r="B189" s="35" t="s">
        <v>252</v>
      </c>
      <c r="C189" s="12" t="s">
        <v>208</v>
      </c>
      <c r="D189" s="13"/>
      <c r="E189" s="17"/>
      <c r="F189" s="17"/>
      <c r="G189" s="17"/>
      <c r="H189" s="17"/>
      <c r="I189" s="17"/>
      <c r="J189" s="17"/>
      <c r="K189" s="17"/>
      <c r="L189" s="17"/>
      <c r="M189" s="14"/>
      <c r="N189" s="4"/>
      <c r="O189" s="4"/>
      <c r="P189" s="4"/>
      <c r="Q189" s="4" t="e">
        <f>VLOOKUP(A189,[1]sum!$A$2:$H$154,7,FALSE)</f>
        <v>#N/A</v>
      </c>
      <c r="R189" s="4" t="e">
        <f>VLOOKUP(A189,[1]sum!$A$2:$H$154,8,FALSE)</f>
        <v>#N/A</v>
      </c>
    </row>
    <row r="190" spans="1:18" ht="15" hidden="1" customHeight="1">
      <c r="A190" s="11">
        <v>188</v>
      </c>
      <c r="B190" s="35" t="s">
        <v>252</v>
      </c>
      <c r="C190" s="12" t="s">
        <v>209</v>
      </c>
      <c r="D190" s="13"/>
      <c r="E190" s="17"/>
      <c r="F190" s="17"/>
      <c r="G190" s="17"/>
      <c r="H190" s="17"/>
      <c r="I190" s="17"/>
      <c r="J190" s="17"/>
      <c r="K190" s="17"/>
      <c r="L190" s="17"/>
      <c r="M190" s="14"/>
      <c r="N190" s="4"/>
      <c r="O190" s="4"/>
      <c r="P190" s="4"/>
      <c r="Q190" s="4" t="e">
        <f>VLOOKUP(A190,[1]sum!$A$2:$H$154,7,FALSE)</f>
        <v>#N/A</v>
      </c>
      <c r="R190" s="4" t="e">
        <f>VLOOKUP(A190,[1]sum!$A$2:$H$154,8,FALSE)</f>
        <v>#N/A</v>
      </c>
    </row>
    <row r="191" spans="1:18" ht="15" hidden="1" customHeight="1">
      <c r="A191" s="11">
        <v>189</v>
      </c>
      <c r="B191" s="35" t="s">
        <v>252</v>
      </c>
      <c r="C191" s="12" t="s">
        <v>210</v>
      </c>
      <c r="D191" s="13"/>
      <c r="E191" s="17"/>
      <c r="F191" s="17"/>
      <c r="G191" s="17"/>
      <c r="H191" s="17"/>
      <c r="I191" s="17"/>
      <c r="J191" s="17"/>
      <c r="K191" s="17"/>
      <c r="L191" s="17"/>
      <c r="M191" s="14"/>
      <c r="N191" s="4"/>
      <c r="O191" s="4"/>
      <c r="P191" s="4"/>
      <c r="Q191" s="4" t="e">
        <f>VLOOKUP(A191,[1]sum!$A$2:$H$154,7,FALSE)</f>
        <v>#N/A</v>
      </c>
      <c r="R191" s="4" t="e">
        <f>VLOOKUP(A191,[1]sum!$A$2:$H$154,8,FALSE)</f>
        <v>#N/A</v>
      </c>
    </row>
    <row r="192" spans="1:18" ht="15" hidden="1" customHeight="1">
      <c r="A192" s="11">
        <v>190</v>
      </c>
      <c r="B192" s="35" t="s">
        <v>252</v>
      </c>
      <c r="C192" s="12" t="s">
        <v>211</v>
      </c>
      <c r="D192" s="13"/>
      <c r="E192" s="17"/>
      <c r="F192" s="17"/>
      <c r="G192" s="17"/>
      <c r="H192" s="17"/>
      <c r="I192" s="17"/>
      <c r="J192" s="17"/>
      <c r="K192" s="17"/>
      <c r="L192" s="17"/>
      <c r="M192" s="14"/>
      <c r="N192" s="4"/>
      <c r="O192" s="4"/>
      <c r="P192" s="4"/>
      <c r="Q192" s="4" t="e">
        <f>VLOOKUP(A192,[1]sum!$A$2:$H$154,7,FALSE)</f>
        <v>#N/A</v>
      </c>
      <c r="R192" s="4" t="e">
        <f>VLOOKUP(A192,[1]sum!$A$2:$H$154,8,FALSE)</f>
        <v>#N/A</v>
      </c>
    </row>
    <row r="193" spans="1:18" ht="15" hidden="1" customHeight="1">
      <c r="A193" s="11">
        <v>191</v>
      </c>
      <c r="B193" s="35" t="s">
        <v>225</v>
      </c>
      <c r="C193" s="12" t="s">
        <v>212</v>
      </c>
      <c r="D193" s="13"/>
      <c r="E193" s="17"/>
      <c r="F193" s="17"/>
      <c r="G193" s="17"/>
      <c r="H193" s="17"/>
      <c r="I193" s="17"/>
      <c r="J193" s="17"/>
      <c r="K193" s="17"/>
      <c r="L193" s="17"/>
      <c r="M193" s="14"/>
      <c r="N193" s="4"/>
      <c r="O193" s="4"/>
      <c r="P193" s="4"/>
      <c r="Q193" s="4" t="e">
        <f>VLOOKUP(A193,[1]sum!$A$2:$H$154,7,FALSE)</f>
        <v>#N/A</v>
      </c>
      <c r="R193" s="4" t="e">
        <f>VLOOKUP(A193,[1]sum!$A$2:$H$154,8,FALSE)</f>
        <v>#N/A</v>
      </c>
    </row>
    <row r="194" spans="1:18" ht="15" hidden="1" customHeight="1">
      <c r="A194" s="11">
        <v>192</v>
      </c>
      <c r="B194" s="31" t="s">
        <v>225</v>
      </c>
      <c r="C194" s="12" t="s">
        <v>213</v>
      </c>
      <c r="D194" s="13"/>
      <c r="E194" s="17"/>
      <c r="F194" s="17"/>
      <c r="G194" s="17"/>
      <c r="H194" s="17"/>
      <c r="I194" s="17"/>
      <c r="J194" s="17"/>
      <c r="K194" s="17"/>
      <c r="L194" s="17"/>
      <c r="M194" s="14"/>
      <c r="N194" s="4"/>
      <c r="O194" s="4"/>
      <c r="P194" s="4"/>
      <c r="Q194" s="4" t="e">
        <f>VLOOKUP(A194,[1]sum!$A$2:$H$154,7,FALSE)</f>
        <v>#N/A</v>
      </c>
      <c r="R194" s="4" t="e">
        <f>VLOOKUP(A194,[1]sum!$A$2:$H$154,8,FALSE)</f>
        <v>#N/A</v>
      </c>
    </row>
    <row r="195" spans="1:18" ht="15" hidden="1" customHeight="1">
      <c r="A195" s="11">
        <v>193</v>
      </c>
      <c r="B195" s="31" t="s">
        <v>232</v>
      </c>
      <c r="C195" s="12" t="s">
        <v>214</v>
      </c>
      <c r="D195" s="13"/>
      <c r="E195" s="17"/>
      <c r="F195" s="17"/>
      <c r="G195" s="17"/>
      <c r="H195" s="17"/>
      <c r="I195" s="17"/>
      <c r="J195" s="17"/>
      <c r="K195" s="17"/>
      <c r="L195" s="17"/>
      <c r="M195" s="14"/>
      <c r="N195" s="4"/>
      <c r="O195" s="4"/>
      <c r="P195" s="4"/>
      <c r="Q195" s="4" t="e">
        <f>VLOOKUP(A195,[1]sum!$A$2:$H$154,7,FALSE)</f>
        <v>#N/A</v>
      </c>
      <c r="R195" s="4" t="e">
        <f>VLOOKUP(A195,[1]sum!$A$2:$H$154,8,FALSE)</f>
        <v>#N/A</v>
      </c>
    </row>
    <row r="196" spans="1:18" ht="15" hidden="1" customHeight="1">
      <c r="A196" s="11">
        <v>194</v>
      </c>
      <c r="B196" s="31" t="s">
        <v>232</v>
      </c>
      <c r="C196" s="12" t="s">
        <v>215</v>
      </c>
      <c r="D196" s="13"/>
      <c r="E196" s="17"/>
      <c r="F196" s="17"/>
      <c r="G196" s="17"/>
      <c r="H196" s="17"/>
      <c r="I196" s="17"/>
      <c r="J196" s="17"/>
      <c r="K196" s="17"/>
      <c r="L196" s="17"/>
      <c r="M196" s="14"/>
      <c r="N196" s="4"/>
      <c r="O196" s="4"/>
      <c r="P196" s="4"/>
      <c r="Q196" s="4" t="e">
        <f>VLOOKUP(A196,[1]sum!$A$2:$H$154,7,FALSE)</f>
        <v>#N/A</v>
      </c>
      <c r="R196" s="4" t="e">
        <f>VLOOKUP(A196,[1]sum!$A$2:$H$154,8,FALSE)</f>
        <v>#N/A</v>
      </c>
    </row>
    <row r="197" spans="1:18" ht="15" hidden="1" customHeight="1">
      <c r="A197" s="11">
        <v>195</v>
      </c>
      <c r="B197" s="31" t="s">
        <v>225</v>
      </c>
      <c r="C197" s="12" t="s">
        <v>216</v>
      </c>
      <c r="D197" s="13"/>
      <c r="E197" s="17"/>
      <c r="F197" s="17"/>
      <c r="G197" s="17"/>
      <c r="H197" s="17"/>
      <c r="I197" s="17"/>
      <c r="J197" s="17"/>
      <c r="K197" s="17"/>
      <c r="L197" s="17"/>
      <c r="M197" s="14"/>
      <c r="N197" s="4"/>
      <c r="O197" s="4"/>
      <c r="P197" s="4"/>
      <c r="Q197" s="4" t="e">
        <f>VLOOKUP(A197,[1]sum!$A$2:$H$154,7,FALSE)</f>
        <v>#N/A</v>
      </c>
      <c r="R197" s="4" t="e">
        <f>VLOOKUP(A197,[1]sum!$A$2:$H$154,8,FALSE)</f>
        <v>#N/A</v>
      </c>
    </row>
    <row r="198" spans="1:18" ht="15" hidden="1" customHeight="1">
      <c r="A198" s="11">
        <v>196</v>
      </c>
      <c r="B198" s="31" t="s">
        <v>232</v>
      </c>
      <c r="C198" s="12" t="s">
        <v>217</v>
      </c>
      <c r="D198" s="13"/>
      <c r="E198" s="17"/>
      <c r="F198" s="17"/>
      <c r="G198" s="17"/>
      <c r="H198" s="17"/>
      <c r="I198" s="17"/>
      <c r="J198" s="17"/>
      <c r="K198" s="17"/>
      <c r="L198" s="17"/>
      <c r="M198" s="14"/>
      <c r="N198" s="4"/>
      <c r="O198" s="4"/>
      <c r="P198" s="4"/>
      <c r="Q198" s="4" t="e">
        <f>VLOOKUP(A198,[1]sum!$A$2:$H$154,7,FALSE)</f>
        <v>#N/A</v>
      </c>
      <c r="R198" s="4" t="e">
        <f>VLOOKUP(A198,[1]sum!$A$2:$H$154,8,FALSE)</f>
        <v>#N/A</v>
      </c>
    </row>
    <row r="199" spans="1:18" ht="15" hidden="1" customHeight="1">
      <c r="A199" s="11">
        <v>197</v>
      </c>
      <c r="B199" s="31" t="s">
        <v>232</v>
      </c>
      <c r="C199" s="12" t="s">
        <v>218</v>
      </c>
      <c r="D199" s="13"/>
      <c r="E199" s="17"/>
      <c r="F199" s="17"/>
      <c r="G199" s="17"/>
      <c r="H199" s="17"/>
      <c r="I199" s="17"/>
      <c r="J199" s="17"/>
      <c r="K199" s="17"/>
      <c r="L199" s="17"/>
      <c r="M199" s="14"/>
      <c r="N199" s="4"/>
      <c r="O199" s="4"/>
      <c r="P199" s="4"/>
      <c r="Q199" s="4" t="e">
        <f>VLOOKUP(A199,[1]sum!$A$2:$H$154,7,FALSE)</f>
        <v>#N/A</v>
      </c>
      <c r="R199" s="4" t="e">
        <f>VLOOKUP(A199,[1]sum!$A$2:$H$154,8,FALSE)</f>
        <v>#N/A</v>
      </c>
    </row>
    <row r="200" spans="1:18" ht="15" hidden="1" customHeight="1">
      <c r="A200" s="11">
        <v>198</v>
      </c>
      <c r="B200" s="31" t="s">
        <v>232</v>
      </c>
      <c r="C200" s="12" t="s">
        <v>219</v>
      </c>
      <c r="D200" s="13"/>
      <c r="E200" s="17"/>
      <c r="F200" s="17"/>
      <c r="G200" s="17"/>
      <c r="H200" s="17"/>
      <c r="I200" s="17"/>
      <c r="J200" s="17"/>
      <c r="K200" s="17"/>
      <c r="L200" s="17"/>
      <c r="M200" s="14"/>
      <c r="N200" s="4"/>
      <c r="O200" s="4"/>
      <c r="P200" s="4"/>
      <c r="Q200" s="4" t="e">
        <f>VLOOKUP(A200,[1]sum!$A$2:$H$154,7,FALSE)</f>
        <v>#N/A</v>
      </c>
      <c r="R200" s="4" t="e">
        <f>VLOOKUP(A200,[1]sum!$A$2:$H$154,8,FALSE)</f>
        <v>#N/A</v>
      </c>
    </row>
    <row r="201" spans="1:18" ht="15" hidden="1" customHeight="1">
      <c r="A201" s="11">
        <v>199</v>
      </c>
      <c r="B201" s="35" t="s">
        <v>253</v>
      </c>
      <c r="C201" s="16" t="s">
        <v>220</v>
      </c>
      <c r="D201" s="13"/>
      <c r="E201" s="17"/>
      <c r="F201" s="17"/>
      <c r="G201" s="17"/>
      <c r="H201" s="17"/>
      <c r="I201" s="17"/>
      <c r="J201" s="17"/>
      <c r="K201" s="17"/>
      <c r="L201" s="17"/>
      <c r="M201" s="14"/>
      <c r="N201" s="4"/>
      <c r="O201" s="4"/>
      <c r="P201" s="4"/>
      <c r="Q201" s="4" t="e">
        <f>VLOOKUP(A201,[1]sum!$A$2:$H$154,7,FALSE)</f>
        <v>#N/A</v>
      </c>
      <c r="R201" s="4" t="e">
        <f>VLOOKUP(A201,[1]sum!$A$2:$H$154,8,FALSE)</f>
        <v>#N/A</v>
      </c>
    </row>
    <row r="202" spans="1:18" ht="15" hidden="1" customHeight="1">
      <c r="A202" s="11">
        <v>200</v>
      </c>
      <c r="B202" s="35" t="s">
        <v>229</v>
      </c>
      <c r="C202" s="16" t="s">
        <v>221</v>
      </c>
      <c r="D202" s="13"/>
      <c r="E202" s="17"/>
      <c r="F202" s="17"/>
      <c r="G202" s="17"/>
      <c r="H202" s="17"/>
      <c r="I202" s="17"/>
      <c r="J202" s="17"/>
      <c r="K202" s="17"/>
      <c r="L202" s="17"/>
      <c r="M202" s="14"/>
      <c r="N202" s="4"/>
      <c r="O202" s="4"/>
      <c r="P202" s="4"/>
      <c r="Q202" s="4" t="e">
        <f>VLOOKUP(A202,[1]sum!$A$2:$H$154,7,FALSE)</f>
        <v>#N/A</v>
      </c>
      <c r="R202" s="4" t="e">
        <f>VLOOKUP(A202,[1]sum!$A$2:$H$154,8,FALSE)</f>
        <v>#N/A</v>
      </c>
    </row>
    <row r="203" spans="1:18" ht="15" hidden="1" customHeight="1">
      <c r="A203" s="11">
        <v>201</v>
      </c>
      <c r="B203" s="35" t="s">
        <v>229</v>
      </c>
      <c r="C203" s="16" t="s">
        <v>222</v>
      </c>
      <c r="D203" s="13"/>
      <c r="E203" s="17"/>
      <c r="F203" s="17"/>
      <c r="G203" s="17"/>
      <c r="H203" s="17"/>
      <c r="I203" s="17"/>
      <c r="J203" s="17"/>
      <c r="K203" s="17"/>
      <c r="L203" s="17"/>
      <c r="M203" s="14"/>
      <c r="N203" s="4"/>
      <c r="O203" s="4"/>
      <c r="P203" s="4"/>
      <c r="Q203" s="4" t="e">
        <f>VLOOKUP(A203,[1]sum!$A$2:$H$154,7,FALSE)</f>
        <v>#N/A</v>
      </c>
      <c r="R203" s="4" t="e">
        <f>VLOOKUP(A203,[1]sum!$A$2:$H$154,8,FALSE)</f>
        <v>#N/A</v>
      </c>
    </row>
    <row r="204" spans="1:18" ht="15" hidden="1" customHeight="1">
      <c r="A204" s="11">
        <v>202</v>
      </c>
      <c r="B204" s="35" t="s">
        <v>254</v>
      </c>
      <c r="C204" s="16" t="s">
        <v>223</v>
      </c>
      <c r="D204" s="13"/>
      <c r="E204" s="17"/>
      <c r="F204" s="17"/>
      <c r="G204" s="17"/>
      <c r="H204" s="17"/>
      <c r="I204" s="17"/>
      <c r="J204" s="17"/>
      <c r="K204" s="17"/>
      <c r="L204" s="17"/>
      <c r="M204" s="14"/>
      <c r="N204" s="4"/>
      <c r="O204" s="4"/>
      <c r="P204" s="4"/>
      <c r="Q204" s="4" t="e">
        <f>VLOOKUP(A204,[1]sum!$A$2:$H$154,7,FALSE)</f>
        <v>#N/A</v>
      </c>
      <c r="R204" s="4" t="e">
        <f>VLOOKUP(A204,[1]sum!$A$2:$H$154,8,FALSE)</f>
        <v>#N/A</v>
      </c>
    </row>
  </sheetData>
  <autoFilter ref="A2:R204">
    <filterColumn colId="17">
      <filters>
        <filter val="1,072"/>
        <filter val="1,132"/>
        <filter val="1,184"/>
        <filter val="1,225"/>
        <filter val="1,233"/>
        <filter val="1,261"/>
        <filter val="1,286"/>
        <filter val="1,300"/>
        <filter val="1,402"/>
        <filter val="1,407"/>
        <filter val="1,424"/>
        <filter val="1,480"/>
        <filter val="1,491"/>
        <filter val="1,534"/>
        <filter val="1,545"/>
        <filter val="1,572"/>
        <filter val="1,573"/>
        <filter val="1,604"/>
        <filter val="1,608"/>
        <filter val="1,717"/>
        <filter val="1,737"/>
        <filter val="1,835"/>
        <filter val="1,841"/>
        <filter val="1,895"/>
        <filter val="1,900"/>
        <filter val="1,913"/>
        <filter val="1,948"/>
        <filter val="1,987"/>
        <filter val="1,995"/>
        <filter val="10,027"/>
        <filter val="11,034"/>
        <filter val="11,322"/>
        <filter val="11,902"/>
        <filter val="12,685"/>
        <filter val="158"/>
        <filter val="2,017"/>
        <filter val="2,039"/>
        <filter val="2,153"/>
        <filter val="2,167"/>
        <filter val="2,173"/>
        <filter val="2,319"/>
        <filter val="2,337"/>
        <filter val="2,395"/>
        <filter val="2,650"/>
        <filter val="2,866"/>
        <filter val="2,902"/>
        <filter val="3,025"/>
        <filter val="3,046"/>
        <filter val="3,099"/>
        <filter val="3,123"/>
        <filter val="3,163"/>
        <filter val="3,231"/>
        <filter val="3,376"/>
        <filter val="3,490"/>
        <filter val="3,493"/>
        <filter val="3,501"/>
        <filter val="3,595"/>
        <filter val="3,602"/>
        <filter val="3,612"/>
        <filter val="3,666"/>
        <filter val="3,710"/>
        <filter val="3,754"/>
        <filter val="3,797"/>
        <filter val="3,848"/>
        <filter val="3,939"/>
        <filter val="3,985"/>
        <filter val="312"/>
        <filter val="327"/>
        <filter val="331"/>
        <filter val="394"/>
        <filter val="4,057"/>
        <filter val="4,197"/>
        <filter val="4,361"/>
        <filter val="4,494"/>
        <filter val="4,539"/>
        <filter val="4,680"/>
        <filter val="4,761"/>
        <filter val="4,852"/>
        <filter val="426"/>
        <filter val="454"/>
        <filter val="479"/>
        <filter val="5,078"/>
        <filter val="5,140"/>
        <filter val="5,148"/>
        <filter val="5,209"/>
        <filter val="5,242"/>
        <filter val="5,328"/>
        <filter val="5,378"/>
        <filter val="5,469"/>
        <filter val="5,590"/>
        <filter val="5,600"/>
        <filter val="5,672"/>
        <filter val="5,780"/>
        <filter val="5,871"/>
        <filter val="529"/>
        <filter val="554"/>
        <filter val="560"/>
        <filter val="570"/>
        <filter val="598"/>
        <filter val="6,104"/>
        <filter val="6,165"/>
        <filter val="6,257"/>
        <filter val="6,267"/>
        <filter val="6,518"/>
        <filter val="6,519"/>
        <filter val="6,545"/>
        <filter val="6,661"/>
        <filter val="6,702"/>
        <filter val="6,876"/>
        <filter val="632"/>
        <filter val="673"/>
        <filter val="7,011"/>
        <filter val="7,135"/>
        <filter val="7,345"/>
        <filter val="7,354"/>
        <filter val="7,444"/>
        <filter val="7,457"/>
        <filter val="7,459"/>
        <filter val="7,868"/>
        <filter val="702"/>
        <filter val="731"/>
        <filter val="772"/>
        <filter val="8,177"/>
        <filter val="8,243"/>
        <filter val="8,453"/>
        <filter val="8,666"/>
        <filter val="8,701"/>
        <filter val="802"/>
        <filter val="853"/>
        <filter val="885"/>
        <filter val="891"/>
        <filter val="9,127"/>
        <filter val="9,411"/>
        <filter val="9,632"/>
        <filter val="935"/>
        <filter val="944"/>
        <filter val="99"/>
      </filters>
    </filterColumn>
  </autoFilter>
  <mergeCells count="10">
    <mergeCell ref="K1:L1"/>
    <mergeCell ref="M1:N1"/>
    <mergeCell ref="O1:P1"/>
    <mergeCell ref="Q1:R1"/>
    <mergeCell ref="A1:A2"/>
    <mergeCell ref="C1:C2"/>
    <mergeCell ref="D1:D2"/>
    <mergeCell ref="E1:F1"/>
    <mergeCell ref="G1:H1"/>
    <mergeCell ref="I1:J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zoomScale="90" zoomScaleNormal="90" workbookViewId="0">
      <selection activeCell="C14" sqref="C14"/>
    </sheetView>
  </sheetViews>
  <sheetFormatPr defaultRowHeight="15" customHeight="1"/>
  <cols>
    <col min="1" max="1" width="5" style="10" customWidth="1"/>
    <col min="2" max="2" width="8.85546875" style="30" bestFit="1" customWidth="1"/>
    <col min="3" max="3" width="48.7109375" style="9" bestFit="1" customWidth="1"/>
    <col min="4" max="14" width="0" style="9" hidden="1" customWidth="1"/>
    <col min="15" max="18" width="10.140625" style="9" customWidth="1"/>
    <col min="19" max="16384" width="9.140625" style="9"/>
  </cols>
  <sheetData>
    <row r="1" spans="1:18" s="40" customFormat="1" ht="15" customHeight="1">
      <c r="A1" s="99" t="s">
        <v>0</v>
      </c>
      <c r="B1" s="100" t="s">
        <v>226</v>
      </c>
      <c r="C1" s="101" t="s">
        <v>1</v>
      </c>
      <c r="D1" s="99" t="s">
        <v>2</v>
      </c>
      <c r="E1" s="98">
        <v>42795</v>
      </c>
      <c r="F1" s="99"/>
      <c r="G1" s="98">
        <v>42826</v>
      </c>
      <c r="H1" s="99"/>
      <c r="I1" s="98">
        <v>42856</v>
      </c>
      <c r="J1" s="99"/>
      <c r="K1" s="98">
        <v>42887</v>
      </c>
      <c r="L1" s="99"/>
      <c r="M1" s="98">
        <v>42917</v>
      </c>
      <c r="N1" s="99"/>
      <c r="O1" s="98">
        <v>42948</v>
      </c>
      <c r="P1" s="99"/>
      <c r="Q1" s="98">
        <v>42979</v>
      </c>
      <c r="R1" s="99"/>
    </row>
    <row r="2" spans="1:18" s="40" customFormat="1" ht="15" customHeight="1">
      <c r="A2" s="99"/>
      <c r="B2" s="100"/>
      <c r="C2" s="101"/>
      <c r="D2" s="99"/>
      <c r="E2" s="28" t="e">
        <f>VLOOKUP(D2,[2]Sheet3!$A$2:$A$2878,1,FALSE)</f>
        <v>#N/A</v>
      </c>
      <c r="F2" s="28" t="s">
        <v>3</v>
      </c>
      <c r="G2" s="28" t="s">
        <v>4</v>
      </c>
      <c r="H2" s="28" t="s">
        <v>3</v>
      </c>
      <c r="I2" s="28" t="s">
        <v>4</v>
      </c>
      <c r="J2" s="28" t="s">
        <v>3</v>
      </c>
      <c r="K2" s="28" t="s">
        <v>4</v>
      </c>
      <c r="L2" s="28" t="s">
        <v>3</v>
      </c>
      <c r="M2" s="28" t="s">
        <v>4</v>
      </c>
      <c r="N2" s="28" t="s">
        <v>3</v>
      </c>
      <c r="O2" s="28" t="s">
        <v>4</v>
      </c>
      <c r="P2" s="6" t="s">
        <v>3</v>
      </c>
      <c r="Q2" s="28" t="s">
        <v>4</v>
      </c>
      <c r="R2" s="28" t="s">
        <v>3</v>
      </c>
    </row>
    <row r="3" spans="1:18" s="24" customFormat="1" ht="15" customHeight="1">
      <c r="A3" s="18">
        <v>1</v>
      </c>
      <c r="B3" s="31" t="s">
        <v>224</v>
      </c>
      <c r="C3" s="19" t="s">
        <v>5</v>
      </c>
      <c r="D3" s="20"/>
      <c r="E3" s="21">
        <v>106</v>
      </c>
      <c r="F3" s="22">
        <v>11206</v>
      </c>
      <c r="G3" s="21">
        <v>639</v>
      </c>
      <c r="H3" s="22">
        <v>55809</v>
      </c>
      <c r="I3" s="21">
        <v>789</v>
      </c>
      <c r="J3" s="22">
        <v>77523</v>
      </c>
      <c r="K3" s="20">
        <v>792</v>
      </c>
      <c r="L3" s="23">
        <v>84746</v>
      </c>
      <c r="M3" s="20">
        <v>996</v>
      </c>
      <c r="N3" s="23">
        <v>100012</v>
      </c>
      <c r="O3" s="20">
        <f>1250+83</f>
        <v>1333</v>
      </c>
      <c r="P3" s="23">
        <f>122384+7951</f>
        <v>130335</v>
      </c>
      <c r="Q3" s="23">
        <f>1417+8</f>
        <v>1425</v>
      </c>
      <c r="R3" s="23">
        <f>131593+1214</f>
        <v>132807</v>
      </c>
    </row>
    <row r="4" spans="1:18" s="24" customFormat="1" ht="15" customHeight="1">
      <c r="A4" s="18">
        <v>2</v>
      </c>
      <c r="B4" s="31" t="s">
        <v>225</v>
      </c>
      <c r="C4" s="19" t="s">
        <v>6</v>
      </c>
      <c r="D4" s="20"/>
      <c r="E4" s="20"/>
      <c r="F4" s="20"/>
      <c r="G4" s="18">
        <v>132</v>
      </c>
      <c r="H4" s="25">
        <v>12358</v>
      </c>
      <c r="I4" s="18">
        <v>391</v>
      </c>
      <c r="J4" s="25">
        <v>26108</v>
      </c>
      <c r="K4" s="20">
        <v>576</v>
      </c>
      <c r="L4" s="23">
        <v>44266</v>
      </c>
      <c r="M4" s="20">
        <v>748</v>
      </c>
      <c r="N4" s="23">
        <v>67554</v>
      </c>
      <c r="O4" s="20">
        <f>1168+119</f>
        <v>1287</v>
      </c>
      <c r="P4" s="23">
        <f>98552+9387</f>
        <v>107939</v>
      </c>
      <c r="Q4" s="23">
        <f>14+995</f>
        <v>1009</v>
      </c>
      <c r="R4" s="23">
        <f>1198+74095</f>
        <v>75293</v>
      </c>
    </row>
    <row r="5" spans="1:18" s="24" customFormat="1" ht="15" customHeight="1">
      <c r="A5" s="18">
        <v>3</v>
      </c>
      <c r="B5" s="31" t="s">
        <v>225</v>
      </c>
      <c r="C5" s="19" t="s">
        <v>7</v>
      </c>
      <c r="D5" s="20"/>
      <c r="E5" s="20"/>
      <c r="F5" s="20"/>
      <c r="G5" s="20"/>
      <c r="H5" s="20"/>
      <c r="I5" s="20"/>
      <c r="J5" s="20"/>
      <c r="K5" s="20">
        <v>25</v>
      </c>
      <c r="L5" s="23">
        <v>1943</v>
      </c>
      <c r="M5" s="20">
        <v>174</v>
      </c>
      <c r="N5" s="23">
        <v>11680</v>
      </c>
      <c r="O5" s="20">
        <f>190+14</f>
        <v>204</v>
      </c>
      <c r="P5" s="23">
        <f>14754+952</f>
        <v>15706</v>
      </c>
      <c r="Q5" s="23">
        <f>145+33</f>
        <v>178</v>
      </c>
      <c r="R5" s="23">
        <f>11395+2805</f>
        <v>14200</v>
      </c>
    </row>
    <row r="6" spans="1:18" s="24" customFormat="1" ht="15" customHeight="1">
      <c r="A6" s="18">
        <v>4</v>
      </c>
      <c r="B6" s="31" t="s">
        <v>227</v>
      </c>
      <c r="C6" s="19" t="s">
        <v>8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26">
        <v>62</v>
      </c>
      <c r="P6" s="26">
        <v>6452</v>
      </c>
      <c r="Q6" s="23">
        <f>158+65</f>
        <v>223</v>
      </c>
      <c r="R6" s="23">
        <f>13558+4861</f>
        <v>18419</v>
      </c>
    </row>
    <row r="7" spans="1:18" s="24" customFormat="1" ht="15" customHeight="1">
      <c r="A7" s="18">
        <v>5</v>
      </c>
      <c r="B7" s="31" t="s">
        <v>227</v>
      </c>
      <c r="C7" s="19" t="s">
        <v>9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26">
        <v>54</v>
      </c>
      <c r="P7" s="26">
        <v>7784</v>
      </c>
      <c r="Q7" s="23">
        <f>92+33</f>
        <v>125</v>
      </c>
      <c r="R7" s="23">
        <f>9338+2919</f>
        <v>12257</v>
      </c>
    </row>
    <row r="8" spans="1:18" s="24" customFormat="1" ht="15" customHeight="1">
      <c r="A8" s="18">
        <v>6</v>
      </c>
      <c r="B8" s="31" t="s">
        <v>227</v>
      </c>
      <c r="C8" s="19" t="s">
        <v>10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26">
        <f>95+3</f>
        <v>98</v>
      </c>
      <c r="P8" s="26">
        <f>7079+317</f>
        <v>7396</v>
      </c>
      <c r="Q8" s="23">
        <f>3+110</f>
        <v>113</v>
      </c>
      <c r="R8" s="23">
        <f>237+10064</f>
        <v>10301</v>
      </c>
    </row>
    <row r="9" spans="1:18" s="24" customFormat="1" ht="15" customHeight="1">
      <c r="A9" s="18">
        <v>7</v>
      </c>
      <c r="B9" s="31" t="s">
        <v>227</v>
      </c>
      <c r="C9" s="19" t="s">
        <v>11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26">
        <v>40</v>
      </c>
      <c r="P9" s="26">
        <v>3288</v>
      </c>
      <c r="Q9" s="23">
        <f>78+16</f>
        <v>94</v>
      </c>
      <c r="R9" s="23">
        <f>5998+1410</f>
        <v>7408</v>
      </c>
    </row>
    <row r="10" spans="1:18" s="24" customFormat="1" ht="15" customHeight="1">
      <c r="A10" s="18">
        <v>8</v>
      </c>
      <c r="B10" s="31" t="s">
        <v>228</v>
      </c>
      <c r="C10" s="19" t="s">
        <v>12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26">
        <v>82</v>
      </c>
      <c r="P10" s="26">
        <v>6740</v>
      </c>
      <c r="Q10" s="23">
        <f>96+43</f>
        <v>139</v>
      </c>
      <c r="R10" s="23">
        <f>7690+3363</f>
        <v>11053</v>
      </c>
    </row>
    <row r="11" spans="1:18" s="24" customFormat="1" ht="15" customHeight="1">
      <c r="A11" s="18">
        <v>9</v>
      </c>
      <c r="B11" s="31" t="s">
        <v>229</v>
      </c>
      <c r="C11" s="19" t="s">
        <v>13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6">
        <v>58</v>
      </c>
      <c r="P11" s="26">
        <v>4508</v>
      </c>
      <c r="Q11" s="23">
        <f>17+91</f>
        <v>108</v>
      </c>
      <c r="R11" s="23">
        <f>1719+8399</f>
        <v>10118</v>
      </c>
    </row>
    <row r="12" spans="1:18" s="24" customFormat="1" ht="15" customHeight="1">
      <c r="A12" s="18">
        <v>10</v>
      </c>
      <c r="B12" s="31" t="s">
        <v>232</v>
      </c>
      <c r="C12" s="19" t="s">
        <v>14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7">
        <v>33</v>
      </c>
      <c r="P12" s="27">
        <v>3309</v>
      </c>
      <c r="Q12" s="23">
        <f>52+202</f>
        <v>254</v>
      </c>
      <c r="R12" s="23">
        <f>4712+17938</f>
        <v>22650</v>
      </c>
    </row>
    <row r="13" spans="1:18" s="24" customFormat="1" ht="15" customHeight="1">
      <c r="A13" s="18">
        <v>11</v>
      </c>
      <c r="B13" s="31" t="s">
        <v>225</v>
      </c>
      <c r="C13" s="19" t="s">
        <v>15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26">
        <v>29</v>
      </c>
      <c r="P13" s="26">
        <v>2879</v>
      </c>
      <c r="Q13" s="23">
        <f>125+65</f>
        <v>190</v>
      </c>
      <c r="R13" s="23">
        <f>12115+5943</f>
        <v>18058</v>
      </c>
    </row>
    <row r="14" spans="1:18" s="24" customFormat="1" ht="15" customHeight="1">
      <c r="A14" s="18">
        <v>12</v>
      </c>
      <c r="B14" s="31" t="s">
        <v>230</v>
      </c>
      <c r="C14" s="19" t="s">
        <v>16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26">
        <v>61</v>
      </c>
      <c r="P14" s="26">
        <v>4595</v>
      </c>
      <c r="Q14" s="23">
        <v>9</v>
      </c>
      <c r="R14" s="23">
        <v>931</v>
      </c>
    </row>
    <row r="15" spans="1:18" s="24" customFormat="1" ht="15" customHeight="1">
      <c r="A15" s="18">
        <v>13</v>
      </c>
      <c r="B15" s="31" t="s">
        <v>231</v>
      </c>
      <c r="C15" s="19" t="s">
        <v>17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6"/>
      <c r="P15" s="26"/>
      <c r="Q15" s="23"/>
      <c r="R15" s="23"/>
    </row>
    <row r="16" spans="1:18" s="24" customFormat="1" ht="15" customHeight="1">
      <c r="A16" s="18">
        <v>14</v>
      </c>
      <c r="B16" s="31" t="s">
        <v>233</v>
      </c>
      <c r="C16" s="19" t="s">
        <v>18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26"/>
      <c r="P16" s="26"/>
      <c r="Q16" s="23">
        <f>199+79</f>
        <v>278</v>
      </c>
      <c r="R16" s="23">
        <f>22269+7039</f>
        <v>29308</v>
      </c>
    </row>
    <row r="17" spans="1:18" s="24" customFormat="1" ht="15" customHeight="1">
      <c r="A17" s="18">
        <v>15</v>
      </c>
      <c r="B17" s="31" t="s">
        <v>234</v>
      </c>
      <c r="C17" s="19" t="s">
        <v>19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6"/>
      <c r="P17" s="26"/>
      <c r="Q17" s="23">
        <f>63+29</f>
        <v>92</v>
      </c>
      <c r="R17" s="23">
        <f>4899+2011</f>
        <v>6910</v>
      </c>
    </row>
    <row r="18" spans="1:18" s="24" customFormat="1" ht="15" customHeight="1">
      <c r="A18" s="18">
        <v>16</v>
      </c>
      <c r="B18" s="31" t="s">
        <v>225</v>
      </c>
      <c r="C18" s="19" t="s">
        <v>20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26"/>
      <c r="P18" s="26"/>
      <c r="Q18" s="23">
        <f>354+101</f>
        <v>455</v>
      </c>
      <c r="R18" s="23">
        <f>29148+10165</f>
        <v>39313</v>
      </c>
    </row>
    <row r="19" spans="1:18" s="24" customFormat="1" ht="15" customHeight="1">
      <c r="A19" s="18">
        <v>17</v>
      </c>
      <c r="B19" s="31" t="s">
        <v>232</v>
      </c>
      <c r="C19" s="19" t="s">
        <v>21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6"/>
      <c r="P19" s="26"/>
      <c r="Q19" s="23">
        <f>113+324</f>
        <v>437</v>
      </c>
      <c r="R19" s="23">
        <f>7787+26700</f>
        <v>34487</v>
      </c>
    </row>
    <row r="20" spans="1:18" ht="15" customHeight="1">
      <c r="A20" s="7"/>
      <c r="B20" s="29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2"/>
      <c r="P20" s="2"/>
      <c r="Q20" s="1"/>
      <c r="R20" s="1"/>
    </row>
    <row r="21" spans="1:18" ht="15" customHeight="1">
      <c r="A21" s="7"/>
      <c r="B21" s="29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2"/>
      <c r="P21" s="2"/>
      <c r="Q21" s="1"/>
      <c r="R21" s="1"/>
    </row>
    <row r="22" spans="1:18" ht="15" customHeight="1">
      <c r="A22" s="7"/>
      <c r="B22" s="29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2"/>
      <c r="P22" s="2"/>
      <c r="Q22" s="1"/>
      <c r="R22" s="1"/>
    </row>
    <row r="23" spans="1:18" ht="15" customHeight="1">
      <c r="A23" s="7"/>
      <c r="B23" s="29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2"/>
      <c r="P23" s="2"/>
      <c r="Q23" s="1"/>
      <c r="R23" s="1"/>
    </row>
    <row r="24" spans="1:18" ht="15" customHeight="1">
      <c r="A24" s="7"/>
      <c r="B24" s="29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2"/>
      <c r="P24" s="2"/>
      <c r="Q24" s="1"/>
      <c r="R24" s="1"/>
    </row>
    <row r="25" spans="1:18" ht="15" customHeight="1">
      <c r="A25" s="7"/>
      <c r="B25" s="29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2"/>
      <c r="P25" s="2"/>
      <c r="Q25" s="1"/>
      <c r="R25" s="1"/>
    </row>
    <row r="26" spans="1:18" ht="15" customHeight="1">
      <c r="A26" s="7"/>
      <c r="B26" s="29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2"/>
      <c r="Q26" s="1"/>
      <c r="R26" s="1"/>
    </row>
    <row r="27" spans="1:18" ht="15" customHeight="1">
      <c r="A27" s="7"/>
      <c r="B27" s="29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2"/>
      <c r="Q27" s="1"/>
      <c r="R27" s="1"/>
    </row>
    <row r="28" spans="1:18" ht="15" customHeight="1">
      <c r="A28" s="7"/>
      <c r="B28" s="29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2"/>
      <c r="Q28" s="1"/>
      <c r="R28" s="1"/>
    </row>
    <row r="29" spans="1:18" ht="15" customHeight="1">
      <c r="A29" s="7"/>
      <c r="B29" s="29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2"/>
      <c r="Q29" s="1"/>
      <c r="R29" s="1"/>
    </row>
    <row r="30" spans="1:18" ht="15" customHeight="1">
      <c r="E30" s="3">
        <f t="shared" ref="E30:N30" si="0">SUM(E3:E5)</f>
        <v>106</v>
      </c>
      <c r="F30" s="3">
        <f t="shared" si="0"/>
        <v>11206</v>
      </c>
      <c r="G30" s="3">
        <f t="shared" si="0"/>
        <v>771</v>
      </c>
      <c r="H30" s="3">
        <f t="shared" si="0"/>
        <v>68167</v>
      </c>
      <c r="I30" s="3">
        <f t="shared" si="0"/>
        <v>1180</v>
      </c>
      <c r="J30" s="3">
        <f t="shared" si="0"/>
        <v>103631</v>
      </c>
      <c r="K30" s="3">
        <f t="shared" si="0"/>
        <v>1393</v>
      </c>
      <c r="L30" s="3">
        <f t="shared" si="0"/>
        <v>130955</v>
      </c>
      <c r="M30" s="3">
        <f t="shared" si="0"/>
        <v>1918</v>
      </c>
      <c r="N30" s="3">
        <f t="shared" si="0"/>
        <v>179246</v>
      </c>
      <c r="O30" s="3">
        <f>SUM(O3:O29)</f>
        <v>3341</v>
      </c>
      <c r="P30" s="3">
        <f>SUM(P3:P29)</f>
        <v>300931</v>
      </c>
      <c r="Q30" s="3">
        <f>SUM(Q3:Q29)</f>
        <v>5129</v>
      </c>
      <c r="R30" s="3">
        <f>SUM(R3:R29)</f>
        <v>443513</v>
      </c>
    </row>
  </sheetData>
  <mergeCells count="11">
    <mergeCell ref="G1:H1"/>
    <mergeCell ref="A1:A2"/>
    <mergeCell ref="B1:B2"/>
    <mergeCell ref="C1:C2"/>
    <mergeCell ref="D1:D2"/>
    <mergeCell ref="E1:F1"/>
    <mergeCell ref="I1:J1"/>
    <mergeCell ref="K1:L1"/>
    <mergeCell ref="M1:N1"/>
    <mergeCell ref="O1:P1"/>
    <mergeCell ref="Q1:R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"/>
  <sheetViews>
    <sheetView showGridLines="0" workbookViewId="0">
      <selection activeCell="B17" sqref="B17"/>
    </sheetView>
  </sheetViews>
  <sheetFormatPr defaultRowHeight="15"/>
  <cols>
    <col min="1" max="1" width="9.28515625" style="102" bestFit="1" customWidth="1"/>
    <col min="2" max="2" width="35" style="102" bestFit="1" customWidth="1"/>
    <col min="3" max="3" width="10" style="102" customWidth="1"/>
    <col min="4" max="4" width="11.42578125" style="102" bestFit="1" customWidth="1"/>
    <col min="5" max="5" width="10.5703125" style="102" bestFit="1" customWidth="1"/>
    <col min="6" max="6" width="13.28515625" style="102" bestFit="1" customWidth="1"/>
    <col min="7" max="7" width="16" style="102" bestFit="1" customWidth="1"/>
    <col min="8" max="8" width="9.140625" style="102"/>
    <col min="9" max="9" width="13.140625" style="102" bestFit="1" customWidth="1"/>
    <col min="10" max="10" width="22.85546875" style="103" bestFit="1" customWidth="1"/>
    <col min="11" max="16384" width="9.140625" style="102"/>
  </cols>
  <sheetData>
    <row r="1" spans="1:10">
      <c r="A1" s="106" t="s">
        <v>271</v>
      </c>
      <c r="B1" s="106" t="s">
        <v>272</v>
      </c>
      <c r="C1" s="106" t="s">
        <v>273</v>
      </c>
      <c r="D1" s="106" t="s">
        <v>274</v>
      </c>
      <c r="E1" s="106" t="s">
        <v>275</v>
      </c>
      <c r="F1" s="106" t="s">
        <v>276</v>
      </c>
      <c r="G1" s="106" t="s">
        <v>277</v>
      </c>
      <c r="I1" s="102" t="s">
        <v>256</v>
      </c>
      <c r="J1" s="103" t="s">
        <v>278</v>
      </c>
    </row>
    <row r="2" spans="1:10">
      <c r="A2" s="102" t="s">
        <v>279</v>
      </c>
      <c r="B2" s="102" t="s">
        <v>280</v>
      </c>
      <c r="C2" s="102" t="s">
        <v>281</v>
      </c>
      <c r="D2" s="102">
        <f>VLOOKUP(A2,[3]PDC!$A$2:$E$214,2,0)</f>
        <v>91</v>
      </c>
      <c r="E2" s="102">
        <f>VLOOKUP(A2,[3]PDC!$A$2:$E$214,3,0)</f>
        <v>91</v>
      </c>
      <c r="F2" s="102">
        <f>VLOOKUP(A2,[3]PDC!$A$2:$E$214,4,0)</f>
        <v>9655</v>
      </c>
      <c r="G2" s="102">
        <f>F2*25%</f>
        <v>2413.75</v>
      </c>
      <c r="I2" s="104" t="s">
        <v>282</v>
      </c>
      <c r="J2" s="103">
        <v>85</v>
      </c>
    </row>
    <row r="3" spans="1:10">
      <c r="A3" s="102" t="s">
        <v>283</v>
      </c>
      <c r="B3" s="102" t="s">
        <v>284</v>
      </c>
      <c r="C3" s="102" t="s">
        <v>281</v>
      </c>
      <c r="D3" s="102">
        <f>VLOOKUP(A3,[3]PDC!$A$2:$E$214,2,0)</f>
        <v>101</v>
      </c>
      <c r="E3" s="102">
        <f>VLOOKUP(A3,[3]PDC!$A$2:$E$214,3,0)</f>
        <v>101</v>
      </c>
      <c r="F3" s="102">
        <f>VLOOKUP(A3,[3]PDC!$A$2:$E$214,4,0)</f>
        <v>11385</v>
      </c>
      <c r="G3" s="102">
        <f t="shared" ref="G3:G66" si="0">F3*25%</f>
        <v>2846.25</v>
      </c>
      <c r="I3" s="104" t="s">
        <v>285</v>
      </c>
      <c r="J3" s="103">
        <v>5323.75</v>
      </c>
    </row>
    <row r="4" spans="1:10">
      <c r="A4" s="102" t="s">
        <v>286</v>
      </c>
      <c r="B4" s="102" t="s">
        <v>287</v>
      </c>
      <c r="C4" s="102" t="s">
        <v>281</v>
      </c>
      <c r="D4" s="102">
        <f>VLOOKUP(A4,[3]PDC!$A$2:$E$214,2,0)</f>
        <v>118</v>
      </c>
      <c r="E4" s="102">
        <f>VLOOKUP(A4,[3]PDC!$A$2:$E$214,3,0)</f>
        <v>118</v>
      </c>
      <c r="F4" s="102">
        <f>VLOOKUP(A4,[3]PDC!$A$2:$E$214,4,0)</f>
        <v>12390</v>
      </c>
      <c r="G4" s="102">
        <f t="shared" si="0"/>
        <v>3097.5</v>
      </c>
      <c r="I4" s="104" t="s">
        <v>288</v>
      </c>
      <c r="J4" s="103">
        <v>1957.5</v>
      </c>
    </row>
    <row r="5" spans="1:10">
      <c r="A5" s="102" t="s">
        <v>289</v>
      </c>
      <c r="B5" s="102" t="s">
        <v>290</v>
      </c>
      <c r="C5" s="102" t="s">
        <v>238</v>
      </c>
      <c r="D5" s="102">
        <f>VLOOKUP(A5,[3]PDC!$A$2:$E$214,2,0)</f>
        <v>45</v>
      </c>
      <c r="E5" s="102">
        <f>VLOOKUP(A5,[3]PDC!$A$2:$E$214,3,0)</f>
        <v>45</v>
      </c>
      <c r="F5" s="102">
        <f>VLOOKUP(A5,[3]PDC!$A$2:$E$214,4,0)</f>
        <v>3920</v>
      </c>
      <c r="G5" s="102">
        <f t="shared" si="0"/>
        <v>980</v>
      </c>
      <c r="I5" s="104" t="s">
        <v>291</v>
      </c>
      <c r="J5" s="103">
        <v>2612.5</v>
      </c>
    </row>
    <row r="6" spans="1:10">
      <c r="A6" s="102" t="s">
        <v>292</v>
      </c>
      <c r="B6" s="102" t="s">
        <v>293</v>
      </c>
      <c r="C6" s="102" t="s">
        <v>281</v>
      </c>
      <c r="D6" s="102">
        <f>VLOOKUP(A6,[3]PDC!$A$2:$E$214,2,0)</f>
        <v>70</v>
      </c>
      <c r="E6" s="102">
        <f>VLOOKUP(A6,[3]PDC!$A$2:$E$214,3,0)</f>
        <v>70</v>
      </c>
      <c r="F6" s="102">
        <f>VLOOKUP(A6,[3]PDC!$A$2:$E$214,4,0)</f>
        <v>8090</v>
      </c>
      <c r="G6" s="102">
        <f t="shared" si="0"/>
        <v>2022.5</v>
      </c>
      <c r="I6" s="104" t="s">
        <v>229</v>
      </c>
      <c r="J6" s="103">
        <v>8315</v>
      </c>
    </row>
    <row r="7" spans="1:10">
      <c r="A7" s="102" t="s">
        <v>294</v>
      </c>
      <c r="B7" s="102" t="s">
        <v>295</v>
      </c>
      <c r="C7" s="102" t="s">
        <v>281</v>
      </c>
      <c r="D7" s="102">
        <f>VLOOKUP(A7,[3]PDC!$A$2:$E$214,2,0)</f>
        <v>59</v>
      </c>
      <c r="E7" s="102">
        <f>VLOOKUP(A7,[3]PDC!$A$2:$E$214,3,0)</f>
        <v>59</v>
      </c>
      <c r="F7" s="102">
        <f>VLOOKUP(A7,[3]PDC!$A$2:$E$214,4,0)</f>
        <v>5160</v>
      </c>
      <c r="G7" s="102">
        <f t="shared" si="0"/>
        <v>1290</v>
      </c>
      <c r="I7" s="104" t="s">
        <v>239</v>
      </c>
      <c r="J7" s="103">
        <v>4746.25</v>
      </c>
    </row>
    <row r="8" spans="1:10">
      <c r="A8" s="102" t="s">
        <v>296</v>
      </c>
      <c r="B8" s="102" t="s">
        <v>297</v>
      </c>
      <c r="C8" s="102" t="s">
        <v>229</v>
      </c>
      <c r="D8" s="102">
        <f>VLOOKUP(A8,[3]PDC!$A$2:$E$214,2,0)</f>
        <v>97</v>
      </c>
      <c r="E8" s="102">
        <f>VLOOKUP(A8,[3]PDC!$A$2:$E$214,3,0)</f>
        <v>97</v>
      </c>
      <c r="F8" s="102">
        <f>VLOOKUP(A8,[3]PDC!$A$2:$E$214,4,0)</f>
        <v>9795</v>
      </c>
      <c r="G8" s="102">
        <f t="shared" si="0"/>
        <v>2448.75</v>
      </c>
      <c r="I8" s="104" t="s">
        <v>298</v>
      </c>
      <c r="J8" s="103">
        <v>685</v>
      </c>
    </row>
    <row r="9" spans="1:10">
      <c r="A9" s="102" t="s">
        <v>299</v>
      </c>
      <c r="B9" s="102" t="s">
        <v>300</v>
      </c>
      <c r="C9" s="102" t="s">
        <v>253</v>
      </c>
      <c r="D9" s="102">
        <f>VLOOKUP(A9,[3]PDC!$A$2:$E$214,2,0)</f>
        <v>6</v>
      </c>
      <c r="E9" s="102">
        <f>VLOOKUP(A9,[3]PDC!$A$2:$E$214,3,0)</f>
        <v>6</v>
      </c>
      <c r="F9" s="102">
        <f>VLOOKUP(A9,[3]PDC!$A$2:$E$214,4,0)</f>
        <v>665</v>
      </c>
      <c r="G9" s="102">
        <f t="shared" si="0"/>
        <v>166.25</v>
      </c>
      <c r="I9" s="104" t="s">
        <v>254</v>
      </c>
      <c r="J9" s="103">
        <v>2796.25</v>
      </c>
    </row>
    <row r="10" spans="1:10">
      <c r="A10" s="102" t="s">
        <v>301</v>
      </c>
      <c r="B10" s="102" t="s">
        <v>302</v>
      </c>
      <c r="C10" s="102" t="s">
        <v>281</v>
      </c>
      <c r="D10" s="102">
        <f>VLOOKUP(A10,[3]PDC!$A$2:$E$214,2,0)</f>
        <v>20</v>
      </c>
      <c r="E10" s="102">
        <f>VLOOKUP(A10,[3]PDC!$A$2:$E$214,3,0)</f>
        <v>20</v>
      </c>
      <c r="F10" s="102">
        <f>VLOOKUP(A10,[3]PDC!$A$2:$E$214,4,0)</f>
        <v>1515</v>
      </c>
      <c r="G10" s="102">
        <f t="shared" si="0"/>
        <v>378.75</v>
      </c>
      <c r="I10" s="104" t="s">
        <v>303</v>
      </c>
      <c r="J10" s="103">
        <v>3882.5</v>
      </c>
    </row>
    <row r="11" spans="1:10">
      <c r="A11" s="102" t="s">
        <v>304</v>
      </c>
      <c r="B11" s="102" t="s">
        <v>305</v>
      </c>
      <c r="C11" s="102" t="s">
        <v>306</v>
      </c>
      <c r="D11" s="102">
        <f>VLOOKUP(A11,[3]PDC!$A$2:$E$214,2,0)</f>
        <v>10</v>
      </c>
      <c r="E11" s="102">
        <f>VLOOKUP(A11,[3]PDC!$A$2:$E$214,3,0)</f>
        <v>10</v>
      </c>
      <c r="F11" s="102">
        <f>VLOOKUP(A11,[3]PDC!$A$2:$E$214,4,0)</f>
        <v>875</v>
      </c>
      <c r="G11" s="102">
        <f t="shared" si="0"/>
        <v>218.75</v>
      </c>
      <c r="I11" s="104" t="s">
        <v>307</v>
      </c>
      <c r="J11" s="103">
        <v>4261.25</v>
      </c>
    </row>
    <row r="12" spans="1:10">
      <c r="A12" s="102" t="s">
        <v>308</v>
      </c>
      <c r="B12" s="102" t="s">
        <v>309</v>
      </c>
      <c r="C12" s="102" t="s">
        <v>228</v>
      </c>
      <c r="D12" s="102">
        <f>VLOOKUP(A12,[3]PDC!$A$2:$E$214,2,0)</f>
        <v>104</v>
      </c>
      <c r="E12" s="102">
        <f>VLOOKUP(A12,[3]PDC!$A$2:$E$214,3,0)</f>
        <v>104</v>
      </c>
      <c r="F12" s="102">
        <f>VLOOKUP(A12,[3]PDC!$A$2:$E$214,4,0)</f>
        <v>8830</v>
      </c>
      <c r="G12" s="102">
        <f t="shared" si="0"/>
        <v>2207.5</v>
      </c>
      <c r="I12" s="104" t="s">
        <v>232</v>
      </c>
      <c r="J12" s="103">
        <v>5505</v>
      </c>
    </row>
    <row r="13" spans="1:10">
      <c r="A13" s="102" t="s">
        <v>310</v>
      </c>
      <c r="B13" s="102" t="s">
        <v>311</v>
      </c>
      <c r="C13" s="102" t="s">
        <v>240</v>
      </c>
      <c r="D13" s="102">
        <f>VLOOKUP(A13,[3]PDC!$A$2:$E$214,2,0)</f>
        <v>25</v>
      </c>
      <c r="E13" s="102">
        <f>VLOOKUP(A13,[3]PDC!$A$2:$E$214,3,0)</f>
        <v>25</v>
      </c>
      <c r="F13" s="102">
        <f>VLOOKUP(A13,[3]PDC!$A$2:$E$214,4,0)</f>
        <v>2490</v>
      </c>
      <c r="G13" s="102">
        <f t="shared" si="0"/>
        <v>622.5</v>
      </c>
      <c r="I13" s="104" t="s">
        <v>241</v>
      </c>
      <c r="J13" s="103">
        <v>1403.75</v>
      </c>
    </row>
    <row r="14" spans="1:10">
      <c r="A14" s="102" t="s">
        <v>312</v>
      </c>
      <c r="B14" s="102" t="s">
        <v>313</v>
      </c>
      <c r="C14" s="102" t="s">
        <v>314</v>
      </c>
      <c r="D14" s="102">
        <f>VLOOKUP(A14,[3]PDC!$A$2:$E$214,2,0)</f>
        <v>37</v>
      </c>
      <c r="E14" s="102">
        <f>VLOOKUP(A14,[3]PDC!$A$2:$E$214,3,0)</f>
        <v>37</v>
      </c>
      <c r="F14" s="102">
        <f>VLOOKUP(A14,[3]PDC!$A$2:$E$214,4,0)</f>
        <v>3970</v>
      </c>
      <c r="G14" s="102">
        <f t="shared" si="0"/>
        <v>992.5</v>
      </c>
      <c r="I14" s="104" t="s">
        <v>315</v>
      </c>
      <c r="J14" s="103">
        <v>2632.5</v>
      </c>
    </row>
    <row r="15" spans="1:10">
      <c r="A15" s="102" t="s">
        <v>316</v>
      </c>
      <c r="B15" s="102" t="s">
        <v>317</v>
      </c>
      <c r="C15" s="102" t="s">
        <v>318</v>
      </c>
      <c r="D15" s="102">
        <f>VLOOKUP(A15,[3]PDC!$A$2:$E$214,2,0)</f>
        <v>37</v>
      </c>
      <c r="E15" s="102">
        <f>VLOOKUP(A15,[3]PDC!$A$2:$E$214,3,0)</f>
        <v>37</v>
      </c>
      <c r="F15" s="102">
        <f>VLOOKUP(A15,[3]PDC!$A$2:$E$214,4,0)</f>
        <v>2940</v>
      </c>
      <c r="G15" s="102">
        <f t="shared" si="0"/>
        <v>735</v>
      </c>
      <c r="I15" s="104" t="s">
        <v>233</v>
      </c>
      <c r="J15" s="103">
        <v>15545</v>
      </c>
    </row>
    <row r="16" spans="1:10">
      <c r="A16" s="102" t="s">
        <v>319</v>
      </c>
      <c r="B16" s="102" t="s">
        <v>320</v>
      </c>
      <c r="C16" s="102" t="s">
        <v>281</v>
      </c>
      <c r="D16" s="102">
        <f>VLOOKUP(A16,[3]PDC!$A$2:$E$214,2,0)</f>
        <v>332</v>
      </c>
      <c r="E16" s="102">
        <f>VLOOKUP(A16,[3]PDC!$A$2:$E$214,3,0)</f>
        <v>332</v>
      </c>
      <c r="F16" s="102">
        <f>VLOOKUP(A16,[3]PDC!$A$2:$E$214,4,0)</f>
        <v>35120</v>
      </c>
      <c r="G16" s="102">
        <f t="shared" si="0"/>
        <v>8780</v>
      </c>
      <c r="I16" s="104" t="s">
        <v>321</v>
      </c>
      <c r="J16" s="103">
        <v>15</v>
      </c>
    </row>
    <row r="17" spans="1:10">
      <c r="A17" s="102" t="s">
        <v>322</v>
      </c>
      <c r="B17" s="102" t="s">
        <v>323</v>
      </c>
      <c r="C17" s="102" t="s">
        <v>303</v>
      </c>
      <c r="D17" s="102">
        <f>VLOOKUP(A17,[3]PDC!$A$2:$E$214,2,0)</f>
        <v>173</v>
      </c>
      <c r="E17" s="102">
        <f>VLOOKUP(A17,[3]PDC!$A$2:$E$214,3,0)</f>
        <v>173</v>
      </c>
      <c r="F17" s="102">
        <f>VLOOKUP(A17,[3]PDC!$A$2:$E$214,4,0)</f>
        <v>14555</v>
      </c>
      <c r="G17" s="102">
        <f t="shared" si="0"/>
        <v>3638.75</v>
      </c>
      <c r="I17" s="104" t="s">
        <v>324</v>
      </c>
      <c r="J17" s="103">
        <v>1147.5</v>
      </c>
    </row>
    <row r="18" spans="1:10">
      <c r="A18" s="102" t="s">
        <v>325</v>
      </c>
      <c r="B18" s="102" t="s">
        <v>326</v>
      </c>
      <c r="C18" s="102" t="s">
        <v>234</v>
      </c>
      <c r="D18" s="102">
        <f>VLOOKUP(A18,[3]PDC!$A$2:$E$214,2,0)</f>
        <v>79</v>
      </c>
      <c r="E18" s="102">
        <f>VLOOKUP(A18,[3]PDC!$A$2:$E$214,3,0)</f>
        <v>79</v>
      </c>
      <c r="F18" s="102">
        <f>VLOOKUP(A18,[3]PDC!$A$2:$E$214,4,0)</f>
        <v>6860</v>
      </c>
      <c r="G18" s="102">
        <f t="shared" si="0"/>
        <v>1715</v>
      </c>
      <c r="I18" s="104" t="s">
        <v>327</v>
      </c>
      <c r="J18" s="103">
        <v>1086.25</v>
      </c>
    </row>
    <row r="19" spans="1:10">
      <c r="A19" s="102" t="s">
        <v>328</v>
      </c>
      <c r="B19" s="102" t="s">
        <v>329</v>
      </c>
      <c r="C19" s="102" t="s">
        <v>330</v>
      </c>
      <c r="D19" s="102">
        <f>VLOOKUP(A19,[3]PDC!$A$2:$E$214,2,0)</f>
        <v>22</v>
      </c>
      <c r="E19" s="102">
        <f>VLOOKUP(A19,[3]PDC!$A$2:$E$214,3,0)</f>
        <v>22</v>
      </c>
      <c r="F19" s="102">
        <f>VLOOKUP(A19,[3]PDC!$A$2:$E$214,4,0)</f>
        <v>2020</v>
      </c>
      <c r="G19" s="102">
        <f t="shared" si="0"/>
        <v>505</v>
      </c>
      <c r="I19" s="104" t="s">
        <v>330</v>
      </c>
      <c r="J19" s="103">
        <v>2837.5</v>
      </c>
    </row>
    <row r="20" spans="1:10">
      <c r="A20" s="102" t="s">
        <v>331</v>
      </c>
      <c r="B20" s="102" t="s">
        <v>332</v>
      </c>
      <c r="C20" s="102" t="s">
        <v>330</v>
      </c>
      <c r="D20" s="102">
        <f>VLOOKUP(A20,[3]PDC!$A$2:$E$214,2,0)</f>
        <v>56</v>
      </c>
      <c r="E20" s="102">
        <f>VLOOKUP(A20,[3]PDC!$A$2:$E$214,3,0)</f>
        <v>56</v>
      </c>
      <c r="F20" s="102">
        <f>VLOOKUP(A20,[3]PDC!$A$2:$E$214,4,0)</f>
        <v>5455</v>
      </c>
      <c r="G20" s="102">
        <f t="shared" si="0"/>
        <v>1363.75</v>
      </c>
      <c r="I20" s="104" t="s">
        <v>240</v>
      </c>
      <c r="J20" s="103">
        <v>6996.25</v>
      </c>
    </row>
    <row r="21" spans="1:10">
      <c r="A21" s="102" t="s">
        <v>333</v>
      </c>
      <c r="B21" s="102" t="s">
        <v>334</v>
      </c>
      <c r="C21" s="102" t="s">
        <v>307</v>
      </c>
      <c r="D21" s="102">
        <f>VLOOKUP(A21,[3]PDC!$A$2:$E$214,2,0)</f>
        <v>22</v>
      </c>
      <c r="E21" s="102">
        <f>VLOOKUP(A21,[3]PDC!$A$2:$E$214,3,0)</f>
        <v>22</v>
      </c>
      <c r="F21" s="102">
        <f>VLOOKUP(A21,[3]PDC!$A$2:$E$214,4,0)</f>
        <v>2540</v>
      </c>
      <c r="G21" s="102">
        <f t="shared" si="0"/>
        <v>635</v>
      </c>
      <c r="I21" s="104" t="s">
        <v>335</v>
      </c>
      <c r="J21" s="103">
        <v>735</v>
      </c>
    </row>
    <row r="22" spans="1:10">
      <c r="A22" s="102" t="s">
        <v>336</v>
      </c>
      <c r="B22" s="102" t="s">
        <v>337</v>
      </c>
      <c r="C22" s="102" t="s">
        <v>338</v>
      </c>
      <c r="D22" s="102">
        <f>VLOOKUP(A22,[3]PDC!$A$2:$E$214,2,0)</f>
        <v>13</v>
      </c>
      <c r="E22" s="102">
        <f>VLOOKUP(A22,[3]PDC!$A$2:$E$214,3,0)</f>
        <v>13</v>
      </c>
      <c r="F22" s="102">
        <f>VLOOKUP(A22,[3]PDC!$A$2:$E$214,4,0)</f>
        <v>1285</v>
      </c>
      <c r="G22" s="102">
        <f t="shared" si="0"/>
        <v>321.25</v>
      </c>
      <c r="I22" s="104" t="s">
        <v>253</v>
      </c>
      <c r="J22" s="103">
        <v>3113.75</v>
      </c>
    </row>
    <row r="23" spans="1:10">
      <c r="A23" s="102" t="s">
        <v>339</v>
      </c>
      <c r="B23" s="102" t="s">
        <v>340</v>
      </c>
      <c r="C23" s="102" t="s">
        <v>341</v>
      </c>
      <c r="D23" s="102">
        <f>VLOOKUP(A23,[3]PDC!$A$2:$E$214,2,0)</f>
        <v>47</v>
      </c>
      <c r="E23" s="102">
        <f>VLOOKUP(A23,[3]PDC!$A$2:$E$214,3,0)</f>
        <v>47</v>
      </c>
      <c r="F23" s="102">
        <f>VLOOKUP(A23,[3]PDC!$A$2:$E$214,4,0)</f>
        <v>4700</v>
      </c>
      <c r="G23" s="102">
        <f t="shared" si="0"/>
        <v>1175</v>
      </c>
      <c r="I23" s="104" t="s">
        <v>236</v>
      </c>
      <c r="J23" s="103">
        <v>0</v>
      </c>
    </row>
    <row r="24" spans="1:10">
      <c r="A24" s="102" t="s">
        <v>342</v>
      </c>
      <c r="B24" s="102" t="s">
        <v>343</v>
      </c>
      <c r="C24" s="102" t="s">
        <v>239</v>
      </c>
      <c r="D24" s="102">
        <f>VLOOKUP(A24,[3]PDC!$A$2:$E$214,2,0)</f>
        <v>161</v>
      </c>
      <c r="E24" s="102">
        <f>VLOOKUP(A24,[3]PDC!$A$2:$E$214,3,0)</f>
        <v>161</v>
      </c>
      <c r="F24" s="102">
        <f>VLOOKUP(A24,[3]PDC!$A$2:$E$214,4,0)</f>
        <v>15770</v>
      </c>
      <c r="G24" s="102">
        <f t="shared" si="0"/>
        <v>3942.5</v>
      </c>
      <c r="I24" s="104" t="s">
        <v>243</v>
      </c>
      <c r="J24" s="103">
        <v>12923.75</v>
      </c>
    </row>
    <row r="25" spans="1:10">
      <c r="A25" s="102" t="s">
        <v>344</v>
      </c>
      <c r="B25" s="102" t="s">
        <v>345</v>
      </c>
      <c r="C25" s="102" t="s">
        <v>238</v>
      </c>
      <c r="D25" s="102">
        <f>VLOOKUP(A25,[3]PDC!$A$2:$E$214,2,0)</f>
        <v>54</v>
      </c>
      <c r="E25" s="102">
        <f>VLOOKUP(A25,[3]PDC!$A$2:$E$214,3,0)</f>
        <v>54</v>
      </c>
      <c r="F25" s="102">
        <f>VLOOKUP(A25,[3]PDC!$A$2:$E$214,4,0)</f>
        <v>5210</v>
      </c>
      <c r="G25" s="102">
        <f t="shared" si="0"/>
        <v>1302.5</v>
      </c>
      <c r="I25" s="104" t="s">
        <v>238</v>
      </c>
      <c r="J25" s="103">
        <v>6200</v>
      </c>
    </row>
    <row r="26" spans="1:10">
      <c r="A26" s="102" t="s">
        <v>346</v>
      </c>
      <c r="B26" s="102" t="s">
        <v>347</v>
      </c>
      <c r="C26" s="102" t="s">
        <v>235</v>
      </c>
      <c r="D26" s="102">
        <f>VLOOKUP(A26,[3]PDC!$A$2:$E$214,2,0)</f>
        <v>95</v>
      </c>
      <c r="E26" s="102">
        <f>VLOOKUP(A26,[3]PDC!$A$2:$E$214,3,0)</f>
        <v>95</v>
      </c>
      <c r="F26" s="102">
        <f>VLOOKUP(A26,[3]PDC!$A$2:$E$214,4,0)</f>
        <v>9305</v>
      </c>
      <c r="G26" s="102">
        <f t="shared" si="0"/>
        <v>2326.25</v>
      </c>
      <c r="I26" s="104" t="s">
        <v>348</v>
      </c>
      <c r="J26" s="103">
        <v>1482.5</v>
      </c>
    </row>
    <row r="27" spans="1:10">
      <c r="A27" s="102" t="s">
        <v>349</v>
      </c>
      <c r="B27" s="102" t="s">
        <v>350</v>
      </c>
      <c r="C27" s="102" t="s">
        <v>324</v>
      </c>
      <c r="D27" s="102">
        <f>VLOOKUP(A27,[3]PDC!$A$2:$E$214,2,0)</f>
        <v>40</v>
      </c>
      <c r="E27" s="102">
        <f>VLOOKUP(A27,[3]PDC!$A$2:$E$214,3,0)</f>
        <v>40</v>
      </c>
      <c r="F27" s="102">
        <f>VLOOKUP(A27,[3]PDC!$A$2:$E$214,4,0)</f>
        <v>2535</v>
      </c>
      <c r="G27" s="102">
        <f t="shared" si="0"/>
        <v>633.75</v>
      </c>
      <c r="I27" s="104" t="s">
        <v>235</v>
      </c>
      <c r="J27" s="103">
        <v>5892.5</v>
      </c>
    </row>
    <row r="28" spans="1:10">
      <c r="A28" s="102" t="s">
        <v>351</v>
      </c>
      <c r="B28" s="102" t="s">
        <v>352</v>
      </c>
      <c r="C28" s="102" t="s">
        <v>291</v>
      </c>
      <c r="D28" s="102">
        <f>VLOOKUP(A28,[3]PDC!$A$2:$E$214,2,0)</f>
        <v>62</v>
      </c>
      <c r="E28" s="102">
        <f>VLOOKUP(A28,[3]PDC!$A$2:$E$214,3,0)</f>
        <v>62</v>
      </c>
      <c r="F28" s="102">
        <f>VLOOKUP(A28,[3]PDC!$A$2:$E$214,4,0)</f>
        <v>5180</v>
      </c>
      <c r="G28" s="102">
        <f t="shared" si="0"/>
        <v>1295</v>
      </c>
      <c r="I28" s="104" t="s">
        <v>250</v>
      </c>
      <c r="J28" s="103">
        <v>2808.75</v>
      </c>
    </row>
    <row r="29" spans="1:10">
      <c r="A29" s="102" t="s">
        <v>353</v>
      </c>
      <c r="B29" s="102" t="s">
        <v>354</v>
      </c>
      <c r="C29" s="102" t="s">
        <v>324</v>
      </c>
      <c r="D29" s="102">
        <f>VLOOKUP(A29,[3]PDC!$A$2:$E$214,2,0)</f>
        <v>23</v>
      </c>
      <c r="E29" s="102">
        <f>VLOOKUP(A29,[3]PDC!$A$2:$E$214,3,0)</f>
        <v>23</v>
      </c>
      <c r="F29" s="102">
        <f>VLOOKUP(A29,[3]PDC!$A$2:$E$214,4,0)</f>
        <v>2055</v>
      </c>
      <c r="G29" s="102">
        <f t="shared" si="0"/>
        <v>513.75</v>
      </c>
      <c r="I29" s="104" t="s">
        <v>244</v>
      </c>
      <c r="J29" s="103">
        <v>9168.75</v>
      </c>
    </row>
    <row r="30" spans="1:10">
      <c r="A30" s="102" t="s">
        <v>355</v>
      </c>
      <c r="B30" s="102" t="s">
        <v>356</v>
      </c>
      <c r="C30" s="102" t="s">
        <v>318</v>
      </c>
      <c r="D30" s="102">
        <f>VLOOKUP(A30,[3]PDC!$A$2:$E$214,2,0)</f>
        <v>184</v>
      </c>
      <c r="E30" s="102">
        <f>VLOOKUP(A30,[3]PDC!$A$2:$E$214,3,0)</f>
        <v>184</v>
      </c>
      <c r="F30" s="102">
        <f>VLOOKUP(A30,[3]PDC!$A$2:$E$214,4,0)</f>
        <v>17145</v>
      </c>
      <c r="G30" s="102">
        <f t="shared" si="0"/>
        <v>4286.25</v>
      </c>
      <c r="I30" s="104" t="s">
        <v>224</v>
      </c>
      <c r="J30" s="103">
        <v>2306.25</v>
      </c>
    </row>
    <row r="31" spans="1:10">
      <c r="A31" s="102" t="s">
        <v>357</v>
      </c>
      <c r="B31" s="102" t="s">
        <v>358</v>
      </c>
      <c r="C31" s="102" t="s">
        <v>239</v>
      </c>
      <c r="D31" s="102">
        <f>VLOOKUP(A31,[3]PDC!$A$2:$E$214,2,0)</f>
        <v>38</v>
      </c>
      <c r="E31" s="102">
        <f>VLOOKUP(A31,[3]PDC!$A$2:$E$214,3,0)</f>
        <v>38</v>
      </c>
      <c r="F31" s="102">
        <f>VLOOKUP(A31,[3]PDC!$A$2:$E$214,4,0)</f>
        <v>3215</v>
      </c>
      <c r="G31" s="102">
        <f t="shared" si="0"/>
        <v>803.75</v>
      </c>
      <c r="I31" s="104" t="s">
        <v>247</v>
      </c>
      <c r="J31" s="103">
        <v>675</v>
      </c>
    </row>
    <row r="32" spans="1:10">
      <c r="A32" s="102" t="s">
        <v>359</v>
      </c>
      <c r="B32" s="102" t="s">
        <v>360</v>
      </c>
      <c r="C32" s="102" t="s">
        <v>306</v>
      </c>
      <c r="D32" s="102">
        <f>VLOOKUP(A32,[3]PDC!$A$2:$E$214,2,0)</f>
        <v>91</v>
      </c>
      <c r="E32" s="102">
        <f>VLOOKUP(A32,[3]PDC!$A$2:$E$214,3,0)</f>
        <v>91</v>
      </c>
      <c r="F32" s="102">
        <f>VLOOKUP(A32,[3]PDC!$A$2:$E$214,4,0)</f>
        <v>10475</v>
      </c>
      <c r="G32" s="102">
        <f t="shared" si="0"/>
        <v>2618.75</v>
      </c>
      <c r="I32" s="104" t="s">
        <v>338</v>
      </c>
      <c r="J32" s="103">
        <v>321.25</v>
      </c>
    </row>
    <row r="33" spans="1:10">
      <c r="A33" s="102" t="s">
        <v>361</v>
      </c>
      <c r="B33" s="102" t="s">
        <v>362</v>
      </c>
      <c r="C33" s="102" t="s">
        <v>250</v>
      </c>
      <c r="D33" s="102">
        <f>VLOOKUP(A33,[3]PDC!$A$2:$E$214,2,0)</f>
        <v>100</v>
      </c>
      <c r="E33" s="102">
        <f>VLOOKUP(A33,[3]PDC!$A$2:$E$214,3,0)</f>
        <v>100</v>
      </c>
      <c r="F33" s="102">
        <f>VLOOKUP(A33,[3]PDC!$A$2:$E$214,4,0)</f>
        <v>9185</v>
      </c>
      <c r="G33" s="102">
        <f t="shared" si="0"/>
        <v>2296.25</v>
      </c>
      <c r="I33" s="104" t="s">
        <v>248</v>
      </c>
      <c r="J33" s="103">
        <v>6291.25</v>
      </c>
    </row>
    <row r="34" spans="1:10">
      <c r="A34" s="102" t="s">
        <v>363</v>
      </c>
      <c r="B34" s="102" t="s">
        <v>364</v>
      </c>
      <c r="C34" s="102" t="s">
        <v>233</v>
      </c>
      <c r="D34" s="102">
        <f>VLOOKUP(A34,[3]PDC!$A$2:$E$214,2,0)</f>
        <v>352</v>
      </c>
      <c r="E34" s="102">
        <f>VLOOKUP(A34,[3]PDC!$A$2:$E$214,3,0)</f>
        <v>352</v>
      </c>
      <c r="F34" s="102">
        <f>VLOOKUP(A34,[3]PDC!$A$2:$E$214,4,0)</f>
        <v>33330</v>
      </c>
      <c r="G34" s="102">
        <f t="shared" si="0"/>
        <v>8332.5</v>
      </c>
      <c r="I34" s="104" t="s">
        <v>281</v>
      </c>
      <c r="J34" s="103">
        <v>92363.75</v>
      </c>
    </row>
    <row r="35" spans="1:10">
      <c r="A35" s="102" t="s">
        <v>365</v>
      </c>
      <c r="B35" s="102" t="s">
        <v>366</v>
      </c>
      <c r="C35" s="102" t="s">
        <v>233</v>
      </c>
      <c r="D35" s="102">
        <f>VLOOKUP(A35,[3]PDC!$A$2:$E$214,2,0)</f>
        <v>127</v>
      </c>
      <c r="E35" s="102">
        <f>VLOOKUP(A35,[3]PDC!$A$2:$E$214,3,0)</f>
        <v>127</v>
      </c>
      <c r="F35" s="102">
        <f>VLOOKUP(A35,[3]PDC!$A$2:$E$214,4,0)</f>
        <v>12970</v>
      </c>
      <c r="G35" s="102">
        <f t="shared" si="0"/>
        <v>3242.5</v>
      </c>
      <c r="I35" s="104" t="s">
        <v>367</v>
      </c>
      <c r="J35" s="103">
        <v>3633.75</v>
      </c>
    </row>
    <row r="36" spans="1:10">
      <c r="A36" s="102" t="s">
        <v>368</v>
      </c>
      <c r="B36" s="102" t="s">
        <v>369</v>
      </c>
      <c r="C36" s="102" t="s">
        <v>288</v>
      </c>
      <c r="D36" s="102">
        <f>VLOOKUP(A36,[3]PDC!$A$2:$E$214,2,0)</f>
        <v>35</v>
      </c>
      <c r="E36" s="102">
        <f>VLOOKUP(A36,[3]PDC!$A$2:$E$214,3,0)</f>
        <v>35</v>
      </c>
      <c r="F36" s="102">
        <f>VLOOKUP(A36,[3]PDC!$A$2:$E$214,4,0)</f>
        <v>2555</v>
      </c>
      <c r="G36" s="102">
        <f t="shared" si="0"/>
        <v>638.75</v>
      </c>
      <c r="I36" s="104" t="s">
        <v>234</v>
      </c>
      <c r="J36" s="103">
        <v>7701.25</v>
      </c>
    </row>
    <row r="37" spans="1:10">
      <c r="A37" s="102" t="s">
        <v>370</v>
      </c>
      <c r="B37" s="102" t="s">
        <v>371</v>
      </c>
      <c r="C37" s="102" t="s">
        <v>237</v>
      </c>
      <c r="D37" s="102">
        <f>VLOOKUP(A37,[3]PDC!$A$2:$E$214,2,0)</f>
        <v>86</v>
      </c>
      <c r="E37" s="102">
        <f>VLOOKUP(A37,[3]PDC!$A$2:$E$214,3,0)</f>
        <v>86</v>
      </c>
      <c r="F37" s="102">
        <f>VLOOKUP(A37,[3]PDC!$A$2:$E$214,4,0)</f>
        <v>7585</v>
      </c>
      <c r="G37" s="102">
        <f t="shared" si="0"/>
        <v>1896.25</v>
      </c>
      <c r="I37" s="104" t="s">
        <v>372</v>
      </c>
      <c r="J37" s="103">
        <v>0</v>
      </c>
    </row>
    <row r="38" spans="1:10">
      <c r="A38" s="102" t="s">
        <v>373</v>
      </c>
      <c r="B38" s="102" t="s">
        <v>374</v>
      </c>
      <c r="C38" s="102" t="s">
        <v>241</v>
      </c>
      <c r="D38" s="102">
        <f>VLOOKUP(A38,[3]PDC!$A$2:$E$214,2,0)</f>
        <v>50</v>
      </c>
      <c r="E38" s="102">
        <f>VLOOKUP(A38,[3]PDC!$A$2:$E$214,3,0)</f>
        <v>50</v>
      </c>
      <c r="F38" s="102">
        <f>VLOOKUP(A38,[3]PDC!$A$2:$E$214,4,0)</f>
        <v>5220</v>
      </c>
      <c r="G38" s="102">
        <f t="shared" si="0"/>
        <v>1305</v>
      </c>
      <c r="I38" s="104" t="s">
        <v>228</v>
      </c>
      <c r="J38" s="103">
        <v>8157.5</v>
      </c>
    </row>
    <row r="39" spans="1:10">
      <c r="A39" s="102" t="s">
        <v>375</v>
      </c>
      <c r="B39" s="102" t="s">
        <v>376</v>
      </c>
      <c r="C39" s="102" t="s">
        <v>244</v>
      </c>
      <c r="D39" s="102">
        <f>VLOOKUP(A39,[3]PDC!$A$2:$E$214,2,0)</f>
        <v>144</v>
      </c>
      <c r="E39" s="102">
        <f>VLOOKUP(A39,[3]PDC!$A$2:$E$214,3,0)</f>
        <v>144</v>
      </c>
      <c r="F39" s="102">
        <f>VLOOKUP(A39,[3]PDC!$A$2:$E$214,4,0)</f>
        <v>11535</v>
      </c>
      <c r="G39" s="102">
        <f t="shared" si="0"/>
        <v>2883.75</v>
      </c>
      <c r="I39" s="104" t="s">
        <v>377</v>
      </c>
      <c r="J39" s="103">
        <v>308.75</v>
      </c>
    </row>
    <row r="40" spans="1:10">
      <c r="A40" s="102" t="s">
        <v>378</v>
      </c>
      <c r="B40" s="102" t="s">
        <v>379</v>
      </c>
      <c r="C40" s="102" t="s">
        <v>237</v>
      </c>
      <c r="D40" s="102">
        <f>VLOOKUP(A40,[3]PDC!$A$2:$E$214,2,0)</f>
        <v>50</v>
      </c>
      <c r="E40" s="102">
        <f>VLOOKUP(A40,[3]PDC!$A$2:$E$214,3,0)</f>
        <v>50</v>
      </c>
      <c r="F40" s="102">
        <f>VLOOKUP(A40,[3]PDC!$A$2:$E$214,4,0)</f>
        <v>4370</v>
      </c>
      <c r="G40" s="102">
        <f t="shared" si="0"/>
        <v>1092.5</v>
      </c>
      <c r="I40" s="104" t="s">
        <v>306</v>
      </c>
      <c r="J40" s="103">
        <v>9000</v>
      </c>
    </row>
    <row r="41" spans="1:10">
      <c r="A41" s="102" t="s">
        <v>380</v>
      </c>
      <c r="B41" s="102" t="s">
        <v>381</v>
      </c>
      <c r="C41" s="102" t="s">
        <v>307</v>
      </c>
      <c r="D41" s="102">
        <f>VLOOKUP(A41,[3]PDC!$A$2:$E$214,2,0)</f>
        <v>91</v>
      </c>
      <c r="E41" s="102">
        <f>VLOOKUP(A41,[3]PDC!$A$2:$E$214,3,0)</f>
        <v>91</v>
      </c>
      <c r="F41" s="102">
        <f>VLOOKUP(A41,[3]PDC!$A$2:$E$214,4,0)</f>
        <v>8900</v>
      </c>
      <c r="G41" s="102">
        <f t="shared" si="0"/>
        <v>2225</v>
      </c>
      <c r="I41" s="104" t="s">
        <v>237</v>
      </c>
      <c r="J41" s="103">
        <v>3471.25</v>
      </c>
    </row>
    <row r="42" spans="1:10">
      <c r="A42" s="102" t="s">
        <v>382</v>
      </c>
      <c r="B42" s="102" t="s">
        <v>383</v>
      </c>
      <c r="C42" s="102" t="s">
        <v>240</v>
      </c>
      <c r="D42" s="102">
        <f>VLOOKUP(A42,[3]PDC!$A$2:$E$214,2,0)</f>
        <v>99</v>
      </c>
      <c r="E42" s="102">
        <f>VLOOKUP(A42,[3]PDC!$A$2:$E$214,3,0)</f>
        <v>99</v>
      </c>
      <c r="F42" s="102">
        <f>VLOOKUP(A42,[3]PDC!$A$2:$E$214,4,0)</f>
        <v>8515</v>
      </c>
      <c r="G42" s="102">
        <f t="shared" si="0"/>
        <v>2128.75</v>
      </c>
      <c r="I42" s="104" t="s">
        <v>314</v>
      </c>
      <c r="J42" s="103">
        <v>7451.25</v>
      </c>
    </row>
    <row r="43" spans="1:10">
      <c r="A43" s="102" t="s">
        <v>384</v>
      </c>
      <c r="B43" s="102" t="s">
        <v>385</v>
      </c>
      <c r="C43" s="102" t="s">
        <v>248</v>
      </c>
      <c r="D43" s="102">
        <f>VLOOKUP(A43,[3]PDC!$A$2:$E$214,2,0)</f>
        <v>61</v>
      </c>
      <c r="E43" s="102">
        <f>VLOOKUP(A43,[3]PDC!$A$2:$E$214,3,0)</f>
        <v>61</v>
      </c>
      <c r="F43" s="102">
        <f>VLOOKUP(A43,[3]PDC!$A$2:$E$214,4,0)</f>
        <v>5470</v>
      </c>
      <c r="G43" s="102">
        <f t="shared" si="0"/>
        <v>1367.5</v>
      </c>
      <c r="I43" s="104" t="s">
        <v>386</v>
      </c>
      <c r="J43" s="103">
        <v>462.5</v>
      </c>
    </row>
    <row r="44" spans="1:10">
      <c r="A44" s="102" t="s">
        <v>387</v>
      </c>
      <c r="B44" s="102" t="s">
        <v>388</v>
      </c>
      <c r="C44" s="102" t="s">
        <v>234</v>
      </c>
      <c r="D44" s="102">
        <f>VLOOKUP(A44,[3]PDC!$A$2:$E$214,2,0)</f>
        <v>132</v>
      </c>
      <c r="E44" s="102">
        <f>VLOOKUP(A44,[3]PDC!$A$2:$E$214,3,0)</f>
        <v>132</v>
      </c>
      <c r="F44" s="102">
        <f>VLOOKUP(A44,[3]PDC!$A$2:$E$214,4,0)</f>
        <v>11945</v>
      </c>
      <c r="G44" s="102">
        <f t="shared" si="0"/>
        <v>2986.25</v>
      </c>
      <c r="I44" s="104" t="s">
        <v>230</v>
      </c>
      <c r="J44" s="103">
        <v>4506.25</v>
      </c>
    </row>
    <row r="45" spans="1:10">
      <c r="A45" s="102" t="s">
        <v>389</v>
      </c>
      <c r="B45" s="102" t="s">
        <v>390</v>
      </c>
      <c r="C45" s="102" t="s">
        <v>291</v>
      </c>
      <c r="D45" s="102">
        <f>VLOOKUP(A45,[3]PDC!$A$2:$E$214,2,0)</f>
        <v>6</v>
      </c>
      <c r="E45" s="102">
        <f>VLOOKUP(A45,[3]PDC!$A$2:$E$214,3,0)</f>
        <v>6</v>
      </c>
      <c r="F45" s="102">
        <f>VLOOKUP(A45,[3]PDC!$A$2:$E$214,4,0)</f>
        <v>475</v>
      </c>
      <c r="G45" s="102">
        <f t="shared" si="0"/>
        <v>118.75</v>
      </c>
      <c r="I45" s="104" t="s">
        <v>318</v>
      </c>
      <c r="J45" s="103">
        <v>8068.75</v>
      </c>
    </row>
    <row r="46" spans="1:10">
      <c r="A46" s="102" t="s">
        <v>391</v>
      </c>
      <c r="B46" s="102" t="s">
        <v>392</v>
      </c>
      <c r="C46" s="102" t="s">
        <v>307</v>
      </c>
      <c r="D46" s="102">
        <f>VLOOKUP(A46,[3]PDC!$A$2:$E$214,2,0)</f>
        <v>73</v>
      </c>
      <c r="E46" s="102">
        <f>VLOOKUP(A46,[3]PDC!$A$2:$E$214,3,0)</f>
        <v>73</v>
      </c>
      <c r="F46" s="102">
        <f>VLOOKUP(A46,[3]PDC!$A$2:$E$214,4,0)</f>
        <v>5605</v>
      </c>
      <c r="G46" s="102">
        <f t="shared" si="0"/>
        <v>1401.25</v>
      </c>
      <c r="I46" s="104" t="s">
        <v>393</v>
      </c>
      <c r="J46" s="103">
        <v>171.25</v>
      </c>
    </row>
    <row r="47" spans="1:10">
      <c r="A47" s="102" t="s">
        <v>394</v>
      </c>
      <c r="B47" s="102" t="s">
        <v>395</v>
      </c>
      <c r="C47" s="102" t="s">
        <v>327</v>
      </c>
      <c r="D47" s="102">
        <f>VLOOKUP(A47,[3]PDC!$A$2:$E$214,2,0)</f>
        <v>55</v>
      </c>
      <c r="E47" s="102">
        <f>VLOOKUP(A47,[3]PDC!$A$2:$E$214,3,0)</f>
        <v>55</v>
      </c>
      <c r="F47" s="102">
        <f>VLOOKUP(A47,[3]PDC!$A$2:$E$214,4,0)</f>
        <v>4345</v>
      </c>
      <c r="G47" s="102">
        <f t="shared" si="0"/>
        <v>1086.25</v>
      </c>
      <c r="I47" s="104" t="s">
        <v>341</v>
      </c>
      <c r="J47" s="103">
        <v>1241.25</v>
      </c>
    </row>
    <row r="48" spans="1:10">
      <c r="A48" s="102" t="s">
        <v>396</v>
      </c>
      <c r="B48" s="102" t="s">
        <v>397</v>
      </c>
      <c r="C48" s="102" t="s">
        <v>348</v>
      </c>
      <c r="D48" s="102">
        <f>VLOOKUP(A48,[3]PDC!$A$2:$E$214,2,0)</f>
        <v>52</v>
      </c>
      <c r="E48" s="102">
        <f>VLOOKUP(A48,[3]PDC!$A$2:$E$214,3,0)</f>
        <v>52</v>
      </c>
      <c r="F48" s="102">
        <f>VLOOKUP(A48,[3]PDC!$A$2:$E$214,4,0)</f>
        <v>5385</v>
      </c>
      <c r="G48" s="102">
        <f t="shared" si="0"/>
        <v>1346.25</v>
      </c>
      <c r="I48" s="104" t="s">
        <v>398</v>
      </c>
      <c r="J48" s="103">
        <v>636.25</v>
      </c>
    </row>
    <row r="49" spans="1:10">
      <c r="A49" s="102" t="s">
        <v>399</v>
      </c>
      <c r="B49" s="102" t="s">
        <v>400</v>
      </c>
      <c r="C49" s="102" t="s">
        <v>253</v>
      </c>
      <c r="D49" s="102">
        <f>VLOOKUP(A49,[3]PDC!$A$2:$E$214,2,0)</f>
        <v>36</v>
      </c>
      <c r="E49" s="102">
        <f>VLOOKUP(A49,[3]PDC!$A$2:$E$214,3,0)</f>
        <v>36</v>
      </c>
      <c r="F49" s="102">
        <f>VLOOKUP(A49,[3]PDC!$A$2:$E$214,4,0)</f>
        <v>3495</v>
      </c>
      <c r="G49" s="102">
        <f t="shared" si="0"/>
        <v>873.75</v>
      </c>
      <c r="I49" s="104" t="s">
        <v>401</v>
      </c>
      <c r="J49" s="103">
        <v>4627.5</v>
      </c>
    </row>
    <row r="50" spans="1:10">
      <c r="A50" s="102" t="s">
        <v>402</v>
      </c>
      <c r="B50" s="102" t="s">
        <v>403</v>
      </c>
      <c r="C50" s="102" t="s">
        <v>401</v>
      </c>
      <c r="D50" s="102">
        <f>VLOOKUP(A50,[3]PDC!$A$2:$E$214,2,0)</f>
        <v>53</v>
      </c>
      <c r="E50" s="102">
        <f>VLOOKUP(A50,[3]PDC!$A$2:$E$214,3,0)</f>
        <v>53</v>
      </c>
      <c r="F50" s="102">
        <f>VLOOKUP(A50,[3]PDC!$A$2:$E$214,4,0)</f>
        <v>4990</v>
      </c>
      <c r="G50" s="102">
        <f t="shared" si="0"/>
        <v>1247.5</v>
      </c>
      <c r="I50" s="104" t="s">
        <v>257</v>
      </c>
      <c r="J50" s="103">
        <v>275553.75</v>
      </c>
    </row>
    <row r="51" spans="1:10">
      <c r="A51" s="102" t="s">
        <v>404</v>
      </c>
      <c r="B51" s="102" t="s">
        <v>405</v>
      </c>
      <c r="C51" s="102" t="s">
        <v>401</v>
      </c>
      <c r="D51" s="102">
        <f>VLOOKUP(A51,[3]PDC!$A$2:$E$214,2,0)</f>
        <v>126</v>
      </c>
      <c r="E51" s="102">
        <f>VLOOKUP(A51,[3]PDC!$A$2:$E$214,3,0)</f>
        <v>126</v>
      </c>
      <c r="F51" s="102">
        <f>VLOOKUP(A51,[3]PDC!$A$2:$E$214,4,0)</f>
        <v>12810</v>
      </c>
      <c r="G51" s="102">
        <f t="shared" si="0"/>
        <v>3202.5</v>
      </c>
    </row>
    <row r="52" spans="1:10">
      <c r="A52" s="102" t="s">
        <v>406</v>
      </c>
      <c r="B52" s="102" t="s">
        <v>407</v>
      </c>
      <c r="C52" s="102" t="s">
        <v>228</v>
      </c>
      <c r="D52" s="102">
        <f>VLOOKUP(A52,[3]PDC!$A$2:$E$214,2,0)</f>
        <v>8</v>
      </c>
      <c r="E52" s="102">
        <f>VLOOKUP(A52,[3]PDC!$A$2:$E$214,3,0)</f>
        <v>8</v>
      </c>
      <c r="F52" s="102">
        <f>VLOOKUP(A52,[3]PDC!$A$2:$E$214,4,0)</f>
        <v>490</v>
      </c>
      <c r="G52" s="102">
        <f t="shared" si="0"/>
        <v>122.5</v>
      </c>
    </row>
    <row r="53" spans="1:10">
      <c r="A53" s="102" t="s">
        <v>408</v>
      </c>
      <c r="B53" s="102" t="s">
        <v>409</v>
      </c>
      <c r="C53" s="102" t="s">
        <v>254</v>
      </c>
      <c r="D53" s="102">
        <f>VLOOKUP(A53,[3]PDC!$A$2:$E$214,2,0)</f>
        <v>32</v>
      </c>
      <c r="E53" s="102">
        <f>VLOOKUP(A53,[3]PDC!$A$2:$E$214,3,0)</f>
        <v>32</v>
      </c>
      <c r="F53" s="102">
        <f>VLOOKUP(A53,[3]PDC!$A$2:$E$214,4,0)</f>
        <v>2810</v>
      </c>
      <c r="G53" s="102">
        <f t="shared" si="0"/>
        <v>702.5</v>
      </c>
    </row>
    <row r="54" spans="1:10">
      <c r="A54" s="102" t="s">
        <v>410</v>
      </c>
      <c r="B54" s="102" t="s">
        <v>411</v>
      </c>
      <c r="C54" s="102" t="s">
        <v>229</v>
      </c>
      <c r="D54" s="102">
        <f>VLOOKUP(A54,[3]PDC!$A$2:$E$214,2,0)</f>
        <v>168</v>
      </c>
      <c r="E54" s="102">
        <f>VLOOKUP(A54,[3]PDC!$A$2:$E$214,3,0)</f>
        <v>168</v>
      </c>
      <c r="F54" s="102">
        <f>VLOOKUP(A54,[3]PDC!$A$2:$E$214,4,0)</f>
        <v>15595</v>
      </c>
      <c r="G54" s="102">
        <f t="shared" si="0"/>
        <v>3898.75</v>
      </c>
    </row>
    <row r="55" spans="1:10">
      <c r="A55" s="102" t="s">
        <v>412</v>
      </c>
      <c r="B55" s="102" t="s">
        <v>413</v>
      </c>
      <c r="C55" s="102" t="s">
        <v>367</v>
      </c>
      <c r="D55" s="102">
        <f>VLOOKUP(A55,[3]PDC!$A$2:$E$214,2,0)</f>
        <v>211</v>
      </c>
      <c r="E55" s="102">
        <f>VLOOKUP(A55,[3]PDC!$A$2:$E$214,3,0)</f>
        <v>211</v>
      </c>
      <c r="F55" s="102">
        <f>VLOOKUP(A55,[3]PDC!$A$2:$E$214,4,0)</f>
        <v>14535</v>
      </c>
      <c r="G55" s="102">
        <f t="shared" si="0"/>
        <v>3633.75</v>
      </c>
    </row>
    <row r="56" spans="1:10">
      <c r="A56" s="102" t="s">
        <v>414</v>
      </c>
      <c r="B56" s="102" t="s">
        <v>415</v>
      </c>
      <c r="C56" s="102" t="s">
        <v>330</v>
      </c>
      <c r="D56" s="102">
        <f>VLOOKUP(A56,[3]PDC!$A$2:$E$214,2,0)</f>
        <v>45</v>
      </c>
      <c r="E56" s="102">
        <f>VLOOKUP(A56,[3]PDC!$A$2:$E$214,3,0)</f>
        <v>45</v>
      </c>
      <c r="F56" s="102">
        <f>VLOOKUP(A56,[3]PDC!$A$2:$E$214,4,0)</f>
        <v>3875</v>
      </c>
      <c r="G56" s="102">
        <f t="shared" si="0"/>
        <v>968.75</v>
      </c>
    </row>
    <row r="57" spans="1:10">
      <c r="A57" s="102" t="s">
        <v>416</v>
      </c>
      <c r="B57" s="102" t="s">
        <v>417</v>
      </c>
      <c r="C57" s="102" t="s">
        <v>254</v>
      </c>
      <c r="D57" s="102">
        <f>VLOOKUP(A57,[3]PDC!$A$2:$E$214,2,0)</f>
        <v>76</v>
      </c>
      <c r="E57" s="102">
        <f>VLOOKUP(A57,[3]PDC!$A$2:$E$214,3,0)</f>
        <v>76</v>
      </c>
      <c r="F57" s="102">
        <f>VLOOKUP(A57,[3]PDC!$A$2:$E$214,4,0)</f>
        <v>8375</v>
      </c>
      <c r="G57" s="102">
        <f t="shared" si="0"/>
        <v>2093.75</v>
      </c>
    </row>
    <row r="58" spans="1:10">
      <c r="A58" s="102" t="s">
        <v>418</v>
      </c>
      <c r="B58" s="102" t="s">
        <v>419</v>
      </c>
      <c r="C58" s="102" t="s">
        <v>285</v>
      </c>
      <c r="D58" s="102">
        <f>VLOOKUP(A58,[3]PDC!$A$2:$E$214,2,0)</f>
        <v>57</v>
      </c>
      <c r="E58" s="102">
        <f>VLOOKUP(A58,[3]PDC!$A$2:$E$214,3,0)</f>
        <v>57</v>
      </c>
      <c r="F58" s="102">
        <f>VLOOKUP(A58,[3]PDC!$A$2:$E$214,4,0)</f>
        <v>6070</v>
      </c>
      <c r="G58" s="102">
        <f t="shared" si="0"/>
        <v>1517.5</v>
      </c>
    </row>
    <row r="59" spans="1:10">
      <c r="A59" s="102" t="s">
        <v>420</v>
      </c>
      <c r="B59" s="102" t="s">
        <v>421</v>
      </c>
      <c r="C59" s="102" t="s">
        <v>240</v>
      </c>
      <c r="D59" s="102">
        <f>VLOOKUP(A59,[3]PDC!$A$2:$E$214,2,0)</f>
        <v>43</v>
      </c>
      <c r="E59" s="102">
        <f>VLOOKUP(A59,[3]PDC!$A$2:$E$214,3,0)</f>
        <v>43</v>
      </c>
      <c r="F59" s="102">
        <f>VLOOKUP(A59,[3]PDC!$A$2:$E$214,4,0)</f>
        <v>4945</v>
      </c>
      <c r="G59" s="102">
        <f t="shared" si="0"/>
        <v>1236.25</v>
      </c>
    </row>
    <row r="60" spans="1:10">
      <c r="A60" s="102" t="s">
        <v>422</v>
      </c>
      <c r="B60" s="102" t="s">
        <v>423</v>
      </c>
      <c r="C60" s="102" t="s">
        <v>253</v>
      </c>
      <c r="D60" s="102">
        <f>VLOOKUP(A60,[3]PDC!$A$2:$E$214,2,0)</f>
        <v>10</v>
      </c>
      <c r="E60" s="102">
        <f>VLOOKUP(A60,[3]PDC!$A$2:$E$214,3,0)</f>
        <v>10</v>
      </c>
      <c r="F60" s="102">
        <f>VLOOKUP(A60,[3]PDC!$A$2:$E$214,4,0)</f>
        <v>960</v>
      </c>
      <c r="G60" s="102">
        <f t="shared" si="0"/>
        <v>240</v>
      </c>
    </row>
    <row r="61" spans="1:10">
      <c r="A61" s="102" t="s">
        <v>424</v>
      </c>
      <c r="B61" s="102" t="s">
        <v>425</v>
      </c>
      <c r="C61" s="102" t="s">
        <v>281</v>
      </c>
      <c r="D61" s="102">
        <f>VLOOKUP(A61,[3]PDC!$A$2:$E$214,2,0)</f>
        <v>52</v>
      </c>
      <c r="E61" s="102">
        <f>VLOOKUP(A61,[3]PDC!$A$2:$E$214,3,0)</f>
        <v>52</v>
      </c>
      <c r="F61" s="102">
        <f>VLOOKUP(A61,[3]PDC!$A$2:$E$214,4,0)</f>
        <v>4465</v>
      </c>
      <c r="G61" s="102">
        <f t="shared" si="0"/>
        <v>1116.25</v>
      </c>
    </row>
    <row r="62" spans="1:10">
      <c r="A62" s="102" t="s">
        <v>426</v>
      </c>
      <c r="B62" s="102" t="s">
        <v>427</v>
      </c>
      <c r="C62" s="102" t="s">
        <v>240</v>
      </c>
      <c r="D62" s="102">
        <f>VLOOKUP(A62,[3]PDC!$A$2:$E$214,2,0)</f>
        <v>101</v>
      </c>
      <c r="E62" s="102">
        <f>VLOOKUP(A62,[3]PDC!$A$2:$E$214,3,0)</f>
        <v>101</v>
      </c>
      <c r="F62" s="102">
        <f>VLOOKUP(A62,[3]PDC!$A$2:$E$214,4,0)</f>
        <v>11115</v>
      </c>
      <c r="G62" s="102">
        <f t="shared" si="0"/>
        <v>2778.75</v>
      </c>
    </row>
    <row r="63" spans="1:10">
      <c r="A63" s="102" t="s">
        <v>428</v>
      </c>
      <c r="B63" s="102" t="s">
        <v>429</v>
      </c>
      <c r="C63" s="102" t="s">
        <v>285</v>
      </c>
      <c r="D63" s="102">
        <f>VLOOKUP(A63,[3]PDC!$A$2:$E$214,2,0)</f>
        <v>65</v>
      </c>
      <c r="E63" s="102">
        <f>VLOOKUP(A63,[3]PDC!$A$2:$E$214,3,0)</f>
        <v>65</v>
      </c>
      <c r="F63" s="102">
        <f>VLOOKUP(A63,[3]PDC!$A$2:$E$214,4,0)</f>
        <v>4780</v>
      </c>
      <c r="G63" s="102">
        <f t="shared" si="0"/>
        <v>1195</v>
      </c>
    </row>
    <row r="64" spans="1:10">
      <c r="A64" s="102" t="s">
        <v>430</v>
      </c>
      <c r="B64" s="102" t="s">
        <v>431</v>
      </c>
      <c r="C64" s="102" t="s">
        <v>285</v>
      </c>
      <c r="D64" s="102">
        <f>VLOOKUP(A64,[3]PDC!$A$2:$E$214,2,0)</f>
        <v>122</v>
      </c>
      <c r="E64" s="102">
        <f>VLOOKUP(A64,[3]PDC!$A$2:$E$214,3,0)</f>
        <v>122</v>
      </c>
      <c r="F64" s="102">
        <f>VLOOKUP(A64,[3]PDC!$A$2:$E$214,4,0)</f>
        <v>10445</v>
      </c>
      <c r="G64" s="102">
        <f t="shared" si="0"/>
        <v>2611.25</v>
      </c>
    </row>
    <row r="65" spans="1:7">
      <c r="A65" s="102" t="s">
        <v>432</v>
      </c>
      <c r="B65" s="102" t="s">
        <v>433</v>
      </c>
      <c r="C65" s="102" t="s">
        <v>281</v>
      </c>
      <c r="D65" s="102">
        <f>VLOOKUP(A65,[3]PDC!$A$2:$E$214,2,0)</f>
        <v>15</v>
      </c>
      <c r="E65" s="102">
        <f>VLOOKUP(A65,[3]PDC!$A$2:$E$214,3,0)</f>
        <v>15</v>
      </c>
      <c r="F65" s="102">
        <f>VLOOKUP(A65,[3]PDC!$A$2:$E$214,4,0)</f>
        <v>1945</v>
      </c>
      <c r="G65" s="102">
        <f t="shared" si="0"/>
        <v>486.25</v>
      </c>
    </row>
    <row r="66" spans="1:7">
      <c r="A66" s="102" t="s">
        <v>434</v>
      </c>
      <c r="B66" s="102" t="s">
        <v>435</v>
      </c>
      <c r="C66" s="102" t="s">
        <v>288</v>
      </c>
      <c r="D66" s="102">
        <f>VLOOKUP(A66,[3]PDC!$A$2:$E$214,2,0)</f>
        <v>53</v>
      </c>
      <c r="E66" s="102">
        <f>VLOOKUP(A66,[3]PDC!$A$2:$E$214,3,0)</f>
        <v>53</v>
      </c>
      <c r="F66" s="102">
        <f>VLOOKUP(A66,[3]PDC!$A$2:$E$214,4,0)</f>
        <v>4655</v>
      </c>
      <c r="G66" s="102">
        <f t="shared" si="0"/>
        <v>1163.75</v>
      </c>
    </row>
    <row r="67" spans="1:7">
      <c r="A67" s="102" t="s">
        <v>436</v>
      </c>
      <c r="B67" s="102" t="s">
        <v>437</v>
      </c>
      <c r="C67" s="102" t="s">
        <v>253</v>
      </c>
      <c r="D67" s="102">
        <f>VLOOKUP(A67,[3]PDC!$A$2:$E$214,2,0)</f>
        <v>53</v>
      </c>
      <c r="E67" s="102">
        <f>VLOOKUP(A67,[3]PDC!$A$2:$E$214,3,0)</f>
        <v>53</v>
      </c>
      <c r="F67" s="102">
        <f>VLOOKUP(A67,[3]PDC!$A$2:$E$214,4,0)</f>
        <v>4870</v>
      </c>
      <c r="G67" s="102">
        <f t="shared" ref="G67:G130" si="1">F67*25%</f>
        <v>1217.5</v>
      </c>
    </row>
    <row r="68" spans="1:7">
      <c r="A68" s="102" t="s">
        <v>438</v>
      </c>
      <c r="B68" s="102" t="s">
        <v>439</v>
      </c>
      <c r="C68" s="102" t="s">
        <v>281</v>
      </c>
      <c r="D68" s="102">
        <f>VLOOKUP(A68,[3]PDC!$A$2:$E$214,2,0)</f>
        <v>79</v>
      </c>
      <c r="E68" s="102">
        <f>VLOOKUP(A68,[3]PDC!$A$2:$E$214,3,0)</f>
        <v>79</v>
      </c>
      <c r="F68" s="102">
        <f>VLOOKUP(A68,[3]PDC!$A$2:$E$214,4,0)</f>
        <v>8805</v>
      </c>
      <c r="G68" s="102">
        <f t="shared" si="1"/>
        <v>2201.25</v>
      </c>
    </row>
    <row r="69" spans="1:7">
      <c r="A69" s="102" t="s">
        <v>440</v>
      </c>
      <c r="B69" s="102" t="s">
        <v>441</v>
      </c>
      <c r="C69" s="102" t="s">
        <v>281</v>
      </c>
      <c r="D69" s="102">
        <f>VLOOKUP(A69,[3]PDC!$A$2:$E$214,2,0)</f>
        <v>29</v>
      </c>
      <c r="E69" s="102">
        <f>VLOOKUP(A69,[3]PDC!$A$2:$E$214,3,0)</f>
        <v>29</v>
      </c>
      <c r="F69" s="102">
        <f>VLOOKUP(A69,[3]PDC!$A$2:$E$214,4,0)</f>
        <v>2485</v>
      </c>
      <c r="G69" s="102">
        <f t="shared" si="1"/>
        <v>621.25</v>
      </c>
    </row>
    <row r="70" spans="1:7">
      <c r="A70" s="102" t="s">
        <v>442</v>
      </c>
      <c r="B70" s="102" t="s">
        <v>443</v>
      </c>
      <c r="C70" s="102" t="s">
        <v>314</v>
      </c>
      <c r="D70" s="102">
        <f>VLOOKUP(A70,[3]PDC!$A$2:$E$214,2,0)</f>
        <v>239</v>
      </c>
      <c r="E70" s="102">
        <f>VLOOKUP(A70,[3]PDC!$A$2:$E$214,3,0)</f>
        <v>239</v>
      </c>
      <c r="F70" s="102">
        <f>VLOOKUP(A70,[3]PDC!$A$2:$E$214,4,0)</f>
        <v>25525</v>
      </c>
      <c r="G70" s="102">
        <f t="shared" si="1"/>
        <v>6381.25</v>
      </c>
    </row>
    <row r="71" spans="1:7">
      <c r="A71" s="102" t="s">
        <v>444</v>
      </c>
      <c r="B71" s="102" t="s">
        <v>445</v>
      </c>
      <c r="C71" s="102" t="s">
        <v>281</v>
      </c>
      <c r="D71" s="102">
        <f>VLOOKUP(A71,[3]PDC!$A$2:$E$214,2,0)</f>
        <v>149</v>
      </c>
      <c r="E71" s="102">
        <f>VLOOKUP(A71,[3]PDC!$A$2:$E$214,3,0)</f>
        <v>149</v>
      </c>
      <c r="F71" s="102">
        <f>VLOOKUP(A71,[3]PDC!$A$2:$E$214,4,0)</f>
        <v>12605</v>
      </c>
      <c r="G71" s="102">
        <f t="shared" si="1"/>
        <v>3151.25</v>
      </c>
    </row>
    <row r="72" spans="1:7">
      <c r="A72" s="102" t="s">
        <v>446</v>
      </c>
      <c r="B72" s="102" t="s">
        <v>447</v>
      </c>
      <c r="C72" s="102" t="s">
        <v>288</v>
      </c>
      <c r="D72" s="102">
        <f>VLOOKUP(A72,[3]PDC!$A$2:$E$214,2,0)</f>
        <v>1</v>
      </c>
      <c r="E72" s="102">
        <f>VLOOKUP(A72,[3]PDC!$A$2:$E$214,3,0)</f>
        <v>1</v>
      </c>
      <c r="F72" s="102">
        <f>VLOOKUP(A72,[3]PDC!$A$2:$E$214,4,0)</f>
        <v>150</v>
      </c>
      <c r="G72" s="102">
        <f t="shared" si="1"/>
        <v>37.5</v>
      </c>
    </row>
    <row r="73" spans="1:7">
      <c r="A73" s="102" t="s">
        <v>448</v>
      </c>
      <c r="B73" s="102" t="s">
        <v>449</v>
      </c>
      <c r="C73" s="102" t="s">
        <v>281</v>
      </c>
      <c r="D73" s="102">
        <f>VLOOKUP(A73,[3]PDC!$A$2:$E$214,2,0)</f>
        <v>21</v>
      </c>
      <c r="E73" s="102">
        <f>VLOOKUP(A73,[3]PDC!$A$2:$E$214,3,0)</f>
        <v>21</v>
      </c>
      <c r="F73" s="102">
        <f>VLOOKUP(A73,[3]PDC!$A$2:$E$214,4,0)</f>
        <v>1375</v>
      </c>
      <c r="G73" s="102">
        <f t="shared" si="1"/>
        <v>343.75</v>
      </c>
    </row>
    <row r="74" spans="1:7">
      <c r="A74" s="102" t="s">
        <v>450</v>
      </c>
      <c r="B74" s="102" t="s">
        <v>451</v>
      </c>
      <c r="C74" s="102" t="s">
        <v>228</v>
      </c>
      <c r="D74" s="102">
        <f>VLOOKUP(A74,[3]PDC!$A$2:$E$214,2,0)</f>
        <v>17</v>
      </c>
      <c r="E74" s="102">
        <f>VLOOKUP(A74,[3]PDC!$A$2:$E$214,3,0)</f>
        <v>17</v>
      </c>
      <c r="F74" s="102">
        <f>VLOOKUP(A74,[3]PDC!$A$2:$E$214,4,0)</f>
        <v>1010</v>
      </c>
      <c r="G74" s="102">
        <f t="shared" si="1"/>
        <v>252.5</v>
      </c>
    </row>
    <row r="75" spans="1:7">
      <c r="A75" s="102" t="s">
        <v>452</v>
      </c>
      <c r="B75" s="102" t="s">
        <v>453</v>
      </c>
      <c r="C75" s="102" t="s">
        <v>318</v>
      </c>
      <c r="D75" s="102">
        <f>VLOOKUP(A75,[3]PDC!$A$2:$E$214,2,0)</f>
        <v>15</v>
      </c>
      <c r="E75" s="102">
        <f>VLOOKUP(A75,[3]PDC!$A$2:$E$214,3,0)</f>
        <v>15</v>
      </c>
      <c r="F75" s="102">
        <f>VLOOKUP(A75,[3]PDC!$A$2:$E$214,4,0)</f>
        <v>1280</v>
      </c>
      <c r="G75" s="102">
        <f t="shared" si="1"/>
        <v>320</v>
      </c>
    </row>
    <row r="76" spans="1:7">
      <c r="A76" s="102" t="s">
        <v>454</v>
      </c>
      <c r="B76" s="102" t="s">
        <v>455</v>
      </c>
      <c r="C76" s="102" t="s">
        <v>232</v>
      </c>
      <c r="D76" s="102">
        <f>VLOOKUP(A76,[3]PDC!$A$2:$E$214,2,0)</f>
        <v>27</v>
      </c>
      <c r="E76" s="102">
        <f>VLOOKUP(A76,[3]PDC!$A$2:$E$214,3,0)</f>
        <v>27</v>
      </c>
      <c r="F76" s="102">
        <f>VLOOKUP(A76,[3]PDC!$A$2:$E$214,4,0)</f>
        <v>3010</v>
      </c>
      <c r="G76" s="102">
        <f t="shared" si="1"/>
        <v>752.5</v>
      </c>
    </row>
    <row r="77" spans="1:7">
      <c r="A77" s="102" t="s">
        <v>456</v>
      </c>
      <c r="B77" s="102" t="s">
        <v>457</v>
      </c>
      <c r="C77" s="102" t="s">
        <v>281</v>
      </c>
      <c r="D77" s="102">
        <f>VLOOKUP(A77,[3]PDC!$A$2:$E$214,2,0)</f>
        <v>61</v>
      </c>
      <c r="E77" s="102">
        <f>VLOOKUP(A77,[3]PDC!$A$2:$E$214,3,0)</f>
        <v>61</v>
      </c>
      <c r="F77" s="102">
        <f>VLOOKUP(A77,[3]PDC!$A$2:$E$214,4,0)</f>
        <v>6525</v>
      </c>
      <c r="G77" s="102">
        <f t="shared" si="1"/>
        <v>1631.25</v>
      </c>
    </row>
    <row r="78" spans="1:7">
      <c r="A78" s="102" t="s">
        <v>458</v>
      </c>
      <c r="B78" s="102" t="s">
        <v>459</v>
      </c>
      <c r="C78" s="102" t="s">
        <v>281</v>
      </c>
      <c r="D78" s="102">
        <f>VLOOKUP(A78,[3]PDC!$A$2:$E$214,2,0)</f>
        <v>234</v>
      </c>
      <c r="E78" s="102">
        <f>VLOOKUP(A78,[3]PDC!$A$2:$E$214,3,0)</f>
        <v>234</v>
      </c>
      <c r="F78" s="102">
        <f>VLOOKUP(A78,[3]PDC!$A$2:$E$214,4,0)</f>
        <v>21325</v>
      </c>
      <c r="G78" s="102">
        <f t="shared" si="1"/>
        <v>5331.25</v>
      </c>
    </row>
    <row r="79" spans="1:7">
      <c r="A79" s="102" t="s">
        <v>460</v>
      </c>
      <c r="B79" s="102" t="s">
        <v>461</v>
      </c>
      <c r="C79" s="102" t="s">
        <v>306</v>
      </c>
      <c r="D79" s="102">
        <f>VLOOKUP(A79,[3]PDC!$A$2:$E$214,2,0)</f>
        <v>59</v>
      </c>
      <c r="E79" s="102">
        <f>VLOOKUP(A79,[3]PDC!$A$2:$E$214,3,0)</f>
        <v>59</v>
      </c>
      <c r="F79" s="102">
        <f>VLOOKUP(A79,[3]PDC!$A$2:$E$214,4,0)</f>
        <v>4335</v>
      </c>
      <c r="G79" s="102">
        <f t="shared" si="1"/>
        <v>1083.75</v>
      </c>
    </row>
    <row r="80" spans="1:7">
      <c r="A80" s="102" t="s">
        <v>462</v>
      </c>
      <c r="B80" s="102" t="s">
        <v>463</v>
      </c>
      <c r="C80" s="102" t="s">
        <v>234</v>
      </c>
      <c r="D80" s="102">
        <f>VLOOKUP(A80,[3]PDC!$A$2:$E$214,2,0)</f>
        <v>132</v>
      </c>
      <c r="E80" s="102">
        <f>VLOOKUP(A80,[3]PDC!$A$2:$E$214,3,0)</f>
        <v>132</v>
      </c>
      <c r="F80" s="102">
        <f>VLOOKUP(A80,[3]PDC!$A$2:$E$214,4,0)</f>
        <v>12000</v>
      </c>
      <c r="G80" s="102">
        <f t="shared" si="1"/>
        <v>3000</v>
      </c>
    </row>
    <row r="81" spans="1:7">
      <c r="A81" s="102" t="s">
        <v>464</v>
      </c>
      <c r="B81" s="102" t="s">
        <v>465</v>
      </c>
      <c r="C81" s="102" t="s">
        <v>232</v>
      </c>
      <c r="D81" s="102">
        <f>VLOOKUP(A81,[3]PDC!$A$2:$E$214,2,0)</f>
        <v>31</v>
      </c>
      <c r="E81" s="102">
        <f>VLOOKUP(A81,[3]PDC!$A$2:$E$214,3,0)</f>
        <v>31</v>
      </c>
      <c r="F81" s="102">
        <f>VLOOKUP(A81,[3]PDC!$A$2:$E$214,4,0)</f>
        <v>3635</v>
      </c>
      <c r="G81" s="102">
        <f t="shared" si="1"/>
        <v>908.75</v>
      </c>
    </row>
    <row r="82" spans="1:7">
      <c r="A82" s="102" t="s">
        <v>466</v>
      </c>
      <c r="B82" s="102" t="s">
        <v>467</v>
      </c>
      <c r="C82" s="102" t="s">
        <v>230</v>
      </c>
      <c r="D82" s="102">
        <f>VLOOKUP(A82,[3]PDC!$A$2:$E$214,2,0)</f>
        <v>124</v>
      </c>
      <c r="E82" s="102">
        <f>VLOOKUP(A82,[3]PDC!$A$2:$E$214,3,0)</f>
        <v>124</v>
      </c>
      <c r="F82" s="102">
        <f>VLOOKUP(A82,[3]PDC!$A$2:$E$214,4,0)</f>
        <v>12615</v>
      </c>
      <c r="G82" s="102">
        <f t="shared" si="1"/>
        <v>3153.75</v>
      </c>
    </row>
    <row r="83" spans="1:7">
      <c r="A83" s="102" t="s">
        <v>468</v>
      </c>
      <c r="B83" s="102" t="s">
        <v>469</v>
      </c>
      <c r="C83" s="102" t="s">
        <v>229</v>
      </c>
      <c r="D83" s="102">
        <f>VLOOKUP(A83,[3]PDC!$A$2:$E$214,2,0)</f>
        <v>0</v>
      </c>
      <c r="E83" s="102">
        <f>VLOOKUP(A83,[3]PDC!$A$2:$E$214,3,0)</f>
        <v>0</v>
      </c>
      <c r="F83" s="102">
        <f>VLOOKUP(A83,[3]PDC!$A$2:$E$214,4,0)</f>
        <v>0</v>
      </c>
      <c r="G83" s="102">
        <f t="shared" si="1"/>
        <v>0</v>
      </c>
    </row>
    <row r="84" spans="1:7">
      <c r="A84" s="102" t="s">
        <v>470</v>
      </c>
      <c r="B84" s="102" t="s">
        <v>471</v>
      </c>
      <c r="C84" s="102" t="s">
        <v>224</v>
      </c>
      <c r="D84" s="102">
        <f>VLOOKUP(A84,[3]PDC!$A$2:$E$214,2,0)</f>
        <v>64</v>
      </c>
      <c r="E84" s="102">
        <f>VLOOKUP(A84,[3]PDC!$A$2:$E$214,3,0)</f>
        <v>64</v>
      </c>
      <c r="F84" s="102">
        <f>VLOOKUP(A84,[3]PDC!$A$2:$E$214,4,0)</f>
        <v>9165</v>
      </c>
      <c r="G84" s="102">
        <f t="shared" si="1"/>
        <v>2291.25</v>
      </c>
    </row>
    <row r="85" spans="1:7">
      <c r="A85" s="102" t="s">
        <v>472</v>
      </c>
      <c r="B85" s="102" t="s">
        <v>473</v>
      </c>
      <c r="C85" s="102" t="s">
        <v>281</v>
      </c>
      <c r="D85" s="102">
        <f>VLOOKUP(A85,[3]PDC!$A$2:$E$214,2,0)</f>
        <v>61</v>
      </c>
      <c r="E85" s="102">
        <f>VLOOKUP(A85,[3]PDC!$A$2:$E$214,3,0)</f>
        <v>61</v>
      </c>
      <c r="F85" s="102">
        <f>VLOOKUP(A85,[3]PDC!$A$2:$E$214,4,0)</f>
        <v>4425</v>
      </c>
      <c r="G85" s="102">
        <f t="shared" si="1"/>
        <v>1106.25</v>
      </c>
    </row>
    <row r="86" spans="1:7">
      <c r="A86" s="102" t="s">
        <v>474</v>
      </c>
      <c r="B86" s="102" t="s">
        <v>475</v>
      </c>
      <c r="C86" s="102" t="s">
        <v>238</v>
      </c>
      <c r="D86" s="102">
        <f>VLOOKUP(A86,[3]PDC!$A$2:$E$214,2,0)</f>
        <v>102</v>
      </c>
      <c r="E86" s="102">
        <f>VLOOKUP(A86,[3]PDC!$A$2:$E$214,3,0)</f>
        <v>102</v>
      </c>
      <c r="F86" s="102">
        <f>VLOOKUP(A86,[3]PDC!$A$2:$E$214,4,0)</f>
        <v>10545</v>
      </c>
      <c r="G86" s="102">
        <f t="shared" si="1"/>
        <v>2636.25</v>
      </c>
    </row>
    <row r="87" spans="1:7">
      <c r="A87" s="102" t="s">
        <v>476</v>
      </c>
      <c r="B87" s="102" t="s">
        <v>477</v>
      </c>
      <c r="C87" s="102" t="s">
        <v>291</v>
      </c>
      <c r="D87" s="102">
        <f>VLOOKUP(A87,[3]PDC!$A$2:$E$214,2,0)</f>
        <v>26</v>
      </c>
      <c r="E87" s="102">
        <f>VLOOKUP(A87,[3]PDC!$A$2:$E$214,3,0)</f>
        <v>26</v>
      </c>
      <c r="F87" s="102">
        <f>VLOOKUP(A87,[3]PDC!$A$2:$E$214,4,0)</f>
        <v>2370</v>
      </c>
      <c r="G87" s="102">
        <f t="shared" si="1"/>
        <v>592.5</v>
      </c>
    </row>
    <row r="88" spans="1:7">
      <c r="A88" s="102" t="s">
        <v>478</v>
      </c>
      <c r="B88" s="102" t="s">
        <v>479</v>
      </c>
      <c r="C88" s="102" t="s">
        <v>229</v>
      </c>
      <c r="D88" s="102">
        <f>VLOOKUP(A88,[3]PDC!$A$2:$E$214,2,0)</f>
        <v>83</v>
      </c>
      <c r="E88" s="102">
        <f>VLOOKUP(A88,[3]PDC!$A$2:$E$214,3,0)</f>
        <v>83</v>
      </c>
      <c r="F88" s="102">
        <f>VLOOKUP(A88,[3]PDC!$A$2:$E$214,4,0)</f>
        <v>7870</v>
      </c>
      <c r="G88" s="102">
        <f t="shared" si="1"/>
        <v>1967.5</v>
      </c>
    </row>
    <row r="89" spans="1:7">
      <c r="A89" s="102" t="s">
        <v>480</v>
      </c>
      <c r="B89" s="102" t="s">
        <v>481</v>
      </c>
      <c r="C89" s="102" t="s">
        <v>243</v>
      </c>
      <c r="D89" s="102">
        <f>VLOOKUP(A89,[3]PDC!$A$2:$E$214,2,0)</f>
        <v>274</v>
      </c>
      <c r="E89" s="102">
        <f>VLOOKUP(A89,[3]PDC!$A$2:$E$214,3,0)</f>
        <v>274</v>
      </c>
      <c r="F89" s="102">
        <f>VLOOKUP(A89,[3]PDC!$A$2:$E$214,4,0)</f>
        <v>25630</v>
      </c>
      <c r="G89" s="102">
        <f t="shared" si="1"/>
        <v>6407.5</v>
      </c>
    </row>
    <row r="90" spans="1:7">
      <c r="A90" s="102" t="s">
        <v>482</v>
      </c>
      <c r="B90" s="102" t="s">
        <v>483</v>
      </c>
      <c r="C90" s="102" t="s">
        <v>281</v>
      </c>
      <c r="D90" s="102">
        <f>VLOOKUP(A90,[3]PDC!$A$2:$E$214,2,0)</f>
        <v>40</v>
      </c>
      <c r="E90" s="102">
        <f>VLOOKUP(A90,[3]PDC!$A$2:$E$214,3,0)</f>
        <v>40</v>
      </c>
      <c r="F90" s="102">
        <f>VLOOKUP(A90,[3]PDC!$A$2:$E$214,4,0)</f>
        <v>3860</v>
      </c>
      <c r="G90" s="102">
        <f t="shared" si="1"/>
        <v>965</v>
      </c>
    </row>
    <row r="91" spans="1:7">
      <c r="A91" s="102" t="s">
        <v>484</v>
      </c>
      <c r="B91" s="102" t="s">
        <v>485</v>
      </c>
      <c r="C91" s="102" t="s">
        <v>281</v>
      </c>
      <c r="D91" s="102">
        <f>VLOOKUP(A91,[3]PDC!$A$2:$E$214,2,0)</f>
        <v>370</v>
      </c>
      <c r="E91" s="102">
        <f>VLOOKUP(A91,[3]PDC!$A$2:$E$214,3,0)</f>
        <v>370</v>
      </c>
      <c r="F91" s="102">
        <f>VLOOKUP(A91,[3]PDC!$A$2:$E$214,4,0)</f>
        <v>36030</v>
      </c>
      <c r="G91" s="102">
        <f t="shared" si="1"/>
        <v>9007.5</v>
      </c>
    </row>
    <row r="92" spans="1:7">
      <c r="A92" s="102" t="s">
        <v>486</v>
      </c>
      <c r="B92" s="102" t="s">
        <v>487</v>
      </c>
      <c r="C92" s="102" t="s">
        <v>233</v>
      </c>
      <c r="D92" s="102">
        <f>VLOOKUP(A92,[3]PDC!$A$2:$E$214,2,0)</f>
        <v>80</v>
      </c>
      <c r="E92" s="102">
        <f>VLOOKUP(A92,[3]PDC!$A$2:$E$214,3,0)</f>
        <v>80</v>
      </c>
      <c r="F92" s="102">
        <f>VLOOKUP(A92,[3]PDC!$A$2:$E$214,4,0)</f>
        <v>6190</v>
      </c>
      <c r="G92" s="102">
        <f t="shared" si="1"/>
        <v>1547.5</v>
      </c>
    </row>
    <row r="93" spans="1:7">
      <c r="A93" s="102" t="s">
        <v>488</v>
      </c>
      <c r="B93" s="102" t="s">
        <v>489</v>
      </c>
      <c r="C93" s="102" t="s">
        <v>232</v>
      </c>
      <c r="D93" s="102">
        <f>VLOOKUP(A93,[3]PDC!$A$2:$E$214,2,0)</f>
        <v>13</v>
      </c>
      <c r="E93" s="102">
        <f>VLOOKUP(A93,[3]PDC!$A$2:$E$214,3,0)</f>
        <v>13</v>
      </c>
      <c r="F93" s="102">
        <f>VLOOKUP(A93,[3]PDC!$A$2:$E$214,4,0)</f>
        <v>1075</v>
      </c>
      <c r="G93" s="102">
        <f t="shared" si="1"/>
        <v>268.75</v>
      </c>
    </row>
    <row r="94" spans="1:7">
      <c r="A94" s="102" t="s">
        <v>490</v>
      </c>
      <c r="B94" s="102" t="s">
        <v>491</v>
      </c>
      <c r="C94" s="102" t="s">
        <v>335</v>
      </c>
      <c r="D94" s="102">
        <f>VLOOKUP(A94,[3]PDC!$A$2:$E$214,2,0)</f>
        <v>0</v>
      </c>
      <c r="E94" s="102">
        <f>VLOOKUP(A94,[3]PDC!$A$2:$E$214,3,0)</f>
        <v>0</v>
      </c>
      <c r="F94" s="102">
        <f>VLOOKUP(A94,[3]PDC!$A$2:$E$214,4,0)</f>
        <v>45</v>
      </c>
      <c r="G94" s="102">
        <f t="shared" si="1"/>
        <v>11.25</v>
      </c>
    </row>
    <row r="95" spans="1:7">
      <c r="A95" s="102" t="s">
        <v>492</v>
      </c>
      <c r="B95" s="102" t="s">
        <v>493</v>
      </c>
      <c r="C95" s="102" t="s">
        <v>291</v>
      </c>
      <c r="D95" s="102">
        <f>VLOOKUP(A95,[3]PDC!$A$2:$E$214,2,0)</f>
        <v>24</v>
      </c>
      <c r="E95" s="102">
        <f>VLOOKUP(A95,[3]PDC!$A$2:$E$214,3,0)</f>
        <v>24</v>
      </c>
      <c r="F95" s="102">
        <f>VLOOKUP(A95,[3]PDC!$A$2:$E$214,4,0)</f>
        <v>2220</v>
      </c>
      <c r="G95" s="102">
        <f t="shared" si="1"/>
        <v>555</v>
      </c>
    </row>
    <row r="96" spans="1:7">
      <c r="A96" s="102" t="s">
        <v>494</v>
      </c>
      <c r="B96" s="102" t="s">
        <v>495</v>
      </c>
      <c r="C96" s="102" t="s">
        <v>281</v>
      </c>
      <c r="D96" s="102">
        <f>VLOOKUP(A96,[3]PDC!$A$2:$E$214,2,0)</f>
        <v>71</v>
      </c>
      <c r="E96" s="102">
        <f>VLOOKUP(A96,[3]PDC!$A$2:$E$214,3,0)</f>
        <v>71</v>
      </c>
      <c r="F96" s="102">
        <f>VLOOKUP(A96,[3]PDC!$A$2:$E$214,4,0)</f>
        <v>7915</v>
      </c>
      <c r="G96" s="102">
        <f t="shared" si="1"/>
        <v>1978.75</v>
      </c>
    </row>
    <row r="97" spans="1:7">
      <c r="A97" s="102" t="s">
        <v>496</v>
      </c>
      <c r="B97" s="102" t="s">
        <v>497</v>
      </c>
      <c r="C97" s="102" t="s">
        <v>281</v>
      </c>
      <c r="D97" s="102">
        <f>VLOOKUP(A97,[3]PDC!$A$2:$E$214,2,0)</f>
        <v>175</v>
      </c>
      <c r="E97" s="102">
        <f>VLOOKUP(A97,[3]PDC!$A$2:$E$214,3,0)</f>
        <v>175</v>
      </c>
      <c r="F97" s="102">
        <f>VLOOKUP(A97,[3]PDC!$A$2:$E$214,4,0)</f>
        <v>19635</v>
      </c>
      <c r="G97" s="102">
        <f t="shared" si="1"/>
        <v>4908.75</v>
      </c>
    </row>
    <row r="98" spans="1:7">
      <c r="A98" s="102" t="s">
        <v>498</v>
      </c>
      <c r="B98" s="102" t="s">
        <v>499</v>
      </c>
      <c r="C98" s="102" t="s">
        <v>232</v>
      </c>
      <c r="D98" s="102">
        <f>VLOOKUP(A98,[3]PDC!$A$2:$E$214,2,0)</f>
        <v>145</v>
      </c>
      <c r="E98" s="102">
        <f>VLOOKUP(A98,[3]PDC!$A$2:$E$214,3,0)</f>
        <v>145</v>
      </c>
      <c r="F98" s="102">
        <f>VLOOKUP(A98,[3]PDC!$A$2:$E$214,4,0)</f>
        <v>13215</v>
      </c>
      <c r="G98" s="102">
        <f t="shared" si="1"/>
        <v>3303.75</v>
      </c>
    </row>
    <row r="99" spans="1:7">
      <c r="A99" s="102" t="s">
        <v>500</v>
      </c>
      <c r="B99" s="102" t="s">
        <v>501</v>
      </c>
      <c r="C99" s="102" t="s">
        <v>243</v>
      </c>
      <c r="D99" s="102">
        <f>VLOOKUP(A99,[3]PDC!$A$2:$E$214,2,0)</f>
        <v>340</v>
      </c>
      <c r="E99" s="102">
        <f>VLOOKUP(A99,[3]PDC!$A$2:$E$214,3,0)</f>
        <v>340</v>
      </c>
      <c r="F99" s="102">
        <f>VLOOKUP(A99,[3]PDC!$A$2:$E$214,4,0)</f>
        <v>26065</v>
      </c>
      <c r="G99" s="102">
        <f t="shared" si="1"/>
        <v>6516.25</v>
      </c>
    </row>
    <row r="100" spans="1:7">
      <c r="A100" s="102" t="s">
        <v>502</v>
      </c>
      <c r="B100" s="102" t="s">
        <v>503</v>
      </c>
      <c r="C100" s="102" t="s">
        <v>281</v>
      </c>
      <c r="D100" s="102">
        <f>VLOOKUP(A100,[3]PDC!$A$2:$E$214,2,0)</f>
        <v>0</v>
      </c>
      <c r="E100" s="102">
        <f>VLOOKUP(A100,[3]PDC!$A$2:$E$214,3,0)</f>
        <v>0</v>
      </c>
      <c r="F100" s="102">
        <f>VLOOKUP(A100,[3]PDC!$A$2:$E$214,4,0)</f>
        <v>0</v>
      </c>
      <c r="G100" s="102">
        <f t="shared" si="1"/>
        <v>0</v>
      </c>
    </row>
    <row r="101" spans="1:7">
      <c r="A101" s="102" t="s">
        <v>504</v>
      </c>
      <c r="B101" s="102" t="s">
        <v>505</v>
      </c>
      <c r="C101" s="102" t="s">
        <v>281</v>
      </c>
      <c r="D101" s="102">
        <f>VLOOKUP(A101,[3]PDC!$A$2:$E$214,2,0)</f>
        <v>431</v>
      </c>
      <c r="E101" s="102">
        <f>VLOOKUP(A101,[3]PDC!$A$2:$E$214,3,0)</f>
        <v>431</v>
      </c>
      <c r="F101" s="102">
        <f>VLOOKUP(A101,[3]PDC!$A$2:$E$214,4,0)</f>
        <v>50715</v>
      </c>
      <c r="G101" s="102">
        <f t="shared" si="1"/>
        <v>12678.75</v>
      </c>
    </row>
    <row r="102" spans="1:7">
      <c r="A102" s="102" t="s">
        <v>506</v>
      </c>
      <c r="B102" s="102" t="s">
        <v>507</v>
      </c>
      <c r="C102" s="102" t="s">
        <v>315</v>
      </c>
      <c r="D102" s="102">
        <f>VLOOKUP(A102,[3]PDC!$A$2:$E$214,2,0)</f>
        <v>80</v>
      </c>
      <c r="E102" s="102">
        <f>VLOOKUP(A102,[3]PDC!$A$2:$E$214,3,0)</f>
        <v>80</v>
      </c>
      <c r="F102" s="102">
        <f>VLOOKUP(A102,[3]PDC!$A$2:$E$214,4,0)</f>
        <v>10530</v>
      </c>
      <c r="G102" s="102">
        <f t="shared" si="1"/>
        <v>2632.5</v>
      </c>
    </row>
    <row r="103" spans="1:7">
      <c r="A103" s="102" t="s">
        <v>508</v>
      </c>
      <c r="B103" s="102" t="s">
        <v>509</v>
      </c>
      <c r="C103" s="102" t="s">
        <v>285</v>
      </c>
      <c r="D103" s="102">
        <f>VLOOKUP(A103,[3]PDC!$A$2:$E$214,2,0)</f>
        <v>0</v>
      </c>
      <c r="E103" s="102">
        <f>VLOOKUP(A103,[3]PDC!$A$2:$E$214,3,0)</f>
        <v>0</v>
      </c>
      <c r="F103" s="102">
        <f>VLOOKUP(A103,[3]PDC!$A$2:$E$214,4,0)</f>
        <v>0</v>
      </c>
      <c r="G103" s="102">
        <f t="shared" si="1"/>
        <v>0</v>
      </c>
    </row>
    <row r="104" spans="1:7">
      <c r="A104" s="102" t="s">
        <v>510</v>
      </c>
      <c r="B104" s="102" t="s">
        <v>511</v>
      </c>
      <c r="C104" s="102" t="s">
        <v>281</v>
      </c>
      <c r="D104" s="102">
        <f>VLOOKUP(A104,[3]PDC!$A$2:$E$214,2,0)</f>
        <v>99</v>
      </c>
      <c r="E104" s="102">
        <f>VLOOKUP(A104,[3]PDC!$A$2:$E$214,3,0)</f>
        <v>99</v>
      </c>
      <c r="F104" s="102">
        <f>VLOOKUP(A104,[3]PDC!$A$2:$E$214,4,0)</f>
        <v>8890</v>
      </c>
      <c r="G104" s="102">
        <f t="shared" si="1"/>
        <v>2222.5</v>
      </c>
    </row>
    <row r="105" spans="1:7">
      <c r="A105" s="102" t="s">
        <v>512</v>
      </c>
      <c r="B105" s="102" t="s">
        <v>513</v>
      </c>
      <c r="C105" s="102" t="s">
        <v>281</v>
      </c>
      <c r="D105" s="102">
        <f>VLOOKUP(A105,[3]PDC!$A$2:$E$214,2,0)</f>
        <v>42</v>
      </c>
      <c r="E105" s="102">
        <f>VLOOKUP(A105,[3]PDC!$A$2:$E$214,3,0)</f>
        <v>42</v>
      </c>
      <c r="F105" s="102">
        <f>VLOOKUP(A105,[3]PDC!$A$2:$E$214,4,0)</f>
        <v>4170</v>
      </c>
      <c r="G105" s="102">
        <f t="shared" si="1"/>
        <v>1042.5</v>
      </c>
    </row>
    <row r="106" spans="1:7">
      <c r="A106" s="102" t="s">
        <v>514</v>
      </c>
      <c r="B106" s="102" t="s">
        <v>515</v>
      </c>
      <c r="C106" s="102" t="s">
        <v>401</v>
      </c>
      <c r="D106" s="102">
        <f>VLOOKUP(A106,[3]PDC!$A$2:$E$214,2,0)</f>
        <v>4</v>
      </c>
      <c r="E106" s="102">
        <f>VLOOKUP(A106,[3]PDC!$A$2:$E$214,3,0)</f>
        <v>4</v>
      </c>
      <c r="F106" s="102">
        <f>VLOOKUP(A106,[3]PDC!$A$2:$E$214,4,0)</f>
        <v>560</v>
      </c>
      <c r="G106" s="102">
        <f t="shared" si="1"/>
        <v>140</v>
      </c>
    </row>
    <row r="107" spans="1:7">
      <c r="A107" s="102" t="s">
        <v>516</v>
      </c>
      <c r="B107" s="102" t="s">
        <v>517</v>
      </c>
      <c r="C107" s="102" t="s">
        <v>281</v>
      </c>
      <c r="D107" s="102">
        <f>VLOOKUP(A107,[3]PDC!$A$2:$E$214,2,0)</f>
        <v>25</v>
      </c>
      <c r="E107" s="102">
        <f>VLOOKUP(A107,[3]PDC!$A$2:$E$214,3,0)</f>
        <v>25</v>
      </c>
      <c r="F107" s="102">
        <f>VLOOKUP(A107,[3]PDC!$A$2:$E$214,4,0)</f>
        <v>2730</v>
      </c>
      <c r="G107" s="102">
        <f t="shared" si="1"/>
        <v>682.5</v>
      </c>
    </row>
    <row r="108" spans="1:7">
      <c r="A108" s="102" t="s">
        <v>518</v>
      </c>
      <c r="B108" s="102" t="s">
        <v>519</v>
      </c>
      <c r="C108" s="102" t="s">
        <v>291</v>
      </c>
      <c r="D108" s="102">
        <f>VLOOKUP(A108,[3]PDC!$A$2:$E$214,2,0)</f>
        <v>2</v>
      </c>
      <c r="E108" s="102">
        <f>VLOOKUP(A108,[3]PDC!$A$2:$E$214,3,0)</f>
        <v>2</v>
      </c>
      <c r="F108" s="102">
        <f>VLOOKUP(A108,[3]PDC!$A$2:$E$214,4,0)</f>
        <v>205</v>
      </c>
      <c r="G108" s="102">
        <f t="shared" si="1"/>
        <v>51.25</v>
      </c>
    </row>
    <row r="109" spans="1:7">
      <c r="A109" s="102" t="s">
        <v>520</v>
      </c>
      <c r="B109" s="102" t="s">
        <v>521</v>
      </c>
      <c r="C109" s="102" t="s">
        <v>250</v>
      </c>
      <c r="D109" s="102">
        <f>VLOOKUP(A109,[3]PDC!$A$2:$E$214,2,0)</f>
        <v>20</v>
      </c>
      <c r="E109" s="102">
        <f>VLOOKUP(A109,[3]PDC!$A$2:$E$214,3,0)</f>
        <v>20</v>
      </c>
      <c r="F109" s="102">
        <f>VLOOKUP(A109,[3]PDC!$A$2:$E$214,4,0)</f>
        <v>2050</v>
      </c>
      <c r="G109" s="102">
        <f t="shared" si="1"/>
        <v>512.5</v>
      </c>
    </row>
    <row r="110" spans="1:7">
      <c r="A110" s="102" t="s">
        <v>522</v>
      </c>
      <c r="B110" s="102" t="s">
        <v>523</v>
      </c>
      <c r="C110" s="102" t="s">
        <v>281</v>
      </c>
      <c r="D110" s="102">
        <f>VLOOKUP(A110,[3]PDC!$A$2:$E$214,2,0)</f>
        <v>6</v>
      </c>
      <c r="E110" s="102">
        <f>VLOOKUP(A110,[3]PDC!$A$2:$E$214,3,0)</f>
        <v>6</v>
      </c>
      <c r="F110" s="102">
        <f>VLOOKUP(A110,[3]PDC!$A$2:$E$214,4,0)</f>
        <v>490</v>
      </c>
      <c r="G110" s="102">
        <f t="shared" si="1"/>
        <v>122.5</v>
      </c>
    </row>
    <row r="111" spans="1:7">
      <c r="A111" s="102" t="s">
        <v>524</v>
      </c>
      <c r="B111" s="102" t="s">
        <v>525</v>
      </c>
      <c r="C111" s="102" t="s">
        <v>253</v>
      </c>
      <c r="D111" s="102">
        <f>VLOOKUP(A111,[3]PDC!$A$2:$E$214,2,0)</f>
        <v>2</v>
      </c>
      <c r="E111" s="102">
        <f>VLOOKUP(A111,[3]PDC!$A$2:$E$214,3,0)</f>
        <v>2</v>
      </c>
      <c r="F111" s="102">
        <f>VLOOKUP(A111,[3]PDC!$A$2:$E$214,4,0)</f>
        <v>205</v>
      </c>
      <c r="G111" s="102">
        <f t="shared" si="1"/>
        <v>51.25</v>
      </c>
    </row>
    <row r="112" spans="1:7">
      <c r="A112" s="102" t="s">
        <v>526</v>
      </c>
      <c r="B112" s="102" t="s">
        <v>527</v>
      </c>
      <c r="C112" s="102" t="s">
        <v>298</v>
      </c>
      <c r="D112" s="102">
        <f>VLOOKUP(A112,[3]PDC!$A$2:$E$214,2,0)</f>
        <v>14</v>
      </c>
      <c r="E112" s="102">
        <f>VLOOKUP(A112,[3]PDC!$A$2:$E$214,3,0)</f>
        <v>14</v>
      </c>
      <c r="F112" s="102">
        <f>VLOOKUP(A112,[3]PDC!$A$2:$E$214,4,0)</f>
        <v>1255</v>
      </c>
      <c r="G112" s="102">
        <f t="shared" si="1"/>
        <v>313.75</v>
      </c>
    </row>
    <row r="113" spans="1:7">
      <c r="A113" s="102" t="s">
        <v>528</v>
      </c>
      <c r="B113" s="102" t="s">
        <v>529</v>
      </c>
      <c r="C113" s="102" t="s">
        <v>401</v>
      </c>
      <c r="D113" s="102">
        <f>VLOOKUP(A113,[3]PDC!$A$2:$E$214,2,0)</f>
        <v>1</v>
      </c>
      <c r="E113" s="102">
        <f>VLOOKUP(A113,[3]PDC!$A$2:$E$214,3,0)</f>
        <v>1</v>
      </c>
      <c r="F113" s="102">
        <f>VLOOKUP(A113,[3]PDC!$A$2:$E$214,4,0)</f>
        <v>150</v>
      </c>
      <c r="G113" s="102">
        <f t="shared" si="1"/>
        <v>37.5</v>
      </c>
    </row>
    <row r="114" spans="1:7">
      <c r="A114" s="102" t="s">
        <v>530</v>
      </c>
      <c r="B114" s="102" t="s">
        <v>531</v>
      </c>
      <c r="C114" s="102" t="s">
        <v>224</v>
      </c>
      <c r="D114" s="102">
        <f>VLOOKUP(A114,[3]PDC!$A$2:$E$214,2,0)</f>
        <v>1</v>
      </c>
      <c r="E114" s="102">
        <f>VLOOKUP(A114,[3]PDC!$A$2:$E$214,3,0)</f>
        <v>1</v>
      </c>
      <c r="F114" s="102">
        <f>VLOOKUP(A114,[3]PDC!$A$2:$E$214,4,0)</f>
        <v>60</v>
      </c>
      <c r="G114" s="102">
        <f t="shared" si="1"/>
        <v>15</v>
      </c>
    </row>
    <row r="115" spans="1:7">
      <c r="A115" s="102" t="s">
        <v>532</v>
      </c>
      <c r="B115" s="102" t="s">
        <v>533</v>
      </c>
      <c r="C115" s="102" t="s">
        <v>281</v>
      </c>
      <c r="D115" s="102">
        <f>VLOOKUP(A115,[3]PDC!$A$2:$E$214,2,0)</f>
        <v>32</v>
      </c>
      <c r="E115" s="102">
        <f>VLOOKUP(A115,[3]PDC!$A$2:$E$214,3,0)</f>
        <v>32</v>
      </c>
      <c r="F115" s="102">
        <f>VLOOKUP(A115,[3]PDC!$A$2:$E$214,4,0)</f>
        <v>3955</v>
      </c>
      <c r="G115" s="102">
        <f t="shared" si="1"/>
        <v>988.75</v>
      </c>
    </row>
    <row r="116" spans="1:7">
      <c r="A116" s="102" t="s">
        <v>534</v>
      </c>
      <c r="B116" s="102" t="s">
        <v>535</v>
      </c>
      <c r="C116" s="102" t="s">
        <v>233</v>
      </c>
      <c r="D116" s="102">
        <f>VLOOKUP(A116,[3]PDC!$A$2:$E$214,2,0)</f>
        <v>64</v>
      </c>
      <c r="E116" s="102">
        <f>VLOOKUP(A116,[3]PDC!$A$2:$E$214,3,0)</f>
        <v>64</v>
      </c>
      <c r="F116" s="102">
        <f>VLOOKUP(A116,[3]PDC!$A$2:$E$214,4,0)</f>
        <v>6490</v>
      </c>
      <c r="G116" s="102">
        <f t="shared" si="1"/>
        <v>1622.5</v>
      </c>
    </row>
    <row r="117" spans="1:7">
      <c r="A117" s="102" t="s">
        <v>536</v>
      </c>
      <c r="B117" s="102" t="s">
        <v>537</v>
      </c>
      <c r="C117" s="102" t="s">
        <v>393</v>
      </c>
      <c r="D117" s="102">
        <f>VLOOKUP(A117,[3]PDC!$A$2:$E$214,2,0)</f>
        <v>6</v>
      </c>
      <c r="E117" s="102">
        <f>VLOOKUP(A117,[3]PDC!$A$2:$E$214,3,0)</f>
        <v>6</v>
      </c>
      <c r="F117" s="102">
        <f>VLOOKUP(A117,[3]PDC!$A$2:$E$214,4,0)</f>
        <v>685</v>
      </c>
      <c r="G117" s="102">
        <f t="shared" si="1"/>
        <v>171.25</v>
      </c>
    </row>
    <row r="118" spans="1:7">
      <c r="A118" s="102" t="s">
        <v>538</v>
      </c>
      <c r="B118" s="102" t="s">
        <v>539</v>
      </c>
      <c r="C118" s="102" t="s">
        <v>377</v>
      </c>
      <c r="D118" s="102">
        <f>VLOOKUP(A118,[3]PDC!$A$2:$E$214,2,0)</f>
        <v>6</v>
      </c>
      <c r="E118" s="102">
        <f>VLOOKUP(A118,[3]PDC!$A$2:$E$214,3,0)</f>
        <v>6</v>
      </c>
      <c r="F118" s="102">
        <f>VLOOKUP(A118,[3]PDC!$A$2:$E$214,4,0)</f>
        <v>440</v>
      </c>
      <c r="G118" s="102">
        <f t="shared" si="1"/>
        <v>110</v>
      </c>
    </row>
    <row r="119" spans="1:7">
      <c r="A119" s="102" t="s">
        <v>540</v>
      </c>
      <c r="B119" s="102" t="s">
        <v>541</v>
      </c>
      <c r="C119" s="102" t="s">
        <v>247</v>
      </c>
      <c r="D119" s="102">
        <f>VLOOKUP(A119,[3]PDC!$A$2:$E$214,2,0)</f>
        <v>37</v>
      </c>
      <c r="E119" s="102">
        <f>VLOOKUP(A119,[3]PDC!$A$2:$E$214,3,0)</f>
        <v>37</v>
      </c>
      <c r="F119" s="102">
        <f>VLOOKUP(A119,[3]PDC!$A$2:$E$214,4,0)</f>
        <v>2700</v>
      </c>
      <c r="G119" s="102">
        <f t="shared" si="1"/>
        <v>675</v>
      </c>
    </row>
    <row r="120" spans="1:7">
      <c r="A120" s="102" t="s">
        <v>542</v>
      </c>
      <c r="B120" s="102" t="s">
        <v>543</v>
      </c>
      <c r="C120" s="102" t="s">
        <v>240</v>
      </c>
      <c r="D120" s="102">
        <f>VLOOKUP(A120,[3]PDC!$A$2:$E$214,2,0)</f>
        <v>8</v>
      </c>
      <c r="E120" s="102">
        <f>VLOOKUP(A120,[3]PDC!$A$2:$E$214,3,0)</f>
        <v>8</v>
      </c>
      <c r="F120" s="102">
        <f>VLOOKUP(A120,[3]PDC!$A$2:$E$214,4,0)</f>
        <v>920</v>
      </c>
      <c r="G120" s="102">
        <f t="shared" si="1"/>
        <v>230</v>
      </c>
    </row>
    <row r="121" spans="1:7">
      <c r="A121" s="102" t="s">
        <v>544</v>
      </c>
      <c r="B121" s="102" t="s">
        <v>545</v>
      </c>
      <c r="C121" s="102" t="s">
        <v>281</v>
      </c>
      <c r="D121" s="102">
        <f>VLOOKUP(A121,[3]PDC!$A$2:$E$214,2,0)</f>
        <v>113</v>
      </c>
      <c r="E121" s="102">
        <f>VLOOKUP(A121,[3]PDC!$A$2:$E$214,3,0)</f>
        <v>113</v>
      </c>
      <c r="F121" s="102">
        <f>VLOOKUP(A121,[3]PDC!$A$2:$E$214,4,0)</f>
        <v>13655</v>
      </c>
      <c r="G121" s="102">
        <f t="shared" si="1"/>
        <v>3413.75</v>
      </c>
    </row>
    <row r="122" spans="1:7">
      <c r="A122" s="102" t="s">
        <v>546</v>
      </c>
      <c r="B122" s="102" t="s">
        <v>547</v>
      </c>
      <c r="C122" s="102" t="s">
        <v>281</v>
      </c>
      <c r="D122" s="102">
        <f>VLOOKUP(A122,[3]PDC!$A$2:$E$214,2,0)</f>
        <v>52</v>
      </c>
      <c r="E122" s="102">
        <f>VLOOKUP(A122,[3]PDC!$A$2:$E$214,3,0)</f>
        <v>52</v>
      </c>
      <c r="F122" s="102">
        <f>VLOOKUP(A122,[3]PDC!$A$2:$E$214,4,0)</f>
        <v>5395</v>
      </c>
      <c r="G122" s="102">
        <f t="shared" si="1"/>
        <v>1348.75</v>
      </c>
    </row>
    <row r="123" spans="1:7">
      <c r="A123" s="102" t="s">
        <v>548</v>
      </c>
      <c r="B123" s="102" t="s">
        <v>549</v>
      </c>
      <c r="C123" s="102" t="s">
        <v>244</v>
      </c>
      <c r="D123" s="102">
        <f>VLOOKUP(A123,[3]PDC!$A$2:$E$214,2,0)</f>
        <v>349</v>
      </c>
      <c r="E123" s="102">
        <f>VLOOKUP(A123,[3]PDC!$A$2:$E$214,3,0)</f>
        <v>349</v>
      </c>
      <c r="F123" s="102">
        <f>VLOOKUP(A123,[3]PDC!$A$2:$E$214,4,0)</f>
        <v>25140</v>
      </c>
      <c r="G123" s="102">
        <f t="shared" si="1"/>
        <v>6285</v>
      </c>
    </row>
    <row r="124" spans="1:7">
      <c r="A124" s="102" t="s">
        <v>550</v>
      </c>
      <c r="B124" s="102" t="s">
        <v>551</v>
      </c>
      <c r="C124" s="102" t="s">
        <v>281</v>
      </c>
      <c r="D124" s="102">
        <f>VLOOKUP(A124,[3]PDC!$A$2:$E$214,2,0)</f>
        <v>111</v>
      </c>
      <c r="E124" s="102">
        <f>VLOOKUP(A124,[3]PDC!$A$2:$E$214,3,0)</f>
        <v>111</v>
      </c>
      <c r="F124" s="102">
        <f>VLOOKUP(A124,[3]PDC!$A$2:$E$214,4,0)</f>
        <v>11305</v>
      </c>
      <c r="G124" s="102">
        <f t="shared" si="1"/>
        <v>2826.25</v>
      </c>
    </row>
    <row r="125" spans="1:7">
      <c r="A125" s="102" t="s">
        <v>552</v>
      </c>
      <c r="B125" s="102" t="s">
        <v>553</v>
      </c>
      <c r="C125" s="102" t="s">
        <v>288</v>
      </c>
      <c r="D125" s="102">
        <f>VLOOKUP(A125,[3]PDC!$A$2:$E$214,2,0)</f>
        <v>3</v>
      </c>
      <c r="E125" s="102">
        <f>VLOOKUP(A125,[3]PDC!$A$2:$E$214,3,0)</f>
        <v>3</v>
      </c>
      <c r="F125" s="102">
        <f>VLOOKUP(A125,[3]PDC!$A$2:$E$214,4,0)</f>
        <v>470</v>
      </c>
      <c r="G125" s="102">
        <f t="shared" si="1"/>
        <v>117.5</v>
      </c>
    </row>
    <row r="126" spans="1:7">
      <c r="A126" s="102" t="s">
        <v>554</v>
      </c>
      <c r="B126" s="102" t="s">
        <v>555</v>
      </c>
      <c r="C126" s="102" t="s">
        <v>281</v>
      </c>
      <c r="D126" s="102">
        <f>VLOOKUP(A126,[3]PDC!$A$2:$E$214,2,0)</f>
        <v>29</v>
      </c>
      <c r="E126" s="102">
        <f>VLOOKUP(A126,[3]PDC!$A$2:$E$214,3,0)</f>
        <v>29</v>
      </c>
      <c r="F126" s="102">
        <f>VLOOKUP(A126,[3]PDC!$A$2:$E$214,4,0)</f>
        <v>2875</v>
      </c>
      <c r="G126" s="102">
        <f t="shared" si="1"/>
        <v>718.75</v>
      </c>
    </row>
    <row r="127" spans="1:7">
      <c r="A127" s="102" t="s">
        <v>556</v>
      </c>
      <c r="B127" s="102" t="s">
        <v>555</v>
      </c>
      <c r="C127" s="102" t="s">
        <v>232</v>
      </c>
      <c r="D127" s="102">
        <f>VLOOKUP(A127,[3]PDC!$A$2:$E$214,2,0)</f>
        <v>4</v>
      </c>
      <c r="E127" s="102">
        <f>VLOOKUP(A127,[3]PDC!$A$2:$E$214,3,0)</f>
        <v>4</v>
      </c>
      <c r="F127" s="102">
        <f>VLOOKUP(A127,[3]PDC!$A$2:$E$214,4,0)</f>
        <v>425</v>
      </c>
      <c r="G127" s="102">
        <f t="shared" si="1"/>
        <v>106.25</v>
      </c>
    </row>
    <row r="128" spans="1:7">
      <c r="A128" s="102" t="s">
        <v>557</v>
      </c>
      <c r="B128" s="102" t="s">
        <v>558</v>
      </c>
      <c r="C128" s="102" t="s">
        <v>241</v>
      </c>
      <c r="D128" s="102">
        <f>VLOOKUP(A128,[3]PDC!$A$2:$E$214,2,0)</f>
        <v>6</v>
      </c>
      <c r="E128" s="102">
        <f>VLOOKUP(A128,[3]PDC!$A$2:$E$214,3,0)</f>
        <v>6</v>
      </c>
      <c r="F128" s="102">
        <f>VLOOKUP(A128,[3]PDC!$A$2:$E$214,4,0)</f>
        <v>395</v>
      </c>
      <c r="G128" s="102">
        <f t="shared" si="1"/>
        <v>98.75</v>
      </c>
    </row>
    <row r="129" spans="1:7">
      <c r="A129" s="102" t="s">
        <v>559</v>
      </c>
      <c r="B129" s="102" t="s">
        <v>560</v>
      </c>
      <c r="C129" s="102" t="s">
        <v>281</v>
      </c>
      <c r="D129" s="102">
        <f>VLOOKUP(A129,[3]PDC!$A$2:$E$214,2,0)</f>
        <v>20</v>
      </c>
      <c r="E129" s="102">
        <f>VLOOKUP(A129,[3]PDC!$A$2:$E$214,3,0)</f>
        <v>20</v>
      </c>
      <c r="F129" s="102">
        <f>VLOOKUP(A129,[3]PDC!$A$2:$E$214,4,0)</f>
        <v>2960</v>
      </c>
      <c r="G129" s="102">
        <f t="shared" si="1"/>
        <v>740</v>
      </c>
    </row>
    <row r="130" spans="1:7">
      <c r="A130" s="102" t="s">
        <v>561</v>
      </c>
      <c r="B130" s="102" t="s">
        <v>562</v>
      </c>
      <c r="C130" s="102" t="s">
        <v>238</v>
      </c>
      <c r="D130" s="102">
        <f>VLOOKUP(A130,[3]PDC!$A$2:$E$214,2,0)</f>
        <v>0</v>
      </c>
      <c r="E130" s="102">
        <f>VLOOKUP(A130,[3]PDC!$A$2:$E$214,3,0)</f>
        <v>0</v>
      </c>
      <c r="F130" s="102">
        <f>VLOOKUP(A130,[3]PDC!$A$2:$E$214,4,0)</f>
        <v>0</v>
      </c>
      <c r="G130" s="102">
        <f t="shared" si="1"/>
        <v>0</v>
      </c>
    </row>
    <row r="131" spans="1:7">
      <c r="A131" s="102" t="s">
        <v>563</v>
      </c>
      <c r="B131" s="102" t="s">
        <v>564</v>
      </c>
      <c r="C131" s="102" t="s">
        <v>253</v>
      </c>
      <c r="D131" s="102">
        <f>VLOOKUP(A131,[3]PDC!$A$2:$E$214,2,0)</f>
        <v>29</v>
      </c>
      <c r="E131" s="102">
        <f>VLOOKUP(A131,[3]PDC!$A$2:$E$214,3,0)</f>
        <v>29</v>
      </c>
      <c r="F131" s="102">
        <f>VLOOKUP(A131,[3]PDC!$A$2:$E$214,4,0)</f>
        <v>2260</v>
      </c>
      <c r="G131" s="102">
        <f t="shared" ref="G131:G194" si="2">F131*25%</f>
        <v>565</v>
      </c>
    </row>
    <row r="132" spans="1:7">
      <c r="A132" s="102" t="s">
        <v>565</v>
      </c>
      <c r="B132" s="102" t="s">
        <v>566</v>
      </c>
      <c r="C132" s="102" t="s">
        <v>228</v>
      </c>
      <c r="D132" s="102">
        <f>VLOOKUP(A132,[3]PDC!$A$2:$E$214,2,0)</f>
        <v>10</v>
      </c>
      <c r="E132" s="102">
        <f>VLOOKUP(A132,[3]PDC!$A$2:$E$214,3,0)</f>
        <v>10</v>
      </c>
      <c r="F132" s="102">
        <f>VLOOKUP(A132,[3]PDC!$A$2:$E$214,4,0)</f>
        <v>795</v>
      </c>
      <c r="G132" s="102">
        <f t="shared" si="2"/>
        <v>198.75</v>
      </c>
    </row>
    <row r="133" spans="1:7">
      <c r="A133" s="102" t="s">
        <v>567</v>
      </c>
      <c r="B133" s="102" t="s">
        <v>568</v>
      </c>
      <c r="C133" s="102" t="s">
        <v>321</v>
      </c>
      <c r="D133" s="102">
        <f>VLOOKUP(A133,[3]PDC!$A$2:$E$214,2,0)</f>
        <v>1</v>
      </c>
      <c r="E133" s="102">
        <f>VLOOKUP(A133,[3]PDC!$A$2:$E$214,3,0)</f>
        <v>1</v>
      </c>
      <c r="F133" s="102">
        <f>VLOOKUP(A133,[3]PDC!$A$2:$E$214,4,0)</f>
        <v>60</v>
      </c>
      <c r="G133" s="102">
        <f t="shared" si="2"/>
        <v>15</v>
      </c>
    </row>
    <row r="134" spans="1:7">
      <c r="A134" s="102" t="s">
        <v>569</v>
      </c>
      <c r="B134" s="102" t="s">
        <v>570</v>
      </c>
      <c r="C134" s="102" t="s">
        <v>318</v>
      </c>
      <c r="D134" s="102">
        <f>VLOOKUP(A134,[3]PDC!$A$2:$E$214,2,0)</f>
        <v>131</v>
      </c>
      <c r="E134" s="102">
        <f>VLOOKUP(A134,[3]PDC!$A$2:$E$214,3,0)</f>
        <v>131</v>
      </c>
      <c r="F134" s="102">
        <f>VLOOKUP(A134,[3]PDC!$A$2:$E$214,4,0)</f>
        <v>9525</v>
      </c>
      <c r="G134" s="102">
        <f t="shared" si="2"/>
        <v>2381.25</v>
      </c>
    </row>
    <row r="135" spans="1:7">
      <c r="A135" s="102" t="s">
        <v>571</v>
      </c>
      <c r="B135" s="102" t="s">
        <v>572</v>
      </c>
      <c r="C135" s="102" t="s">
        <v>248</v>
      </c>
      <c r="D135" s="102">
        <f>VLOOKUP(A135,[3]PDC!$A$2:$E$214,2,0)</f>
        <v>141</v>
      </c>
      <c r="E135" s="102">
        <f>VLOOKUP(A135,[3]PDC!$A$2:$E$214,3,0)</f>
        <v>141</v>
      </c>
      <c r="F135" s="102">
        <f>VLOOKUP(A135,[3]PDC!$A$2:$E$214,4,0)</f>
        <v>14530</v>
      </c>
      <c r="G135" s="102">
        <f t="shared" si="2"/>
        <v>3632.5</v>
      </c>
    </row>
    <row r="136" spans="1:7">
      <c r="A136" s="102" t="s">
        <v>573</v>
      </c>
      <c r="B136" s="102" t="s">
        <v>574</v>
      </c>
      <c r="C136" s="102" t="s">
        <v>282</v>
      </c>
      <c r="D136" s="102">
        <f>VLOOKUP(A136,[3]PDC!$A$2:$E$214,2,0)</f>
        <v>4</v>
      </c>
      <c r="E136" s="102">
        <f>VLOOKUP(A136,[3]PDC!$A$2:$E$214,3,0)</f>
        <v>4</v>
      </c>
      <c r="F136" s="102">
        <f>VLOOKUP(A136,[3]PDC!$A$2:$E$214,4,0)</f>
        <v>340</v>
      </c>
      <c r="G136" s="102">
        <f t="shared" si="2"/>
        <v>85</v>
      </c>
    </row>
    <row r="137" spans="1:7">
      <c r="A137" s="102" t="s">
        <v>575</v>
      </c>
      <c r="B137" s="102" t="s">
        <v>576</v>
      </c>
      <c r="C137" s="102" t="s">
        <v>228</v>
      </c>
      <c r="D137" s="102">
        <f>VLOOKUP(A137,[3]PDC!$A$2:$E$214,2,0)</f>
        <v>10</v>
      </c>
      <c r="E137" s="102">
        <f>VLOOKUP(A137,[3]PDC!$A$2:$E$214,3,0)</f>
        <v>10</v>
      </c>
      <c r="F137" s="102">
        <f>VLOOKUP(A137,[3]PDC!$A$2:$E$214,4,0)</f>
        <v>875</v>
      </c>
      <c r="G137" s="102">
        <f t="shared" si="2"/>
        <v>218.75</v>
      </c>
    </row>
    <row r="138" spans="1:7">
      <c r="A138" s="102" t="s">
        <v>577</v>
      </c>
      <c r="B138" s="102" t="s">
        <v>578</v>
      </c>
      <c r="C138" s="102" t="s">
        <v>281</v>
      </c>
      <c r="D138" s="102">
        <f>VLOOKUP(A138,[3]PDC!$A$2:$E$214,2,0)</f>
        <v>30</v>
      </c>
      <c r="E138" s="102">
        <f>VLOOKUP(A138,[3]PDC!$A$2:$E$214,3,0)</f>
        <v>30</v>
      </c>
      <c r="F138" s="102">
        <f>VLOOKUP(A138,[3]PDC!$A$2:$E$214,4,0)</f>
        <v>3040</v>
      </c>
      <c r="G138" s="102">
        <f t="shared" si="2"/>
        <v>760</v>
      </c>
    </row>
    <row r="139" spans="1:7">
      <c r="A139" s="102" t="s">
        <v>579</v>
      </c>
      <c r="B139" s="102" t="s">
        <v>580</v>
      </c>
      <c r="C139" s="102" t="s">
        <v>281</v>
      </c>
      <c r="D139" s="102">
        <f>VLOOKUP(A139,[3]PDC!$A$2:$E$214,2,0)</f>
        <v>2</v>
      </c>
      <c r="E139" s="102">
        <f>VLOOKUP(A139,[3]PDC!$A$2:$E$214,3,0)</f>
        <v>2</v>
      </c>
      <c r="F139" s="102">
        <f>VLOOKUP(A139,[3]PDC!$A$2:$E$214,4,0)</f>
        <v>105</v>
      </c>
      <c r="G139" s="102">
        <f t="shared" si="2"/>
        <v>26.25</v>
      </c>
    </row>
    <row r="140" spans="1:7">
      <c r="A140" s="102" t="s">
        <v>581</v>
      </c>
      <c r="B140" s="102" t="s">
        <v>582</v>
      </c>
      <c r="C140" s="102" t="s">
        <v>230</v>
      </c>
      <c r="D140" s="102">
        <f>VLOOKUP(A140,[3]PDC!$A$2:$E$214,2,0)</f>
        <v>10</v>
      </c>
      <c r="E140" s="102">
        <f>VLOOKUP(A140,[3]PDC!$A$2:$E$214,3,0)</f>
        <v>10</v>
      </c>
      <c r="F140" s="102">
        <f>VLOOKUP(A140,[3]PDC!$A$2:$E$214,4,0)</f>
        <v>1130</v>
      </c>
      <c r="G140" s="102">
        <f t="shared" si="2"/>
        <v>282.5</v>
      </c>
    </row>
    <row r="141" spans="1:7">
      <c r="A141" s="102" t="s">
        <v>583</v>
      </c>
      <c r="B141" s="102" t="s">
        <v>584</v>
      </c>
      <c r="C141" s="102" t="s">
        <v>237</v>
      </c>
      <c r="D141" s="102">
        <f>VLOOKUP(A141,[3]PDC!$A$2:$E$214,2,0)</f>
        <v>12</v>
      </c>
      <c r="E141" s="102">
        <f>VLOOKUP(A141,[3]PDC!$A$2:$E$214,3,0)</f>
        <v>12</v>
      </c>
      <c r="F141" s="102">
        <f>VLOOKUP(A141,[3]PDC!$A$2:$E$214,4,0)</f>
        <v>1930</v>
      </c>
      <c r="G141" s="102">
        <f t="shared" si="2"/>
        <v>482.5</v>
      </c>
    </row>
    <row r="142" spans="1:7">
      <c r="A142" s="102" t="s">
        <v>585</v>
      </c>
      <c r="B142" s="102" t="s">
        <v>586</v>
      </c>
      <c r="C142" s="102" t="s">
        <v>335</v>
      </c>
      <c r="D142" s="102">
        <f>VLOOKUP(A142,[3]PDC!$A$2:$E$214,2,0)</f>
        <v>13</v>
      </c>
      <c r="E142" s="102">
        <f>VLOOKUP(A142,[3]PDC!$A$2:$E$214,3,0)</f>
        <v>13</v>
      </c>
      <c r="F142" s="102">
        <f>VLOOKUP(A142,[3]PDC!$A$2:$E$214,4,0)</f>
        <v>1740</v>
      </c>
      <c r="G142" s="102">
        <f t="shared" si="2"/>
        <v>435</v>
      </c>
    </row>
    <row r="143" spans="1:7">
      <c r="A143" s="102" t="s">
        <v>587</v>
      </c>
      <c r="B143" s="102" t="s">
        <v>588</v>
      </c>
      <c r="C143" s="102" t="s">
        <v>303</v>
      </c>
      <c r="D143" s="102">
        <f>VLOOKUP(A143,[3]PDC!$A$2:$E$214,2,0)</f>
        <v>11</v>
      </c>
      <c r="E143" s="102">
        <f>VLOOKUP(A143,[3]PDC!$A$2:$E$214,3,0)</f>
        <v>11</v>
      </c>
      <c r="F143" s="102">
        <f>VLOOKUP(A143,[3]PDC!$A$2:$E$214,4,0)</f>
        <v>975</v>
      </c>
      <c r="G143" s="102">
        <f t="shared" si="2"/>
        <v>243.75</v>
      </c>
    </row>
    <row r="144" spans="1:7">
      <c r="A144" s="102" t="s">
        <v>589</v>
      </c>
      <c r="B144" s="102" t="s">
        <v>590</v>
      </c>
      <c r="C144" s="102" t="s">
        <v>306</v>
      </c>
      <c r="D144" s="102">
        <f>VLOOKUP(A144,[3]PDC!$A$2:$E$214,2,0)</f>
        <v>3</v>
      </c>
      <c r="E144" s="102">
        <f>VLOOKUP(A144,[3]PDC!$A$2:$E$214,3,0)</f>
        <v>3</v>
      </c>
      <c r="F144" s="102">
        <f>VLOOKUP(A144,[3]PDC!$A$2:$E$214,4,0)</f>
        <v>200</v>
      </c>
      <c r="G144" s="102">
        <f t="shared" si="2"/>
        <v>50</v>
      </c>
    </row>
    <row r="145" spans="1:7">
      <c r="A145" s="102" t="s">
        <v>591</v>
      </c>
      <c r="B145" s="102" t="s">
        <v>592</v>
      </c>
      <c r="C145" s="102" t="s">
        <v>230</v>
      </c>
      <c r="D145" s="102">
        <f>VLOOKUP(A145,[3]PDC!$A$2:$E$214,2,0)</f>
        <v>6</v>
      </c>
      <c r="E145" s="102">
        <f>VLOOKUP(A145,[3]PDC!$A$2:$E$214,3,0)</f>
        <v>6</v>
      </c>
      <c r="F145" s="102">
        <f>VLOOKUP(A145,[3]PDC!$A$2:$E$214,4,0)</f>
        <v>640</v>
      </c>
      <c r="G145" s="102">
        <f t="shared" si="2"/>
        <v>160</v>
      </c>
    </row>
    <row r="146" spans="1:7">
      <c r="A146" s="102" t="s">
        <v>593</v>
      </c>
      <c r="B146" s="102" t="s">
        <v>594</v>
      </c>
      <c r="C146" s="102" t="s">
        <v>233</v>
      </c>
      <c r="D146" s="102">
        <f>VLOOKUP(A146,[3]PDC!$A$2:$E$214,2,0)</f>
        <v>4</v>
      </c>
      <c r="E146" s="102">
        <f>VLOOKUP(A146,[3]PDC!$A$2:$E$214,3,0)</f>
        <v>4</v>
      </c>
      <c r="F146" s="102">
        <f>VLOOKUP(A146,[3]PDC!$A$2:$E$214,4,0)</f>
        <v>355</v>
      </c>
      <c r="G146" s="102">
        <f t="shared" si="2"/>
        <v>88.75</v>
      </c>
    </row>
    <row r="147" spans="1:7">
      <c r="A147" s="102" t="s">
        <v>595</v>
      </c>
      <c r="B147" s="102" t="s">
        <v>596</v>
      </c>
      <c r="C147" s="102" t="s">
        <v>238</v>
      </c>
      <c r="D147" s="102">
        <f>VLOOKUP(A147,[3]PDC!$A$2:$E$214,2,0)</f>
        <v>34</v>
      </c>
      <c r="E147" s="102">
        <f>VLOOKUP(A147,[3]PDC!$A$2:$E$214,3,0)</f>
        <v>34</v>
      </c>
      <c r="F147" s="102">
        <f>VLOOKUP(A147,[3]PDC!$A$2:$E$214,4,0)</f>
        <v>4535</v>
      </c>
      <c r="G147" s="102">
        <f t="shared" si="2"/>
        <v>1133.75</v>
      </c>
    </row>
    <row r="148" spans="1:7">
      <c r="A148" s="102" t="s">
        <v>597</v>
      </c>
      <c r="B148" s="102" t="s">
        <v>598</v>
      </c>
      <c r="C148" s="102" t="s">
        <v>341</v>
      </c>
      <c r="D148" s="102">
        <f>VLOOKUP(A148,[3]PDC!$A$2:$E$214,2,0)</f>
        <v>2</v>
      </c>
      <c r="E148" s="102">
        <f>VLOOKUP(A148,[3]PDC!$A$2:$E$214,3,0)</f>
        <v>2</v>
      </c>
      <c r="F148" s="102">
        <f>VLOOKUP(A148,[3]PDC!$A$2:$E$214,4,0)</f>
        <v>265</v>
      </c>
      <c r="G148" s="102">
        <f t="shared" si="2"/>
        <v>66.25</v>
      </c>
    </row>
    <row r="149" spans="1:7">
      <c r="A149" s="102" t="s">
        <v>599</v>
      </c>
      <c r="B149" s="102" t="s">
        <v>600</v>
      </c>
      <c r="C149" s="102" t="s">
        <v>348</v>
      </c>
      <c r="D149" s="102">
        <f>VLOOKUP(A149,[3]PDC!$A$2:$E$214,2,0)</f>
        <v>4</v>
      </c>
      <c r="E149" s="102">
        <f>VLOOKUP(A149,[3]PDC!$A$2:$E$214,3,0)</f>
        <v>4</v>
      </c>
      <c r="F149" s="102">
        <f>VLOOKUP(A149,[3]PDC!$A$2:$E$214,4,0)</f>
        <v>545</v>
      </c>
      <c r="G149" s="102">
        <f t="shared" si="2"/>
        <v>136.25</v>
      </c>
    </row>
    <row r="150" spans="1:7">
      <c r="A150" s="102" t="s">
        <v>601</v>
      </c>
      <c r="B150" s="102" t="s">
        <v>602</v>
      </c>
      <c r="C150" s="102" t="s">
        <v>372</v>
      </c>
      <c r="D150" s="102">
        <f>VLOOKUP(A150,[3]PDC!$A$2:$E$214,2,0)</f>
        <v>0</v>
      </c>
      <c r="E150" s="102">
        <f>VLOOKUP(A150,[3]PDC!$A$2:$E$214,3,0)</f>
        <v>0</v>
      </c>
      <c r="F150" s="102">
        <f>VLOOKUP(A150,[3]PDC!$A$2:$E$214,4,0)</f>
        <v>0</v>
      </c>
      <c r="G150" s="102">
        <f t="shared" si="2"/>
        <v>0</v>
      </c>
    </row>
    <row r="151" spans="1:7">
      <c r="A151" s="102" t="s">
        <v>603</v>
      </c>
      <c r="B151" s="102" t="s">
        <v>604</v>
      </c>
      <c r="C151" s="102" t="s">
        <v>230</v>
      </c>
      <c r="D151" s="102">
        <f>VLOOKUP(A151,[3]PDC!$A$2:$E$214,2,0)</f>
        <v>22</v>
      </c>
      <c r="E151" s="102">
        <f>VLOOKUP(A151,[3]PDC!$A$2:$E$214,3,0)</f>
        <v>22</v>
      </c>
      <c r="F151" s="102">
        <f>VLOOKUP(A151,[3]PDC!$A$2:$E$214,4,0)</f>
        <v>2250</v>
      </c>
      <c r="G151" s="102">
        <f t="shared" si="2"/>
        <v>562.5</v>
      </c>
    </row>
    <row r="152" spans="1:7">
      <c r="A152" s="102" t="s">
        <v>605</v>
      </c>
      <c r="B152" s="102" t="s">
        <v>606</v>
      </c>
      <c r="C152" s="102" t="s">
        <v>248</v>
      </c>
      <c r="D152" s="102">
        <f>VLOOKUP(A152,[3]PDC!$A$2:$E$214,2,0)</f>
        <v>5</v>
      </c>
      <c r="E152" s="102">
        <f>VLOOKUP(A152,[3]PDC!$A$2:$E$214,3,0)</f>
        <v>5</v>
      </c>
      <c r="F152" s="102">
        <f>VLOOKUP(A152,[3]PDC!$A$2:$E$214,4,0)</f>
        <v>395</v>
      </c>
      <c r="G152" s="102">
        <f t="shared" si="2"/>
        <v>98.75</v>
      </c>
    </row>
    <row r="153" spans="1:7">
      <c r="A153" s="102" t="s">
        <v>607</v>
      </c>
      <c r="B153" s="102" t="s">
        <v>608</v>
      </c>
      <c r="C153" s="102" t="s">
        <v>233</v>
      </c>
      <c r="D153" s="102">
        <f>VLOOKUP(A153,[3]PDC!$A$2:$E$214,2,0)</f>
        <v>39</v>
      </c>
      <c r="E153" s="102">
        <f>VLOOKUP(A153,[3]PDC!$A$2:$E$214,3,0)</f>
        <v>39</v>
      </c>
      <c r="F153" s="102">
        <f>VLOOKUP(A153,[3]PDC!$A$2:$E$214,4,0)</f>
        <v>2845</v>
      </c>
      <c r="G153" s="102">
        <f t="shared" si="2"/>
        <v>711.25</v>
      </c>
    </row>
    <row r="154" spans="1:7">
      <c r="A154" s="102" t="s">
        <v>609</v>
      </c>
      <c r="B154" s="102" t="s">
        <v>610</v>
      </c>
      <c r="C154" s="102" t="s">
        <v>235</v>
      </c>
      <c r="D154" s="102">
        <f>VLOOKUP(A154,[3]PDC!$A$2:$E$214,2,0)</f>
        <v>41</v>
      </c>
      <c r="E154" s="102">
        <f>VLOOKUP(A154,[3]PDC!$A$2:$E$214,3,0)</f>
        <v>41</v>
      </c>
      <c r="F154" s="102">
        <f>VLOOKUP(A154,[3]PDC!$A$2:$E$214,4,0)</f>
        <v>4070</v>
      </c>
      <c r="G154" s="102">
        <f t="shared" si="2"/>
        <v>1017.5</v>
      </c>
    </row>
    <row r="155" spans="1:7">
      <c r="A155" s="102" t="s">
        <v>611</v>
      </c>
      <c r="B155" s="102" t="s">
        <v>612</v>
      </c>
      <c r="C155" s="102" t="s">
        <v>235</v>
      </c>
      <c r="D155" s="102">
        <f>VLOOKUP(A155,[3]PDC!$A$2:$E$214,2,0)</f>
        <v>69</v>
      </c>
      <c r="E155" s="102">
        <f>VLOOKUP(A155,[3]PDC!$A$2:$E$214,3,0)</f>
        <v>69</v>
      </c>
      <c r="F155" s="102">
        <f>VLOOKUP(A155,[3]PDC!$A$2:$E$214,4,0)</f>
        <v>6265</v>
      </c>
      <c r="G155" s="102">
        <f t="shared" si="2"/>
        <v>1566.25</v>
      </c>
    </row>
    <row r="156" spans="1:7">
      <c r="A156" s="102" t="s">
        <v>613</v>
      </c>
      <c r="B156" s="102" t="s">
        <v>614</v>
      </c>
      <c r="C156" s="102" t="s">
        <v>335</v>
      </c>
      <c r="D156" s="102">
        <f>VLOOKUP(A156,[3]PDC!$A$2:$E$214,2,0)</f>
        <v>9</v>
      </c>
      <c r="E156" s="102">
        <f>VLOOKUP(A156,[3]PDC!$A$2:$E$214,3,0)</f>
        <v>9</v>
      </c>
      <c r="F156" s="102">
        <f>VLOOKUP(A156,[3]PDC!$A$2:$E$214,4,0)</f>
        <v>1155</v>
      </c>
      <c r="G156" s="102">
        <f t="shared" si="2"/>
        <v>288.75</v>
      </c>
    </row>
    <row r="157" spans="1:7">
      <c r="A157" s="102" t="s">
        <v>615</v>
      </c>
      <c r="B157" s="102" t="s">
        <v>616</v>
      </c>
      <c r="C157" s="102" t="s">
        <v>321</v>
      </c>
      <c r="D157" s="102">
        <f>VLOOKUP(A157,[3]PDC!$A$2:$E$214,2,0)</f>
        <v>0</v>
      </c>
      <c r="E157" s="102">
        <f>VLOOKUP(A157,[3]PDC!$A$2:$E$214,3,0)</f>
        <v>0</v>
      </c>
      <c r="F157" s="102">
        <f>VLOOKUP(A157,[3]PDC!$A$2:$E$214,4,0)</f>
        <v>0</v>
      </c>
      <c r="G157" s="102">
        <f t="shared" si="2"/>
        <v>0</v>
      </c>
    </row>
    <row r="158" spans="1:7">
      <c r="A158" s="102" t="s">
        <v>617</v>
      </c>
      <c r="B158" s="102" t="s">
        <v>618</v>
      </c>
      <c r="C158" s="102" t="s">
        <v>235</v>
      </c>
      <c r="D158" s="102">
        <f>VLOOKUP(A158,[3]PDC!$A$2:$E$214,2,0)</f>
        <v>16</v>
      </c>
      <c r="E158" s="102">
        <f>VLOOKUP(A158,[3]PDC!$A$2:$E$214,3,0)</f>
        <v>16</v>
      </c>
      <c r="F158" s="102">
        <f>VLOOKUP(A158,[3]PDC!$A$2:$E$214,4,0)</f>
        <v>2590</v>
      </c>
      <c r="G158" s="102">
        <f t="shared" si="2"/>
        <v>647.5</v>
      </c>
    </row>
    <row r="159" spans="1:7">
      <c r="A159" s="102" t="s">
        <v>619</v>
      </c>
      <c r="B159" s="102" t="s">
        <v>620</v>
      </c>
      <c r="C159" s="102" t="s">
        <v>314</v>
      </c>
      <c r="D159" s="102">
        <f>VLOOKUP(A159,[3]PDC!$A$2:$E$214,2,0)</f>
        <v>2</v>
      </c>
      <c r="E159" s="102">
        <f>VLOOKUP(A159,[3]PDC!$A$2:$E$214,3,0)</f>
        <v>2</v>
      </c>
      <c r="F159" s="102">
        <f>VLOOKUP(A159,[3]PDC!$A$2:$E$214,4,0)</f>
        <v>310</v>
      </c>
      <c r="G159" s="102">
        <f t="shared" si="2"/>
        <v>77.5</v>
      </c>
    </row>
    <row r="160" spans="1:7">
      <c r="A160" s="102" t="s">
        <v>621</v>
      </c>
      <c r="B160" s="102" t="s">
        <v>622</v>
      </c>
      <c r="C160" s="102" t="s">
        <v>386</v>
      </c>
      <c r="D160" s="102">
        <f>VLOOKUP(A160,[3]PDC!$A$2:$E$214,2,0)</f>
        <v>18</v>
      </c>
      <c r="E160" s="102">
        <f>VLOOKUP(A160,[3]PDC!$A$2:$E$214,3,0)</f>
        <v>18</v>
      </c>
      <c r="F160" s="102">
        <f>VLOOKUP(A160,[3]PDC!$A$2:$E$214,4,0)</f>
        <v>1850</v>
      </c>
      <c r="G160" s="102">
        <f t="shared" si="2"/>
        <v>462.5</v>
      </c>
    </row>
    <row r="161" spans="1:7">
      <c r="A161" s="102" t="s">
        <v>623</v>
      </c>
      <c r="B161" s="102" t="s">
        <v>624</v>
      </c>
      <c r="C161" s="102" t="s">
        <v>298</v>
      </c>
      <c r="D161" s="102">
        <f>VLOOKUP(A161,[3]PDC!$A$2:$E$214,2,0)</f>
        <v>13</v>
      </c>
      <c r="E161" s="102">
        <f>VLOOKUP(A161,[3]PDC!$A$2:$E$214,3,0)</f>
        <v>13</v>
      </c>
      <c r="F161" s="102">
        <f>VLOOKUP(A161,[3]PDC!$A$2:$E$214,4,0)</f>
        <v>1485</v>
      </c>
      <c r="G161" s="102">
        <f t="shared" si="2"/>
        <v>371.25</v>
      </c>
    </row>
    <row r="162" spans="1:7">
      <c r="A162" s="102" t="s">
        <v>625</v>
      </c>
      <c r="B162" s="102" t="s">
        <v>626</v>
      </c>
      <c r="C162" s="102" t="s">
        <v>248</v>
      </c>
      <c r="D162" s="102">
        <f>VLOOKUP(A162,[3]PDC!$A$2:$E$214,2,0)</f>
        <v>7</v>
      </c>
      <c r="E162" s="102">
        <f>VLOOKUP(A162,[3]PDC!$A$2:$E$214,3,0)</f>
        <v>7</v>
      </c>
      <c r="F162" s="102">
        <f>VLOOKUP(A162,[3]PDC!$A$2:$E$214,4,0)</f>
        <v>620</v>
      </c>
      <c r="G162" s="102">
        <f t="shared" si="2"/>
        <v>155</v>
      </c>
    </row>
    <row r="163" spans="1:7">
      <c r="A163" s="102" t="s">
        <v>627</v>
      </c>
      <c r="B163" s="102" t="s">
        <v>628</v>
      </c>
      <c r="C163" s="102" t="s">
        <v>281</v>
      </c>
      <c r="D163" s="102">
        <f>VLOOKUP(A163,[3]PDC!$A$2:$E$214,2,0)</f>
        <v>421</v>
      </c>
      <c r="E163" s="102">
        <f>VLOOKUP(A163,[3]PDC!$A$2:$E$214,3,0)</f>
        <v>421</v>
      </c>
      <c r="F163" s="102">
        <f>VLOOKUP(A163,[3]PDC!$A$2:$E$214,4,0)</f>
        <v>29740</v>
      </c>
      <c r="G163" s="102">
        <f t="shared" si="2"/>
        <v>7435</v>
      </c>
    </row>
    <row r="164" spans="1:7">
      <c r="A164" s="102" t="s">
        <v>629</v>
      </c>
      <c r="B164" s="102" t="s">
        <v>630</v>
      </c>
      <c r="C164" s="102" t="s">
        <v>230</v>
      </c>
      <c r="D164" s="102">
        <f>VLOOKUP(A164,[3]PDC!$A$2:$E$214,2,0)</f>
        <v>7</v>
      </c>
      <c r="E164" s="102">
        <f>VLOOKUP(A164,[3]PDC!$A$2:$E$214,3,0)</f>
        <v>7</v>
      </c>
      <c r="F164" s="102">
        <f>VLOOKUP(A164,[3]PDC!$A$2:$E$214,4,0)</f>
        <v>545</v>
      </c>
      <c r="G164" s="102">
        <f t="shared" si="2"/>
        <v>136.25</v>
      </c>
    </row>
    <row r="165" spans="1:7">
      <c r="A165" s="102" t="s">
        <v>631</v>
      </c>
      <c r="B165" s="102" t="s">
        <v>632</v>
      </c>
      <c r="C165" s="102" t="s">
        <v>232</v>
      </c>
      <c r="D165" s="102">
        <f>VLOOKUP(A165,[3]PDC!$A$2:$E$214,2,0)</f>
        <v>7</v>
      </c>
      <c r="E165" s="102">
        <f>VLOOKUP(A165,[3]PDC!$A$2:$E$214,3,0)</f>
        <v>7</v>
      </c>
      <c r="F165" s="102">
        <f>VLOOKUP(A165,[3]PDC!$A$2:$E$214,4,0)</f>
        <v>660</v>
      </c>
      <c r="G165" s="102">
        <f t="shared" si="2"/>
        <v>165</v>
      </c>
    </row>
    <row r="166" spans="1:7">
      <c r="A166" s="102" t="s">
        <v>633</v>
      </c>
      <c r="B166" s="102" t="s">
        <v>634</v>
      </c>
      <c r="C166" s="102" t="s">
        <v>377</v>
      </c>
      <c r="D166" s="102">
        <f>VLOOKUP(A166,[3]PDC!$A$2:$E$214,2,0)</f>
        <v>10</v>
      </c>
      <c r="E166" s="102">
        <f>VLOOKUP(A166,[3]PDC!$A$2:$E$214,3,0)</f>
        <v>10</v>
      </c>
      <c r="F166" s="102">
        <f>VLOOKUP(A166,[3]PDC!$A$2:$E$214,4,0)</f>
        <v>795</v>
      </c>
      <c r="G166" s="102">
        <f t="shared" si="2"/>
        <v>198.75</v>
      </c>
    </row>
    <row r="167" spans="1:7">
      <c r="A167" s="102" t="s">
        <v>635</v>
      </c>
      <c r="B167" s="102" t="s">
        <v>636</v>
      </c>
      <c r="C167" s="102" t="s">
        <v>306</v>
      </c>
      <c r="D167" s="102">
        <f>VLOOKUP(A167,[3]PDC!$A$2:$E$214,2,0)</f>
        <v>197</v>
      </c>
      <c r="E167" s="102">
        <f>VLOOKUP(A167,[3]PDC!$A$2:$E$214,3,0)</f>
        <v>197</v>
      </c>
      <c r="F167" s="102">
        <f>VLOOKUP(A167,[3]PDC!$A$2:$E$214,4,0)</f>
        <v>16960</v>
      </c>
      <c r="G167" s="102">
        <f t="shared" si="2"/>
        <v>4240</v>
      </c>
    </row>
    <row r="168" spans="1:7">
      <c r="A168" s="102" t="s">
        <v>637</v>
      </c>
      <c r="B168" s="102" t="s">
        <v>638</v>
      </c>
      <c r="C168" s="102" t="s">
        <v>235</v>
      </c>
      <c r="D168" s="102">
        <f>VLOOKUP(A168,[3]PDC!$A$2:$E$214,2,0)</f>
        <v>22</v>
      </c>
      <c r="E168" s="102">
        <f>VLOOKUP(A168,[3]PDC!$A$2:$E$214,3,0)</f>
        <v>22</v>
      </c>
      <c r="F168" s="102">
        <f>VLOOKUP(A168,[3]PDC!$A$2:$E$214,4,0)</f>
        <v>1340</v>
      </c>
      <c r="G168" s="102">
        <f t="shared" si="2"/>
        <v>335</v>
      </c>
    </row>
    <row r="169" spans="1:7">
      <c r="A169" s="102" t="s">
        <v>639</v>
      </c>
      <c r="B169" s="102" t="s">
        <v>640</v>
      </c>
      <c r="C169" s="102" t="s">
        <v>281</v>
      </c>
      <c r="D169" s="102">
        <f>VLOOKUP(A169,[3]PDC!$A$2:$E$214,2,0)</f>
        <v>0</v>
      </c>
      <c r="E169" s="102">
        <f>VLOOKUP(A169,[3]PDC!$A$2:$E$214,3,0)</f>
        <v>0</v>
      </c>
      <c r="F169" s="102">
        <f>VLOOKUP(A169,[3]PDC!$A$2:$E$214,4,0)</f>
        <v>0</v>
      </c>
      <c r="G169" s="102">
        <f t="shared" si="2"/>
        <v>0</v>
      </c>
    </row>
    <row r="170" spans="1:7">
      <c r="A170" s="102" t="s">
        <v>641</v>
      </c>
      <c r="B170" s="102" t="s">
        <v>642</v>
      </c>
      <c r="C170" s="102" t="s">
        <v>318</v>
      </c>
      <c r="D170" s="102">
        <f>VLOOKUP(A170,[3]PDC!$A$2:$E$214,2,0)</f>
        <v>14</v>
      </c>
      <c r="E170" s="102">
        <f>VLOOKUP(A170,[3]PDC!$A$2:$E$214,3,0)</f>
        <v>14</v>
      </c>
      <c r="F170" s="102">
        <f>VLOOKUP(A170,[3]PDC!$A$2:$E$214,4,0)</f>
        <v>1385</v>
      </c>
      <c r="G170" s="102">
        <f t="shared" si="2"/>
        <v>346.25</v>
      </c>
    </row>
    <row r="171" spans="1:7">
      <c r="A171" s="102" t="s">
        <v>643</v>
      </c>
      <c r="B171" s="102" t="s">
        <v>644</v>
      </c>
      <c r="C171" s="102" t="s">
        <v>281</v>
      </c>
      <c r="D171" s="102">
        <f>VLOOKUP(A171,[3]PDC!$A$2:$E$214,2,0)</f>
        <v>82</v>
      </c>
      <c r="E171" s="102">
        <f>VLOOKUP(A171,[3]PDC!$A$2:$E$214,3,0)</f>
        <v>82</v>
      </c>
      <c r="F171" s="102">
        <f>VLOOKUP(A171,[3]PDC!$A$2:$E$214,4,0)</f>
        <v>6000</v>
      </c>
      <c r="G171" s="102">
        <f t="shared" si="2"/>
        <v>1500</v>
      </c>
    </row>
    <row r="172" spans="1:7">
      <c r="A172" s="102" t="s">
        <v>645</v>
      </c>
      <c r="B172" s="102" t="s">
        <v>646</v>
      </c>
      <c r="C172" s="102" t="s">
        <v>248</v>
      </c>
      <c r="D172" s="102">
        <f>VLOOKUP(A172,[3]PDC!$A$2:$E$214,2,0)</f>
        <v>51</v>
      </c>
      <c r="E172" s="102">
        <f>VLOOKUP(A172,[3]PDC!$A$2:$E$214,3,0)</f>
        <v>51</v>
      </c>
      <c r="F172" s="102">
        <f>VLOOKUP(A172,[3]PDC!$A$2:$E$214,4,0)</f>
        <v>4150</v>
      </c>
      <c r="G172" s="102">
        <f t="shared" si="2"/>
        <v>1037.5</v>
      </c>
    </row>
    <row r="173" spans="1:7">
      <c r="A173" s="102" t="s">
        <v>647</v>
      </c>
      <c r="B173" s="102" t="s">
        <v>648</v>
      </c>
      <c r="C173" s="102" t="s">
        <v>238</v>
      </c>
      <c r="D173" s="102">
        <f>VLOOKUP(A173,[3]PDC!$A$2:$E$214,2,0)</f>
        <v>8</v>
      </c>
      <c r="E173" s="102">
        <f>VLOOKUP(A173,[3]PDC!$A$2:$E$214,3,0)</f>
        <v>8</v>
      </c>
      <c r="F173" s="102">
        <f>VLOOKUP(A173,[3]PDC!$A$2:$E$214,4,0)</f>
        <v>590</v>
      </c>
      <c r="G173" s="102">
        <f t="shared" si="2"/>
        <v>147.5</v>
      </c>
    </row>
    <row r="174" spans="1:7">
      <c r="A174" s="102" t="s">
        <v>649</v>
      </c>
      <c r="B174" s="102" t="s">
        <v>650</v>
      </c>
      <c r="C174" s="102" t="s">
        <v>281</v>
      </c>
      <c r="D174" s="102">
        <f>VLOOKUP(A174,[3]PDC!$A$2:$E$214,2,0)</f>
        <v>1</v>
      </c>
      <c r="E174" s="102">
        <f>VLOOKUP(A174,[3]PDC!$A$2:$E$214,3,0)</f>
        <v>1</v>
      </c>
      <c r="F174" s="102">
        <f>VLOOKUP(A174,[3]PDC!$A$2:$E$214,4,0)</f>
        <v>80</v>
      </c>
      <c r="G174" s="102">
        <f t="shared" si="2"/>
        <v>20</v>
      </c>
    </row>
    <row r="175" spans="1:7">
      <c r="A175" s="102" t="s">
        <v>651</v>
      </c>
      <c r="B175" s="102" t="s">
        <v>652</v>
      </c>
      <c r="C175" s="102" t="s">
        <v>306</v>
      </c>
      <c r="D175" s="102">
        <f>VLOOKUP(A175,[3]PDC!$A$2:$E$214,2,0)</f>
        <v>30</v>
      </c>
      <c r="E175" s="102">
        <f>VLOOKUP(A175,[3]PDC!$A$2:$E$214,3,0)</f>
        <v>30</v>
      </c>
      <c r="F175" s="102">
        <f>VLOOKUP(A175,[3]PDC!$A$2:$E$214,4,0)</f>
        <v>3155</v>
      </c>
      <c r="G175" s="102">
        <f t="shared" si="2"/>
        <v>788.75</v>
      </c>
    </row>
    <row r="176" spans="1:7">
      <c r="A176" s="102" t="s">
        <v>653</v>
      </c>
      <c r="B176" s="102" t="s">
        <v>654</v>
      </c>
      <c r="C176" s="102" t="s">
        <v>281</v>
      </c>
      <c r="D176" s="102">
        <f>VLOOKUP(A176,[3]PDC!$A$2:$E$214,2,0)</f>
        <v>11</v>
      </c>
      <c r="E176" s="102">
        <f>VLOOKUP(A176,[3]PDC!$A$2:$E$214,3,0)</f>
        <v>11</v>
      </c>
      <c r="F176" s="102">
        <f>VLOOKUP(A176,[3]PDC!$A$2:$E$214,4,0)</f>
        <v>950</v>
      </c>
      <c r="G176" s="102">
        <f t="shared" si="2"/>
        <v>237.5</v>
      </c>
    </row>
    <row r="177" spans="1:7">
      <c r="A177" s="102" t="s">
        <v>655</v>
      </c>
      <c r="B177" s="102" t="s">
        <v>656</v>
      </c>
      <c r="C177" s="102" t="s">
        <v>398</v>
      </c>
      <c r="D177" s="102">
        <f>VLOOKUP(A177,[3]PDC!$A$2:$E$214,2,0)</f>
        <v>41</v>
      </c>
      <c r="E177" s="102">
        <f>VLOOKUP(A177,[3]PDC!$A$2:$E$214,3,0)</f>
        <v>41</v>
      </c>
      <c r="F177" s="102">
        <f>VLOOKUP(A177,[3]PDC!$A$2:$E$214,4,0)</f>
        <v>2545</v>
      </c>
      <c r="G177" s="102">
        <f t="shared" si="2"/>
        <v>636.25</v>
      </c>
    </row>
    <row r="178" spans="1:7">
      <c r="A178" s="102" t="s">
        <v>657</v>
      </c>
      <c r="B178" s="102" t="s">
        <v>658</v>
      </c>
      <c r="C178" s="102" t="s">
        <v>281</v>
      </c>
      <c r="D178" s="102">
        <f>VLOOKUP(A178,[3]PDC!$A$2:$E$214,2,0)</f>
        <v>28</v>
      </c>
      <c r="E178" s="102">
        <f>VLOOKUP(A178,[3]PDC!$A$2:$E$214,3,0)</f>
        <v>28</v>
      </c>
      <c r="F178" s="102">
        <f>VLOOKUP(A178,[3]PDC!$A$2:$E$214,4,0)</f>
        <v>5530</v>
      </c>
      <c r="G178" s="102">
        <f t="shared" si="2"/>
        <v>1382.5</v>
      </c>
    </row>
    <row r="179" spans="1:7">
      <c r="A179" s="102" t="s">
        <v>659</v>
      </c>
      <c r="B179" s="102" t="s">
        <v>660</v>
      </c>
      <c r="C179" s="102" t="s">
        <v>228</v>
      </c>
      <c r="D179" s="102">
        <f>VLOOKUP(A179,[3]PDC!$A$2:$E$214,2,0)</f>
        <v>187</v>
      </c>
      <c r="E179" s="102">
        <f>VLOOKUP(A179,[3]PDC!$A$2:$E$214,3,0)</f>
        <v>187</v>
      </c>
      <c r="F179" s="102">
        <f>VLOOKUP(A179,[3]PDC!$A$2:$E$214,4,0)</f>
        <v>20630</v>
      </c>
      <c r="G179" s="102">
        <f t="shared" si="2"/>
        <v>5157.5</v>
      </c>
    </row>
    <row r="180" spans="1:7">
      <c r="A180" s="102" t="s">
        <v>661</v>
      </c>
      <c r="B180" s="102" t="s">
        <v>662</v>
      </c>
      <c r="C180" s="102" t="s">
        <v>281</v>
      </c>
      <c r="D180" s="102">
        <f>VLOOKUP(A180,[3]PDC!$A$2:$E$214,2,0)</f>
        <v>0</v>
      </c>
      <c r="E180" s="102">
        <f>VLOOKUP(A180,[3]PDC!$A$2:$E$214,3,0)</f>
        <v>0</v>
      </c>
      <c r="F180" s="102">
        <f>VLOOKUP(A180,[3]PDC!$A$2:$E$214,4,0)</f>
        <v>0</v>
      </c>
      <c r="G180" s="102">
        <f t="shared" si="2"/>
        <v>0</v>
      </c>
    </row>
    <row r="181" spans="1:7">
      <c r="A181" s="102" t="s">
        <v>663</v>
      </c>
      <c r="B181" s="102" t="s">
        <v>664</v>
      </c>
      <c r="C181" s="102" t="s">
        <v>281</v>
      </c>
      <c r="D181" s="102">
        <f>VLOOKUP(A181,[3]PDC!$A$2:$E$214,2,0)</f>
        <v>0</v>
      </c>
      <c r="E181" s="102">
        <f>VLOOKUP(A181,[3]PDC!$A$2:$E$214,3,0)</f>
        <v>0</v>
      </c>
      <c r="F181" s="102">
        <f>VLOOKUP(A181,[3]PDC!$A$2:$E$214,4,0)</f>
        <v>0</v>
      </c>
      <c r="G181" s="102">
        <f t="shared" si="2"/>
        <v>0</v>
      </c>
    </row>
    <row r="182" spans="1:7">
      <c r="A182" s="102" t="s">
        <v>665</v>
      </c>
      <c r="B182" s="102" t="s">
        <v>666</v>
      </c>
      <c r="C182" s="102" t="s">
        <v>281</v>
      </c>
      <c r="D182" s="102">
        <f>VLOOKUP(A182,[3]PDC!$A$2:$E$214,2,0)</f>
        <v>0</v>
      </c>
      <c r="E182" s="102">
        <f>VLOOKUP(A182,[3]PDC!$A$2:$E$214,3,0)</f>
        <v>0</v>
      </c>
      <c r="F182" s="102">
        <f>VLOOKUP(A182,[3]PDC!$A$2:$E$214,4,0)</f>
        <v>0</v>
      </c>
      <c r="G182" s="102">
        <f t="shared" si="2"/>
        <v>0</v>
      </c>
    </row>
    <row r="183" spans="1:7">
      <c r="A183" s="102" t="s">
        <v>667</v>
      </c>
      <c r="B183" s="102" t="s">
        <v>668</v>
      </c>
      <c r="C183" s="102" t="s">
        <v>236</v>
      </c>
      <c r="D183" s="102">
        <f>VLOOKUP(A183,[3]PDC!$A$2:$E$214,2,0)</f>
        <v>0</v>
      </c>
      <c r="E183" s="102">
        <f>VLOOKUP(A183,[3]PDC!$A$2:$E$214,3,0)</f>
        <v>0</v>
      </c>
      <c r="F183" s="102">
        <f>VLOOKUP(A183,[3]PDC!$A$2:$E$214,4,0)</f>
        <v>0</v>
      </c>
      <c r="G183" s="102">
        <f t="shared" si="2"/>
        <v>0</v>
      </c>
    </row>
    <row r="184" spans="1:7">
      <c r="A184" s="102" t="s">
        <v>669</v>
      </c>
      <c r="B184" s="102" t="s">
        <v>670</v>
      </c>
      <c r="C184" s="102" t="s">
        <v>281</v>
      </c>
      <c r="D184" s="102">
        <f>VLOOKUP(A184,[3]PDC!$A$2:$E$214,2,0)</f>
        <v>2</v>
      </c>
      <c r="E184" s="102">
        <f>VLOOKUP(A184,[3]PDC!$A$2:$E$214,3,0)</f>
        <v>2</v>
      </c>
      <c r="F184" s="102">
        <f>VLOOKUP(A184,[3]PDC!$A$2:$E$214,4,0)</f>
        <v>140</v>
      </c>
      <c r="G184" s="102">
        <f t="shared" si="2"/>
        <v>35</v>
      </c>
    </row>
    <row r="185" spans="1:7">
      <c r="A185" s="102" t="s">
        <v>671</v>
      </c>
      <c r="B185" s="102" t="s">
        <v>672</v>
      </c>
      <c r="C185" s="102" t="s">
        <v>228</v>
      </c>
      <c r="D185" s="102">
        <f>VLOOKUP(A185,[3]PDC!$A$2:$E$214,2,0)</f>
        <v>0</v>
      </c>
      <c r="E185" s="102">
        <f>VLOOKUP(A185,[3]PDC!$A$2:$E$214,3,0)</f>
        <v>0</v>
      </c>
      <c r="F185" s="102">
        <f>VLOOKUP(A185,[3]PDC!$A$2:$E$214,4,0)</f>
        <v>0</v>
      </c>
      <c r="G185" s="102">
        <f t="shared" si="2"/>
        <v>0</v>
      </c>
    </row>
    <row r="186" spans="1:7">
      <c r="A186" s="102" t="s">
        <v>673</v>
      </c>
      <c r="B186" s="102" t="s">
        <v>674</v>
      </c>
      <c r="C186" s="102" t="s">
        <v>238</v>
      </c>
      <c r="D186" s="102">
        <f>VLOOKUP(A186,[3]PDC!$A$2:$E$214,2,0)</f>
        <v>0</v>
      </c>
      <c r="E186" s="102">
        <f>VLOOKUP(A186,[3]PDC!$A$2:$E$214,3,0)</f>
        <v>0</v>
      </c>
      <c r="F186" s="102">
        <f>VLOOKUP(A186,[3]PDC!$A$2:$E$214,4,0)</f>
        <v>0</v>
      </c>
      <c r="G186" s="102">
        <f t="shared" si="2"/>
        <v>0</v>
      </c>
    </row>
    <row r="187" spans="1:7">
      <c r="A187" s="102" t="s">
        <v>675</v>
      </c>
      <c r="B187" s="102" t="s">
        <v>676</v>
      </c>
      <c r="C187" s="102" t="s">
        <v>281</v>
      </c>
      <c r="D187" s="102">
        <f>VLOOKUP(A187,[3]PDC!$A$2:$E$214,2,0)</f>
        <v>11</v>
      </c>
      <c r="E187" s="102">
        <f>VLOOKUP(A187,[3]PDC!$A$2:$E$214,3,0)</f>
        <v>11</v>
      </c>
      <c r="F187" s="102">
        <f>VLOOKUP(A187,[3]PDC!$A$2:$E$214,4,0)</f>
        <v>825</v>
      </c>
      <c r="G187" s="102">
        <f t="shared" si="2"/>
        <v>206.25</v>
      </c>
    </row>
    <row r="188" spans="1:7">
      <c r="A188" s="102" t="s">
        <v>677</v>
      </c>
      <c r="B188" s="102" t="s">
        <v>678</v>
      </c>
      <c r="C188" s="102" t="s">
        <v>281</v>
      </c>
      <c r="D188" s="102">
        <f>VLOOKUP(A188,[3]PDC!$A$2:$E$214,2,0)</f>
        <v>0</v>
      </c>
      <c r="E188" s="102">
        <f>VLOOKUP(A188,[3]PDC!$A$2:$E$214,3,0)</f>
        <v>0</v>
      </c>
      <c r="F188" s="102">
        <f>VLOOKUP(A188,[3]PDC!$A$2:$E$214,4,0)</f>
        <v>0</v>
      </c>
      <c r="G188" s="102">
        <f t="shared" si="2"/>
        <v>0</v>
      </c>
    </row>
    <row r="189" spans="1:7">
      <c r="A189" s="102" t="s">
        <v>679</v>
      </c>
      <c r="B189" s="102" t="s">
        <v>680</v>
      </c>
      <c r="C189" s="102" t="s">
        <v>281</v>
      </c>
      <c r="D189" s="102">
        <f>VLOOKUP(A189,[3]PDC!$A$2:$E$214,2,0)</f>
        <v>0</v>
      </c>
      <c r="E189" s="102">
        <f>VLOOKUP(A189,[3]PDC!$A$2:$E$214,3,0)</f>
        <v>0</v>
      </c>
      <c r="F189" s="102">
        <f>VLOOKUP(A189,[3]PDC!$A$2:$E$214,4,0)</f>
        <v>0</v>
      </c>
      <c r="G189" s="102">
        <f t="shared" si="2"/>
        <v>0</v>
      </c>
    </row>
    <row r="190" spans="1:7">
      <c r="A190" s="102" t="s">
        <v>681</v>
      </c>
      <c r="B190" s="102" t="s">
        <v>682</v>
      </c>
      <c r="C190" s="102" t="s">
        <v>236</v>
      </c>
      <c r="D190" s="102">
        <f>VLOOKUP(A190,[3]PDC!$A$2:$E$214,2,0)</f>
        <v>0</v>
      </c>
      <c r="E190" s="102">
        <f>VLOOKUP(A190,[3]PDC!$A$2:$E$214,3,0)</f>
        <v>0</v>
      </c>
      <c r="F190" s="102">
        <f>VLOOKUP(A190,[3]PDC!$A$2:$E$214,4,0)</f>
        <v>0</v>
      </c>
      <c r="G190" s="102">
        <f t="shared" si="2"/>
        <v>0</v>
      </c>
    </row>
    <row r="191" spans="1:7">
      <c r="A191" s="102" t="s">
        <v>683</v>
      </c>
      <c r="B191" s="102" t="s">
        <v>684</v>
      </c>
      <c r="C191" s="102" t="s">
        <v>243</v>
      </c>
      <c r="D191" s="102">
        <f>VLOOKUP(A191,[3]PDC!$A$2:$E$214,2,0)</f>
        <v>0</v>
      </c>
      <c r="E191" s="102">
        <f>VLOOKUP(A191,[3]PDC!$A$2:$E$214,3,0)</f>
        <v>0</v>
      </c>
      <c r="F191" s="102">
        <f>VLOOKUP(A191,[3]PDC!$A$2:$E$214,4,0)</f>
        <v>0</v>
      </c>
      <c r="G191" s="102">
        <f t="shared" si="2"/>
        <v>0</v>
      </c>
    </row>
    <row r="192" spans="1:7">
      <c r="A192" s="102" t="s">
        <v>685</v>
      </c>
      <c r="B192" s="102" t="s">
        <v>686</v>
      </c>
      <c r="C192" s="102" t="s">
        <v>228</v>
      </c>
      <c r="D192" s="102">
        <f>VLOOKUP(A192,[3]PDC!$A$2:$E$214,2,0)</f>
        <v>0</v>
      </c>
      <c r="E192" s="102">
        <f>VLOOKUP(A192,[3]PDC!$A$2:$E$214,3,0)</f>
        <v>0</v>
      </c>
      <c r="F192" s="102">
        <f>VLOOKUP(A192,[3]PDC!$A$2:$E$214,4,0)</f>
        <v>0</v>
      </c>
      <c r="G192" s="102">
        <f t="shared" si="2"/>
        <v>0</v>
      </c>
    </row>
    <row r="193" spans="1:7">
      <c r="A193" s="102" t="s">
        <v>687</v>
      </c>
      <c r="B193" s="102" t="s">
        <v>688</v>
      </c>
      <c r="C193" s="102" t="s">
        <v>281</v>
      </c>
      <c r="D193" s="102">
        <f>VLOOKUP(A193,[3]PDC!$A$2:$E$214,2,0)</f>
        <v>0</v>
      </c>
      <c r="E193" s="102">
        <f>VLOOKUP(A193,[3]PDC!$A$2:$E$214,3,0)</f>
        <v>0</v>
      </c>
      <c r="F193" s="102">
        <f>VLOOKUP(A193,[3]PDC!$A$2:$E$214,4,0)</f>
        <v>0</v>
      </c>
      <c r="G193" s="102">
        <f t="shared" si="2"/>
        <v>0</v>
      </c>
    </row>
    <row r="194" spans="1:7">
      <c r="A194" s="102" t="s">
        <v>689</v>
      </c>
      <c r="B194" s="102" t="s">
        <v>690</v>
      </c>
      <c r="C194" s="102" t="s">
        <v>230</v>
      </c>
      <c r="D194" s="102">
        <f>VLOOKUP(A194,[3]PDC!$A$2:$E$214,2,0)</f>
        <v>8</v>
      </c>
      <c r="E194" s="102">
        <f>VLOOKUP(A194,[3]PDC!$A$2:$E$214,3,0)</f>
        <v>8</v>
      </c>
      <c r="F194" s="102">
        <f>VLOOKUP(A194,[3]PDC!$A$2:$E$214,4,0)</f>
        <v>845</v>
      </c>
      <c r="G194" s="102">
        <f t="shared" si="2"/>
        <v>211.25</v>
      </c>
    </row>
    <row r="195" spans="1:7">
      <c r="A195" s="102" t="s">
        <v>691</v>
      </c>
      <c r="B195" s="102" t="s">
        <v>692</v>
      </c>
      <c r="C195" s="102" t="s">
        <v>281</v>
      </c>
      <c r="D195" s="102">
        <f>VLOOKUP(A195,[3]PDC!$A$2:$E$214,2,0)</f>
        <v>0</v>
      </c>
      <c r="E195" s="102">
        <f>VLOOKUP(A195,[3]PDC!$A$2:$E$214,3,0)</f>
        <v>0</v>
      </c>
      <c r="F195" s="102">
        <f>VLOOKUP(A195,[3]PDC!$A$2:$E$214,4,0)</f>
        <v>0</v>
      </c>
      <c r="G195" s="102">
        <f t="shared" ref="G195:G214" si="3">F195*25%</f>
        <v>0</v>
      </c>
    </row>
    <row r="196" spans="1:7">
      <c r="A196" s="102" t="s">
        <v>693</v>
      </c>
      <c r="B196" s="102" t="s">
        <v>694</v>
      </c>
      <c r="C196" s="102" t="s">
        <v>281</v>
      </c>
      <c r="D196" s="102">
        <f>VLOOKUP(A196,[3]PDC!$A$2:$E$214,2,0)</f>
        <v>2</v>
      </c>
      <c r="E196" s="102">
        <f>VLOOKUP(A196,[3]PDC!$A$2:$E$214,3,0)</f>
        <v>2</v>
      </c>
      <c r="F196" s="102">
        <f>VLOOKUP(A196,[3]PDC!$A$2:$E$214,4,0)</f>
        <v>265</v>
      </c>
      <c r="G196" s="102">
        <f t="shared" si="3"/>
        <v>66.25</v>
      </c>
    </row>
    <row r="197" spans="1:7">
      <c r="A197" s="102" t="s">
        <v>695</v>
      </c>
      <c r="B197" s="102" t="s">
        <v>696</v>
      </c>
      <c r="C197" s="102" t="s">
        <v>236</v>
      </c>
      <c r="D197" s="102">
        <f>VLOOKUP(A197,[3]PDC!$A$2:$E$214,2,0)</f>
        <v>0</v>
      </c>
      <c r="E197" s="102">
        <f>VLOOKUP(A197,[3]PDC!$A$2:$E$214,3,0)</f>
        <v>0</v>
      </c>
      <c r="F197" s="102">
        <f>VLOOKUP(A197,[3]PDC!$A$2:$E$214,4,0)</f>
        <v>0</v>
      </c>
      <c r="G197" s="102">
        <f t="shared" si="3"/>
        <v>0</v>
      </c>
    </row>
    <row r="198" spans="1:7">
      <c r="A198" s="102" t="s">
        <v>697</v>
      </c>
      <c r="B198" s="102" t="s">
        <v>698</v>
      </c>
      <c r="C198" s="102" t="s">
        <v>224</v>
      </c>
      <c r="D198" s="102">
        <f>VLOOKUP(A198,[3]PDC!$A$2:$E$214,2,0)</f>
        <v>0</v>
      </c>
      <c r="E198" s="102">
        <f>VLOOKUP(A198,[3]PDC!$A$2:$E$214,3,0)</f>
        <v>0</v>
      </c>
      <c r="F198" s="102">
        <f>VLOOKUP(A198,[3]PDC!$A$2:$E$214,4,0)</f>
        <v>0</v>
      </c>
      <c r="G198" s="102">
        <f t="shared" si="3"/>
        <v>0</v>
      </c>
    </row>
    <row r="199" spans="1:7">
      <c r="A199" s="102" t="s">
        <v>699</v>
      </c>
      <c r="B199" s="102" t="s">
        <v>700</v>
      </c>
      <c r="C199" s="102" t="s">
        <v>224</v>
      </c>
      <c r="D199" s="102">
        <f>VLOOKUP(A199,[3]PDC!$A$2:$E$214,2,0)</f>
        <v>0</v>
      </c>
      <c r="E199" s="102">
        <f>VLOOKUP(A199,[3]PDC!$A$2:$E$214,3,0)</f>
        <v>0</v>
      </c>
      <c r="F199" s="102">
        <f>VLOOKUP(A199,[3]PDC!$A$2:$E$214,4,0)</f>
        <v>0</v>
      </c>
      <c r="G199" s="102">
        <f t="shared" si="3"/>
        <v>0</v>
      </c>
    </row>
    <row r="200" spans="1:7">
      <c r="A200" s="102" t="s">
        <v>701</v>
      </c>
      <c r="B200" s="102" t="s">
        <v>702</v>
      </c>
      <c r="C200" s="102" t="s">
        <v>281</v>
      </c>
      <c r="D200" s="102">
        <f>VLOOKUP(A200,[3]PDC!$A$2:$E$214,2,0)</f>
        <v>0</v>
      </c>
      <c r="E200" s="102">
        <f>VLOOKUP(A200,[3]PDC!$A$2:$E$214,3,0)</f>
        <v>0</v>
      </c>
      <c r="F200" s="102">
        <f>VLOOKUP(A200,[3]PDC!$A$2:$E$214,4,0)</f>
        <v>0</v>
      </c>
      <c r="G200" s="102">
        <f t="shared" si="3"/>
        <v>0</v>
      </c>
    </row>
    <row r="201" spans="1:7">
      <c r="A201" s="102" t="s">
        <v>703</v>
      </c>
      <c r="B201" s="102" t="s">
        <v>704</v>
      </c>
      <c r="C201" s="102" t="s">
        <v>240</v>
      </c>
      <c r="D201" s="102">
        <f>VLOOKUP(A201,[3]PDC!$A$2:$E$214,2,0)</f>
        <v>0</v>
      </c>
      <c r="E201" s="102">
        <f>VLOOKUP(A201,[3]PDC!$A$2:$E$214,3,0)</f>
        <v>0</v>
      </c>
      <c r="F201" s="102">
        <f>VLOOKUP(A201,[3]PDC!$A$2:$E$214,4,0)</f>
        <v>0</v>
      </c>
      <c r="G201" s="102">
        <f t="shared" si="3"/>
        <v>0</v>
      </c>
    </row>
    <row r="202" spans="1:7">
      <c r="A202" s="102" t="s">
        <v>705</v>
      </c>
      <c r="B202" s="102" t="s">
        <v>706</v>
      </c>
      <c r="C202" s="102" t="s">
        <v>281</v>
      </c>
      <c r="D202" s="102">
        <f>VLOOKUP(A202,[3]PDC!$A$2:$E$214,2,0)</f>
        <v>9</v>
      </c>
      <c r="E202" s="102">
        <f>VLOOKUP(A202,[3]PDC!$A$2:$E$214,3,0)</f>
        <v>9</v>
      </c>
      <c r="F202" s="102">
        <f>VLOOKUP(A202,[3]PDC!$A$2:$E$214,4,0)</f>
        <v>930</v>
      </c>
      <c r="G202" s="102">
        <f t="shared" si="3"/>
        <v>232.5</v>
      </c>
    </row>
    <row r="203" spans="1:7">
      <c r="A203" s="102" t="s">
        <v>707</v>
      </c>
      <c r="B203" s="102" t="s">
        <v>708</v>
      </c>
      <c r="C203" s="102" t="s">
        <v>243</v>
      </c>
      <c r="D203" s="102">
        <f>VLOOKUP(A203,[3]PDC!$A$2:$E$214,2,0)</f>
        <v>0</v>
      </c>
      <c r="E203" s="102">
        <f>VLOOKUP(A203,[3]PDC!$A$2:$E$214,3,0)</f>
        <v>0</v>
      </c>
      <c r="F203" s="102">
        <f>VLOOKUP(A203,[3]PDC!$A$2:$E$214,4,0)</f>
        <v>0</v>
      </c>
      <c r="G203" s="102">
        <f t="shared" si="3"/>
        <v>0</v>
      </c>
    </row>
    <row r="204" spans="1:7">
      <c r="A204" s="102" t="s">
        <v>709</v>
      </c>
      <c r="B204" s="102" t="s">
        <v>710</v>
      </c>
      <c r="C204" s="102" t="s">
        <v>232</v>
      </c>
      <c r="D204" s="102">
        <f>VLOOKUP(A204,[3]PDC!$A$2:$E$214,2,0)</f>
        <v>0</v>
      </c>
      <c r="E204" s="102">
        <f>VLOOKUP(A204,[3]PDC!$A$2:$E$214,3,0)</f>
        <v>0</v>
      </c>
      <c r="F204" s="102">
        <f>VLOOKUP(A204,[3]PDC!$A$2:$E$214,4,0)</f>
        <v>0</v>
      </c>
      <c r="G204" s="102">
        <f t="shared" si="3"/>
        <v>0</v>
      </c>
    </row>
    <row r="205" spans="1:7">
      <c r="A205" s="102" t="s">
        <v>711</v>
      </c>
      <c r="B205" s="102" t="s">
        <v>712</v>
      </c>
      <c r="C205" s="102" t="s">
        <v>248</v>
      </c>
      <c r="D205" s="102">
        <f>VLOOKUP(A205,[3]PDC!$A$2:$E$214,2,0)</f>
        <v>0</v>
      </c>
      <c r="E205" s="102">
        <f>VLOOKUP(A205,[3]PDC!$A$2:$E$214,3,0)</f>
        <v>0</v>
      </c>
      <c r="F205" s="102">
        <f>VLOOKUP(A205,[3]PDC!$A$2:$E$214,4,0)</f>
        <v>0</v>
      </c>
      <c r="G205" s="102">
        <f t="shared" si="3"/>
        <v>0</v>
      </c>
    </row>
    <row r="206" spans="1:7">
      <c r="A206" s="102" t="s">
        <v>713</v>
      </c>
      <c r="B206" s="102" t="s">
        <v>714</v>
      </c>
      <c r="C206" s="102" t="s">
        <v>281</v>
      </c>
      <c r="D206" s="102">
        <f>VLOOKUP(A206,[3]PDC!$A$2:$E$214,2,0)</f>
        <v>0</v>
      </c>
      <c r="E206" s="102">
        <f>VLOOKUP(A206,[3]PDC!$A$2:$E$214,3,0)</f>
        <v>0</v>
      </c>
      <c r="F206" s="102">
        <f>VLOOKUP(A206,[3]PDC!$A$2:$E$214,4,0)</f>
        <v>0</v>
      </c>
      <c r="G206" s="102">
        <f t="shared" si="3"/>
        <v>0</v>
      </c>
    </row>
    <row r="207" spans="1:7">
      <c r="A207" s="102" t="s">
        <v>715</v>
      </c>
      <c r="B207" s="102" t="s">
        <v>716</v>
      </c>
      <c r="C207" s="102" t="s">
        <v>232</v>
      </c>
      <c r="D207" s="102">
        <f>VLOOKUP(A207,[3]PDC!$A$2:$E$214,2,0)</f>
        <v>0</v>
      </c>
      <c r="E207" s="102">
        <f>VLOOKUP(A207,[3]PDC!$A$2:$E$214,3,0)</f>
        <v>0</v>
      </c>
      <c r="F207" s="102">
        <f>VLOOKUP(A207,[3]PDC!$A$2:$E$214,4,0)</f>
        <v>0</v>
      </c>
      <c r="G207" s="102">
        <f t="shared" si="3"/>
        <v>0</v>
      </c>
    </row>
    <row r="208" spans="1:7">
      <c r="A208" s="102" t="s">
        <v>717</v>
      </c>
      <c r="B208" s="102" t="s">
        <v>718</v>
      </c>
      <c r="C208" s="102" t="s">
        <v>243</v>
      </c>
      <c r="D208" s="102">
        <f>VLOOKUP(A208,[3]PDC!$A$2:$E$214,2,0)</f>
        <v>0</v>
      </c>
      <c r="E208" s="102">
        <f>VLOOKUP(A208,[3]PDC!$A$2:$E$214,3,0)</f>
        <v>0</v>
      </c>
      <c r="F208" s="102">
        <f>VLOOKUP(A208,[3]PDC!$A$2:$E$214,4,0)</f>
        <v>0</v>
      </c>
      <c r="G208" s="102">
        <f t="shared" si="3"/>
        <v>0</v>
      </c>
    </row>
    <row r="209" spans="1:7">
      <c r="A209" s="102" t="s">
        <v>719</v>
      </c>
      <c r="B209" s="102" t="s">
        <v>720</v>
      </c>
      <c r="C209" s="102" t="s">
        <v>232</v>
      </c>
      <c r="D209" s="102">
        <f>VLOOKUP(A209,[3]PDC!$A$2:$E$214,2,0)</f>
        <v>0</v>
      </c>
      <c r="E209" s="102">
        <f>VLOOKUP(A209,[3]PDC!$A$2:$E$214,3,0)</f>
        <v>0</v>
      </c>
      <c r="F209" s="102">
        <f>VLOOKUP(A209,[3]PDC!$A$2:$E$214,4,0)</f>
        <v>0</v>
      </c>
      <c r="G209" s="102">
        <f t="shared" si="3"/>
        <v>0</v>
      </c>
    </row>
    <row r="210" spans="1:7">
      <c r="A210" s="102" t="s">
        <v>721</v>
      </c>
      <c r="B210" s="102" t="s">
        <v>722</v>
      </c>
      <c r="C210" s="102" t="s">
        <v>232</v>
      </c>
      <c r="D210" s="102">
        <f>VLOOKUP(A210,[3]PDC!$A$2:$E$214,2,0)</f>
        <v>0</v>
      </c>
      <c r="E210" s="102">
        <f>VLOOKUP(A210,[3]PDC!$A$2:$E$214,3,0)</f>
        <v>0</v>
      </c>
      <c r="F210" s="102">
        <f>VLOOKUP(A210,[3]PDC!$A$2:$E$214,4,0)</f>
        <v>0</v>
      </c>
      <c r="G210" s="102">
        <f t="shared" si="3"/>
        <v>0</v>
      </c>
    </row>
    <row r="211" spans="1:7">
      <c r="A211" s="102" t="s">
        <v>723</v>
      </c>
      <c r="B211" s="102" t="s">
        <v>724</v>
      </c>
      <c r="C211" s="102" t="s">
        <v>281</v>
      </c>
      <c r="D211" s="102">
        <f>VLOOKUP(A211,[3]PDC!$A$2:$E$214,2,0)</f>
        <v>0</v>
      </c>
      <c r="E211" s="102">
        <f>VLOOKUP(A211,[3]PDC!$A$2:$E$214,3,0)</f>
        <v>0</v>
      </c>
      <c r="F211" s="102">
        <f>VLOOKUP(A211,[3]PDC!$A$2:$E$214,4,0)</f>
        <v>0</v>
      </c>
      <c r="G211" s="102">
        <f t="shared" si="3"/>
        <v>0</v>
      </c>
    </row>
    <row r="212" spans="1:7">
      <c r="A212" s="102" t="s">
        <v>725</v>
      </c>
      <c r="B212" s="102" t="s">
        <v>726</v>
      </c>
      <c r="C212" s="102" t="s">
        <v>281</v>
      </c>
      <c r="D212" s="102">
        <f>VLOOKUP(A212,[3]PDC!$A$2:$E$214,2,0)</f>
        <v>0</v>
      </c>
      <c r="E212" s="102">
        <f>VLOOKUP(A212,[3]PDC!$A$2:$E$214,3,0)</f>
        <v>0</v>
      </c>
      <c r="F212" s="102">
        <f>VLOOKUP(A212,[3]PDC!$A$2:$E$214,4,0)</f>
        <v>0</v>
      </c>
      <c r="G212" s="102">
        <f t="shared" si="3"/>
        <v>0</v>
      </c>
    </row>
    <row r="213" spans="1:7">
      <c r="A213" s="102" t="s">
        <v>727</v>
      </c>
      <c r="B213" s="102" t="s">
        <v>728</v>
      </c>
      <c r="C213" s="102" t="s">
        <v>235</v>
      </c>
      <c r="D213" s="102">
        <f>VLOOKUP(A213,[3]PDC!$A$2:$E$214,2,0)</f>
        <v>0</v>
      </c>
      <c r="E213" s="102">
        <f>VLOOKUP(A213,[3]PDC!$A$2:$E$214,3,0)</f>
        <v>0</v>
      </c>
      <c r="F213" s="102">
        <f>VLOOKUP(A213,[3]PDC!$A$2:$E$214,4,0)</f>
        <v>0</v>
      </c>
      <c r="G213" s="102">
        <f t="shared" si="3"/>
        <v>0</v>
      </c>
    </row>
    <row r="214" spans="1:7">
      <c r="A214" s="102" t="s">
        <v>729</v>
      </c>
      <c r="B214" s="102" t="s">
        <v>730</v>
      </c>
      <c r="C214" s="102" t="s">
        <v>288</v>
      </c>
      <c r="D214" s="102">
        <f>VLOOKUP(A214,[3]PDC!$A$2:$E$214,2,0)</f>
        <v>0</v>
      </c>
      <c r="E214" s="102">
        <f>VLOOKUP(A214,[3]PDC!$A$2:$E$214,3,0)</f>
        <v>0</v>
      </c>
      <c r="F214" s="102">
        <f>VLOOKUP(A214,[3]PDC!$A$2:$E$214,4,0)</f>
        <v>0</v>
      </c>
      <c r="G214" s="102">
        <f t="shared" si="3"/>
        <v>0</v>
      </c>
    </row>
    <row r="215" spans="1:7">
      <c r="D215" s="105">
        <f>SUM(D2:D214)</f>
        <v>11651</v>
      </c>
      <c r="E215" s="105">
        <f>SUM(E2:E214)</f>
        <v>11651</v>
      </c>
      <c r="F215" s="105">
        <f>SUM(F2:F214)</f>
        <v>1102215</v>
      </c>
      <c r="G215" s="105">
        <f>SUM(G2:G214)</f>
        <v>275553.75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FAM</vt:lpstr>
      <vt:lpstr>OFM</vt:lpstr>
      <vt:lpstr>FAM (2)</vt:lpstr>
      <vt:lpstr>OFM (2)</vt:lpstr>
      <vt:lpstr>PSP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</dc:creator>
  <cp:lastModifiedBy>User</cp:lastModifiedBy>
  <dcterms:created xsi:type="dcterms:W3CDTF">2017-10-12T07:41:12Z</dcterms:created>
  <dcterms:modified xsi:type="dcterms:W3CDTF">2017-11-04T03:03:36Z</dcterms:modified>
</cp:coreProperties>
</file>