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y\Desktop\COM MAY\"/>
    </mc:Choice>
  </mc:AlternateContent>
  <xr:revisionPtr revIDLastSave="0" documentId="10_ncr:8100000_{52DB40D0-98B0-43A6-980A-C94D20C1DE6F}" xr6:coauthVersionLast="33" xr6:coauthVersionMax="33" xr10:uidLastSave="{00000000-0000-0000-0000-000000000000}"/>
  <bookViews>
    <workbookView xWindow="0" yWindow="0" windowWidth="20490" windowHeight="7530" tabRatio="713" activeTab="8" xr2:uid="{00000000-000D-0000-FFFF-FFFF00000000}"/>
  </bookViews>
  <sheets>
    <sheet name="Sum APR" sheetId="13" r:id="rId1"/>
    <sheet name="Sum MAR" sheetId="11" state="hidden" r:id="rId2"/>
    <sheet name="OFM" sheetId="2" r:id="rId3"/>
    <sheet name="FAM" sheetId="3" r:id="rId4"/>
    <sheet name="B2S" sheetId="4" r:id="rId5"/>
    <sheet name="TOP" sheetId="7" r:id="rId6"/>
    <sheet name="LEG" sheetId="10" r:id="rId7"/>
    <sheet name="MBC" sheetId="12" r:id="rId8"/>
    <sheet name="PSP" sheetId="5" r:id="rId9"/>
    <sheet name="Remark" sheetId="1" r:id="rId10"/>
    <sheet name="Sum DEC" sheetId="6" state="hidden" r:id="rId11"/>
    <sheet name="Sum JAN" sheetId="8" state="hidden" r:id="rId12"/>
    <sheet name="Sum FEB" sheetId="9" state="hidden" r:id="rId13"/>
  </sheets>
  <externalReferences>
    <externalReference r:id="rId14"/>
  </externalReferences>
  <definedNames>
    <definedName name="_xlnm._FilterDatabase" localSheetId="3" hidden="1">FAM!$A$2:$AJ$2</definedName>
    <definedName name="_xlnm._FilterDatabase" localSheetId="6" hidden="1">LEG!$A$2:$E$2</definedName>
    <definedName name="_xlnm._FilterDatabase" localSheetId="7" hidden="1">MBC!$A$2:$C$2</definedName>
    <definedName name="_xlnm._FilterDatabase" localSheetId="8" hidden="1">PSP!$A$2:$Y$480</definedName>
    <definedName name="_xlnm._FilterDatabase" localSheetId="9" hidden="1">Remark!$J$2:$L$373</definedName>
    <definedName name="_xlnm._FilterDatabase" localSheetId="0" hidden="1">'Sum APR'!$B$9:$M$180</definedName>
    <definedName name="_xlnm._FilterDatabase" localSheetId="10" hidden="1">'Sum DEC'!$B$4:$I$165</definedName>
    <definedName name="_xlnm._FilterDatabase" localSheetId="12" hidden="1">'Sum FEB'!$B$9:$L$180</definedName>
    <definedName name="_xlnm._FilterDatabase" localSheetId="11" hidden="1">'Sum JAN'!$A$7:$K$194</definedName>
    <definedName name="_xlnm._FilterDatabase" localSheetId="1" hidden="1">'Sum MAR'!$A$9:$L$180</definedName>
    <definedName name="_xlnm._FilterDatabase" localSheetId="5" hidden="1">TOP!$A$2:$F$2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3" l="1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0" i="13"/>
  <c r="AH555" i="5"/>
  <c r="AG555" i="5"/>
  <c r="AF555" i="5"/>
  <c r="AH4" i="5" l="1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H373" i="5"/>
  <c r="AH374" i="5"/>
  <c r="AH375" i="5"/>
  <c r="AH376" i="5"/>
  <c r="AH377" i="5"/>
  <c r="AH378" i="5"/>
  <c r="AH379" i="5"/>
  <c r="AH380" i="5"/>
  <c r="AH381" i="5"/>
  <c r="AH382" i="5"/>
  <c r="AH383" i="5"/>
  <c r="AH384" i="5"/>
  <c r="AH385" i="5"/>
  <c r="AH386" i="5"/>
  <c r="AH387" i="5"/>
  <c r="AH388" i="5"/>
  <c r="AH389" i="5"/>
  <c r="AH390" i="5"/>
  <c r="AH391" i="5"/>
  <c r="AH392" i="5"/>
  <c r="AH393" i="5"/>
  <c r="AH394" i="5"/>
  <c r="AH395" i="5"/>
  <c r="AH396" i="5"/>
  <c r="AH397" i="5"/>
  <c r="AH398" i="5"/>
  <c r="AH399" i="5"/>
  <c r="AH400" i="5"/>
  <c r="AH401" i="5"/>
  <c r="AH402" i="5"/>
  <c r="AH403" i="5"/>
  <c r="AH404" i="5"/>
  <c r="AH405" i="5"/>
  <c r="AH406" i="5"/>
  <c r="AH407" i="5"/>
  <c r="AH408" i="5"/>
  <c r="AH409" i="5"/>
  <c r="AH410" i="5"/>
  <c r="AH411" i="5"/>
  <c r="AH412" i="5"/>
  <c r="AH413" i="5"/>
  <c r="AH414" i="5"/>
  <c r="AH415" i="5"/>
  <c r="AH416" i="5"/>
  <c r="AH417" i="5"/>
  <c r="AH418" i="5"/>
  <c r="AH419" i="5"/>
  <c r="AH420" i="5"/>
  <c r="AH421" i="5"/>
  <c r="AH422" i="5"/>
  <c r="AH423" i="5"/>
  <c r="AH424" i="5"/>
  <c r="AH425" i="5"/>
  <c r="AH426" i="5"/>
  <c r="AH427" i="5"/>
  <c r="AH428" i="5"/>
  <c r="AH429" i="5"/>
  <c r="AH430" i="5"/>
  <c r="AH431" i="5"/>
  <c r="AH432" i="5"/>
  <c r="AH433" i="5"/>
  <c r="AH434" i="5"/>
  <c r="AH435" i="5"/>
  <c r="AH436" i="5"/>
  <c r="AH437" i="5"/>
  <c r="AH438" i="5"/>
  <c r="AH439" i="5"/>
  <c r="AH440" i="5"/>
  <c r="AH441" i="5"/>
  <c r="AH442" i="5"/>
  <c r="AH443" i="5"/>
  <c r="AH444" i="5"/>
  <c r="AH445" i="5"/>
  <c r="AH446" i="5"/>
  <c r="AH447" i="5"/>
  <c r="AH448" i="5"/>
  <c r="AH449" i="5"/>
  <c r="AH450" i="5"/>
  <c r="AH451" i="5"/>
  <c r="AH452" i="5"/>
  <c r="AH453" i="5"/>
  <c r="AH454" i="5"/>
  <c r="AH455" i="5"/>
  <c r="AH456" i="5"/>
  <c r="AH457" i="5"/>
  <c r="AH458" i="5"/>
  <c r="AH459" i="5"/>
  <c r="AH460" i="5"/>
  <c r="AH461" i="5"/>
  <c r="AH462" i="5"/>
  <c r="AH463" i="5"/>
  <c r="AH464" i="5"/>
  <c r="AH465" i="5"/>
  <c r="AH466" i="5"/>
  <c r="AH467" i="5"/>
  <c r="AH468" i="5"/>
  <c r="AH469" i="5"/>
  <c r="AH470" i="5"/>
  <c r="AH471" i="5"/>
  <c r="AH472" i="5"/>
  <c r="AH473" i="5"/>
  <c r="AH474" i="5"/>
  <c r="AH475" i="5"/>
  <c r="AH476" i="5"/>
  <c r="AH477" i="5"/>
  <c r="AH478" i="5"/>
  <c r="AH479" i="5"/>
  <c r="AH480" i="5"/>
  <c r="AH481" i="5"/>
  <c r="AH482" i="5"/>
  <c r="AH483" i="5"/>
  <c r="AH484" i="5"/>
  <c r="AH485" i="5"/>
  <c r="AH486" i="5"/>
  <c r="AH487" i="5"/>
  <c r="AH488" i="5"/>
  <c r="AH489" i="5"/>
  <c r="AH490" i="5"/>
  <c r="AH491" i="5"/>
  <c r="AH492" i="5"/>
  <c r="AH493" i="5"/>
  <c r="AH494" i="5"/>
  <c r="AH495" i="5"/>
  <c r="AH496" i="5"/>
  <c r="AH497" i="5"/>
  <c r="AH498" i="5"/>
  <c r="AH499" i="5"/>
  <c r="AH500" i="5"/>
  <c r="AH501" i="5"/>
  <c r="AH502" i="5"/>
  <c r="AH503" i="5"/>
  <c r="AH504" i="5"/>
  <c r="AH505" i="5"/>
  <c r="AH506" i="5"/>
  <c r="AH507" i="5"/>
  <c r="AH508" i="5"/>
  <c r="AH509" i="5"/>
  <c r="AH510" i="5"/>
  <c r="AH511" i="5"/>
  <c r="AH512" i="5"/>
  <c r="AH513" i="5"/>
  <c r="AH514" i="5"/>
  <c r="AH515" i="5"/>
  <c r="AH516" i="5"/>
  <c r="AH517" i="5"/>
  <c r="AH518" i="5"/>
  <c r="AH519" i="5"/>
  <c r="AH520" i="5"/>
  <c r="AH521" i="5"/>
  <c r="AH522" i="5"/>
  <c r="AH523" i="5"/>
  <c r="AH524" i="5"/>
  <c r="AH525" i="5"/>
  <c r="AH526" i="5"/>
  <c r="AH527" i="5"/>
  <c r="AH528" i="5"/>
  <c r="AH529" i="5"/>
  <c r="AH530" i="5"/>
  <c r="AH531" i="5"/>
  <c r="AH532" i="5"/>
  <c r="AH533" i="5"/>
  <c r="AH534" i="5"/>
  <c r="AH535" i="5"/>
  <c r="AH536" i="5"/>
  <c r="AH537" i="5"/>
  <c r="AH538" i="5"/>
  <c r="AH539" i="5"/>
  <c r="AH540" i="5"/>
  <c r="AH541" i="5"/>
  <c r="AH542" i="5"/>
  <c r="AH543" i="5"/>
  <c r="AH544" i="5"/>
  <c r="AH545" i="5"/>
  <c r="AH546" i="5"/>
  <c r="AH547" i="5"/>
  <c r="AH548" i="5"/>
  <c r="AH549" i="5"/>
  <c r="AH550" i="5"/>
  <c r="AH551" i="5"/>
  <c r="AH552" i="5"/>
  <c r="AH553" i="5"/>
  <c r="AH554" i="5"/>
  <c r="AH3" i="5"/>
  <c r="L15" i="12" l="1"/>
  <c r="R12" i="10"/>
  <c r="R51" i="7"/>
  <c r="U44" i="4"/>
  <c r="AS62" i="2"/>
  <c r="AS406" i="3"/>
  <c r="AR62" i="2"/>
  <c r="AQ62" i="2"/>
  <c r="I11" i="13" l="1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0" i="13"/>
  <c r="E10" i="13"/>
  <c r="L4" i="12"/>
  <c r="L5" i="12"/>
  <c r="L6" i="12"/>
  <c r="L7" i="12"/>
  <c r="L8" i="12"/>
  <c r="L9" i="12"/>
  <c r="L10" i="12"/>
  <c r="L11" i="12"/>
  <c r="L12" i="12"/>
  <c r="L13" i="12"/>
  <c r="L14" i="12"/>
  <c r="L3" i="12"/>
  <c r="K15" i="12"/>
  <c r="J15" i="12"/>
  <c r="Q12" i="10" l="1"/>
  <c r="P12" i="10"/>
  <c r="R4" i="10"/>
  <c r="R5" i="10"/>
  <c r="R6" i="10"/>
  <c r="R7" i="10"/>
  <c r="R8" i="10"/>
  <c r="R9" i="10"/>
  <c r="R10" i="10"/>
  <c r="R11" i="10"/>
  <c r="R3" i="10"/>
  <c r="Q51" i="7"/>
  <c r="P51" i="7"/>
  <c r="R49" i="7"/>
  <c r="R5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3" i="7"/>
  <c r="U4" i="4"/>
  <c r="U5" i="4"/>
  <c r="U6" i="4"/>
  <c r="U7" i="4"/>
  <c r="U8" i="4"/>
  <c r="U10" i="4"/>
  <c r="U12" i="4"/>
  <c r="U13" i="4"/>
  <c r="U14" i="4"/>
  <c r="U16" i="4"/>
  <c r="U18" i="4"/>
  <c r="U19" i="4"/>
  <c r="U20" i="4"/>
  <c r="U21" i="4"/>
  <c r="U22" i="4"/>
  <c r="U23" i="4"/>
  <c r="U25" i="4"/>
  <c r="U26" i="4"/>
  <c r="U27" i="4"/>
  <c r="U28" i="4"/>
  <c r="U29" i="4"/>
  <c r="U32" i="4"/>
  <c r="U33" i="4"/>
  <c r="U34" i="4"/>
  <c r="U36" i="4"/>
  <c r="U37" i="4"/>
  <c r="U38" i="4"/>
  <c r="U40" i="4"/>
  <c r="U41" i="4"/>
  <c r="U42" i="4"/>
  <c r="U43" i="4"/>
  <c r="U3" i="4"/>
  <c r="T44" i="4"/>
  <c r="S44" i="4"/>
  <c r="AR406" i="3"/>
  <c r="AQ406" i="3"/>
  <c r="AS404" i="3"/>
  <c r="AS405" i="3"/>
  <c r="AS400" i="3"/>
  <c r="AS401" i="3"/>
  <c r="AS402" i="3"/>
  <c r="AS403" i="3"/>
  <c r="AS391" i="3"/>
  <c r="AS392" i="3"/>
  <c r="AS393" i="3"/>
  <c r="AS394" i="3"/>
  <c r="AS395" i="3"/>
  <c r="AS396" i="3"/>
  <c r="AS397" i="3"/>
  <c r="AS398" i="3"/>
  <c r="AS399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27" i="3"/>
  <c r="AS228" i="3"/>
  <c r="AS229" i="3"/>
  <c r="AS230" i="3"/>
  <c r="AS231" i="3"/>
  <c r="AS204" i="3" l="1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3" i="3"/>
  <c r="E11" i="13"/>
  <c r="K11" i="13" s="1"/>
  <c r="E12" i="13"/>
  <c r="K12" i="13" s="1"/>
  <c r="E13" i="13"/>
  <c r="K13" i="13" s="1"/>
  <c r="E14" i="13"/>
  <c r="K14" i="13" s="1"/>
  <c r="E15" i="13"/>
  <c r="K15" i="13" s="1"/>
  <c r="E16" i="13"/>
  <c r="K16" i="13" s="1"/>
  <c r="E17" i="13"/>
  <c r="K17" i="13" s="1"/>
  <c r="E18" i="13"/>
  <c r="K18" i="13" s="1"/>
  <c r="E19" i="13"/>
  <c r="K19" i="13" s="1"/>
  <c r="E20" i="13"/>
  <c r="K20" i="13" s="1"/>
  <c r="E21" i="13"/>
  <c r="K21" i="13" s="1"/>
  <c r="E22" i="13"/>
  <c r="K22" i="13" s="1"/>
  <c r="E23" i="13"/>
  <c r="K23" i="13" s="1"/>
  <c r="E24" i="13"/>
  <c r="K24" i="13" s="1"/>
  <c r="E25" i="13"/>
  <c r="K25" i="13" s="1"/>
  <c r="E26" i="13"/>
  <c r="K26" i="13" s="1"/>
  <c r="E27" i="13"/>
  <c r="K27" i="13" s="1"/>
  <c r="E28" i="13"/>
  <c r="K28" i="13" s="1"/>
  <c r="E29" i="13"/>
  <c r="K29" i="13" s="1"/>
  <c r="E30" i="13"/>
  <c r="K30" i="13" s="1"/>
  <c r="E31" i="13"/>
  <c r="K31" i="13" s="1"/>
  <c r="E32" i="13"/>
  <c r="K32" i="13" s="1"/>
  <c r="E33" i="13"/>
  <c r="K33" i="13" s="1"/>
  <c r="E34" i="13"/>
  <c r="K34" i="13" s="1"/>
  <c r="E35" i="13"/>
  <c r="K35" i="13" s="1"/>
  <c r="E36" i="13"/>
  <c r="K36" i="13" s="1"/>
  <c r="E37" i="13"/>
  <c r="K37" i="13" s="1"/>
  <c r="E38" i="13"/>
  <c r="K38" i="13" s="1"/>
  <c r="E39" i="13"/>
  <c r="K39" i="13" s="1"/>
  <c r="E40" i="13"/>
  <c r="K40" i="13" s="1"/>
  <c r="E41" i="13"/>
  <c r="K41" i="13" s="1"/>
  <c r="E42" i="13"/>
  <c r="K42" i="13" s="1"/>
  <c r="E43" i="13"/>
  <c r="K43" i="13" s="1"/>
  <c r="E44" i="13"/>
  <c r="K44" i="13" s="1"/>
  <c r="E45" i="13"/>
  <c r="K45" i="13" s="1"/>
  <c r="E46" i="13"/>
  <c r="K46" i="13" s="1"/>
  <c r="E47" i="13"/>
  <c r="K47" i="13" s="1"/>
  <c r="E48" i="13"/>
  <c r="K48" i="13" s="1"/>
  <c r="E49" i="13"/>
  <c r="K49" i="13" s="1"/>
  <c r="E50" i="13"/>
  <c r="K50" i="13" s="1"/>
  <c r="E51" i="13"/>
  <c r="K51" i="13" s="1"/>
  <c r="E52" i="13"/>
  <c r="K52" i="13" s="1"/>
  <c r="E53" i="13"/>
  <c r="K53" i="13" s="1"/>
  <c r="E54" i="13"/>
  <c r="K54" i="13" s="1"/>
  <c r="E55" i="13"/>
  <c r="K55" i="13" s="1"/>
  <c r="E56" i="13"/>
  <c r="K56" i="13" s="1"/>
  <c r="E57" i="13"/>
  <c r="K57" i="13" s="1"/>
  <c r="E58" i="13"/>
  <c r="K58" i="13" s="1"/>
  <c r="E59" i="13"/>
  <c r="K59" i="13" s="1"/>
  <c r="E60" i="13"/>
  <c r="K60" i="13" s="1"/>
  <c r="E61" i="13"/>
  <c r="K61" i="13" s="1"/>
  <c r="E62" i="13"/>
  <c r="K62" i="13" s="1"/>
  <c r="E63" i="13"/>
  <c r="K63" i="13" s="1"/>
  <c r="E64" i="13"/>
  <c r="K64" i="13" s="1"/>
  <c r="E65" i="13"/>
  <c r="K65" i="13" s="1"/>
  <c r="E66" i="13"/>
  <c r="K66" i="13" s="1"/>
  <c r="E67" i="13"/>
  <c r="K67" i="13" s="1"/>
  <c r="E68" i="13"/>
  <c r="K68" i="13" s="1"/>
  <c r="E69" i="13"/>
  <c r="K69" i="13" s="1"/>
  <c r="E70" i="13"/>
  <c r="K70" i="13" s="1"/>
  <c r="E71" i="13"/>
  <c r="K71" i="13" s="1"/>
  <c r="E72" i="13"/>
  <c r="K72" i="13" s="1"/>
  <c r="E73" i="13"/>
  <c r="K73" i="13" s="1"/>
  <c r="E74" i="13"/>
  <c r="K74" i="13" s="1"/>
  <c r="E75" i="13"/>
  <c r="K75" i="13" s="1"/>
  <c r="E76" i="13"/>
  <c r="K76" i="13" s="1"/>
  <c r="E77" i="13"/>
  <c r="K77" i="13" s="1"/>
  <c r="E78" i="13"/>
  <c r="K78" i="13" s="1"/>
  <c r="E79" i="13"/>
  <c r="K79" i="13" s="1"/>
  <c r="E80" i="13"/>
  <c r="K80" i="13" s="1"/>
  <c r="E81" i="13"/>
  <c r="K81" i="13" s="1"/>
  <c r="E82" i="13"/>
  <c r="K82" i="13" s="1"/>
  <c r="E83" i="13"/>
  <c r="K83" i="13" s="1"/>
  <c r="E84" i="13"/>
  <c r="K84" i="13" s="1"/>
  <c r="E85" i="13"/>
  <c r="K85" i="13" s="1"/>
  <c r="E86" i="13"/>
  <c r="K86" i="13" s="1"/>
  <c r="E87" i="13"/>
  <c r="K87" i="13" s="1"/>
  <c r="E88" i="13"/>
  <c r="K88" i="13" s="1"/>
  <c r="E89" i="13"/>
  <c r="K89" i="13" s="1"/>
  <c r="E90" i="13"/>
  <c r="K90" i="13" s="1"/>
  <c r="E91" i="13"/>
  <c r="K91" i="13" s="1"/>
  <c r="E92" i="13"/>
  <c r="K92" i="13" s="1"/>
  <c r="E93" i="13"/>
  <c r="K93" i="13" s="1"/>
  <c r="E94" i="13"/>
  <c r="K94" i="13" s="1"/>
  <c r="E95" i="13"/>
  <c r="K95" i="13" s="1"/>
  <c r="E96" i="13"/>
  <c r="K96" i="13" s="1"/>
  <c r="E97" i="13"/>
  <c r="K97" i="13" s="1"/>
  <c r="E98" i="13"/>
  <c r="K98" i="13" s="1"/>
  <c r="E99" i="13"/>
  <c r="K99" i="13" s="1"/>
  <c r="E100" i="13"/>
  <c r="K100" i="13" s="1"/>
  <c r="E101" i="13"/>
  <c r="K101" i="13" s="1"/>
  <c r="E102" i="13"/>
  <c r="K102" i="13" s="1"/>
  <c r="E103" i="13"/>
  <c r="K103" i="13" s="1"/>
  <c r="E104" i="13"/>
  <c r="K104" i="13" s="1"/>
  <c r="E105" i="13"/>
  <c r="K105" i="13" s="1"/>
  <c r="E106" i="13"/>
  <c r="K106" i="13" s="1"/>
  <c r="E107" i="13"/>
  <c r="K107" i="13" s="1"/>
  <c r="E108" i="13"/>
  <c r="K108" i="13" s="1"/>
  <c r="E109" i="13"/>
  <c r="K109" i="13" s="1"/>
  <c r="E110" i="13"/>
  <c r="K110" i="13" s="1"/>
  <c r="E111" i="13"/>
  <c r="K111" i="13" s="1"/>
  <c r="E112" i="13"/>
  <c r="K112" i="13" s="1"/>
  <c r="E113" i="13"/>
  <c r="K113" i="13" s="1"/>
  <c r="E114" i="13"/>
  <c r="K114" i="13" s="1"/>
  <c r="E115" i="13"/>
  <c r="K115" i="13" s="1"/>
  <c r="E116" i="13"/>
  <c r="K116" i="13" s="1"/>
  <c r="E117" i="13"/>
  <c r="K117" i="13" s="1"/>
  <c r="E118" i="13"/>
  <c r="K118" i="13" s="1"/>
  <c r="E119" i="13"/>
  <c r="K119" i="13" s="1"/>
  <c r="E120" i="13"/>
  <c r="K120" i="13" s="1"/>
  <c r="E121" i="13"/>
  <c r="K121" i="13" s="1"/>
  <c r="E122" i="13"/>
  <c r="K122" i="13" s="1"/>
  <c r="E123" i="13"/>
  <c r="K123" i="13" s="1"/>
  <c r="E124" i="13"/>
  <c r="K124" i="13" s="1"/>
  <c r="E125" i="13"/>
  <c r="K125" i="13" s="1"/>
  <c r="E126" i="13"/>
  <c r="K126" i="13" s="1"/>
  <c r="E127" i="13"/>
  <c r="K127" i="13" s="1"/>
  <c r="E128" i="13"/>
  <c r="K128" i="13" s="1"/>
  <c r="E129" i="13"/>
  <c r="K129" i="13" s="1"/>
  <c r="E130" i="13"/>
  <c r="K130" i="13" s="1"/>
  <c r="E131" i="13"/>
  <c r="K131" i="13" s="1"/>
  <c r="E132" i="13"/>
  <c r="K132" i="13" s="1"/>
  <c r="E133" i="13"/>
  <c r="K133" i="13" s="1"/>
  <c r="E134" i="13"/>
  <c r="K134" i="13" s="1"/>
  <c r="E135" i="13"/>
  <c r="K135" i="13" s="1"/>
  <c r="E136" i="13"/>
  <c r="K136" i="13" s="1"/>
  <c r="E137" i="13"/>
  <c r="K137" i="13" s="1"/>
  <c r="E138" i="13"/>
  <c r="K138" i="13" s="1"/>
  <c r="E139" i="13"/>
  <c r="K139" i="13" s="1"/>
  <c r="E140" i="13"/>
  <c r="K140" i="13" s="1"/>
  <c r="E141" i="13"/>
  <c r="K141" i="13" s="1"/>
  <c r="E142" i="13"/>
  <c r="K142" i="13" s="1"/>
  <c r="E143" i="13"/>
  <c r="K143" i="13" s="1"/>
  <c r="E144" i="13"/>
  <c r="K144" i="13" s="1"/>
  <c r="E145" i="13"/>
  <c r="K145" i="13" s="1"/>
  <c r="E146" i="13"/>
  <c r="K146" i="13" s="1"/>
  <c r="E147" i="13"/>
  <c r="K147" i="13" s="1"/>
  <c r="E148" i="13"/>
  <c r="K148" i="13" s="1"/>
  <c r="E149" i="13"/>
  <c r="K149" i="13" s="1"/>
  <c r="E150" i="13"/>
  <c r="K150" i="13" s="1"/>
  <c r="E151" i="13"/>
  <c r="K151" i="13" s="1"/>
  <c r="E152" i="13"/>
  <c r="K152" i="13" s="1"/>
  <c r="E153" i="13"/>
  <c r="K153" i="13" s="1"/>
  <c r="E154" i="13"/>
  <c r="K154" i="13" s="1"/>
  <c r="E155" i="13"/>
  <c r="K155" i="13" s="1"/>
  <c r="E156" i="13"/>
  <c r="K156" i="13" s="1"/>
  <c r="E157" i="13"/>
  <c r="K157" i="13" s="1"/>
  <c r="E158" i="13"/>
  <c r="K158" i="13" s="1"/>
  <c r="E159" i="13"/>
  <c r="K159" i="13" s="1"/>
  <c r="E160" i="13"/>
  <c r="K160" i="13" s="1"/>
  <c r="E161" i="13"/>
  <c r="K161" i="13" s="1"/>
  <c r="E162" i="13"/>
  <c r="K162" i="13" s="1"/>
  <c r="E163" i="13"/>
  <c r="K163" i="13" s="1"/>
  <c r="E164" i="13"/>
  <c r="K164" i="13" s="1"/>
  <c r="E165" i="13"/>
  <c r="K165" i="13" s="1"/>
  <c r="E166" i="13"/>
  <c r="K166" i="13" s="1"/>
  <c r="E167" i="13"/>
  <c r="K167" i="13" s="1"/>
  <c r="E168" i="13"/>
  <c r="K168" i="13" s="1"/>
  <c r="E169" i="13"/>
  <c r="K169" i="13" s="1"/>
  <c r="E170" i="13"/>
  <c r="K170" i="13" s="1"/>
  <c r="E171" i="13"/>
  <c r="K171" i="13" s="1"/>
  <c r="E172" i="13"/>
  <c r="K172" i="13" s="1"/>
  <c r="E173" i="13"/>
  <c r="K173" i="13" s="1"/>
  <c r="E174" i="13"/>
  <c r="K174" i="13" s="1"/>
  <c r="E175" i="13"/>
  <c r="K175" i="13" s="1"/>
  <c r="E176" i="13"/>
  <c r="K176" i="13" s="1"/>
  <c r="E177" i="13"/>
  <c r="K177" i="13" s="1"/>
  <c r="E178" i="13"/>
  <c r="K178" i="13" s="1"/>
  <c r="E179" i="13"/>
  <c r="K179" i="13" s="1"/>
  <c r="E180" i="13"/>
  <c r="K180" i="13" s="1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3" i="2"/>
  <c r="AC555" i="5" l="1"/>
  <c r="AD555" i="5"/>
  <c r="AE460" i="5" l="1"/>
  <c r="AE456" i="5"/>
  <c r="AE452" i="5"/>
  <c r="AE448" i="5"/>
  <c r="AE444" i="5"/>
  <c r="AE440" i="5"/>
  <c r="AE436" i="5"/>
  <c r="AE432" i="5"/>
  <c r="AE428" i="5"/>
  <c r="AE424" i="5"/>
  <c r="AE420" i="5"/>
  <c r="AE416" i="5"/>
  <c r="AE412" i="5"/>
  <c r="AE408" i="5"/>
  <c r="AE404" i="5"/>
  <c r="AE400" i="5"/>
  <c r="AE396" i="5"/>
  <c r="AE392" i="5"/>
  <c r="AE388" i="5"/>
  <c r="AE384" i="5"/>
  <c r="AE380" i="5"/>
  <c r="AE376" i="5"/>
  <c r="AE372" i="5"/>
  <c r="AE368" i="5"/>
  <c r="AE364" i="5"/>
  <c r="AE360" i="5"/>
  <c r="AE356" i="5"/>
  <c r="AE352" i="5"/>
  <c r="AE348" i="5"/>
  <c r="AE344" i="5"/>
  <c r="AE340" i="5"/>
  <c r="AE336" i="5"/>
  <c r="AE332" i="5"/>
  <c r="AE328" i="5"/>
  <c r="AE324" i="5"/>
  <c r="AE320" i="5"/>
  <c r="AE316" i="5"/>
  <c r="AE312" i="5"/>
  <c r="AE308" i="5"/>
  <c r="AE304" i="5"/>
  <c r="AE300" i="5"/>
  <c r="AE296" i="5"/>
  <c r="AE292" i="5"/>
  <c r="AE288" i="5"/>
  <c r="AE284" i="5"/>
  <c r="AE280" i="5"/>
  <c r="AE276" i="5"/>
  <c r="AE272" i="5"/>
  <c r="AE268" i="5"/>
  <c r="AE264" i="5"/>
  <c r="AE260" i="5"/>
  <c r="AE256" i="5"/>
  <c r="AE252" i="5"/>
  <c r="AE248" i="5"/>
  <c r="AE244" i="5"/>
  <c r="AE240" i="5"/>
  <c r="AE236" i="5"/>
  <c r="AE232" i="5"/>
  <c r="AE228" i="5"/>
  <c r="AE224" i="5"/>
  <c r="AE220" i="5"/>
  <c r="AE216" i="5"/>
  <c r="AE212" i="5"/>
  <c r="AE208" i="5"/>
  <c r="AE204" i="5"/>
  <c r="AE200" i="5"/>
  <c r="AE196" i="5"/>
  <c r="AE192" i="5"/>
  <c r="AE188" i="5"/>
  <c r="AE184" i="5"/>
  <c r="AE180" i="5"/>
  <c r="AE176" i="5"/>
  <c r="AE172" i="5"/>
  <c r="AE168" i="5"/>
  <c r="AE164" i="5"/>
  <c r="AE160" i="5"/>
  <c r="AE156" i="5"/>
  <c r="AE152" i="5"/>
  <c r="AE148" i="5"/>
  <c r="AE144" i="5"/>
  <c r="AE140" i="5"/>
  <c r="AE136" i="5"/>
  <c r="AE132" i="5"/>
  <c r="AE128" i="5"/>
  <c r="AE124" i="5"/>
  <c r="AE120" i="5"/>
  <c r="AE116" i="5"/>
  <c r="AE112" i="5"/>
  <c r="AE108" i="5"/>
  <c r="AE104" i="5"/>
  <c r="AE100" i="5"/>
  <c r="AE96" i="5"/>
  <c r="AE92" i="5"/>
  <c r="AE88" i="5"/>
  <c r="AE84" i="5"/>
  <c r="AE80" i="5"/>
  <c r="AE76" i="5"/>
  <c r="AE72" i="5"/>
  <c r="AE68" i="5"/>
  <c r="AE64" i="5"/>
  <c r="AE60" i="5"/>
  <c r="AE56" i="5"/>
  <c r="AE52" i="5"/>
  <c r="AE48" i="5"/>
  <c r="AE44" i="5"/>
  <c r="AE40" i="5"/>
  <c r="AE36" i="5"/>
  <c r="AE32" i="5"/>
  <c r="AE28" i="5"/>
  <c r="AE24" i="5"/>
  <c r="AE20" i="5"/>
  <c r="AE16" i="5"/>
  <c r="AE12" i="5"/>
  <c r="AE8" i="5"/>
  <c r="AE4" i="5"/>
  <c r="AE5" i="5"/>
  <c r="AE6" i="5"/>
  <c r="AE7" i="5"/>
  <c r="AE9" i="5"/>
  <c r="AE10" i="5"/>
  <c r="AE11" i="5"/>
  <c r="AE13" i="5"/>
  <c r="AE14" i="5"/>
  <c r="AE15" i="5"/>
  <c r="AE17" i="5"/>
  <c r="AE18" i="5"/>
  <c r="AE19" i="5"/>
  <c r="AE21" i="5"/>
  <c r="AE22" i="5"/>
  <c r="AE23" i="5"/>
  <c r="AE25" i="5"/>
  <c r="AE26" i="5"/>
  <c r="AE27" i="5"/>
  <c r="AE29" i="5"/>
  <c r="AE30" i="5"/>
  <c r="AE31" i="5"/>
  <c r="AE33" i="5"/>
  <c r="AE34" i="5"/>
  <c r="AE35" i="5"/>
  <c r="AE37" i="5"/>
  <c r="AE38" i="5"/>
  <c r="AE39" i="5"/>
  <c r="AE41" i="5"/>
  <c r="AE42" i="5"/>
  <c r="AE43" i="5"/>
  <c r="AE45" i="5"/>
  <c r="AE46" i="5"/>
  <c r="AE47" i="5"/>
  <c r="AE49" i="5"/>
  <c r="AE50" i="5"/>
  <c r="AE51" i="5"/>
  <c r="AE53" i="5"/>
  <c r="AE54" i="5"/>
  <c r="AE55" i="5"/>
  <c r="AE57" i="5"/>
  <c r="AE58" i="5"/>
  <c r="AE59" i="5"/>
  <c r="AE61" i="5"/>
  <c r="AE62" i="5"/>
  <c r="AE63" i="5"/>
  <c r="AE65" i="5"/>
  <c r="AE66" i="5"/>
  <c r="AE67" i="5"/>
  <c r="AE69" i="5"/>
  <c r="AE70" i="5"/>
  <c r="AE71" i="5"/>
  <c r="AE73" i="5"/>
  <c r="AE74" i="5"/>
  <c r="AE75" i="5"/>
  <c r="AE77" i="5"/>
  <c r="AE78" i="5"/>
  <c r="AE79" i="5"/>
  <c r="AE81" i="5"/>
  <c r="AE82" i="5"/>
  <c r="AE83" i="5"/>
  <c r="AE85" i="5"/>
  <c r="AE86" i="5"/>
  <c r="AE87" i="5"/>
  <c r="AE89" i="5"/>
  <c r="AE90" i="5"/>
  <c r="AE91" i="5"/>
  <c r="AE93" i="5"/>
  <c r="AE94" i="5"/>
  <c r="AE95" i="5"/>
  <c r="AE97" i="5"/>
  <c r="AE98" i="5"/>
  <c r="AE99" i="5"/>
  <c r="AE101" i="5"/>
  <c r="AE102" i="5"/>
  <c r="AE103" i="5"/>
  <c r="AE105" i="5"/>
  <c r="AE106" i="5"/>
  <c r="AE107" i="5"/>
  <c r="AE109" i="5"/>
  <c r="AE110" i="5"/>
  <c r="AE111" i="5"/>
  <c r="AE113" i="5"/>
  <c r="AE114" i="5"/>
  <c r="AE115" i="5"/>
  <c r="AE117" i="5"/>
  <c r="AE118" i="5"/>
  <c r="AE119" i="5"/>
  <c r="AE121" i="5"/>
  <c r="AE122" i="5"/>
  <c r="AE123" i="5"/>
  <c r="AE125" i="5"/>
  <c r="AE126" i="5"/>
  <c r="AE127" i="5"/>
  <c r="AE129" i="5"/>
  <c r="AE130" i="5"/>
  <c r="AE131" i="5"/>
  <c r="AE133" i="5"/>
  <c r="AE134" i="5"/>
  <c r="AE135" i="5"/>
  <c r="AE137" i="5"/>
  <c r="AE138" i="5"/>
  <c r="AE139" i="5"/>
  <c r="AE141" i="5"/>
  <c r="AE142" i="5"/>
  <c r="AE143" i="5"/>
  <c r="AE145" i="5"/>
  <c r="AE146" i="5"/>
  <c r="AE147" i="5"/>
  <c r="AE149" i="5"/>
  <c r="AE150" i="5"/>
  <c r="AE151" i="5"/>
  <c r="AE153" i="5"/>
  <c r="AE154" i="5"/>
  <c r="AE155" i="5"/>
  <c r="AE157" i="5"/>
  <c r="AE158" i="5"/>
  <c r="AE159" i="5"/>
  <c r="AE161" i="5"/>
  <c r="AE162" i="5"/>
  <c r="AE163" i="5"/>
  <c r="AE165" i="5"/>
  <c r="AE166" i="5"/>
  <c r="AE167" i="5"/>
  <c r="AE169" i="5"/>
  <c r="AE170" i="5"/>
  <c r="AE171" i="5"/>
  <c r="AE173" i="5"/>
  <c r="AE174" i="5"/>
  <c r="AE175" i="5"/>
  <c r="AE177" i="5"/>
  <c r="AE178" i="5"/>
  <c r="AE179" i="5"/>
  <c r="AE181" i="5"/>
  <c r="AE182" i="5"/>
  <c r="AE183" i="5"/>
  <c r="AE185" i="5"/>
  <c r="AE186" i="5"/>
  <c r="AE187" i="5"/>
  <c r="AE189" i="5"/>
  <c r="AE190" i="5"/>
  <c r="AE191" i="5"/>
  <c r="AE193" i="5"/>
  <c r="AE194" i="5"/>
  <c r="AE195" i="5"/>
  <c r="AE197" i="5"/>
  <c r="AE198" i="5"/>
  <c r="AE199" i="5"/>
  <c r="AE201" i="5"/>
  <c r="AE202" i="5"/>
  <c r="AE203" i="5"/>
  <c r="AE205" i="5"/>
  <c r="AE206" i="5"/>
  <c r="AE207" i="5"/>
  <c r="AE209" i="5"/>
  <c r="AE210" i="5"/>
  <c r="AE211" i="5"/>
  <c r="AE213" i="5"/>
  <c r="AE214" i="5"/>
  <c r="AE215" i="5"/>
  <c r="AE217" i="5"/>
  <c r="AE218" i="5"/>
  <c r="AE219" i="5"/>
  <c r="AE221" i="5"/>
  <c r="AE222" i="5"/>
  <c r="AE223" i="5"/>
  <c r="AE225" i="5"/>
  <c r="AE226" i="5"/>
  <c r="AE227" i="5"/>
  <c r="AE229" i="5"/>
  <c r="AE230" i="5"/>
  <c r="AE231" i="5"/>
  <c r="AE233" i="5"/>
  <c r="AE234" i="5"/>
  <c r="AE235" i="5"/>
  <c r="AE237" i="5"/>
  <c r="AE238" i="5"/>
  <c r="AE239" i="5"/>
  <c r="AE241" i="5"/>
  <c r="AE242" i="5"/>
  <c r="AE243" i="5"/>
  <c r="AE245" i="5"/>
  <c r="AE246" i="5"/>
  <c r="AE247" i="5"/>
  <c r="AE249" i="5"/>
  <c r="AE250" i="5"/>
  <c r="AE251" i="5"/>
  <c r="AE253" i="5"/>
  <c r="AE254" i="5"/>
  <c r="AE255" i="5"/>
  <c r="AE257" i="5"/>
  <c r="AE258" i="5"/>
  <c r="AE259" i="5"/>
  <c r="AE261" i="5"/>
  <c r="AE262" i="5"/>
  <c r="AE263" i="5"/>
  <c r="AE265" i="5"/>
  <c r="AE266" i="5"/>
  <c r="AE267" i="5"/>
  <c r="AE269" i="5"/>
  <c r="AE270" i="5"/>
  <c r="AE271" i="5"/>
  <c r="AE273" i="5"/>
  <c r="AE274" i="5"/>
  <c r="AE275" i="5"/>
  <c r="AE277" i="5"/>
  <c r="AE278" i="5"/>
  <c r="AE279" i="5"/>
  <c r="AE281" i="5"/>
  <c r="AE282" i="5"/>
  <c r="AE283" i="5"/>
  <c r="AE285" i="5"/>
  <c r="AE286" i="5"/>
  <c r="AE287" i="5"/>
  <c r="AE289" i="5"/>
  <c r="AE290" i="5"/>
  <c r="AE291" i="5"/>
  <c r="AE293" i="5"/>
  <c r="AE294" i="5"/>
  <c r="AE295" i="5"/>
  <c r="AE297" i="5"/>
  <c r="AE298" i="5"/>
  <c r="AE299" i="5"/>
  <c r="AE301" i="5"/>
  <c r="AE302" i="5"/>
  <c r="AE303" i="5"/>
  <c r="AE305" i="5"/>
  <c r="AE306" i="5"/>
  <c r="AE307" i="5"/>
  <c r="AE309" i="5"/>
  <c r="AE310" i="5"/>
  <c r="AE311" i="5"/>
  <c r="AE313" i="5"/>
  <c r="AE314" i="5"/>
  <c r="AE315" i="5"/>
  <c r="AE317" i="5"/>
  <c r="AE318" i="5"/>
  <c r="AE319" i="5"/>
  <c r="AE321" i="5"/>
  <c r="AE322" i="5"/>
  <c r="AE323" i="5"/>
  <c r="AE325" i="5"/>
  <c r="AE326" i="5"/>
  <c r="AE327" i="5"/>
  <c r="AE329" i="5"/>
  <c r="AE330" i="5"/>
  <c r="AE331" i="5"/>
  <c r="AE333" i="5"/>
  <c r="AE334" i="5"/>
  <c r="AE335" i="5"/>
  <c r="AE337" i="5"/>
  <c r="AE338" i="5"/>
  <c r="AE339" i="5"/>
  <c r="AE341" i="5"/>
  <c r="AE342" i="5"/>
  <c r="AE343" i="5"/>
  <c r="AE345" i="5"/>
  <c r="AE346" i="5"/>
  <c r="AE347" i="5"/>
  <c r="AE349" i="5"/>
  <c r="AE350" i="5"/>
  <c r="AE351" i="5"/>
  <c r="AE353" i="5"/>
  <c r="AE354" i="5"/>
  <c r="AE355" i="5"/>
  <c r="AE357" i="5"/>
  <c r="AE358" i="5"/>
  <c r="AE359" i="5"/>
  <c r="AE361" i="5"/>
  <c r="AE362" i="5"/>
  <c r="AE363" i="5"/>
  <c r="AE365" i="5"/>
  <c r="AE366" i="5"/>
  <c r="AE367" i="5"/>
  <c r="AE369" i="5"/>
  <c r="AE370" i="5"/>
  <c r="AE371" i="5"/>
  <c r="AE373" i="5"/>
  <c r="AE374" i="5"/>
  <c r="AE375" i="5"/>
  <c r="AE377" i="5"/>
  <c r="AE378" i="5"/>
  <c r="AE379" i="5"/>
  <c r="AE381" i="5"/>
  <c r="AE382" i="5"/>
  <c r="AE383" i="5"/>
  <c r="AE385" i="5"/>
  <c r="AE386" i="5"/>
  <c r="AE387" i="5"/>
  <c r="AE389" i="5"/>
  <c r="AE390" i="5"/>
  <c r="AE391" i="5"/>
  <c r="AE393" i="5"/>
  <c r="AE394" i="5"/>
  <c r="AE395" i="5"/>
  <c r="AE397" i="5"/>
  <c r="AE398" i="5"/>
  <c r="AE399" i="5"/>
  <c r="AE401" i="5"/>
  <c r="AE402" i="5"/>
  <c r="AE403" i="5"/>
  <c r="AE405" i="5"/>
  <c r="AE406" i="5"/>
  <c r="AE407" i="5"/>
  <c r="AE409" i="5"/>
  <c r="AE410" i="5"/>
  <c r="AE411" i="5"/>
  <c r="AE413" i="5"/>
  <c r="AE414" i="5"/>
  <c r="AE415" i="5"/>
  <c r="AE417" i="5"/>
  <c r="AE418" i="5"/>
  <c r="AE419" i="5"/>
  <c r="AE421" i="5"/>
  <c r="AE422" i="5"/>
  <c r="AE423" i="5"/>
  <c r="AE425" i="5"/>
  <c r="AE426" i="5"/>
  <c r="AE427" i="5"/>
  <c r="AE429" i="5"/>
  <c r="AE430" i="5"/>
  <c r="AE431" i="5"/>
  <c r="AE433" i="5"/>
  <c r="AE434" i="5"/>
  <c r="AE435" i="5"/>
  <c r="AE437" i="5"/>
  <c r="AE438" i="5"/>
  <c r="AE439" i="5"/>
  <c r="AE441" i="5"/>
  <c r="AE442" i="5"/>
  <c r="AE443" i="5"/>
  <c r="AE445" i="5"/>
  <c r="AE446" i="5"/>
  <c r="AE447" i="5"/>
  <c r="AE449" i="5"/>
  <c r="AE450" i="5"/>
  <c r="AE451" i="5"/>
  <c r="AE453" i="5"/>
  <c r="AE454" i="5"/>
  <c r="AE455" i="5"/>
  <c r="AE457" i="5"/>
  <c r="AE458" i="5"/>
  <c r="AE459" i="5"/>
  <c r="AE461" i="5"/>
  <c r="AE462" i="5"/>
  <c r="AE463" i="5"/>
  <c r="AE3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AE555" i="5" l="1"/>
  <c r="C4" i="12"/>
  <c r="C5" i="12"/>
  <c r="C6" i="12"/>
  <c r="C7" i="12"/>
  <c r="C8" i="12"/>
  <c r="C9" i="12"/>
  <c r="C10" i="12"/>
  <c r="C11" i="12"/>
  <c r="C12" i="12"/>
  <c r="C13" i="12"/>
  <c r="C14" i="12"/>
  <c r="C3" i="12"/>
  <c r="E7" i="13" l="1"/>
  <c r="E8" i="13"/>
  <c r="M9" i="13"/>
  <c r="H15" i="12"/>
  <c r="G15" i="12"/>
  <c r="I4" i="12"/>
  <c r="I5" i="12"/>
  <c r="I6" i="12"/>
  <c r="I7" i="12"/>
  <c r="I8" i="12"/>
  <c r="I9" i="12"/>
  <c r="I10" i="12"/>
  <c r="I11" i="12"/>
  <c r="I12" i="12"/>
  <c r="I13" i="12"/>
  <c r="I14" i="12"/>
  <c r="I3" i="12"/>
  <c r="I15" i="12" s="1"/>
  <c r="M12" i="10"/>
  <c r="N12" i="10"/>
  <c r="O4" i="10"/>
  <c r="O5" i="10"/>
  <c r="O6" i="10"/>
  <c r="O7" i="10"/>
  <c r="O8" i="10"/>
  <c r="O9" i="10"/>
  <c r="O3" i="10"/>
  <c r="M51" i="7"/>
  <c r="N51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50" i="7"/>
  <c r="O3" i="7"/>
  <c r="O51" i="7" s="1"/>
  <c r="R4" i="4"/>
  <c r="R5" i="4"/>
  <c r="R6" i="4"/>
  <c r="R7" i="4"/>
  <c r="R44" i="4" s="1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3" i="4"/>
  <c r="P44" i="4"/>
  <c r="Q44" i="4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3" i="3"/>
  <c r="AP344" i="3"/>
  <c r="AP345" i="3"/>
  <c r="AP346" i="3"/>
  <c r="AP347" i="3"/>
  <c r="AP348" i="3"/>
  <c r="AP349" i="3"/>
  <c r="AP350" i="3"/>
  <c r="AP351" i="3"/>
  <c r="AP352" i="3"/>
  <c r="AP353" i="3"/>
  <c r="AP354" i="3"/>
  <c r="AP355" i="3"/>
  <c r="AP356" i="3"/>
  <c r="AP357" i="3"/>
  <c r="AP358" i="3"/>
  <c r="AP359" i="3"/>
  <c r="AP360" i="3"/>
  <c r="AP361" i="3"/>
  <c r="AP362" i="3"/>
  <c r="AP363" i="3"/>
  <c r="AP364" i="3"/>
  <c r="AP365" i="3"/>
  <c r="AP366" i="3"/>
  <c r="AP367" i="3"/>
  <c r="AP368" i="3"/>
  <c r="AP369" i="3"/>
  <c r="AP370" i="3"/>
  <c r="AP371" i="3"/>
  <c r="AP372" i="3"/>
  <c r="AP373" i="3"/>
  <c r="AP374" i="3"/>
  <c r="AP375" i="3"/>
  <c r="AP376" i="3"/>
  <c r="AP377" i="3"/>
  <c r="AP378" i="3"/>
  <c r="AP379" i="3"/>
  <c r="AP380" i="3"/>
  <c r="AP381" i="3"/>
  <c r="AP382" i="3"/>
  <c r="AP383" i="3"/>
  <c r="AP384" i="3"/>
  <c r="AP385" i="3"/>
  <c r="AP386" i="3"/>
  <c r="AP387" i="3"/>
  <c r="AP388" i="3"/>
  <c r="AP389" i="3"/>
  <c r="AP390" i="3"/>
  <c r="AP391" i="3"/>
  <c r="AP392" i="3"/>
  <c r="AP393" i="3"/>
  <c r="AP394" i="3"/>
  <c r="AP395" i="3"/>
  <c r="AP396" i="3"/>
  <c r="AP397" i="3"/>
  <c r="AP398" i="3"/>
  <c r="AP399" i="3"/>
  <c r="AP400" i="3"/>
  <c r="AP401" i="3"/>
  <c r="AP402" i="3"/>
  <c r="AP403" i="3"/>
  <c r="AP3" i="3"/>
  <c r="AM402" i="3"/>
  <c r="AM403" i="3"/>
  <c r="AO406" i="3"/>
  <c r="AN406" i="3"/>
  <c r="C403" i="3"/>
  <c r="C402" i="3"/>
  <c r="AP59" i="2"/>
  <c r="AP61" i="2"/>
  <c r="AP60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4" i="2"/>
  <c r="AP5" i="2"/>
  <c r="AP6" i="2"/>
  <c r="AP7" i="2"/>
  <c r="AP8" i="2"/>
  <c r="AP9" i="2"/>
  <c r="AP10" i="2"/>
  <c r="AP11" i="2"/>
  <c r="AP12" i="2"/>
  <c r="AP13" i="2"/>
  <c r="AP3" i="2"/>
  <c r="AO62" i="2"/>
  <c r="AN62" i="2"/>
  <c r="C61" i="2"/>
  <c r="C60" i="2"/>
  <c r="O12" i="10" l="1"/>
  <c r="AP406" i="3"/>
  <c r="AP62" i="2"/>
  <c r="D374" i="5"/>
  <c r="D375" i="5"/>
  <c r="D376" i="5"/>
  <c r="D377" i="5"/>
  <c r="D378" i="5"/>
  <c r="D379" i="5"/>
  <c r="X555" i="5"/>
  <c r="Z555" i="5"/>
  <c r="AA555" i="5"/>
  <c r="AB379" i="5"/>
  <c r="AB7" i="5"/>
  <c r="AB4" i="5"/>
  <c r="AB5" i="5"/>
  <c r="AB6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" i="5"/>
  <c r="AB555" i="5" l="1"/>
  <c r="D15" i="12"/>
  <c r="E15" i="12"/>
  <c r="F3" i="12" l="1"/>
  <c r="F10" i="12"/>
  <c r="F11" i="12"/>
  <c r="F12" i="12"/>
  <c r="F9" i="12"/>
  <c r="F8" i="12"/>
  <c r="F7" i="12"/>
  <c r="F6" i="12"/>
  <c r="F5" i="12"/>
  <c r="F4" i="12"/>
  <c r="K12" i="10"/>
  <c r="J12" i="10"/>
  <c r="L4" i="10"/>
  <c r="L5" i="10"/>
  <c r="L6" i="10"/>
  <c r="L7" i="10"/>
  <c r="L8" i="10"/>
  <c r="L9" i="10"/>
  <c r="L3" i="10"/>
  <c r="C6" i="10"/>
  <c r="C7" i="10"/>
  <c r="C8" i="10"/>
  <c r="K51" i="7"/>
  <c r="J51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50" i="7"/>
  <c r="L3" i="7"/>
  <c r="C50" i="7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N44" i="4"/>
  <c r="M4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O3" i="4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AM401" i="3"/>
  <c r="AK406" i="3"/>
  <c r="AL406" i="3"/>
  <c r="C401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3" i="3"/>
  <c r="AM4" i="2"/>
  <c r="AM5" i="2"/>
  <c r="AM6" i="2"/>
  <c r="AM7" i="2"/>
  <c r="AM8" i="2"/>
  <c r="AM9" i="2"/>
  <c r="AM10" i="2"/>
  <c r="AM11" i="2"/>
  <c r="AM12" i="2"/>
  <c r="AM13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3" i="2"/>
  <c r="AJ3" i="2"/>
  <c r="AL62" i="2"/>
  <c r="AM62" i="2"/>
  <c r="AK62" i="2"/>
  <c r="L9" i="11"/>
  <c r="F15" i="12" l="1"/>
  <c r="L12" i="10"/>
  <c r="L51" i="7"/>
  <c r="AM406" i="3"/>
  <c r="O44" i="4"/>
  <c r="L9" i="9"/>
  <c r="Y138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Y4" i="5" l="1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" i="5"/>
  <c r="V3" i="5"/>
  <c r="W555" i="5"/>
  <c r="Y555" i="5" l="1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F5" i="10"/>
  <c r="F4" i="10"/>
  <c r="F3" i="10"/>
  <c r="C4" i="10"/>
  <c r="C5" i="10"/>
  <c r="C3" i="10"/>
  <c r="H12" i="10"/>
  <c r="G12" i="10"/>
  <c r="E12" i="10"/>
  <c r="D12" i="10"/>
  <c r="I5" i="10"/>
  <c r="I4" i="10"/>
  <c r="I3" i="10"/>
  <c r="G51" i="7"/>
  <c r="H51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3" i="7"/>
  <c r="L4" i="4"/>
  <c r="L3" i="4"/>
  <c r="J44" i="4"/>
  <c r="K44" i="4"/>
  <c r="AJ288" i="3"/>
  <c r="AJ264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352" i="3"/>
  <c r="AJ353" i="3"/>
  <c r="AJ354" i="3"/>
  <c r="AJ355" i="3"/>
  <c r="AJ356" i="3"/>
  <c r="AJ357" i="3"/>
  <c r="AJ358" i="3"/>
  <c r="AJ359" i="3"/>
  <c r="AJ360" i="3"/>
  <c r="AJ361" i="3"/>
  <c r="AJ362" i="3"/>
  <c r="AJ363" i="3"/>
  <c r="AJ364" i="3"/>
  <c r="AJ365" i="3"/>
  <c r="AJ366" i="3"/>
  <c r="AJ367" i="3"/>
  <c r="AJ368" i="3"/>
  <c r="AJ369" i="3"/>
  <c r="AJ370" i="3"/>
  <c r="AJ371" i="3"/>
  <c r="AJ372" i="3"/>
  <c r="AJ373" i="3"/>
  <c r="AJ374" i="3"/>
  <c r="AJ375" i="3"/>
  <c r="AJ376" i="3"/>
  <c r="AJ377" i="3"/>
  <c r="AJ378" i="3"/>
  <c r="AJ379" i="3"/>
  <c r="AJ380" i="3"/>
  <c r="AJ381" i="3"/>
  <c r="AJ382" i="3"/>
  <c r="AJ383" i="3"/>
  <c r="AJ384" i="3"/>
  <c r="AJ385" i="3"/>
  <c r="AJ386" i="3"/>
  <c r="AJ387" i="3"/>
  <c r="AJ388" i="3"/>
  <c r="AJ389" i="3"/>
  <c r="AJ390" i="3"/>
  <c r="AJ391" i="3"/>
  <c r="AJ392" i="3"/>
  <c r="AJ393" i="3"/>
  <c r="AJ394" i="3"/>
  <c r="AJ395" i="3"/>
  <c r="AJ396" i="3"/>
  <c r="AJ397" i="3"/>
  <c r="AJ398" i="3"/>
  <c r="AJ399" i="3"/>
  <c r="AJ400" i="3"/>
  <c r="AJ3" i="3"/>
  <c r="I94" i="11" l="1"/>
  <c r="I133" i="11"/>
  <c r="I75" i="11"/>
  <c r="I19" i="11"/>
  <c r="I121" i="11"/>
  <c r="I96" i="11"/>
  <c r="I171" i="11"/>
  <c r="I89" i="11"/>
  <c r="I21" i="11"/>
  <c r="I13" i="11"/>
  <c r="I48" i="11"/>
  <c r="I80" i="11"/>
  <c r="I33" i="11"/>
  <c r="I70" i="11"/>
  <c r="I56" i="11"/>
  <c r="I26" i="11"/>
  <c r="I142" i="11"/>
  <c r="I144" i="11"/>
  <c r="I120" i="11"/>
  <c r="I54" i="11"/>
  <c r="I82" i="11"/>
  <c r="I88" i="11"/>
  <c r="I23" i="11"/>
  <c r="I42" i="11"/>
  <c r="I137" i="11"/>
  <c r="I107" i="11"/>
  <c r="I127" i="11"/>
  <c r="I138" i="11"/>
  <c r="I67" i="11"/>
  <c r="I17" i="11"/>
  <c r="I57" i="11"/>
  <c r="I119" i="11"/>
  <c r="I149" i="11"/>
  <c r="I60" i="11"/>
  <c r="I167" i="11"/>
  <c r="I172" i="11"/>
  <c r="I41" i="11"/>
  <c r="I27" i="11"/>
  <c r="I139" i="11"/>
  <c r="I175" i="11"/>
  <c r="I63" i="11"/>
  <c r="I59" i="11"/>
  <c r="I126" i="11"/>
  <c r="I116" i="11"/>
  <c r="I14" i="11"/>
  <c r="I10" i="11"/>
  <c r="I113" i="11"/>
  <c r="I114" i="11"/>
  <c r="I28" i="11"/>
  <c r="I123" i="11"/>
  <c r="I58" i="11"/>
  <c r="I146" i="11"/>
  <c r="I34" i="11"/>
  <c r="I52" i="11"/>
  <c r="I136" i="11"/>
  <c r="I164" i="11"/>
  <c r="I102" i="11"/>
  <c r="I64" i="11"/>
  <c r="I129" i="11"/>
  <c r="I47" i="11"/>
  <c r="I161" i="11"/>
  <c r="I45" i="11"/>
  <c r="I69" i="11"/>
  <c r="I85" i="11"/>
  <c r="I71" i="11"/>
  <c r="I74" i="11"/>
  <c r="I179" i="11"/>
  <c r="I62" i="11"/>
  <c r="I55" i="11"/>
  <c r="I86" i="11"/>
  <c r="I159" i="11"/>
  <c r="I180" i="11"/>
  <c r="I160" i="11"/>
  <c r="I177" i="11"/>
  <c r="I49" i="11"/>
  <c r="I122" i="11"/>
  <c r="I97" i="11"/>
  <c r="I43" i="11"/>
  <c r="I84" i="11"/>
  <c r="I140" i="11"/>
  <c r="I39" i="11"/>
  <c r="I141" i="11"/>
  <c r="I77" i="11"/>
  <c r="I81" i="11"/>
  <c r="I125" i="11"/>
  <c r="I110" i="11"/>
  <c r="I157" i="11"/>
  <c r="I25" i="11"/>
  <c r="I104" i="11"/>
  <c r="I145" i="11"/>
  <c r="I93" i="11"/>
  <c r="I61" i="11"/>
  <c r="I68" i="11"/>
  <c r="I176" i="11"/>
  <c r="I72" i="11"/>
  <c r="I99" i="11"/>
  <c r="I105" i="11"/>
  <c r="I173" i="11"/>
  <c r="I128" i="11"/>
  <c r="I18" i="11"/>
  <c r="I65" i="11"/>
  <c r="I109" i="11"/>
  <c r="I38" i="11"/>
  <c r="I151" i="11"/>
  <c r="I165" i="11"/>
  <c r="I76" i="11"/>
  <c r="I29" i="11"/>
  <c r="I158" i="11"/>
  <c r="I91" i="11"/>
  <c r="I152" i="11"/>
  <c r="I111" i="11"/>
  <c r="I117" i="11"/>
  <c r="I36" i="11"/>
  <c r="I103" i="11"/>
  <c r="I163" i="11"/>
  <c r="I168" i="11"/>
  <c r="I31" i="11"/>
  <c r="I135" i="11"/>
  <c r="I53" i="11"/>
  <c r="I22" i="11"/>
  <c r="I24" i="11"/>
  <c r="I44" i="11"/>
  <c r="I32" i="11"/>
  <c r="I143" i="11"/>
  <c r="I11" i="11"/>
  <c r="I50" i="11"/>
  <c r="I130" i="11"/>
  <c r="I166" i="11"/>
  <c r="I169" i="11"/>
  <c r="I16" i="11"/>
  <c r="I78" i="11"/>
  <c r="I156" i="11"/>
  <c r="I174" i="11"/>
  <c r="I90" i="11"/>
  <c r="I154" i="11"/>
  <c r="I73" i="11"/>
  <c r="I20" i="11"/>
  <c r="I83" i="11"/>
  <c r="I153" i="11"/>
  <c r="I37" i="11"/>
  <c r="I66" i="11"/>
  <c r="I147" i="11"/>
  <c r="I15" i="11"/>
  <c r="I101" i="11"/>
  <c r="I30" i="11"/>
  <c r="I115" i="11"/>
  <c r="I150" i="11"/>
  <c r="I12" i="11"/>
  <c r="I131" i="11"/>
  <c r="I79" i="11"/>
  <c r="I95" i="11"/>
  <c r="I40" i="11"/>
  <c r="I148" i="11"/>
  <c r="I134" i="11"/>
  <c r="I106" i="11"/>
  <c r="I155" i="11"/>
  <c r="I178" i="11"/>
  <c r="I46" i="11"/>
  <c r="I118" i="11"/>
  <c r="I124" i="11"/>
  <c r="I51" i="11"/>
  <c r="I132" i="11"/>
  <c r="I92" i="11"/>
  <c r="I35" i="11"/>
  <c r="I112" i="11"/>
  <c r="I170" i="11"/>
  <c r="I100" i="11"/>
  <c r="I87" i="11"/>
  <c r="I98" i="11"/>
  <c r="I162" i="11"/>
  <c r="I108" i="11"/>
  <c r="I51" i="7"/>
  <c r="AJ406" i="3"/>
  <c r="I160" i="9"/>
  <c r="I13" i="9"/>
  <c r="I32" i="9"/>
  <c r="I74" i="9"/>
  <c r="I138" i="9"/>
  <c r="I53" i="9"/>
  <c r="I12" i="9"/>
  <c r="I96" i="9"/>
  <c r="I117" i="9"/>
  <c r="I10" i="9"/>
  <c r="I15" i="9"/>
  <c r="I19" i="9"/>
  <c r="I23" i="9"/>
  <c r="I27" i="9"/>
  <c r="I31" i="9"/>
  <c r="I35" i="9"/>
  <c r="I39" i="9"/>
  <c r="I43" i="9"/>
  <c r="I47" i="9"/>
  <c r="I51" i="9"/>
  <c r="I55" i="9"/>
  <c r="I59" i="9"/>
  <c r="I63" i="9"/>
  <c r="I67" i="9"/>
  <c r="I71" i="9"/>
  <c r="I75" i="9"/>
  <c r="I79" i="9"/>
  <c r="I83" i="9"/>
  <c r="I87" i="9"/>
  <c r="I91" i="9"/>
  <c r="I95" i="9"/>
  <c r="I99" i="9"/>
  <c r="I103" i="9"/>
  <c r="I107" i="9"/>
  <c r="I111" i="9"/>
  <c r="I115" i="9"/>
  <c r="I119" i="9"/>
  <c r="I123" i="9"/>
  <c r="I127" i="9"/>
  <c r="I131" i="9"/>
  <c r="I135" i="9"/>
  <c r="I139" i="9"/>
  <c r="I143" i="9"/>
  <c r="I147" i="9"/>
  <c r="I151" i="9"/>
  <c r="I155" i="9"/>
  <c r="I159" i="9"/>
  <c r="I163" i="9"/>
  <c r="I167" i="9"/>
  <c r="I171" i="9"/>
  <c r="I175" i="9"/>
  <c r="I179" i="9"/>
  <c r="I11" i="9"/>
  <c r="I17" i="9"/>
  <c r="I22" i="9"/>
  <c r="I28" i="9"/>
  <c r="I33" i="9"/>
  <c r="I38" i="9"/>
  <c r="I44" i="9"/>
  <c r="I49" i="9"/>
  <c r="I54" i="9"/>
  <c r="I60" i="9"/>
  <c r="I65" i="9"/>
  <c r="I70" i="9"/>
  <c r="I76" i="9"/>
  <c r="I81" i="9"/>
  <c r="I86" i="9"/>
  <c r="I92" i="9"/>
  <c r="I97" i="9"/>
  <c r="I102" i="9"/>
  <c r="I108" i="9"/>
  <c r="I113" i="9"/>
  <c r="I118" i="9"/>
  <c r="I124" i="9"/>
  <c r="I129" i="9"/>
  <c r="I134" i="9"/>
  <c r="I140" i="9"/>
  <c r="I145" i="9"/>
  <c r="I150" i="9"/>
  <c r="I156" i="9"/>
  <c r="I161" i="9"/>
  <c r="I166" i="9"/>
  <c r="I172" i="9"/>
  <c r="I177" i="9"/>
  <c r="I18" i="9"/>
  <c r="I24" i="9"/>
  <c r="I29" i="9"/>
  <c r="I34" i="9"/>
  <c r="I40" i="9"/>
  <c r="I45" i="9"/>
  <c r="I50" i="9"/>
  <c r="I56" i="9"/>
  <c r="I61" i="9"/>
  <c r="I66" i="9"/>
  <c r="I72" i="9"/>
  <c r="I77" i="9"/>
  <c r="I82" i="9"/>
  <c r="I88" i="9"/>
  <c r="I93" i="9"/>
  <c r="I98" i="9"/>
  <c r="I104" i="9"/>
  <c r="I109" i="9"/>
  <c r="I114" i="9"/>
  <c r="I120" i="9"/>
  <c r="I125" i="9"/>
  <c r="I130" i="9"/>
  <c r="I136" i="9"/>
  <c r="I141" i="9"/>
  <c r="I146" i="9"/>
  <c r="I152" i="9"/>
  <c r="I157" i="9"/>
  <c r="I162" i="9"/>
  <c r="I168" i="9"/>
  <c r="I173" i="9"/>
  <c r="I178" i="9"/>
  <c r="I14" i="9"/>
  <c r="I25" i="9"/>
  <c r="I36" i="9"/>
  <c r="I46" i="9"/>
  <c r="I57" i="9"/>
  <c r="I68" i="9"/>
  <c r="I78" i="9"/>
  <c r="I89" i="9"/>
  <c r="I100" i="9"/>
  <c r="I110" i="9"/>
  <c r="I121" i="9"/>
  <c r="I132" i="9"/>
  <c r="I142" i="9"/>
  <c r="I153" i="9"/>
  <c r="I164" i="9"/>
  <c r="I174" i="9"/>
  <c r="I16" i="9"/>
  <c r="I26" i="9"/>
  <c r="I37" i="9"/>
  <c r="I48" i="9"/>
  <c r="I58" i="9"/>
  <c r="I69" i="9"/>
  <c r="I80" i="9"/>
  <c r="I90" i="9"/>
  <c r="I101" i="9"/>
  <c r="I112" i="9"/>
  <c r="I122" i="9"/>
  <c r="I133" i="9"/>
  <c r="I144" i="9"/>
  <c r="I154" i="9"/>
  <c r="I165" i="9"/>
  <c r="I176" i="9"/>
  <c r="I180" i="9"/>
  <c r="I158" i="9"/>
  <c r="I137" i="9"/>
  <c r="I116" i="9"/>
  <c r="I94" i="9"/>
  <c r="I73" i="9"/>
  <c r="I52" i="9"/>
  <c r="I30" i="9"/>
  <c r="I170" i="9"/>
  <c r="I149" i="9"/>
  <c r="I128" i="9"/>
  <c r="I106" i="9"/>
  <c r="I85" i="9"/>
  <c r="I64" i="9"/>
  <c r="I42" i="9"/>
  <c r="I21" i="9"/>
  <c r="I169" i="9"/>
  <c r="I148" i="9"/>
  <c r="I126" i="9"/>
  <c r="I105" i="9"/>
  <c r="I84" i="9"/>
  <c r="I62" i="9"/>
  <c r="I41" i="9"/>
  <c r="I20" i="9"/>
  <c r="I12" i="10"/>
  <c r="F12" i="10"/>
  <c r="L44" i="4"/>
  <c r="AF406" i="3"/>
  <c r="AH406" i="3"/>
  <c r="AI406" i="3"/>
  <c r="AE406" i="3"/>
  <c r="I8" i="13" l="1"/>
  <c r="I7" i="13"/>
  <c r="I8" i="11"/>
  <c r="I7" i="11"/>
  <c r="I7" i="9"/>
  <c r="I8" i="9"/>
  <c r="C40" i="2"/>
  <c r="I6" i="13" l="1"/>
  <c r="I6" i="9"/>
  <c r="I6" i="11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5" i="2"/>
  <c r="AJ16" i="2"/>
  <c r="AJ4" i="2"/>
  <c r="AJ5" i="2"/>
  <c r="AJ6" i="2"/>
  <c r="AJ7" i="2"/>
  <c r="AJ8" i="2"/>
  <c r="AJ9" i="2"/>
  <c r="AJ10" i="2"/>
  <c r="AJ11" i="2"/>
  <c r="AJ12" i="2"/>
  <c r="AJ13" i="2"/>
  <c r="AI62" i="2"/>
  <c r="AH62" i="2"/>
  <c r="AJ62" i="2"/>
  <c r="C3" i="7" l="1"/>
  <c r="U555" i="5" l="1"/>
  <c r="D303" i="5"/>
  <c r="D304" i="5"/>
  <c r="D305" i="5"/>
  <c r="D306" i="5"/>
  <c r="D307" i="5"/>
  <c r="D308" i="5"/>
  <c r="D309" i="5"/>
  <c r="D310" i="5"/>
  <c r="D311" i="5"/>
  <c r="D312" i="5"/>
  <c r="D313" i="5"/>
  <c r="V303" i="5" l="1"/>
  <c r="T555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4" i="5"/>
  <c r="V305" i="5"/>
  <c r="V306" i="5"/>
  <c r="V307" i="5"/>
  <c r="V308" i="5"/>
  <c r="V309" i="5"/>
  <c r="V310" i="5"/>
  <c r="V311" i="5"/>
  <c r="V312" i="5"/>
  <c r="V313" i="5"/>
  <c r="S47" i="5"/>
  <c r="Q555" i="5"/>
  <c r="R555" i="5"/>
  <c r="V555" i="5" l="1"/>
  <c r="C333" i="3"/>
  <c r="C4" i="7"/>
  <c r="C5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3" i="2"/>
  <c r="C34" i="2"/>
  <c r="C35" i="2"/>
  <c r="C36" i="2"/>
  <c r="C37" i="2"/>
  <c r="C38" i="2"/>
  <c r="C39" i="2"/>
  <c r="H138" i="11" l="1"/>
  <c r="H119" i="11"/>
  <c r="H172" i="11"/>
  <c r="H175" i="11"/>
  <c r="H116" i="11"/>
  <c r="H114" i="11"/>
  <c r="H146" i="11"/>
  <c r="H164" i="11"/>
  <c r="H47" i="11"/>
  <c r="H85" i="11"/>
  <c r="H62" i="11"/>
  <c r="H29" i="11"/>
  <c r="H103" i="11"/>
  <c r="H174" i="11"/>
  <c r="H67" i="11"/>
  <c r="H149" i="11"/>
  <c r="H41" i="11"/>
  <c r="H63" i="11"/>
  <c r="H14" i="11"/>
  <c r="H28" i="11"/>
  <c r="H34" i="11"/>
  <c r="H102" i="11"/>
  <c r="H161" i="11"/>
  <c r="H71" i="11"/>
  <c r="H55" i="11"/>
  <c r="H158" i="11"/>
  <c r="H168" i="11"/>
  <c r="H20" i="11"/>
  <c r="H115" i="11"/>
  <c r="H51" i="11"/>
  <c r="H96" i="11"/>
  <c r="H120" i="11"/>
  <c r="H86" i="11"/>
  <c r="H32" i="11"/>
  <c r="H97" i="11"/>
  <c r="H39" i="11"/>
  <c r="H125" i="11"/>
  <c r="H104" i="11"/>
  <c r="H68" i="11"/>
  <c r="H105" i="11"/>
  <c r="H65" i="11"/>
  <c r="H91" i="11"/>
  <c r="H31" i="11"/>
  <c r="H156" i="11"/>
  <c r="H30" i="11"/>
  <c r="H155" i="11"/>
  <c r="H133" i="11"/>
  <c r="H70" i="11"/>
  <c r="H42" i="11"/>
  <c r="H162" i="11"/>
  <c r="H90" i="11"/>
  <c r="H150" i="11"/>
  <c r="H178" i="11"/>
  <c r="H121" i="11"/>
  <c r="H142" i="11"/>
  <c r="H100" i="11"/>
  <c r="H17" i="11"/>
  <c r="H60" i="11"/>
  <c r="H27" i="11"/>
  <c r="H59" i="11"/>
  <c r="H10" i="11"/>
  <c r="H123" i="11"/>
  <c r="H52" i="11"/>
  <c r="H64" i="11"/>
  <c r="H45" i="11"/>
  <c r="H74" i="11"/>
  <c r="H151" i="11"/>
  <c r="H152" i="11"/>
  <c r="H130" i="11"/>
  <c r="H37" i="11"/>
  <c r="H131" i="11"/>
  <c r="H132" i="11"/>
  <c r="H21" i="11"/>
  <c r="H88" i="11"/>
  <c r="H159" i="11"/>
  <c r="H143" i="11"/>
  <c r="H43" i="11"/>
  <c r="H141" i="11"/>
  <c r="H110" i="11"/>
  <c r="H145" i="11"/>
  <c r="H176" i="11"/>
  <c r="H173" i="11"/>
  <c r="H109" i="11"/>
  <c r="H111" i="11"/>
  <c r="H11" i="11"/>
  <c r="H154" i="11"/>
  <c r="H12" i="11"/>
  <c r="H118" i="11"/>
  <c r="H167" i="11"/>
  <c r="H58" i="11"/>
  <c r="H179" i="11"/>
  <c r="H147" i="11"/>
  <c r="H112" i="11"/>
  <c r="H137" i="11"/>
  <c r="H49" i="11"/>
  <c r="H77" i="11"/>
  <c r="H93" i="11"/>
  <c r="H128" i="11"/>
  <c r="H36" i="11"/>
  <c r="H83" i="11"/>
  <c r="H92" i="11"/>
  <c r="H48" i="11"/>
  <c r="H107" i="11"/>
  <c r="H50" i="11"/>
  <c r="H15" i="11"/>
  <c r="H124" i="11"/>
  <c r="H13" i="11"/>
  <c r="H170" i="11"/>
  <c r="H177" i="11"/>
  <c r="H163" i="11"/>
  <c r="H135" i="11"/>
  <c r="H26" i="11"/>
  <c r="H22" i="11"/>
  <c r="H16" i="11"/>
  <c r="H79" i="11"/>
  <c r="H35" i="11"/>
  <c r="H33" i="11"/>
  <c r="H87" i="11"/>
  <c r="H127" i="11"/>
  <c r="H129" i="11"/>
  <c r="H117" i="11"/>
  <c r="H80" i="11"/>
  <c r="H98" i="11"/>
  <c r="H157" i="11"/>
  <c r="H38" i="11"/>
  <c r="H95" i="11"/>
  <c r="H144" i="11"/>
  <c r="H73" i="11"/>
  <c r="H40" i="11"/>
  <c r="H180" i="11"/>
  <c r="H113" i="11"/>
  <c r="H169" i="11"/>
  <c r="H56" i="11"/>
  <c r="H140" i="11"/>
  <c r="H99" i="11"/>
  <c r="H78" i="11"/>
  <c r="H171" i="11"/>
  <c r="H108" i="11"/>
  <c r="H106" i="11"/>
  <c r="H160" i="11"/>
  <c r="H139" i="11"/>
  <c r="H136" i="11"/>
  <c r="H165" i="11"/>
  <c r="H101" i="11"/>
  <c r="H75" i="11"/>
  <c r="H53" i="11"/>
  <c r="H122" i="11"/>
  <c r="H81" i="11"/>
  <c r="H61" i="11"/>
  <c r="H18" i="11"/>
  <c r="H66" i="11"/>
  <c r="H23" i="11"/>
  <c r="H126" i="11"/>
  <c r="H148" i="11"/>
  <c r="H84" i="11"/>
  <c r="H72" i="11"/>
  <c r="H166" i="11"/>
  <c r="H19" i="11"/>
  <c r="H24" i="11"/>
  <c r="H94" i="11"/>
  <c r="H54" i="11"/>
  <c r="H57" i="11"/>
  <c r="H69" i="11"/>
  <c r="H46" i="11"/>
  <c r="H44" i="11"/>
  <c r="H25" i="11"/>
  <c r="H76" i="11"/>
  <c r="H134" i="11"/>
  <c r="H82" i="11"/>
  <c r="H153" i="11"/>
  <c r="H89" i="11"/>
  <c r="H13" i="9"/>
  <c r="H11" i="9"/>
  <c r="H28" i="9"/>
  <c r="H44" i="9"/>
  <c r="H60" i="9"/>
  <c r="H76" i="9"/>
  <c r="H92" i="9"/>
  <c r="H108" i="9"/>
  <c r="H124" i="9"/>
  <c r="H140" i="9"/>
  <c r="H156" i="9"/>
  <c r="H172" i="9"/>
  <c r="H22" i="9"/>
  <c r="H43" i="9"/>
  <c r="H65" i="9"/>
  <c r="H86" i="9"/>
  <c r="H107" i="9"/>
  <c r="H129" i="9"/>
  <c r="H150" i="9"/>
  <c r="H171" i="9"/>
  <c r="H141" i="9"/>
  <c r="H178" i="9"/>
  <c r="H29" i="9"/>
  <c r="H50" i="9"/>
  <c r="H71" i="9"/>
  <c r="H93" i="9"/>
  <c r="H119" i="9"/>
  <c r="H146" i="9"/>
  <c r="H25" i="9"/>
  <c r="H67" i="9"/>
  <c r="H110" i="9"/>
  <c r="H153" i="9"/>
  <c r="H26" i="9"/>
  <c r="H69" i="9"/>
  <c r="H111" i="9"/>
  <c r="H154" i="9"/>
  <c r="H19" i="9"/>
  <c r="H105" i="9"/>
  <c r="H74" i="9"/>
  <c r="H42" i="9"/>
  <c r="H127" i="9"/>
  <c r="H51" i="9"/>
  <c r="H137" i="9"/>
  <c r="H53" i="9"/>
  <c r="H16" i="9"/>
  <c r="H32" i="9"/>
  <c r="H48" i="9"/>
  <c r="H64" i="9"/>
  <c r="H80" i="9"/>
  <c r="H96" i="9"/>
  <c r="H112" i="9"/>
  <c r="H128" i="9"/>
  <c r="H144" i="9"/>
  <c r="H160" i="9"/>
  <c r="H176" i="9"/>
  <c r="H27" i="9"/>
  <c r="H49" i="9"/>
  <c r="H70" i="9"/>
  <c r="H91" i="9"/>
  <c r="H113" i="9"/>
  <c r="H134" i="9"/>
  <c r="H155" i="9"/>
  <c r="H177" i="9"/>
  <c r="H151" i="9"/>
  <c r="H34" i="9"/>
  <c r="H55" i="9"/>
  <c r="H77" i="9"/>
  <c r="H98" i="9"/>
  <c r="H125" i="9"/>
  <c r="H157" i="9"/>
  <c r="H35" i="9"/>
  <c r="H78" i="9"/>
  <c r="H121" i="9"/>
  <c r="H163" i="9"/>
  <c r="H37" i="9"/>
  <c r="H79" i="9"/>
  <c r="H122" i="9"/>
  <c r="H165" i="9"/>
  <c r="H41" i="9"/>
  <c r="H126" i="9"/>
  <c r="H117" i="9"/>
  <c r="H63" i="9"/>
  <c r="H149" i="9"/>
  <c r="H73" i="9"/>
  <c r="H158" i="9"/>
  <c r="H95" i="9"/>
  <c r="H20" i="9"/>
  <c r="H36" i="9"/>
  <c r="H52" i="9"/>
  <c r="H68" i="9"/>
  <c r="H84" i="9"/>
  <c r="H100" i="9"/>
  <c r="H116" i="9"/>
  <c r="H132" i="9"/>
  <c r="H148" i="9"/>
  <c r="H164" i="9"/>
  <c r="H10" i="9"/>
  <c r="H33" i="9"/>
  <c r="H54" i="9"/>
  <c r="H75" i="9"/>
  <c r="H97" i="9"/>
  <c r="H118" i="9"/>
  <c r="H139" i="9"/>
  <c r="H161" i="9"/>
  <c r="H12" i="9"/>
  <c r="H162" i="9"/>
  <c r="H18" i="9"/>
  <c r="H39" i="9"/>
  <c r="H61" i="9"/>
  <c r="H82" i="9"/>
  <c r="H109" i="9"/>
  <c r="H130" i="9"/>
  <c r="H173" i="9"/>
  <c r="H46" i="9"/>
  <c r="H89" i="9"/>
  <c r="H131" i="9"/>
  <c r="H174" i="9"/>
  <c r="H47" i="9"/>
  <c r="H90" i="9"/>
  <c r="H133" i="9"/>
  <c r="H175" i="9"/>
  <c r="H62" i="9"/>
  <c r="H147" i="9"/>
  <c r="H180" i="9"/>
  <c r="H85" i="9"/>
  <c r="H170" i="9"/>
  <c r="H94" i="9"/>
  <c r="H179" i="9"/>
  <c r="H159" i="9"/>
  <c r="H24" i="9"/>
  <c r="H40" i="9"/>
  <c r="H56" i="9"/>
  <c r="H72" i="9"/>
  <c r="H88" i="9"/>
  <c r="H104" i="9"/>
  <c r="H120" i="9"/>
  <c r="H136" i="9"/>
  <c r="H152" i="9"/>
  <c r="H168" i="9"/>
  <c r="H17" i="9"/>
  <c r="H38" i="9"/>
  <c r="H59" i="9"/>
  <c r="H81" i="9"/>
  <c r="H102" i="9"/>
  <c r="H123" i="9"/>
  <c r="H145" i="9"/>
  <c r="H166" i="9"/>
  <c r="H103" i="9"/>
  <c r="H167" i="9"/>
  <c r="H23" i="9"/>
  <c r="H45" i="9"/>
  <c r="H66" i="9"/>
  <c r="H87" i="9"/>
  <c r="H114" i="9"/>
  <c r="H135" i="9"/>
  <c r="H14" i="9"/>
  <c r="H57" i="9"/>
  <c r="H99" i="9"/>
  <c r="H142" i="9"/>
  <c r="H15" i="9"/>
  <c r="H58" i="9"/>
  <c r="H101" i="9"/>
  <c r="H143" i="9"/>
  <c r="H138" i="9"/>
  <c r="H83" i="9"/>
  <c r="H169" i="9"/>
  <c r="H21" i="9"/>
  <c r="H106" i="9"/>
  <c r="H30" i="9"/>
  <c r="H115" i="9"/>
  <c r="H31" i="9"/>
  <c r="H12" i="8"/>
  <c r="H124" i="8"/>
  <c r="H193" i="8"/>
  <c r="H177" i="8"/>
  <c r="H161" i="8"/>
  <c r="H145" i="8"/>
  <c r="H129" i="8"/>
  <c r="H113" i="8"/>
  <c r="H97" i="8"/>
  <c r="H81" i="8"/>
  <c r="H65" i="8"/>
  <c r="H49" i="8"/>
  <c r="H33" i="8"/>
  <c r="H17" i="8"/>
  <c r="H176" i="8"/>
  <c r="H136" i="8"/>
  <c r="H108" i="8"/>
  <c r="H92" i="8"/>
  <c r="H76" i="8"/>
  <c r="H60" i="8"/>
  <c r="H44" i="8"/>
  <c r="H28" i="8"/>
  <c r="H160" i="8"/>
  <c r="H183" i="8"/>
  <c r="H167" i="8"/>
  <c r="H151" i="8"/>
  <c r="H135" i="8"/>
  <c r="H119" i="8"/>
  <c r="H103" i="8"/>
  <c r="H87" i="8"/>
  <c r="H71" i="8"/>
  <c r="H55" i="8"/>
  <c r="H39" i="8"/>
  <c r="H23" i="8"/>
  <c r="H188" i="8"/>
  <c r="H187" i="8"/>
  <c r="H174" i="8"/>
  <c r="H158" i="8"/>
  <c r="H180" i="8"/>
  <c r="H191" i="8"/>
  <c r="H189" i="8"/>
  <c r="H173" i="8"/>
  <c r="H157" i="8"/>
  <c r="H141" i="8"/>
  <c r="H125" i="8"/>
  <c r="H109" i="8"/>
  <c r="H93" i="8"/>
  <c r="H77" i="8"/>
  <c r="H61" i="8"/>
  <c r="H45" i="8"/>
  <c r="H29" i="8"/>
  <c r="H13" i="8"/>
  <c r="H172" i="8"/>
  <c r="H120" i="8"/>
  <c r="H104" i="8"/>
  <c r="H88" i="8"/>
  <c r="H72" i="8"/>
  <c r="H56" i="8"/>
  <c r="H40" i="8"/>
  <c r="H24" i="8"/>
  <c r="H148" i="8"/>
  <c r="H179" i="8"/>
  <c r="H163" i="8"/>
  <c r="H147" i="8"/>
  <c r="H131" i="8"/>
  <c r="H115" i="8"/>
  <c r="H99" i="8"/>
  <c r="H83" i="8"/>
  <c r="H67" i="8"/>
  <c r="H168" i="8"/>
  <c r="H194" i="8"/>
  <c r="H185" i="8"/>
  <c r="H169" i="8"/>
  <c r="H153" i="8"/>
  <c r="H137" i="8"/>
  <c r="H121" i="8"/>
  <c r="H105" i="8"/>
  <c r="H89" i="8"/>
  <c r="H73" i="8"/>
  <c r="H57" i="8"/>
  <c r="H41" i="8"/>
  <c r="H25" i="8"/>
  <c r="H9" i="8"/>
  <c r="H156" i="8"/>
  <c r="H116" i="8"/>
  <c r="H100" i="8"/>
  <c r="H84" i="8"/>
  <c r="H68" i="8"/>
  <c r="H52" i="8"/>
  <c r="H36" i="8"/>
  <c r="H20" i="8"/>
  <c r="H128" i="8"/>
  <c r="H175" i="8"/>
  <c r="H159" i="8"/>
  <c r="H143" i="8"/>
  <c r="H127" i="8"/>
  <c r="H111" i="8"/>
  <c r="H95" i="8"/>
  <c r="H79" i="8"/>
  <c r="H63" i="8"/>
  <c r="H47" i="8"/>
  <c r="H31" i="8"/>
  <c r="H15" i="8"/>
  <c r="H144" i="8"/>
  <c r="H152" i="8"/>
  <c r="H186" i="8"/>
  <c r="H165" i="8"/>
  <c r="H149" i="8"/>
  <c r="H133" i="8"/>
  <c r="H117" i="8"/>
  <c r="H101" i="8"/>
  <c r="H85" i="8"/>
  <c r="H69" i="8"/>
  <c r="H53" i="8"/>
  <c r="H37" i="8"/>
  <c r="H21" i="8"/>
  <c r="H192" i="8"/>
  <c r="H140" i="8"/>
  <c r="H112" i="8"/>
  <c r="H96" i="8"/>
  <c r="H80" i="8"/>
  <c r="H64" i="8"/>
  <c r="H48" i="8"/>
  <c r="H32" i="8"/>
  <c r="H16" i="8"/>
  <c r="H184" i="8"/>
  <c r="H171" i="8"/>
  <c r="H155" i="8"/>
  <c r="H139" i="8"/>
  <c r="H123" i="8"/>
  <c r="H107" i="8"/>
  <c r="H91" i="8"/>
  <c r="H75" i="8"/>
  <c r="H59" i="8"/>
  <c r="H43" i="8"/>
  <c r="H27" i="8"/>
  <c r="H11" i="8"/>
  <c r="H132" i="8"/>
  <c r="H178" i="8"/>
  <c r="H162" i="8"/>
  <c r="H51" i="8"/>
  <c r="H190" i="8"/>
  <c r="H154" i="8"/>
  <c r="H138" i="8"/>
  <c r="H122" i="8"/>
  <c r="H106" i="8"/>
  <c r="H74" i="8"/>
  <c r="H58" i="8"/>
  <c r="H42" i="8"/>
  <c r="H26" i="8"/>
  <c r="H10" i="8"/>
  <c r="H35" i="8"/>
  <c r="H182" i="8"/>
  <c r="H150" i="8"/>
  <c r="H134" i="8"/>
  <c r="H118" i="8"/>
  <c r="H102" i="8"/>
  <c r="H86" i="8"/>
  <c r="H70" i="8"/>
  <c r="H54" i="8"/>
  <c r="H38" i="8"/>
  <c r="H22" i="8"/>
  <c r="H19" i="8"/>
  <c r="H170" i="8"/>
  <c r="H146" i="8"/>
  <c r="H130" i="8"/>
  <c r="H114" i="8"/>
  <c r="H98" i="8"/>
  <c r="H82" i="8"/>
  <c r="H66" i="8"/>
  <c r="H50" i="8"/>
  <c r="H34" i="8"/>
  <c r="H18" i="8"/>
  <c r="H14" i="8"/>
  <c r="H164" i="8"/>
  <c r="H166" i="8"/>
  <c r="H142" i="8"/>
  <c r="H126" i="8"/>
  <c r="H110" i="8"/>
  <c r="H94" i="8"/>
  <c r="H78" i="8"/>
  <c r="H62" i="8"/>
  <c r="H46" i="8"/>
  <c r="H30" i="8"/>
  <c r="E51" i="7"/>
  <c r="D51" i="7"/>
  <c r="F5" i="7"/>
  <c r="F6" i="7"/>
  <c r="F7" i="7"/>
  <c r="F4" i="7"/>
  <c r="F3" i="7"/>
  <c r="I4" i="4"/>
  <c r="I3" i="4"/>
  <c r="I44" i="4" s="1"/>
  <c r="G44" i="4"/>
  <c r="H44" i="4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" i="3"/>
  <c r="AB62" i="2"/>
  <c r="AC62" i="2"/>
  <c r="AE62" i="2"/>
  <c r="AF62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3" i="2"/>
  <c r="AG4" i="2"/>
  <c r="AG5" i="2"/>
  <c r="AG6" i="2"/>
  <c r="AG7" i="2"/>
  <c r="AG8" i="2"/>
  <c r="AG9" i="2"/>
  <c r="AG10" i="2"/>
  <c r="AG11" i="2"/>
  <c r="AG12" i="2"/>
  <c r="AG3" i="2"/>
  <c r="H7" i="13" l="1"/>
  <c r="H5" i="13"/>
  <c r="H8" i="13"/>
  <c r="H8" i="8"/>
  <c r="H5" i="11"/>
  <c r="H8" i="11"/>
  <c r="H7" i="11"/>
  <c r="H8" i="9"/>
  <c r="H7" i="9"/>
  <c r="H6" i="9" s="1"/>
  <c r="AG406" i="3"/>
  <c r="H90" i="8"/>
  <c r="H5" i="9"/>
  <c r="H181" i="8"/>
  <c r="AG62" i="2"/>
  <c r="F51" i="7"/>
  <c r="F3" i="4"/>
  <c r="F4" i="4"/>
  <c r="H6" i="13" l="1"/>
  <c r="H6" i="11"/>
  <c r="H5" i="8"/>
  <c r="F555" i="5"/>
  <c r="H555" i="5"/>
  <c r="I555" i="5"/>
  <c r="K555" i="5"/>
  <c r="L555" i="5"/>
  <c r="N555" i="5"/>
  <c r="O555" i="5"/>
  <c r="E555" i="5"/>
  <c r="S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" i="5"/>
  <c r="E44" i="4"/>
  <c r="F44" i="4"/>
  <c r="D44" i="4"/>
  <c r="D406" i="3"/>
  <c r="E406" i="3"/>
  <c r="G406" i="3"/>
  <c r="H406" i="3"/>
  <c r="J406" i="3"/>
  <c r="K406" i="3"/>
  <c r="M406" i="3"/>
  <c r="N406" i="3"/>
  <c r="P406" i="3"/>
  <c r="Q406" i="3"/>
  <c r="S406" i="3"/>
  <c r="Y406" i="3"/>
  <c r="Z406" i="3"/>
  <c r="AB406" i="3"/>
  <c r="AC406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D3" i="3"/>
  <c r="AA3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37" i="3"/>
  <c r="X132" i="3"/>
  <c r="X131" i="3"/>
  <c r="X130" i="3"/>
  <c r="X129" i="3"/>
  <c r="X128" i="3"/>
  <c r="X119" i="3"/>
  <c r="X101" i="3"/>
  <c r="X93" i="3"/>
  <c r="X76" i="3"/>
  <c r="X75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R3" i="3"/>
  <c r="R10" i="3"/>
  <c r="R9" i="3"/>
  <c r="R8" i="3"/>
  <c r="R7" i="3"/>
  <c r="R6" i="3"/>
  <c r="R5" i="3"/>
  <c r="R4" i="3"/>
  <c r="O3" i="3"/>
  <c r="O10" i="3"/>
  <c r="O9" i="3"/>
  <c r="O8" i="3"/>
  <c r="O7" i="3"/>
  <c r="O6" i="3"/>
  <c r="O5" i="3"/>
  <c r="O4" i="3"/>
  <c r="L3" i="3"/>
  <c r="L5" i="3"/>
  <c r="L4" i="3"/>
  <c r="I4" i="3"/>
  <c r="I3" i="3"/>
  <c r="F4" i="3"/>
  <c r="F3" i="3"/>
  <c r="D62" i="2"/>
  <c r="E62" i="2"/>
  <c r="G62" i="2"/>
  <c r="H62" i="2"/>
  <c r="J62" i="2"/>
  <c r="K62" i="2"/>
  <c r="M62" i="2"/>
  <c r="N62" i="2"/>
  <c r="P62" i="2"/>
  <c r="Q62" i="2"/>
  <c r="Y62" i="2"/>
  <c r="Z62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D21" i="2"/>
  <c r="AD20" i="2"/>
  <c r="AD19" i="2"/>
  <c r="AD18" i="2"/>
  <c r="AD17" i="2"/>
  <c r="AD16" i="2"/>
  <c r="AD13" i="2"/>
  <c r="AD12" i="2"/>
  <c r="AD11" i="2"/>
  <c r="AD10" i="2"/>
  <c r="AD9" i="2"/>
  <c r="AD8" i="2"/>
  <c r="AD7" i="2"/>
  <c r="AD6" i="2"/>
  <c r="AD5" i="2"/>
  <c r="AD4" i="2"/>
  <c r="AD3" i="2"/>
  <c r="AA13" i="2"/>
  <c r="AA12" i="2"/>
  <c r="AA11" i="2"/>
  <c r="AA10" i="2"/>
  <c r="AA9" i="2"/>
  <c r="AA8" i="2"/>
  <c r="AA7" i="2"/>
  <c r="AA6" i="2"/>
  <c r="AA5" i="2"/>
  <c r="AA4" i="2"/>
  <c r="AA3" i="2"/>
  <c r="X14" i="2"/>
  <c r="U14" i="2"/>
  <c r="U13" i="2"/>
  <c r="U12" i="2"/>
  <c r="U11" i="2"/>
  <c r="U10" i="2"/>
  <c r="U9" i="2"/>
  <c r="U7" i="2"/>
  <c r="U6" i="2"/>
  <c r="R5" i="2"/>
  <c r="R4" i="2"/>
  <c r="R3" i="2"/>
  <c r="O5" i="2"/>
  <c r="O4" i="2"/>
  <c r="O3" i="2"/>
  <c r="L4" i="2"/>
  <c r="L3" i="2"/>
  <c r="I4" i="2"/>
  <c r="I3" i="2"/>
  <c r="I62" i="2" s="1"/>
  <c r="F3" i="2"/>
  <c r="F62" i="2" s="1"/>
  <c r="G555" i="5" l="1"/>
  <c r="J555" i="5"/>
  <c r="M555" i="5"/>
  <c r="P555" i="5"/>
  <c r="L62" i="2"/>
  <c r="AD62" i="2"/>
  <c r="S555" i="5"/>
  <c r="R62" i="2"/>
  <c r="AA62" i="2"/>
  <c r="O62" i="2"/>
  <c r="I406" i="3"/>
  <c r="L406" i="3"/>
  <c r="R406" i="3"/>
  <c r="AA406" i="3"/>
  <c r="O406" i="3"/>
  <c r="F406" i="3"/>
  <c r="AD406" i="3"/>
  <c r="D224" i="5" l="1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C95" i="3" l="1"/>
  <c r="C216" i="3"/>
  <c r="C204" i="3"/>
  <c r="C202" i="3"/>
  <c r="C201" i="3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3" i="5"/>
  <c r="K94" i="11" l="1"/>
  <c r="K133" i="11"/>
  <c r="K75" i="11"/>
  <c r="K19" i="11"/>
  <c r="K121" i="11"/>
  <c r="K96" i="11"/>
  <c r="K171" i="11"/>
  <c r="K89" i="11"/>
  <c r="K21" i="11"/>
  <c r="K13" i="11"/>
  <c r="K48" i="11"/>
  <c r="K80" i="11"/>
  <c r="K33" i="11"/>
  <c r="K70" i="11"/>
  <c r="K56" i="11"/>
  <c r="K26" i="11"/>
  <c r="K142" i="11"/>
  <c r="K144" i="11"/>
  <c r="K120" i="11"/>
  <c r="K54" i="11"/>
  <c r="K82" i="11"/>
  <c r="K88" i="11"/>
  <c r="K23" i="11"/>
  <c r="K42" i="11"/>
  <c r="K137" i="11"/>
  <c r="K107" i="11"/>
  <c r="K170" i="11"/>
  <c r="K53" i="11"/>
  <c r="K100" i="11"/>
  <c r="K86" i="11"/>
  <c r="K22" i="11"/>
  <c r="K87" i="11"/>
  <c r="K159" i="11"/>
  <c r="K24" i="11"/>
  <c r="K98" i="11"/>
  <c r="K180" i="11"/>
  <c r="K44" i="11"/>
  <c r="K162" i="11"/>
  <c r="K160" i="11"/>
  <c r="K32" i="11"/>
  <c r="K108" i="11"/>
  <c r="K177" i="11"/>
  <c r="K143" i="11"/>
  <c r="K179" i="11"/>
  <c r="K55" i="11"/>
  <c r="K127" i="11"/>
  <c r="K138" i="11"/>
  <c r="K67" i="11"/>
  <c r="K17" i="11"/>
  <c r="K57" i="11"/>
  <c r="K119" i="11"/>
  <c r="K149" i="11"/>
  <c r="K60" i="11"/>
  <c r="K167" i="11"/>
  <c r="K172" i="11"/>
  <c r="K41" i="11"/>
  <c r="K27" i="11"/>
  <c r="K139" i="11"/>
  <c r="K175" i="11"/>
  <c r="K63" i="11"/>
  <c r="K59" i="11"/>
  <c r="K126" i="11"/>
  <c r="K116" i="11"/>
  <c r="K14" i="11"/>
  <c r="K10" i="11"/>
  <c r="K113" i="11"/>
  <c r="K114" i="11"/>
  <c r="K28" i="11"/>
  <c r="K123" i="11"/>
  <c r="K58" i="11"/>
  <c r="K146" i="11"/>
  <c r="K34" i="11"/>
  <c r="K52" i="11"/>
  <c r="K136" i="11"/>
  <c r="K164" i="11"/>
  <c r="K102" i="11"/>
  <c r="K64" i="11"/>
  <c r="K129" i="11"/>
  <c r="K47" i="11"/>
  <c r="K161" i="11"/>
  <c r="K45" i="11"/>
  <c r="K69" i="11"/>
  <c r="K85" i="11"/>
  <c r="K71" i="11"/>
  <c r="K74" i="11"/>
  <c r="K62" i="11"/>
  <c r="K49" i="11"/>
  <c r="K122" i="11"/>
  <c r="K97" i="11"/>
  <c r="K43" i="11"/>
  <c r="K84" i="11"/>
  <c r="K140" i="11"/>
  <c r="K39" i="11"/>
  <c r="K141" i="11"/>
  <c r="K77" i="11"/>
  <c r="K81" i="11"/>
  <c r="K125" i="11"/>
  <c r="K110" i="11"/>
  <c r="K157" i="11"/>
  <c r="K25" i="11"/>
  <c r="K104" i="11"/>
  <c r="K145" i="11"/>
  <c r="K93" i="11"/>
  <c r="K61" i="11"/>
  <c r="K68" i="11"/>
  <c r="K176" i="11"/>
  <c r="K72" i="11"/>
  <c r="K99" i="11"/>
  <c r="K105" i="11"/>
  <c r="K173" i="11"/>
  <c r="K128" i="11"/>
  <c r="K18" i="11"/>
  <c r="K65" i="11"/>
  <c r="K109" i="11"/>
  <c r="K38" i="11"/>
  <c r="K151" i="11"/>
  <c r="K165" i="11"/>
  <c r="K76" i="11"/>
  <c r="K29" i="11"/>
  <c r="K158" i="11"/>
  <c r="K91" i="11"/>
  <c r="K152" i="11"/>
  <c r="K111" i="11"/>
  <c r="K117" i="11"/>
  <c r="K36" i="11"/>
  <c r="K103" i="11"/>
  <c r="K163" i="11"/>
  <c r="K168" i="11"/>
  <c r="K31" i="11"/>
  <c r="K135" i="11"/>
  <c r="K11" i="11"/>
  <c r="K50" i="11"/>
  <c r="K130" i="11"/>
  <c r="K166" i="11"/>
  <c r="K169" i="11"/>
  <c r="K16" i="11"/>
  <c r="K78" i="11"/>
  <c r="K156" i="11"/>
  <c r="K174" i="11"/>
  <c r="K90" i="11"/>
  <c r="K154" i="11"/>
  <c r="K73" i="11"/>
  <c r="K20" i="11"/>
  <c r="K83" i="11"/>
  <c r="K153" i="11"/>
  <c r="K37" i="11"/>
  <c r="K66" i="11"/>
  <c r="K147" i="11"/>
  <c r="K15" i="11"/>
  <c r="K101" i="11"/>
  <c r="K30" i="11"/>
  <c r="K115" i="11"/>
  <c r="K150" i="11"/>
  <c r="K12" i="11"/>
  <c r="K131" i="11"/>
  <c r="K79" i="11"/>
  <c r="K95" i="11"/>
  <c r="K40" i="11"/>
  <c r="K148" i="11"/>
  <c r="K134" i="11"/>
  <c r="K106" i="11"/>
  <c r="K155" i="11"/>
  <c r="K178" i="11"/>
  <c r="K46" i="11"/>
  <c r="K118" i="11"/>
  <c r="K124" i="11"/>
  <c r="K51" i="11"/>
  <c r="K132" i="11"/>
  <c r="K92" i="11"/>
  <c r="K35" i="11"/>
  <c r="K112" i="11"/>
  <c r="K13" i="9"/>
  <c r="K47" i="9"/>
  <c r="K39" i="9"/>
  <c r="K14" i="9"/>
  <c r="K18" i="9"/>
  <c r="K22" i="9"/>
  <c r="K26" i="9"/>
  <c r="K30" i="9"/>
  <c r="K34" i="9"/>
  <c r="K38" i="9"/>
  <c r="K43" i="9"/>
  <c r="K51" i="9"/>
  <c r="K55" i="9"/>
  <c r="K59" i="9"/>
  <c r="K63" i="9"/>
  <c r="K67" i="9"/>
  <c r="K71" i="9"/>
  <c r="K75" i="9"/>
  <c r="K79" i="9"/>
  <c r="K83" i="9"/>
  <c r="K87" i="9"/>
  <c r="K91" i="9"/>
  <c r="K95" i="9"/>
  <c r="K99" i="9"/>
  <c r="K103" i="9"/>
  <c r="K107" i="9"/>
  <c r="K111" i="9"/>
  <c r="K115" i="9"/>
  <c r="K119" i="9"/>
  <c r="K123" i="9"/>
  <c r="K127" i="9"/>
  <c r="K131" i="9"/>
  <c r="K135" i="9"/>
  <c r="K139" i="9"/>
  <c r="K143" i="9"/>
  <c r="K147" i="9"/>
  <c r="K151" i="9"/>
  <c r="K155" i="9"/>
  <c r="K159" i="9"/>
  <c r="K163" i="9"/>
  <c r="K167" i="9"/>
  <c r="K171" i="9"/>
  <c r="K175" i="9"/>
  <c r="K179" i="9"/>
  <c r="K10" i="9"/>
  <c r="K15" i="9"/>
  <c r="K19" i="9"/>
  <c r="K23" i="9"/>
  <c r="K27" i="9"/>
  <c r="K31" i="9"/>
  <c r="K35" i="9"/>
  <c r="K40" i="9"/>
  <c r="K44" i="9"/>
  <c r="K48" i="9"/>
  <c r="K52" i="9"/>
  <c r="K56" i="9"/>
  <c r="K60" i="9"/>
  <c r="K64" i="9"/>
  <c r="K68" i="9"/>
  <c r="K72" i="9"/>
  <c r="K76" i="9"/>
  <c r="K80" i="9"/>
  <c r="K84" i="9"/>
  <c r="K88" i="9"/>
  <c r="K92" i="9"/>
  <c r="K96" i="9"/>
  <c r="K100" i="9"/>
  <c r="K104" i="9"/>
  <c r="K108" i="9"/>
  <c r="K112" i="9"/>
  <c r="K116" i="9"/>
  <c r="K120" i="9"/>
  <c r="K124" i="9"/>
  <c r="K128" i="9"/>
  <c r="K132" i="9"/>
  <c r="K136" i="9"/>
  <c r="K140" i="9"/>
  <c r="K144" i="9"/>
  <c r="K148" i="9"/>
  <c r="K152" i="9"/>
  <c r="K156" i="9"/>
  <c r="K160" i="9"/>
  <c r="K164" i="9"/>
  <c r="K168" i="9"/>
  <c r="K172" i="9"/>
  <c r="K176" i="9"/>
  <c r="K180" i="9"/>
  <c r="K130" i="9"/>
  <c r="K154" i="9"/>
  <c r="K162" i="9"/>
  <c r="K170" i="9"/>
  <c r="K11" i="9"/>
  <c r="K16" i="9"/>
  <c r="K20" i="9"/>
  <c r="K24" i="9"/>
  <c r="K28" i="9"/>
  <c r="K32" i="9"/>
  <c r="K36" i="9"/>
  <c r="K41" i="9"/>
  <c r="K45" i="9"/>
  <c r="K49" i="9"/>
  <c r="K53" i="9"/>
  <c r="K57" i="9"/>
  <c r="K61" i="9"/>
  <c r="K65" i="9"/>
  <c r="K69" i="9"/>
  <c r="K73" i="9"/>
  <c r="K77" i="9"/>
  <c r="K81" i="9"/>
  <c r="K85" i="9"/>
  <c r="K89" i="9"/>
  <c r="K93" i="9"/>
  <c r="K97" i="9"/>
  <c r="K101" i="9"/>
  <c r="K105" i="9"/>
  <c r="K109" i="9"/>
  <c r="K113" i="9"/>
  <c r="K117" i="9"/>
  <c r="K121" i="9"/>
  <c r="K125" i="9"/>
  <c r="K129" i="9"/>
  <c r="K133" i="9"/>
  <c r="K137" i="9"/>
  <c r="K141" i="9"/>
  <c r="K145" i="9"/>
  <c r="K149" i="9"/>
  <c r="K153" i="9"/>
  <c r="K157" i="9"/>
  <c r="K161" i="9"/>
  <c r="K165" i="9"/>
  <c r="K169" i="9"/>
  <c r="K173" i="9"/>
  <c r="K177" i="9"/>
  <c r="K12" i="9"/>
  <c r="K17" i="9"/>
  <c r="K21" i="9"/>
  <c r="K25" i="9"/>
  <c r="K29" i="9"/>
  <c r="K33" i="9"/>
  <c r="K37" i="9"/>
  <c r="K42" i="9"/>
  <c r="K46" i="9"/>
  <c r="K50" i="9"/>
  <c r="K54" i="9"/>
  <c r="K58" i="9"/>
  <c r="K62" i="9"/>
  <c r="K66" i="9"/>
  <c r="K70" i="9"/>
  <c r="K74" i="9"/>
  <c r="K78" i="9"/>
  <c r="K82" i="9"/>
  <c r="K86" i="9"/>
  <c r="K90" i="9"/>
  <c r="K94" i="9"/>
  <c r="K98" i="9"/>
  <c r="K102" i="9"/>
  <c r="K106" i="9"/>
  <c r="K110" i="9"/>
  <c r="K114" i="9"/>
  <c r="K118" i="9"/>
  <c r="K122" i="9"/>
  <c r="K126" i="9"/>
  <c r="K134" i="9"/>
  <c r="K138" i="9"/>
  <c r="K142" i="9"/>
  <c r="K146" i="9"/>
  <c r="K150" i="9"/>
  <c r="K158" i="9"/>
  <c r="K166" i="9"/>
  <c r="K174" i="9"/>
  <c r="K178" i="9"/>
  <c r="J51" i="8"/>
  <c r="J19" i="8"/>
  <c r="J8" i="8"/>
  <c r="J9" i="8"/>
  <c r="J13" i="8"/>
  <c r="J76" i="8"/>
  <c r="J22" i="8"/>
  <c r="J25" i="8"/>
  <c r="J96" i="8"/>
  <c r="J183" i="8"/>
  <c r="J90" i="8"/>
  <c r="J24" i="8"/>
  <c r="J16" i="8"/>
  <c r="J50" i="8"/>
  <c r="J81" i="8"/>
  <c r="J37" i="8"/>
  <c r="J71" i="8"/>
  <c r="J58" i="8"/>
  <c r="J30" i="8"/>
  <c r="J154" i="8"/>
  <c r="J156" i="8"/>
  <c r="J126" i="8"/>
  <c r="J56" i="8"/>
  <c r="J83" i="8"/>
  <c r="J89" i="8"/>
  <c r="J97" i="8"/>
  <c r="J45" i="8"/>
  <c r="J150" i="8"/>
  <c r="J109" i="8"/>
  <c r="J182" i="8"/>
  <c r="J54" i="8"/>
  <c r="J102" i="8"/>
  <c r="J87" i="8"/>
  <c r="J27" i="8"/>
  <c r="J88" i="8"/>
  <c r="J172" i="8"/>
  <c r="J28" i="8"/>
  <c r="J145" i="8"/>
  <c r="J194" i="8"/>
  <c r="J47" i="8"/>
  <c r="J174" i="8"/>
  <c r="J173" i="8"/>
  <c r="J36" i="8"/>
  <c r="J110" i="8"/>
  <c r="J190" i="8"/>
  <c r="J137" i="8"/>
  <c r="J169" i="8"/>
  <c r="J57" i="8"/>
  <c r="J192" i="8"/>
  <c r="J122" i="8"/>
  <c r="J181" i="8"/>
  <c r="J186" i="8"/>
  <c r="J74" i="8"/>
  <c r="J164" i="8"/>
  <c r="J18" i="8"/>
  <c r="J100" i="8"/>
  <c r="J80" i="8"/>
  <c r="J43" i="8"/>
  <c r="J108" i="8"/>
  <c r="J144" i="8"/>
  <c r="J52" i="8"/>
  <c r="J143" i="8"/>
  <c r="J114" i="8"/>
  <c r="J148" i="8"/>
  <c r="J10" i="8"/>
  <c r="J35" i="8"/>
  <c r="J68" i="8"/>
  <c r="J20" i="8"/>
  <c r="J26" i="8"/>
  <c r="J125" i="8"/>
  <c r="J161" i="8"/>
  <c r="J61" i="8"/>
  <c r="J179" i="8"/>
  <c r="J184" i="8"/>
  <c r="J44" i="8"/>
  <c r="J31" i="8"/>
  <c r="J151" i="8"/>
  <c r="J187" i="8"/>
  <c r="J64" i="8"/>
  <c r="J60" i="8"/>
  <c r="J134" i="8"/>
  <c r="J119" i="8"/>
  <c r="J17" i="8"/>
  <c r="J14" i="8"/>
  <c r="J115" i="8"/>
  <c r="J116" i="8"/>
  <c r="J32" i="8"/>
  <c r="J131" i="8"/>
  <c r="J59" i="8"/>
  <c r="J158" i="8"/>
  <c r="J38" i="8"/>
  <c r="J53" i="8"/>
  <c r="J149" i="8"/>
  <c r="J176" i="8"/>
  <c r="J104" i="8"/>
  <c r="J65" i="8"/>
  <c r="J136" i="8"/>
  <c r="J49" i="8"/>
  <c r="J146" i="8"/>
  <c r="J48" i="8"/>
  <c r="J70" i="8"/>
  <c r="J86" i="8"/>
  <c r="J72" i="8"/>
  <c r="J75" i="8"/>
  <c r="J193" i="8"/>
  <c r="J63" i="8"/>
  <c r="J55" i="8"/>
  <c r="J128" i="8"/>
  <c r="J130" i="8"/>
  <c r="J167" i="8"/>
  <c r="J117" i="8"/>
  <c r="J91" i="8"/>
  <c r="J23" i="8"/>
  <c r="J40" i="8"/>
  <c r="J159" i="8"/>
  <c r="J103" i="8"/>
  <c r="J118" i="8"/>
  <c r="J141" i="8"/>
  <c r="J160" i="8"/>
  <c r="J191" i="8"/>
  <c r="J132" i="8"/>
  <c r="J39" i="8"/>
  <c r="J106" i="8"/>
  <c r="J139" i="8"/>
  <c r="J11" i="8"/>
  <c r="J129" i="8"/>
  <c r="J98" i="8"/>
  <c r="J46" i="8"/>
  <c r="J85" i="8"/>
  <c r="J152" i="8"/>
  <c r="J42" i="8"/>
  <c r="J153" i="8"/>
  <c r="J78" i="8"/>
  <c r="J82" i="8"/>
  <c r="J133" i="8"/>
  <c r="J112" i="8"/>
  <c r="J170" i="8"/>
  <c r="J29" i="8"/>
  <c r="J107" i="8"/>
  <c r="J157" i="8"/>
  <c r="J94" i="8"/>
  <c r="J62" i="8"/>
  <c r="J69" i="8"/>
  <c r="J188" i="8"/>
  <c r="J73" i="8"/>
  <c r="J101" i="8"/>
  <c r="J99" i="8"/>
  <c r="J185" i="8"/>
  <c r="J135" i="8"/>
  <c r="J21" i="8"/>
  <c r="J66" i="8"/>
  <c r="J111" i="8"/>
  <c r="J41" i="8"/>
  <c r="J127" i="8"/>
  <c r="J177" i="8"/>
  <c r="J77" i="8"/>
  <c r="J33" i="8"/>
  <c r="J171" i="8"/>
  <c r="J92" i="8"/>
  <c r="J162" i="8"/>
  <c r="J113" i="8"/>
  <c r="J121" i="8"/>
  <c r="J163" i="8"/>
  <c r="J105" i="8"/>
  <c r="J175" i="8"/>
  <c r="J155" i="8"/>
  <c r="J120" i="8"/>
  <c r="J180" i="8"/>
  <c r="J189" i="8"/>
  <c r="J140" i="8"/>
  <c r="J12" i="8"/>
  <c r="J138" i="8"/>
  <c r="J178" i="8"/>
  <c r="J79" i="8"/>
  <c r="J168" i="8"/>
  <c r="J165" i="8"/>
  <c r="J84" i="8"/>
  <c r="J67" i="8"/>
  <c r="J34" i="8"/>
  <c r="J15" i="8"/>
  <c r="J95" i="8"/>
  <c r="J147" i="8"/>
  <c r="J166" i="8"/>
  <c r="J123" i="8"/>
  <c r="J93" i="8"/>
  <c r="J124" i="8"/>
  <c r="J142" i="8"/>
  <c r="H12" i="6"/>
  <c r="H6" i="6"/>
  <c r="H7" i="6"/>
  <c r="H8" i="6"/>
  <c r="H9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126" i="6"/>
  <c r="H130" i="6"/>
  <c r="H134" i="6"/>
  <c r="H138" i="6"/>
  <c r="H142" i="6"/>
  <c r="H146" i="6"/>
  <c r="H150" i="6"/>
  <c r="H154" i="6"/>
  <c r="H158" i="6"/>
  <c r="H162" i="6"/>
  <c r="H17" i="6"/>
  <c r="H25" i="6"/>
  <c r="H37" i="6"/>
  <c r="H45" i="6"/>
  <c r="H57" i="6"/>
  <c r="H69" i="6"/>
  <c r="H77" i="6"/>
  <c r="H89" i="6"/>
  <c r="H97" i="6"/>
  <c r="H109" i="6"/>
  <c r="H117" i="6"/>
  <c r="H129" i="6"/>
  <c r="H141" i="6"/>
  <c r="H153" i="6"/>
  <c r="H165" i="6"/>
  <c r="H10" i="6"/>
  <c r="H15" i="6"/>
  <c r="H19" i="6"/>
  <c r="H23" i="6"/>
  <c r="H27" i="6"/>
  <c r="H31" i="6"/>
  <c r="H35" i="6"/>
  <c r="H39" i="6"/>
  <c r="H43" i="6"/>
  <c r="H47" i="6"/>
  <c r="H51" i="6"/>
  <c r="H55" i="6"/>
  <c r="H59" i="6"/>
  <c r="H63" i="6"/>
  <c r="H67" i="6"/>
  <c r="H71" i="6"/>
  <c r="H75" i="6"/>
  <c r="H79" i="6"/>
  <c r="H83" i="6"/>
  <c r="H87" i="6"/>
  <c r="H91" i="6"/>
  <c r="H95" i="6"/>
  <c r="H99" i="6"/>
  <c r="H103" i="6"/>
  <c r="H107" i="6"/>
  <c r="H111" i="6"/>
  <c r="H115" i="6"/>
  <c r="H119" i="6"/>
  <c r="H123" i="6"/>
  <c r="H127" i="6"/>
  <c r="H131" i="6"/>
  <c r="H135" i="6"/>
  <c r="H139" i="6"/>
  <c r="H143" i="6"/>
  <c r="H147" i="6"/>
  <c r="H151" i="6"/>
  <c r="H155" i="6"/>
  <c r="H159" i="6"/>
  <c r="H163" i="6"/>
  <c r="H21" i="6"/>
  <c r="H49" i="6"/>
  <c r="H61" i="6"/>
  <c r="H73" i="6"/>
  <c r="H85" i="6"/>
  <c r="H105" i="6"/>
  <c r="H121" i="6"/>
  <c r="H133" i="6"/>
  <c r="H145" i="6"/>
  <c r="H157" i="6"/>
  <c r="H11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H108" i="6"/>
  <c r="H112" i="6"/>
  <c r="H116" i="6"/>
  <c r="H120" i="6"/>
  <c r="H124" i="6"/>
  <c r="H128" i="6"/>
  <c r="H132" i="6"/>
  <c r="H136" i="6"/>
  <c r="H140" i="6"/>
  <c r="H144" i="6"/>
  <c r="H148" i="6"/>
  <c r="H152" i="6"/>
  <c r="H156" i="6"/>
  <c r="H160" i="6"/>
  <c r="H164" i="6"/>
  <c r="H13" i="6"/>
  <c r="H29" i="6"/>
  <c r="H33" i="6"/>
  <c r="H41" i="6"/>
  <c r="H53" i="6"/>
  <c r="H65" i="6"/>
  <c r="H81" i="6"/>
  <c r="H93" i="6"/>
  <c r="H101" i="6"/>
  <c r="H113" i="6"/>
  <c r="H125" i="6"/>
  <c r="H137" i="6"/>
  <c r="H149" i="6"/>
  <c r="H161" i="6"/>
  <c r="C4" i="4"/>
  <c r="C3" i="4"/>
  <c r="C205" i="3"/>
  <c r="C206" i="3"/>
  <c r="C207" i="3"/>
  <c r="C208" i="3"/>
  <c r="C209" i="3"/>
  <c r="C210" i="3"/>
  <c r="C211" i="3"/>
  <c r="C212" i="3"/>
  <c r="C213" i="3"/>
  <c r="C214" i="3"/>
  <c r="C215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3" i="3"/>
  <c r="C3" i="3"/>
  <c r="W165" i="3"/>
  <c r="X165" i="3" s="1"/>
  <c r="V165" i="3"/>
  <c r="W150" i="3"/>
  <c r="X150" i="3" s="1"/>
  <c r="V150" i="3"/>
  <c r="W149" i="3"/>
  <c r="X149" i="3" s="1"/>
  <c r="V149" i="3"/>
  <c r="W148" i="3"/>
  <c r="X148" i="3" s="1"/>
  <c r="V148" i="3"/>
  <c r="W147" i="3"/>
  <c r="X147" i="3" s="1"/>
  <c r="V147" i="3"/>
  <c r="W146" i="3"/>
  <c r="X146" i="3" s="1"/>
  <c r="V146" i="3"/>
  <c r="W145" i="3"/>
  <c r="X145" i="3" s="1"/>
  <c r="V145" i="3"/>
  <c r="W144" i="3"/>
  <c r="X144" i="3" s="1"/>
  <c r="V144" i="3"/>
  <c r="W143" i="3"/>
  <c r="X143" i="3" s="1"/>
  <c r="V143" i="3"/>
  <c r="W142" i="3"/>
  <c r="X142" i="3" s="1"/>
  <c r="V142" i="3"/>
  <c r="W141" i="3"/>
  <c r="X141" i="3" s="1"/>
  <c r="V141" i="3"/>
  <c r="W140" i="3"/>
  <c r="X140" i="3" s="1"/>
  <c r="V140" i="3"/>
  <c r="W139" i="3"/>
  <c r="X139" i="3" s="1"/>
  <c r="V139" i="3"/>
  <c r="W138" i="3"/>
  <c r="X138" i="3" s="1"/>
  <c r="V138" i="3"/>
  <c r="W136" i="3"/>
  <c r="X136" i="3" s="1"/>
  <c r="V136" i="3"/>
  <c r="W135" i="3"/>
  <c r="X135" i="3" s="1"/>
  <c r="V135" i="3"/>
  <c r="W134" i="3"/>
  <c r="X134" i="3" s="1"/>
  <c r="V134" i="3"/>
  <c r="W133" i="3"/>
  <c r="X133" i="3" s="1"/>
  <c r="V133" i="3"/>
  <c r="W127" i="3"/>
  <c r="X127" i="3" s="1"/>
  <c r="V127" i="3"/>
  <c r="W126" i="3"/>
  <c r="X126" i="3" s="1"/>
  <c r="V126" i="3"/>
  <c r="W125" i="3"/>
  <c r="X125" i="3" s="1"/>
  <c r="V125" i="3"/>
  <c r="W124" i="3"/>
  <c r="X124" i="3" s="1"/>
  <c r="V124" i="3"/>
  <c r="W123" i="3"/>
  <c r="X123" i="3" s="1"/>
  <c r="V123" i="3"/>
  <c r="W122" i="3"/>
  <c r="X122" i="3" s="1"/>
  <c r="V122" i="3"/>
  <c r="W121" i="3"/>
  <c r="X121" i="3" s="1"/>
  <c r="V121" i="3"/>
  <c r="W120" i="3"/>
  <c r="X120" i="3" s="1"/>
  <c r="V120" i="3"/>
  <c r="W118" i="3"/>
  <c r="X118" i="3" s="1"/>
  <c r="V118" i="3"/>
  <c r="W117" i="3"/>
  <c r="X117" i="3" s="1"/>
  <c r="V117" i="3"/>
  <c r="W116" i="3"/>
  <c r="X116" i="3" s="1"/>
  <c r="V116" i="3"/>
  <c r="W115" i="3"/>
  <c r="X115" i="3" s="1"/>
  <c r="V115" i="3"/>
  <c r="W114" i="3"/>
  <c r="X114" i="3" s="1"/>
  <c r="V114" i="3"/>
  <c r="W113" i="3"/>
  <c r="X113" i="3" s="1"/>
  <c r="V113" i="3"/>
  <c r="W112" i="3"/>
  <c r="X112" i="3" s="1"/>
  <c r="V112" i="3"/>
  <c r="W111" i="3"/>
  <c r="X111" i="3" s="1"/>
  <c r="V111" i="3"/>
  <c r="W110" i="3"/>
  <c r="X110" i="3" s="1"/>
  <c r="V110" i="3"/>
  <c r="W109" i="3"/>
  <c r="X109" i="3" s="1"/>
  <c r="V109" i="3"/>
  <c r="W108" i="3"/>
  <c r="X108" i="3" s="1"/>
  <c r="V108" i="3"/>
  <c r="W107" i="3"/>
  <c r="X107" i="3" s="1"/>
  <c r="V107" i="3"/>
  <c r="W106" i="3"/>
  <c r="X106" i="3" s="1"/>
  <c r="V106" i="3"/>
  <c r="W105" i="3"/>
  <c r="X105" i="3" s="1"/>
  <c r="V105" i="3"/>
  <c r="W104" i="3"/>
  <c r="X104" i="3" s="1"/>
  <c r="V104" i="3"/>
  <c r="W103" i="3"/>
  <c r="X103" i="3" s="1"/>
  <c r="V103" i="3"/>
  <c r="W102" i="3"/>
  <c r="X102" i="3" s="1"/>
  <c r="V102" i="3"/>
  <c r="W100" i="3"/>
  <c r="X100" i="3" s="1"/>
  <c r="V100" i="3"/>
  <c r="W99" i="3"/>
  <c r="X99" i="3" s="1"/>
  <c r="V99" i="3"/>
  <c r="W98" i="3"/>
  <c r="X98" i="3" s="1"/>
  <c r="V98" i="3"/>
  <c r="W97" i="3"/>
  <c r="X97" i="3" s="1"/>
  <c r="V97" i="3"/>
  <c r="W96" i="3"/>
  <c r="X96" i="3" s="1"/>
  <c r="V96" i="3"/>
  <c r="W95" i="3"/>
  <c r="X95" i="3" s="1"/>
  <c r="V95" i="3"/>
  <c r="W94" i="3"/>
  <c r="X94" i="3" s="1"/>
  <c r="V94" i="3"/>
  <c r="W92" i="3"/>
  <c r="X92" i="3" s="1"/>
  <c r="V92" i="3"/>
  <c r="W91" i="3"/>
  <c r="X91" i="3" s="1"/>
  <c r="V91" i="3"/>
  <c r="W90" i="3"/>
  <c r="X90" i="3" s="1"/>
  <c r="V90" i="3"/>
  <c r="W89" i="3"/>
  <c r="X89" i="3" s="1"/>
  <c r="V89" i="3"/>
  <c r="W88" i="3"/>
  <c r="X88" i="3" s="1"/>
  <c r="V88" i="3"/>
  <c r="W87" i="3"/>
  <c r="X87" i="3" s="1"/>
  <c r="V87" i="3"/>
  <c r="W86" i="3"/>
  <c r="X86" i="3" s="1"/>
  <c r="V86" i="3"/>
  <c r="W85" i="3"/>
  <c r="X85" i="3" s="1"/>
  <c r="V85" i="3"/>
  <c r="W84" i="3"/>
  <c r="X84" i="3" s="1"/>
  <c r="V84" i="3"/>
  <c r="W83" i="3"/>
  <c r="X83" i="3" s="1"/>
  <c r="V83" i="3"/>
  <c r="W82" i="3"/>
  <c r="X82" i="3" s="1"/>
  <c r="V82" i="3"/>
  <c r="W81" i="3"/>
  <c r="X81" i="3" s="1"/>
  <c r="V81" i="3"/>
  <c r="W80" i="3"/>
  <c r="X80" i="3" s="1"/>
  <c r="V80" i="3"/>
  <c r="W79" i="3"/>
  <c r="X79" i="3" s="1"/>
  <c r="V79" i="3"/>
  <c r="W78" i="3"/>
  <c r="X78" i="3" s="1"/>
  <c r="V78" i="3"/>
  <c r="W77" i="3"/>
  <c r="X77" i="3" s="1"/>
  <c r="V77" i="3"/>
  <c r="W74" i="3"/>
  <c r="X74" i="3" s="1"/>
  <c r="V74" i="3"/>
  <c r="W73" i="3"/>
  <c r="X73" i="3" s="1"/>
  <c r="V73" i="3"/>
  <c r="W72" i="3"/>
  <c r="X72" i="3" s="1"/>
  <c r="V72" i="3"/>
  <c r="W71" i="3"/>
  <c r="X71" i="3" s="1"/>
  <c r="V71" i="3"/>
  <c r="W70" i="3"/>
  <c r="X70" i="3" s="1"/>
  <c r="V70" i="3"/>
  <c r="W69" i="3"/>
  <c r="X69" i="3" s="1"/>
  <c r="V69" i="3"/>
  <c r="W68" i="3"/>
  <c r="X68" i="3" s="1"/>
  <c r="V68" i="3"/>
  <c r="W67" i="3"/>
  <c r="X67" i="3" s="1"/>
  <c r="V67" i="3"/>
  <c r="W66" i="3"/>
  <c r="X66" i="3" s="1"/>
  <c r="V66" i="3"/>
  <c r="W65" i="3"/>
  <c r="X65" i="3" s="1"/>
  <c r="V65" i="3"/>
  <c r="W64" i="3"/>
  <c r="X64" i="3" s="1"/>
  <c r="V64" i="3"/>
  <c r="W63" i="3"/>
  <c r="X63" i="3" s="1"/>
  <c r="V63" i="3"/>
  <c r="W62" i="3"/>
  <c r="X62" i="3" s="1"/>
  <c r="V62" i="3"/>
  <c r="W61" i="3"/>
  <c r="X61" i="3" s="1"/>
  <c r="V61" i="3"/>
  <c r="W60" i="3"/>
  <c r="X60" i="3" s="1"/>
  <c r="V60" i="3"/>
  <c r="W59" i="3"/>
  <c r="X59" i="3" s="1"/>
  <c r="V59" i="3"/>
  <c r="W58" i="3"/>
  <c r="X58" i="3" s="1"/>
  <c r="V58" i="3"/>
  <c r="W57" i="3"/>
  <c r="X57" i="3" s="1"/>
  <c r="V57" i="3"/>
  <c r="W56" i="3"/>
  <c r="X56" i="3" s="1"/>
  <c r="V56" i="3"/>
  <c r="W55" i="3"/>
  <c r="X55" i="3" s="1"/>
  <c r="V55" i="3"/>
  <c r="W54" i="3"/>
  <c r="X54" i="3" s="1"/>
  <c r="V54" i="3"/>
  <c r="W53" i="3"/>
  <c r="X53" i="3" s="1"/>
  <c r="V53" i="3"/>
  <c r="W52" i="3"/>
  <c r="X52" i="3" s="1"/>
  <c r="V52" i="3"/>
  <c r="W51" i="3"/>
  <c r="X51" i="3" s="1"/>
  <c r="V51" i="3"/>
  <c r="W50" i="3"/>
  <c r="X50" i="3" s="1"/>
  <c r="V50" i="3"/>
  <c r="W49" i="3"/>
  <c r="X49" i="3" s="1"/>
  <c r="V49" i="3"/>
  <c r="W48" i="3"/>
  <c r="X48" i="3" s="1"/>
  <c r="V48" i="3"/>
  <c r="W47" i="3"/>
  <c r="X47" i="3" s="1"/>
  <c r="V47" i="3"/>
  <c r="W46" i="3"/>
  <c r="X46" i="3" s="1"/>
  <c r="V46" i="3"/>
  <c r="W45" i="3"/>
  <c r="X45" i="3" s="1"/>
  <c r="V45" i="3"/>
  <c r="W44" i="3"/>
  <c r="X44" i="3" s="1"/>
  <c r="V44" i="3"/>
  <c r="W43" i="3"/>
  <c r="X43" i="3" s="1"/>
  <c r="V43" i="3"/>
  <c r="W42" i="3"/>
  <c r="X42" i="3" s="1"/>
  <c r="V42" i="3"/>
  <c r="W41" i="3"/>
  <c r="X41" i="3" s="1"/>
  <c r="V41" i="3"/>
  <c r="W40" i="3"/>
  <c r="X40" i="3" s="1"/>
  <c r="V40" i="3"/>
  <c r="W39" i="3"/>
  <c r="X39" i="3" s="1"/>
  <c r="V39" i="3"/>
  <c r="W38" i="3"/>
  <c r="X38" i="3" s="1"/>
  <c r="V38" i="3"/>
  <c r="W37" i="3"/>
  <c r="X37" i="3" s="1"/>
  <c r="V37" i="3"/>
  <c r="W36" i="3"/>
  <c r="X36" i="3" s="1"/>
  <c r="V36" i="3"/>
  <c r="W35" i="3"/>
  <c r="X35" i="3" s="1"/>
  <c r="V35" i="3"/>
  <c r="W34" i="3"/>
  <c r="X34" i="3" s="1"/>
  <c r="V34" i="3"/>
  <c r="W33" i="3"/>
  <c r="X33" i="3" s="1"/>
  <c r="V33" i="3"/>
  <c r="W32" i="3"/>
  <c r="X32" i="3" s="1"/>
  <c r="V32" i="3"/>
  <c r="W31" i="3"/>
  <c r="X31" i="3" s="1"/>
  <c r="V31" i="3"/>
  <c r="W30" i="3"/>
  <c r="X30" i="3" s="1"/>
  <c r="V30" i="3"/>
  <c r="W29" i="3"/>
  <c r="X29" i="3" s="1"/>
  <c r="V29" i="3"/>
  <c r="W28" i="3"/>
  <c r="X28" i="3" s="1"/>
  <c r="V28" i="3"/>
  <c r="W27" i="3"/>
  <c r="X27" i="3" s="1"/>
  <c r="V27" i="3"/>
  <c r="W26" i="3"/>
  <c r="X26" i="3" s="1"/>
  <c r="V26" i="3"/>
  <c r="W25" i="3"/>
  <c r="X25" i="3" s="1"/>
  <c r="V25" i="3"/>
  <c r="W24" i="3"/>
  <c r="X24" i="3" s="1"/>
  <c r="V24" i="3"/>
  <c r="W23" i="3"/>
  <c r="X23" i="3" s="1"/>
  <c r="V23" i="3"/>
  <c r="W22" i="3"/>
  <c r="X22" i="3" s="1"/>
  <c r="V22" i="3"/>
  <c r="W21" i="3"/>
  <c r="X21" i="3" s="1"/>
  <c r="V21" i="3"/>
  <c r="W20" i="3"/>
  <c r="X20" i="3" s="1"/>
  <c r="V20" i="3"/>
  <c r="W19" i="3"/>
  <c r="X19" i="3" s="1"/>
  <c r="V19" i="3"/>
  <c r="W18" i="3"/>
  <c r="X18" i="3" s="1"/>
  <c r="V18" i="3"/>
  <c r="T18" i="3"/>
  <c r="T406" i="3" s="1"/>
  <c r="W17" i="3"/>
  <c r="X17" i="3" s="1"/>
  <c r="V17" i="3"/>
  <c r="W16" i="3"/>
  <c r="X16" i="3" s="1"/>
  <c r="V16" i="3"/>
  <c r="W15" i="3"/>
  <c r="X15" i="3" s="1"/>
  <c r="V15" i="3"/>
  <c r="W14" i="3"/>
  <c r="X14" i="3" s="1"/>
  <c r="V14" i="3"/>
  <c r="W13" i="3"/>
  <c r="X13" i="3" s="1"/>
  <c r="V13" i="3"/>
  <c r="W12" i="3"/>
  <c r="X12" i="3" s="1"/>
  <c r="V12" i="3"/>
  <c r="W11" i="3"/>
  <c r="X11" i="3" s="1"/>
  <c r="V11" i="3"/>
  <c r="W10" i="3"/>
  <c r="X10" i="3" s="1"/>
  <c r="V10" i="3"/>
  <c r="W9" i="3"/>
  <c r="X9" i="3" s="1"/>
  <c r="V9" i="3"/>
  <c r="W8" i="3"/>
  <c r="X8" i="3" s="1"/>
  <c r="V8" i="3"/>
  <c r="W7" i="3"/>
  <c r="X7" i="3" s="1"/>
  <c r="V7" i="3"/>
  <c r="W6" i="3"/>
  <c r="X6" i="3" s="1"/>
  <c r="V6" i="3"/>
  <c r="W5" i="3"/>
  <c r="X5" i="3" s="1"/>
  <c r="V5" i="3"/>
  <c r="W4" i="3"/>
  <c r="X4" i="3" s="1"/>
  <c r="V4" i="3"/>
  <c r="W3" i="3"/>
  <c r="V3" i="3"/>
  <c r="C29" i="2"/>
  <c r="C30" i="2"/>
  <c r="C31" i="2"/>
  <c r="C32" i="2"/>
  <c r="C21" i="2"/>
  <c r="C22" i="2"/>
  <c r="C23" i="2"/>
  <c r="C24" i="2"/>
  <c r="C25" i="2"/>
  <c r="C26" i="2"/>
  <c r="C27" i="2"/>
  <c r="C2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W19" i="2"/>
  <c r="X19" i="2" s="1"/>
  <c r="V19" i="2"/>
  <c r="W18" i="2"/>
  <c r="X18" i="2" s="1"/>
  <c r="V18" i="2"/>
  <c r="W17" i="2"/>
  <c r="X17" i="2" s="1"/>
  <c r="V17" i="2"/>
  <c r="W16" i="2"/>
  <c r="X16" i="2" s="1"/>
  <c r="V16" i="2"/>
  <c r="W13" i="2"/>
  <c r="X13" i="2" s="1"/>
  <c r="V13" i="2"/>
  <c r="W12" i="2"/>
  <c r="X12" i="2" s="1"/>
  <c r="V12" i="2"/>
  <c r="W11" i="2"/>
  <c r="X11" i="2" s="1"/>
  <c r="V11" i="2"/>
  <c r="W10" i="2"/>
  <c r="X10" i="2" s="1"/>
  <c r="V10" i="2"/>
  <c r="W9" i="2"/>
  <c r="X9" i="2" s="1"/>
  <c r="V9" i="2"/>
  <c r="W8" i="2"/>
  <c r="X8" i="2" s="1"/>
  <c r="V8" i="2"/>
  <c r="T8" i="2"/>
  <c r="U8" i="2" s="1"/>
  <c r="S8" i="2"/>
  <c r="W7" i="2"/>
  <c r="X7" i="2" s="1"/>
  <c r="V7" i="2"/>
  <c r="W6" i="2"/>
  <c r="X6" i="2" s="1"/>
  <c r="V6" i="2"/>
  <c r="W5" i="2"/>
  <c r="X5" i="2" s="1"/>
  <c r="V5" i="2"/>
  <c r="T5" i="2"/>
  <c r="U5" i="2" s="1"/>
  <c r="S5" i="2"/>
  <c r="W4" i="2"/>
  <c r="X4" i="2" s="1"/>
  <c r="V4" i="2"/>
  <c r="T4" i="2"/>
  <c r="U4" i="2" s="1"/>
  <c r="S4" i="2"/>
  <c r="W3" i="2"/>
  <c r="V3" i="2"/>
  <c r="T3" i="2"/>
  <c r="S3" i="2"/>
  <c r="G49" i="11" l="1"/>
  <c r="G122" i="11"/>
  <c r="G97" i="11"/>
  <c r="G43" i="11"/>
  <c r="G84" i="11"/>
  <c r="G140" i="11"/>
  <c r="G39" i="11"/>
  <c r="G141" i="11"/>
  <c r="G77" i="11"/>
  <c r="G81" i="11"/>
  <c r="G125" i="11"/>
  <c r="G110" i="11"/>
  <c r="G157" i="11"/>
  <c r="G25" i="11"/>
  <c r="G104" i="11"/>
  <c r="G145" i="11"/>
  <c r="G93" i="11"/>
  <c r="G61" i="11"/>
  <c r="G68" i="11"/>
  <c r="G176" i="11"/>
  <c r="G72" i="11"/>
  <c r="G99" i="11"/>
  <c r="G105" i="11"/>
  <c r="G173" i="11"/>
  <c r="G128" i="11"/>
  <c r="G18" i="11"/>
  <c r="G65" i="11"/>
  <c r="G109" i="11"/>
  <c r="G38" i="11"/>
  <c r="G151" i="11"/>
  <c r="G165" i="11"/>
  <c r="G76" i="11"/>
  <c r="G29" i="11"/>
  <c r="G158" i="11"/>
  <c r="G91" i="11"/>
  <c r="G152" i="11"/>
  <c r="G111" i="11"/>
  <c r="G117" i="11"/>
  <c r="G36" i="11"/>
  <c r="G103" i="11"/>
  <c r="G163" i="11"/>
  <c r="G168" i="11"/>
  <c r="G31" i="11"/>
  <c r="G132" i="11"/>
  <c r="G35" i="11"/>
  <c r="G135" i="11"/>
  <c r="G133" i="11"/>
  <c r="G121" i="11"/>
  <c r="G171" i="11"/>
  <c r="G21" i="11"/>
  <c r="G48" i="11"/>
  <c r="G33" i="11"/>
  <c r="G56" i="11"/>
  <c r="G142" i="11"/>
  <c r="G120" i="11"/>
  <c r="G82" i="11"/>
  <c r="G23" i="11"/>
  <c r="G107" i="11"/>
  <c r="G53" i="11"/>
  <c r="G86" i="11"/>
  <c r="G159" i="11"/>
  <c r="G24" i="11"/>
  <c r="G44" i="11"/>
  <c r="G160" i="11"/>
  <c r="G108" i="11"/>
  <c r="G143" i="11"/>
  <c r="G127" i="11"/>
  <c r="G17" i="11"/>
  <c r="G119" i="11"/>
  <c r="G167" i="11"/>
  <c r="G41" i="11"/>
  <c r="G139" i="11"/>
  <c r="G63" i="11"/>
  <c r="G59" i="11"/>
  <c r="G116" i="11"/>
  <c r="G14" i="11"/>
  <c r="G113" i="11"/>
  <c r="G28" i="11"/>
  <c r="G58" i="11"/>
  <c r="G34" i="11"/>
  <c r="G136" i="11"/>
  <c r="G102" i="11"/>
  <c r="G129" i="11"/>
  <c r="G11" i="11"/>
  <c r="G50" i="11"/>
  <c r="G130" i="11"/>
  <c r="G166" i="11"/>
  <c r="G169" i="11"/>
  <c r="G16" i="11"/>
  <c r="G78" i="11"/>
  <c r="G156" i="11"/>
  <c r="G174" i="11"/>
  <c r="G90" i="11"/>
  <c r="G154" i="11"/>
  <c r="G73" i="11"/>
  <c r="G20" i="11"/>
  <c r="G83" i="11"/>
  <c r="G153" i="11"/>
  <c r="G37" i="11"/>
  <c r="G66" i="11"/>
  <c r="G147" i="11"/>
  <c r="G15" i="11"/>
  <c r="G101" i="11"/>
  <c r="G30" i="11"/>
  <c r="G115" i="11"/>
  <c r="G150" i="11"/>
  <c r="G12" i="11"/>
  <c r="G131" i="11"/>
  <c r="G79" i="11"/>
  <c r="G95" i="11"/>
  <c r="G40" i="11"/>
  <c r="G148" i="11"/>
  <c r="G134" i="11"/>
  <c r="G106" i="11"/>
  <c r="G155" i="11"/>
  <c r="G178" i="11"/>
  <c r="G46" i="11"/>
  <c r="G118" i="11"/>
  <c r="G124" i="11"/>
  <c r="G51" i="11"/>
  <c r="G92" i="11"/>
  <c r="G112" i="11"/>
  <c r="G75" i="11"/>
  <c r="G19" i="11"/>
  <c r="G96" i="11"/>
  <c r="G89" i="11"/>
  <c r="G13" i="11"/>
  <c r="G80" i="11"/>
  <c r="G70" i="11"/>
  <c r="G26" i="11"/>
  <c r="G144" i="11"/>
  <c r="G54" i="11"/>
  <c r="G88" i="11"/>
  <c r="G42" i="11"/>
  <c r="G137" i="11"/>
  <c r="G170" i="11"/>
  <c r="G100" i="11"/>
  <c r="G22" i="11"/>
  <c r="G87" i="11"/>
  <c r="G98" i="11"/>
  <c r="G180" i="11"/>
  <c r="G162" i="11"/>
  <c r="G32" i="11"/>
  <c r="G177" i="11"/>
  <c r="G138" i="11"/>
  <c r="G67" i="11"/>
  <c r="G57" i="11"/>
  <c r="G149" i="11"/>
  <c r="G60" i="11"/>
  <c r="G172" i="11"/>
  <c r="G27" i="11"/>
  <c r="G175" i="11"/>
  <c r="G126" i="11"/>
  <c r="G10" i="11"/>
  <c r="G114" i="11"/>
  <c r="G123" i="11"/>
  <c r="G146" i="11"/>
  <c r="G52" i="11"/>
  <c r="G164" i="11"/>
  <c r="G64" i="11"/>
  <c r="G47" i="11"/>
  <c r="G161" i="11"/>
  <c r="G45" i="11"/>
  <c r="G69" i="11"/>
  <c r="G85" i="11"/>
  <c r="G71" i="11"/>
  <c r="G74" i="11"/>
  <c r="G179" i="11"/>
  <c r="G55" i="11"/>
  <c r="G62" i="11"/>
  <c r="G94" i="11"/>
  <c r="M146" i="13"/>
  <c r="M136" i="13"/>
  <c r="M49" i="13"/>
  <c r="M90" i="13"/>
  <c r="M161" i="13"/>
  <c r="M130" i="13"/>
  <c r="M129" i="13"/>
  <c r="M177" i="13"/>
  <c r="M143" i="13"/>
  <c r="M103" i="13"/>
  <c r="M38" i="13"/>
  <c r="M147" i="13"/>
  <c r="M96" i="13"/>
  <c r="M110" i="13"/>
  <c r="M82" i="13"/>
  <c r="M133" i="13"/>
  <c r="M34" i="13"/>
  <c r="M116" i="13"/>
  <c r="M119" i="13"/>
  <c r="M50" i="13"/>
  <c r="M111" i="13"/>
  <c r="M154" i="13"/>
  <c r="M33" i="13"/>
  <c r="M145" i="13"/>
  <c r="M89" i="13"/>
  <c r="M71" i="13"/>
  <c r="M152" i="13"/>
  <c r="M55" i="13"/>
  <c r="M123" i="13"/>
  <c r="M69" i="13"/>
  <c r="M27" i="13"/>
  <c r="M14" i="13"/>
  <c r="M102" i="13"/>
  <c r="M54" i="13"/>
  <c r="M44" i="13"/>
  <c r="M48" i="13"/>
  <c r="M39" i="13"/>
  <c r="M36" i="13"/>
  <c r="M31" i="13"/>
  <c r="M29" i="13"/>
  <c r="M46" i="13"/>
  <c r="M32" i="13"/>
  <c r="L8" i="13"/>
  <c r="L5" i="13"/>
  <c r="L7" i="13"/>
  <c r="F11" i="11"/>
  <c r="F66" i="11"/>
  <c r="F178" i="11"/>
  <c r="F141" i="11"/>
  <c r="F133" i="11"/>
  <c r="F144" i="11"/>
  <c r="F24" i="11"/>
  <c r="F110" i="11"/>
  <c r="F57" i="11"/>
  <c r="F113" i="11"/>
  <c r="F69" i="11"/>
  <c r="F47" i="11"/>
  <c r="F140" i="11"/>
  <c r="F108" i="11"/>
  <c r="F52" i="11"/>
  <c r="F90" i="11"/>
  <c r="F79" i="11"/>
  <c r="F135" i="11"/>
  <c r="F29" i="11"/>
  <c r="F48" i="11"/>
  <c r="F170" i="11"/>
  <c r="F143" i="11"/>
  <c r="F152" i="11"/>
  <c r="F175" i="11"/>
  <c r="F93" i="11"/>
  <c r="F21" i="11"/>
  <c r="F44" i="11"/>
  <c r="F123" i="11"/>
  <c r="F154" i="11"/>
  <c r="F95" i="11"/>
  <c r="F71" i="11"/>
  <c r="F91" i="11"/>
  <c r="F80" i="11"/>
  <c r="F53" i="11"/>
  <c r="F179" i="11"/>
  <c r="F117" i="11"/>
  <c r="F63" i="11"/>
  <c r="F102" i="11"/>
  <c r="F168" i="11"/>
  <c r="F37" i="11"/>
  <c r="F35" i="11"/>
  <c r="F33" i="11"/>
  <c r="F10" i="11"/>
  <c r="F62" i="11"/>
  <c r="F129" i="11"/>
  <c r="F100" i="11"/>
  <c r="F16" i="11"/>
  <c r="F99" i="11"/>
  <c r="F160" i="11"/>
  <c r="F164" i="11"/>
  <c r="F27" i="11"/>
  <c r="F92" i="11"/>
  <c r="F42" i="11"/>
  <c r="F41" i="11"/>
  <c r="F73" i="11"/>
  <c r="F60" i="11"/>
  <c r="F169" i="11"/>
  <c r="F30" i="11"/>
  <c r="F51" i="11"/>
  <c r="F68" i="11"/>
  <c r="F96" i="11"/>
  <c r="F88" i="11"/>
  <c r="F162" i="11"/>
  <c r="F105" i="11"/>
  <c r="F167" i="11"/>
  <c r="F58" i="11"/>
  <c r="F104" i="11"/>
  <c r="F85" i="11"/>
  <c r="F121" i="11"/>
  <c r="F176" i="11"/>
  <c r="F125" i="11"/>
  <c r="F83" i="11"/>
  <c r="F134" i="11"/>
  <c r="F122" i="11"/>
  <c r="F103" i="11"/>
  <c r="F56" i="11"/>
  <c r="F22" i="11"/>
  <c r="F43" i="11"/>
  <c r="F138" i="11"/>
  <c r="F116" i="11"/>
  <c r="F40" i="11"/>
  <c r="F82" i="11"/>
  <c r="F77" i="11"/>
  <c r="F45" i="11"/>
  <c r="F153" i="11"/>
  <c r="F106" i="11"/>
  <c r="F97" i="11"/>
  <c r="F31" i="11"/>
  <c r="F26" i="11"/>
  <c r="F87" i="11"/>
  <c r="F39" i="11"/>
  <c r="F67" i="11"/>
  <c r="F14" i="11"/>
  <c r="F161" i="11"/>
  <c r="F166" i="11"/>
  <c r="F101" i="11"/>
  <c r="F74" i="11"/>
  <c r="F55" i="11"/>
  <c r="F64" i="11"/>
  <c r="F148" i="11"/>
  <c r="F70" i="11"/>
  <c r="F49" i="11"/>
  <c r="F126" i="11"/>
  <c r="F59" i="11"/>
  <c r="F115" i="11"/>
  <c r="F171" i="11"/>
  <c r="F128" i="11"/>
  <c r="F111" i="11"/>
  <c r="F78" i="11"/>
  <c r="F173" i="11"/>
  <c r="F32" i="11"/>
  <c r="F34" i="11"/>
  <c r="F155" i="11"/>
  <c r="F174" i="11"/>
  <c r="F131" i="11"/>
  <c r="F112" i="11"/>
  <c r="F151" i="11"/>
  <c r="F13" i="11"/>
  <c r="F107" i="11"/>
  <c r="F177" i="11"/>
  <c r="F158" i="11"/>
  <c r="F139" i="11"/>
  <c r="F136" i="11"/>
  <c r="F38" i="11"/>
  <c r="F76" i="11"/>
  <c r="F142" i="11"/>
  <c r="F17" i="11"/>
  <c r="F50" i="11"/>
  <c r="F147" i="11"/>
  <c r="F46" i="11"/>
  <c r="F81" i="11"/>
  <c r="F75" i="11"/>
  <c r="F120" i="11"/>
  <c r="F98" i="11"/>
  <c r="F25" i="11"/>
  <c r="F119" i="11"/>
  <c r="F114" i="11"/>
  <c r="F65" i="11"/>
  <c r="F137" i="11"/>
  <c r="F163" i="11"/>
  <c r="F130" i="11"/>
  <c r="F15" i="11"/>
  <c r="F118" i="11"/>
  <c r="F157" i="11"/>
  <c r="F19" i="11"/>
  <c r="F54" i="11"/>
  <c r="F180" i="11"/>
  <c r="F61" i="11"/>
  <c r="F149" i="11"/>
  <c r="F28" i="11"/>
  <c r="F84" i="11"/>
  <c r="F156" i="11"/>
  <c r="F12" i="11"/>
  <c r="F145" i="11"/>
  <c r="F165" i="11"/>
  <c r="F18" i="11"/>
  <c r="F20" i="11"/>
  <c r="F36" i="11"/>
  <c r="F86" i="11"/>
  <c r="F127" i="11"/>
  <c r="F146" i="11"/>
  <c r="F124" i="11"/>
  <c r="F132" i="11"/>
  <c r="F23" i="11"/>
  <c r="F172" i="11"/>
  <c r="F159" i="11"/>
  <c r="F150" i="11"/>
  <c r="F89" i="11"/>
  <c r="F109" i="11"/>
  <c r="F72" i="11"/>
  <c r="F94" i="11"/>
  <c r="M76" i="13"/>
  <c r="M150" i="13"/>
  <c r="M174" i="13"/>
  <c r="M171" i="13"/>
  <c r="M166" i="13"/>
  <c r="M95" i="13"/>
  <c r="M137" i="13"/>
  <c r="M93" i="13"/>
  <c r="M78" i="13"/>
  <c r="M176" i="13"/>
  <c r="M67" i="13"/>
  <c r="M87" i="13"/>
  <c r="M18" i="13"/>
  <c r="M155" i="13"/>
  <c r="M165" i="13"/>
  <c r="M167" i="13"/>
  <c r="M84" i="13"/>
  <c r="M151" i="13"/>
  <c r="M142" i="13"/>
  <c r="M115" i="13"/>
  <c r="M26" i="13"/>
  <c r="M128" i="13"/>
  <c r="M159" i="13"/>
  <c r="M163" i="13"/>
  <c r="M42" i="13"/>
  <c r="M153" i="13"/>
  <c r="M126" i="13"/>
  <c r="M112" i="13"/>
  <c r="M79" i="13"/>
  <c r="M75" i="13"/>
  <c r="M15" i="13"/>
  <c r="M124" i="13"/>
  <c r="M162" i="13"/>
  <c r="M22" i="13"/>
  <c r="M109" i="13"/>
  <c r="M83" i="13"/>
  <c r="M80" i="13"/>
  <c r="M57" i="13"/>
  <c r="M134" i="13"/>
  <c r="M132" i="13"/>
  <c r="M11" i="13"/>
  <c r="M127" i="13"/>
  <c r="M91" i="13"/>
  <c r="M168" i="13"/>
  <c r="M63" i="13"/>
  <c r="M85" i="13"/>
  <c r="M40" i="13"/>
  <c r="M108" i="13"/>
  <c r="M120" i="13"/>
  <c r="M51" i="13"/>
  <c r="M125" i="13"/>
  <c r="M113" i="13"/>
  <c r="M105" i="13"/>
  <c r="M30" i="13"/>
  <c r="M148" i="13"/>
  <c r="M61" i="13"/>
  <c r="M70" i="13"/>
  <c r="M60" i="13"/>
  <c r="M178" i="13"/>
  <c r="M53" i="13"/>
  <c r="M92" i="13"/>
  <c r="M121" i="13"/>
  <c r="M101" i="13"/>
  <c r="M169" i="13"/>
  <c r="M97" i="13"/>
  <c r="M160" i="13"/>
  <c r="M66" i="13"/>
  <c r="M164" i="13"/>
  <c r="M180" i="13"/>
  <c r="K10" i="13"/>
  <c r="M10" i="13" s="1"/>
  <c r="M37" i="13"/>
  <c r="M94" i="13"/>
  <c r="M131" i="13"/>
  <c r="M172" i="13"/>
  <c r="M175" i="13"/>
  <c r="M64" i="13"/>
  <c r="M35" i="13"/>
  <c r="M173" i="13"/>
  <c r="M139" i="13"/>
  <c r="M138" i="13"/>
  <c r="M73" i="13"/>
  <c r="M41" i="13"/>
  <c r="M107" i="13"/>
  <c r="M140" i="13"/>
  <c r="M12" i="13"/>
  <c r="M104" i="13"/>
  <c r="M98" i="13"/>
  <c r="M21" i="13"/>
  <c r="M77" i="13"/>
  <c r="M149" i="13"/>
  <c r="M135" i="13"/>
  <c r="M45" i="13"/>
  <c r="M58" i="13"/>
  <c r="M156" i="13"/>
  <c r="M117" i="13"/>
  <c r="M81" i="13"/>
  <c r="M28" i="13"/>
  <c r="M158" i="13"/>
  <c r="M52" i="13"/>
  <c r="M74" i="13"/>
  <c r="M59" i="13"/>
  <c r="M141" i="13"/>
  <c r="M65" i="13"/>
  <c r="M99" i="13"/>
  <c r="M43" i="13"/>
  <c r="M24" i="13"/>
  <c r="M86" i="13"/>
  <c r="M47" i="13"/>
  <c r="M122" i="13"/>
  <c r="M100" i="13"/>
  <c r="M62" i="13"/>
  <c r="M106" i="13"/>
  <c r="E94" i="11"/>
  <c r="E133" i="11"/>
  <c r="J133" i="11" s="1"/>
  <c r="E75" i="11"/>
  <c r="E19" i="11"/>
  <c r="E121" i="11"/>
  <c r="J121" i="11" s="1"/>
  <c r="E96" i="11"/>
  <c r="J96" i="11" s="1"/>
  <c r="L96" i="11" s="1"/>
  <c r="E171" i="11"/>
  <c r="E89" i="11"/>
  <c r="E21" i="11"/>
  <c r="E13" i="11"/>
  <c r="E48" i="11"/>
  <c r="E80" i="11"/>
  <c r="J80" i="11" s="1"/>
  <c r="E33" i="11"/>
  <c r="E70" i="11"/>
  <c r="J70" i="11" s="1"/>
  <c r="E56" i="11"/>
  <c r="E26" i="11"/>
  <c r="J26" i="11" s="1"/>
  <c r="L26" i="11" s="1"/>
  <c r="E142" i="11"/>
  <c r="E144" i="11"/>
  <c r="E120" i="11"/>
  <c r="E54" i="11"/>
  <c r="E82" i="11"/>
  <c r="E88" i="11"/>
  <c r="E23" i="11"/>
  <c r="E42" i="11"/>
  <c r="J42" i="11" s="1"/>
  <c r="E137" i="11"/>
  <c r="E107" i="11"/>
  <c r="E170" i="11"/>
  <c r="J170" i="11" s="1"/>
  <c r="L170" i="11" s="1"/>
  <c r="E53" i="11"/>
  <c r="E100" i="11"/>
  <c r="E86" i="11"/>
  <c r="E22" i="11"/>
  <c r="E87" i="11"/>
  <c r="E159" i="11"/>
  <c r="E24" i="11"/>
  <c r="E98" i="11"/>
  <c r="E180" i="11"/>
  <c r="E44" i="11"/>
  <c r="J44" i="11" s="1"/>
  <c r="E162" i="11"/>
  <c r="E160" i="11"/>
  <c r="J160" i="11" s="1"/>
  <c r="E32" i="11"/>
  <c r="E108" i="11"/>
  <c r="E177" i="11"/>
  <c r="E143" i="11"/>
  <c r="E102" i="11"/>
  <c r="E129" i="11"/>
  <c r="J129" i="11" s="1"/>
  <c r="E161" i="11"/>
  <c r="E69" i="11"/>
  <c r="E71" i="11"/>
  <c r="E179" i="11"/>
  <c r="E55" i="11"/>
  <c r="E16" i="11"/>
  <c r="E90" i="11"/>
  <c r="J90" i="11" s="1"/>
  <c r="E73" i="11"/>
  <c r="J73" i="11" s="1"/>
  <c r="E153" i="11"/>
  <c r="J153" i="11" s="1"/>
  <c r="E15" i="11"/>
  <c r="E115" i="11"/>
  <c r="E131" i="11"/>
  <c r="J131" i="11" s="1"/>
  <c r="E148" i="11"/>
  <c r="E178" i="11"/>
  <c r="E118" i="11"/>
  <c r="E132" i="11"/>
  <c r="E112" i="11"/>
  <c r="E127" i="11"/>
  <c r="E138" i="11"/>
  <c r="E67" i="11"/>
  <c r="E17" i="11"/>
  <c r="E57" i="11"/>
  <c r="J57" i="11" s="1"/>
  <c r="E119" i="11"/>
  <c r="E149" i="11"/>
  <c r="E60" i="11"/>
  <c r="E167" i="11"/>
  <c r="J167" i="11" s="1"/>
  <c r="E172" i="11"/>
  <c r="E41" i="11"/>
  <c r="E27" i="11"/>
  <c r="E139" i="11"/>
  <c r="E175" i="11"/>
  <c r="J175" i="11" s="1"/>
  <c r="L175" i="11" s="1"/>
  <c r="E63" i="11"/>
  <c r="J63" i="11" s="1"/>
  <c r="E59" i="11"/>
  <c r="E126" i="11"/>
  <c r="E116" i="11"/>
  <c r="J116" i="11" s="1"/>
  <c r="E14" i="11"/>
  <c r="E10" i="11"/>
  <c r="E113" i="11"/>
  <c r="E114" i="11"/>
  <c r="E28" i="11"/>
  <c r="E123" i="11"/>
  <c r="E58" i="11"/>
  <c r="E146" i="11"/>
  <c r="E34" i="11"/>
  <c r="E52" i="11"/>
  <c r="E136" i="11"/>
  <c r="E164" i="11"/>
  <c r="E64" i="11"/>
  <c r="E47" i="11"/>
  <c r="E45" i="11"/>
  <c r="E85" i="11"/>
  <c r="J85" i="11" s="1"/>
  <c r="E74" i="11"/>
  <c r="E62" i="11"/>
  <c r="E169" i="11"/>
  <c r="J169" i="11" s="1"/>
  <c r="E174" i="11"/>
  <c r="E20" i="11"/>
  <c r="E37" i="11"/>
  <c r="E147" i="11"/>
  <c r="E101" i="11"/>
  <c r="E150" i="11"/>
  <c r="E79" i="11"/>
  <c r="J79" i="11" s="1"/>
  <c r="E40" i="11"/>
  <c r="E155" i="11"/>
  <c r="E124" i="11"/>
  <c r="E35" i="11"/>
  <c r="J35" i="11" s="1"/>
  <c r="L35" i="11" s="1"/>
  <c r="E49" i="11"/>
  <c r="E122" i="11"/>
  <c r="E97" i="11"/>
  <c r="J97" i="11" s="1"/>
  <c r="E43" i="11"/>
  <c r="E84" i="11"/>
  <c r="E140" i="11"/>
  <c r="J140" i="11" s="1"/>
  <c r="E39" i="11"/>
  <c r="J39" i="11" s="1"/>
  <c r="E141" i="11"/>
  <c r="J141" i="11" s="1"/>
  <c r="E77" i="11"/>
  <c r="E81" i="11"/>
  <c r="E125" i="11"/>
  <c r="J125" i="11" s="1"/>
  <c r="L125" i="11" s="1"/>
  <c r="E110" i="11"/>
  <c r="J110" i="11" s="1"/>
  <c r="L110" i="11" s="1"/>
  <c r="E157" i="11"/>
  <c r="E25" i="11"/>
  <c r="E104" i="11"/>
  <c r="J104" i="11" s="1"/>
  <c r="E145" i="11"/>
  <c r="E93" i="11"/>
  <c r="J93" i="11" s="1"/>
  <c r="E61" i="11"/>
  <c r="E68" i="11"/>
  <c r="E176" i="11"/>
  <c r="E72" i="11"/>
  <c r="E99" i="11"/>
  <c r="J99" i="11" s="1"/>
  <c r="E105" i="11"/>
  <c r="E173" i="11"/>
  <c r="E128" i="11"/>
  <c r="E18" i="11"/>
  <c r="E65" i="11"/>
  <c r="E109" i="11"/>
  <c r="E38" i="11"/>
  <c r="E151" i="11"/>
  <c r="E165" i="11"/>
  <c r="E76" i="11"/>
  <c r="E29" i="11"/>
  <c r="E158" i="11"/>
  <c r="E91" i="11"/>
  <c r="E152" i="11"/>
  <c r="E111" i="11"/>
  <c r="E117" i="11"/>
  <c r="J117" i="11" s="1"/>
  <c r="L117" i="11" s="1"/>
  <c r="E36" i="11"/>
  <c r="E103" i="11"/>
  <c r="E163" i="11"/>
  <c r="E168" i="11"/>
  <c r="E31" i="11"/>
  <c r="E11" i="11"/>
  <c r="J11" i="11" s="1"/>
  <c r="E50" i="11"/>
  <c r="E130" i="11"/>
  <c r="E166" i="11"/>
  <c r="J166" i="11" s="1"/>
  <c r="E78" i="11"/>
  <c r="J78" i="11" s="1"/>
  <c r="L78" i="11" s="1"/>
  <c r="E156" i="11"/>
  <c r="E154" i="11"/>
  <c r="J154" i="11" s="1"/>
  <c r="E83" i="11"/>
  <c r="E66" i="11"/>
  <c r="E30" i="11"/>
  <c r="E12" i="11"/>
  <c r="E95" i="11"/>
  <c r="E134" i="11"/>
  <c r="J134" i="11" s="1"/>
  <c r="L134" i="11" s="1"/>
  <c r="E106" i="11"/>
  <c r="E46" i="11"/>
  <c r="E51" i="11"/>
  <c r="J51" i="11" s="1"/>
  <c r="E92" i="11"/>
  <c r="E135" i="11"/>
  <c r="K7" i="11"/>
  <c r="K8" i="11"/>
  <c r="K5" i="11"/>
  <c r="K7" i="9"/>
  <c r="K8" i="9"/>
  <c r="G13" i="9"/>
  <c r="F13" i="9"/>
  <c r="E13" i="9"/>
  <c r="G14" i="9"/>
  <c r="G18" i="9"/>
  <c r="G22" i="9"/>
  <c r="G26" i="9"/>
  <c r="G30" i="9"/>
  <c r="G34" i="9"/>
  <c r="G38" i="9"/>
  <c r="G42" i="9"/>
  <c r="G46" i="9"/>
  <c r="G50" i="9"/>
  <c r="G54" i="9"/>
  <c r="G58" i="9"/>
  <c r="G62" i="9"/>
  <c r="G66" i="9"/>
  <c r="G70" i="9"/>
  <c r="G74" i="9"/>
  <c r="G78" i="9"/>
  <c r="G82" i="9"/>
  <c r="G86" i="9"/>
  <c r="G90" i="9"/>
  <c r="G94" i="9"/>
  <c r="G98" i="9"/>
  <c r="G102" i="9"/>
  <c r="G106" i="9"/>
  <c r="G110" i="9"/>
  <c r="G114" i="9"/>
  <c r="G118" i="9"/>
  <c r="G122" i="9"/>
  <c r="G126" i="9"/>
  <c r="G130" i="9"/>
  <c r="G134" i="9"/>
  <c r="G138" i="9"/>
  <c r="G142" i="9"/>
  <c r="G146" i="9"/>
  <c r="G150" i="9"/>
  <c r="G154" i="9"/>
  <c r="G158" i="9"/>
  <c r="G162" i="9"/>
  <c r="G166" i="9"/>
  <c r="G170" i="9"/>
  <c r="G174" i="9"/>
  <c r="G178" i="9"/>
  <c r="G15" i="9"/>
  <c r="G23" i="9"/>
  <c r="G27" i="9"/>
  <c r="G35" i="9"/>
  <c r="G43" i="9"/>
  <c r="G51" i="9"/>
  <c r="G59" i="9"/>
  <c r="G71" i="9"/>
  <c r="G79" i="9"/>
  <c r="G87" i="9"/>
  <c r="G95" i="9"/>
  <c r="G103" i="9"/>
  <c r="G111" i="9"/>
  <c r="G119" i="9"/>
  <c r="G10" i="9"/>
  <c r="G19" i="9"/>
  <c r="G31" i="9"/>
  <c r="G39" i="9"/>
  <c r="G47" i="9"/>
  <c r="G55" i="9"/>
  <c r="G63" i="9"/>
  <c r="G67" i="9"/>
  <c r="G75" i="9"/>
  <c r="G83" i="9"/>
  <c r="G91" i="9"/>
  <c r="G99" i="9"/>
  <c r="G107" i="9"/>
  <c r="G115" i="9"/>
  <c r="G123" i="9"/>
  <c r="G11" i="9"/>
  <c r="G20" i="9"/>
  <c r="G28" i="9"/>
  <c r="G36" i="9"/>
  <c r="G44" i="9"/>
  <c r="G52" i="9"/>
  <c r="G60" i="9"/>
  <c r="G68" i="9"/>
  <c r="G76" i="9"/>
  <c r="G84" i="9"/>
  <c r="G92" i="9"/>
  <c r="G100" i="9"/>
  <c r="G108" i="9"/>
  <c r="G116" i="9"/>
  <c r="G124" i="9"/>
  <c r="G129" i="9"/>
  <c r="G135" i="9"/>
  <c r="G140" i="9"/>
  <c r="G145" i="9"/>
  <c r="G151" i="9"/>
  <c r="G156" i="9"/>
  <c r="G161" i="9"/>
  <c r="G167" i="9"/>
  <c r="G172" i="9"/>
  <c r="G177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1" i="9"/>
  <c r="G136" i="9"/>
  <c r="G141" i="9"/>
  <c r="G147" i="9"/>
  <c r="G152" i="9"/>
  <c r="G157" i="9"/>
  <c r="G163" i="9"/>
  <c r="G168" i="9"/>
  <c r="G173" i="9"/>
  <c r="G179" i="9"/>
  <c r="G144" i="9"/>
  <c r="G16" i="9"/>
  <c r="G32" i="9"/>
  <c r="G48" i="9"/>
  <c r="G64" i="9"/>
  <c r="G80" i="9"/>
  <c r="G96" i="9"/>
  <c r="G112" i="9"/>
  <c r="G127" i="9"/>
  <c r="G137" i="9"/>
  <c r="G148" i="9"/>
  <c r="G159" i="9"/>
  <c r="G169" i="9"/>
  <c r="G180" i="9"/>
  <c r="G57" i="9"/>
  <c r="G89" i="9"/>
  <c r="G133" i="9"/>
  <c r="G176" i="9"/>
  <c r="G17" i="9"/>
  <c r="G33" i="9"/>
  <c r="G49" i="9"/>
  <c r="G65" i="9"/>
  <c r="G81" i="9"/>
  <c r="G97" i="9"/>
  <c r="G113" i="9"/>
  <c r="G128" i="9"/>
  <c r="G139" i="9"/>
  <c r="G149" i="9"/>
  <c r="G160" i="9"/>
  <c r="G171" i="9"/>
  <c r="G155" i="9"/>
  <c r="G24" i="9"/>
  <c r="G40" i="9"/>
  <c r="G56" i="9"/>
  <c r="G72" i="9"/>
  <c r="G88" i="9"/>
  <c r="G104" i="9"/>
  <c r="G120" i="9"/>
  <c r="G132" i="9"/>
  <c r="G143" i="9"/>
  <c r="G153" i="9"/>
  <c r="G164" i="9"/>
  <c r="G175" i="9"/>
  <c r="G12" i="9"/>
  <c r="G25" i="9"/>
  <c r="G41" i="9"/>
  <c r="G73" i="9"/>
  <c r="G105" i="9"/>
  <c r="G121" i="9"/>
  <c r="G165" i="9"/>
  <c r="E11" i="9"/>
  <c r="E88" i="9"/>
  <c r="E86" i="9"/>
  <c r="E23" i="9"/>
  <c r="E28" i="9"/>
  <c r="E71" i="9"/>
  <c r="E94" i="9"/>
  <c r="E116" i="9"/>
  <c r="E37" i="9"/>
  <c r="E25" i="9"/>
  <c r="E51" i="9"/>
  <c r="E119" i="9"/>
  <c r="E108" i="9"/>
  <c r="E176" i="9"/>
  <c r="E78" i="9"/>
  <c r="E63" i="9"/>
  <c r="E168" i="9"/>
  <c r="E38" i="9"/>
  <c r="E91" i="9"/>
  <c r="E127" i="9"/>
  <c r="E50" i="9"/>
  <c r="E118" i="9"/>
  <c r="E101" i="9"/>
  <c r="E90" i="9"/>
  <c r="E134" i="9"/>
  <c r="E57" i="9"/>
  <c r="E96" i="9"/>
  <c r="E150" i="9"/>
  <c r="E129" i="9"/>
  <c r="E53" i="9"/>
  <c r="E179" i="9"/>
  <c r="E146" i="9"/>
  <c r="E124" i="9"/>
  <c r="E41" i="9"/>
  <c r="E73" i="9"/>
  <c r="E36" i="9"/>
  <c r="E54" i="9"/>
  <c r="E145" i="9"/>
  <c r="E173" i="9"/>
  <c r="E44" i="9"/>
  <c r="E48" i="9"/>
  <c r="E89" i="9"/>
  <c r="E151" i="9"/>
  <c r="E47" i="9"/>
  <c r="E113" i="9"/>
  <c r="E131" i="9"/>
  <c r="E100" i="9"/>
  <c r="E59" i="9"/>
  <c r="E122" i="9"/>
  <c r="E152" i="9"/>
  <c r="E14" i="9"/>
  <c r="E84" i="9"/>
  <c r="E62" i="9"/>
  <c r="E143" i="9"/>
  <c r="E141" i="9"/>
  <c r="E170" i="9"/>
  <c r="E52" i="9"/>
  <c r="E144" i="9"/>
  <c r="E180" i="9"/>
  <c r="E40" i="9"/>
  <c r="E117" i="9"/>
  <c r="E164" i="9"/>
  <c r="E137" i="9"/>
  <c r="E49" i="9"/>
  <c r="E135" i="9"/>
  <c r="E166" i="9"/>
  <c r="E21" i="9"/>
  <c r="E132" i="9"/>
  <c r="E171" i="9"/>
  <c r="E92" i="9"/>
  <c r="E178" i="9"/>
  <c r="E104" i="9"/>
  <c r="E140" i="9"/>
  <c r="E147" i="9"/>
  <c r="E60" i="9"/>
  <c r="E79" i="9"/>
  <c r="E153" i="9"/>
  <c r="E42" i="9"/>
  <c r="E68" i="9"/>
  <c r="E102" i="9"/>
  <c r="E32" i="9"/>
  <c r="E46" i="9"/>
  <c r="E34" i="9"/>
  <c r="E65" i="9"/>
  <c r="E74" i="9"/>
  <c r="E18" i="9"/>
  <c r="E67" i="9"/>
  <c r="E136" i="9"/>
  <c r="E93" i="9"/>
  <c r="E114" i="9"/>
  <c r="E160" i="9"/>
  <c r="E77" i="9"/>
  <c r="E97" i="9"/>
  <c r="E111" i="9"/>
  <c r="E98" i="9"/>
  <c r="E83" i="9"/>
  <c r="E109" i="9"/>
  <c r="E148" i="9"/>
  <c r="E75" i="9"/>
  <c r="E126" i="9"/>
  <c r="E61" i="9"/>
  <c r="E128" i="9"/>
  <c r="E115" i="9"/>
  <c r="E64" i="9"/>
  <c r="E12" i="9"/>
  <c r="E27" i="9"/>
  <c r="E87" i="9"/>
  <c r="E45" i="9"/>
  <c r="E69" i="9"/>
  <c r="E33" i="9"/>
  <c r="E138" i="9"/>
  <c r="E30" i="9"/>
  <c r="E10" i="9"/>
  <c r="E24" i="9"/>
  <c r="E56" i="9"/>
  <c r="E125" i="9"/>
  <c r="E158" i="9"/>
  <c r="E72" i="9"/>
  <c r="E20" i="9"/>
  <c r="E58" i="9"/>
  <c r="E55" i="9"/>
  <c r="E95" i="9"/>
  <c r="E31" i="9"/>
  <c r="E123" i="9"/>
  <c r="E121" i="9"/>
  <c r="E80" i="9"/>
  <c r="E17" i="9"/>
  <c r="E22" i="9"/>
  <c r="E130" i="9"/>
  <c r="E177" i="9"/>
  <c r="E165" i="9"/>
  <c r="E139" i="9"/>
  <c r="E133" i="9"/>
  <c r="E35" i="9"/>
  <c r="E175" i="9"/>
  <c r="E167" i="9"/>
  <c r="E149" i="9"/>
  <c r="E76" i="9"/>
  <c r="E172" i="9"/>
  <c r="E15" i="9"/>
  <c r="E43" i="9"/>
  <c r="E16" i="9"/>
  <c r="E103" i="9"/>
  <c r="E120" i="9"/>
  <c r="E81" i="9"/>
  <c r="E85" i="9"/>
  <c r="E19" i="9"/>
  <c r="E66" i="9"/>
  <c r="E39" i="9"/>
  <c r="E99" i="9"/>
  <c r="E169" i="9"/>
  <c r="E157" i="9"/>
  <c r="E161" i="9"/>
  <c r="E154" i="9"/>
  <c r="E110" i="9"/>
  <c r="E107" i="9"/>
  <c r="E112" i="9"/>
  <c r="E70" i="9"/>
  <c r="E163" i="9"/>
  <c r="E26" i="9"/>
  <c r="E105" i="9"/>
  <c r="E142" i="9"/>
  <c r="E106" i="9"/>
  <c r="E155" i="9"/>
  <c r="E156" i="9"/>
  <c r="E29" i="9"/>
  <c r="E174" i="9"/>
  <c r="E162" i="9"/>
  <c r="E82" i="9"/>
  <c r="E159" i="9"/>
  <c r="K5" i="9"/>
  <c r="F10" i="9"/>
  <c r="F15" i="9"/>
  <c r="F19" i="9"/>
  <c r="F23" i="9"/>
  <c r="F27" i="9"/>
  <c r="F31" i="9"/>
  <c r="F35" i="9"/>
  <c r="F39" i="9"/>
  <c r="F43" i="9"/>
  <c r="F47" i="9"/>
  <c r="F51" i="9"/>
  <c r="F55" i="9"/>
  <c r="F59" i="9"/>
  <c r="F63" i="9"/>
  <c r="F67" i="9"/>
  <c r="F71" i="9"/>
  <c r="F75" i="9"/>
  <c r="F79" i="9"/>
  <c r="F83" i="9"/>
  <c r="F87" i="9"/>
  <c r="F91" i="9"/>
  <c r="F95" i="9"/>
  <c r="F99" i="9"/>
  <c r="F103" i="9"/>
  <c r="F107" i="9"/>
  <c r="F111" i="9"/>
  <c r="F115" i="9"/>
  <c r="F119" i="9"/>
  <c r="F123" i="9"/>
  <c r="F127" i="9"/>
  <c r="F131" i="9"/>
  <c r="F135" i="9"/>
  <c r="F139" i="9"/>
  <c r="F143" i="9"/>
  <c r="F147" i="9"/>
  <c r="F151" i="9"/>
  <c r="F155" i="9"/>
  <c r="F159" i="9"/>
  <c r="F163" i="9"/>
  <c r="F167" i="9"/>
  <c r="F171" i="9"/>
  <c r="F175" i="9"/>
  <c r="F179" i="9"/>
  <c r="F18" i="9"/>
  <c r="F26" i="9"/>
  <c r="F38" i="9"/>
  <c r="F46" i="9"/>
  <c r="F58" i="9"/>
  <c r="F70" i="9"/>
  <c r="F86" i="9"/>
  <c r="F98" i="9"/>
  <c r="F110" i="9"/>
  <c r="F126" i="9"/>
  <c r="F138" i="9"/>
  <c r="F150" i="9"/>
  <c r="F166" i="9"/>
  <c r="F178" i="9"/>
  <c r="F11" i="9"/>
  <c r="F16" i="9"/>
  <c r="F20" i="9"/>
  <c r="F24" i="9"/>
  <c r="F28" i="9"/>
  <c r="F32" i="9"/>
  <c r="F36" i="9"/>
  <c r="F40" i="9"/>
  <c r="F44" i="9"/>
  <c r="F48" i="9"/>
  <c r="F52" i="9"/>
  <c r="F56" i="9"/>
  <c r="F60" i="9"/>
  <c r="F64" i="9"/>
  <c r="F68" i="9"/>
  <c r="F72" i="9"/>
  <c r="F76" i="9"/>
  <c r="F80" i="9"/>
  <c r="F84" i="9"/>
  <c r="F88" i="9"/>
  <c r="F92" i="9"/>
  <c r="F96" i="9"/>
  <c r="F100" i="9"/>
  <c r="F104" i="9"/>
  <c r="F108" i="9"/>
  <c r="F112" i="9"/>
  <c r="F116" i="9"/>
  <c r="F120" i="9"/>
  <c r="F124" i="9"/>
  <c r="F128" i="9"/>
  <c r="F132" i="9"/>
  <c r="F136" i="9"/>
  <c r="F140" i="9"/>
  <c r="F144" i="9"/>
  <c r="F148" i="9"/>
  <c r="F152" i="9"/>
  <c r="F156" i="9"/>
  <c r="F160" i="9"/>
  <c r="F164" i="9"/>
  <c r="F168" i="9"/>
  <c r="F172" i="9"/>
  <c r="F176" i="9"/>
  <c r="F180" i="9"/>
  <c r="F22" i="9"/>
  <c r="F34" i="9"/>
  <c r="F50" i="9"/>
  <c r="F66" i="9"/>
  <c r="F78" i="9"/>
  <c r="F94" i="9"/>
  <c r="F106" i="9"/>
  <c r="F118" i="9"/>
  <c r="F130" i="9"/>
  <c r="F146" i="9"/>
  <c r="F158" i="9"/>
  <c r="F162" i="9"/>
  <c r="F174" i="9"/>
  <c r="F17" i="9"/>
  <c r="F21" i="9"/>
  <c r="F25" i="9"/>
  <c r="F29" i="9"/>
  <c r="F33" i="9"/>
  <c r="F37" i="9"/>
  <c r="F41" i="9"/>
  <c r="F45" i="9"/>
  <c r="F49" i="9"/>
  <c r="F53" i="9"/>
  <c r="F57" i="9"/>
  <c r="F61" i="9"/>
  <c r="F65" i="9"/>
  <c r="F69" i="9"/>
  <c r="F73" i="9"/>
  <c r="F77" i="9"/>
  <c r="F81" i="9"/>
  <c r="F85" i="9"/>
  <c r="F89" i="9"/>
  <c r="F93" i="9"/>
  <c r="F97" i="9"/>
  <c r="F101" i="9"/>
  <c r="F105" i="9"/>
  <c r="F109" i="9"/>
  <c r="F113" i="9"/>
  <c r="F117" i="9"/>
  <c r="F121" i="9"/>
  <c r="F125" i="9"/>
  <c r="J125" i="9" s="1"/>
  <c r="L125" i="9" s="1"/>
  <c r="F129" i="9"/>
  <c r="J129" i="9" s="1"/>
  <c r="L129" i="9" s="1"/>
  <c r="F133" i="9"/>
  <c r="F137" i="9"/>
  <c r="F141" i="9"/>
  <c r="F145" i="9"/>
  <c r="F149" i="9"/>
  <c r="F153" i="9"/>
  <c r="F157" i="9"/>
  <c r="F161" i="9"/>
  <c r="F165" i="9"/>
  <c r="F169" i="9"/>
  <c r="F173" i="9"/>
  <c r="F177" i="9"/>
  <c r="F12" i="9"/>
  <c r="F14" i="9"/>
  <c r="F30" i="9"/>
  <c r="F42" i="9"/>
  <c r="F54" i="9"/>
  <c r="F62" i="9"/>
  <c r="F74" i="9"/>
  <c r="F82" i="9"/>
  <c r="F90" i="9"/>
  <c r="F102" i="9"/>
  <c r="F114" i="9"/>
  <c r="F122" i="9"/>
  <c r="F134" i="9"/>
  <c r="F142" i="9"/>
  <c r="F154" i="9"/>
  <c r="F170" i="9"/>
  <c r="E110" i="8"/>
  <c r="E175" i="8"/>
  <c r="E190" i="8"/>
  <c r="E155" i="8"/>
  <c r="E137" i="8"/>
  <c r="E120" i="8"/>
  <c r="E169" i="8"/>
  <c r="E180" i="8"/>
  <c r="E57" i="8"/>
  <c r="E189" i="8"/>
  <c r="E192" i="8"/>
  <c r="E140" i="8"/>
  <c r="E122" i="8"/>
  <c r="E39" i="8"/>
  <c r="E193" i="8"/>
  <c r="E114" i="8"/>
  <c r="E63" i="8"/>
  <c r="E124" i="8"/>
  <c r="E55" i="8"/>
  <c r="E106" i="8"/>
  <c r="E128" i="8"/>
  <c r="E148" i="8"/>
  <c r="E130" i="8"/>
  <c r="E139" i="8"/>
  <c r="E167" i="8"/>
  <c r="E142" i="8"/>
  <c r="E117" i="8"/>
  <c r="G8" i="8"/>
  <c r="G12" i="8"/>
  <c r="G51" i="8"/>
  <c r="G138" i="8"/>
  <c r="G178" i="8"/>
  <c r="G181" i="8"/>
  <c r="G19" i="8"/>
  <c r="G79" i="8"/>
  <c r="G168" i="8"/>
  <c r="G186" i="8"/>
  <c r="G91" i="8"/>
  <c r="G165" i="8"/>
  <c r="G74" i="8"/>
  <c r="G23" i="8"/>
  <c r="G84" i="8"/>
  <c r="G164" i="8"/>
  <c r="G40" i="8"/>
  <c r="G67" i="8"/>
  <c r="G159" i="8"/>
  <c r="G18" i="8"/>
  <c r="G103" i="8"/>
  <c r="G34" i="8"/>
  <c r="G118" i="8"/>
  <c r="G100" i="8"/>
  <c r="G15" i="8"/>
  <c r="G141" i="8"/>
  <c r="G80" i="8"/>
  <c r="G95" i="8"/>
  <c r="G43" i="8"/>
  <c r="G160" i="8"/>
  <c r="G147" i="8"/>
  <c r="G108" i="8"/>
  <c r="G166" i="8"/>
  <c r="G191" i="8"/>
  <c r="G144" i="8"/>
  <c r="G123" i="8"/>
  <c r="G132" i="8"/>
  <c r="G52" i="8"/>
  <c r="G143" i="8"/>
  <c r="G93" i="8"/>
  <c r="G39" i="8"/>
  <c r="G114" i="8"/>
  <c r="G124" i="8"/>
  <c r="G106" i="8"/>
  <c r="G148" i="8"/>
  <c r="G139" i="8"/>
  <c r="G142" i="8"/>
  <c r="G9" i="8"/>
  <c r="G13" i="8"/>
  <c r="G76" i="8"/>
  <c r="G22" i="8"/>
  <c r="G25" i="8"/>
  <c r="G96" i="8"/>
  <c r="G183" i="8"/>
  <c r="G90" i="8"/>
  <c r="G24" i="8"/>
  <c r="G16" i="8"/>
  <c r="G50" i="8"/>
  <c r="G81" i="8"/>
  <c r="G37" i="8"/>
  <c r="G71" i="8"/>
  <c r="G58" i="8"/>
  <c r="G30" i="8"/>
  <c r="G154" i="8"/>
  <c r="G156" i="8"/>
  <c r="G126" i="8"/>
  <c r="G56" i="8"/>
  <c r="G83" i="8"/>
  <c r="G89" i="8"/>
  <c r="G97" i="8"/>
  <c r="G45" i="8"/>
  <c r="G150" i="8"/>
  <c r="G109" i="8"/>
  <c r="G182" i="8"/>
  <c r="G54" i="8"/>
  <c r="G102" i="8"/>
  <c r="G87" i="8"/>
  <c r="G27" i="8"/>
  <c r="G88" i="8"/>
  <c r="G172" i="8"/>
  <c r="G28" i="8"/>
  <c r="G145" i="8"/>
  <c r="G194" i="8"/>
  <c r="G47" i="8"/>
  <c r="G174" i="8"/>
  <c r="G173" i="8"/>
  <c r="G36" i="8"/>
  <c r="G110" i="8"/>
  <c r="G190" i="8"/>
  <c r="G137" i="8"/>
  <c r="G169" i="8"/>
  <c r="G57" i="8"/>
  <c r="G192" i="8"/>
  <c r="G122" i="8"/>
  <c r="G10" i="8"/>
  <c r="G35" i="8"/>
  <c r="G68" i="8"/>
  <c r="G20" i="8"/>
  <c r="G26" i="8"/>
  <c r="G125" i="8"/>
  <c r="G161" i="8"/>
  <c r="G61" i="8"/>
  <c r="G179" i="8"/>
  <c r="G184" i="8"/>
  <c r="G44" i="8"/>
  <c r="G31" i="8"/>
  <c r="G151" i="8"/>
  <c r="G187" i="8"/>
  <c r="G64" i="8"/>
  <c r="G60" i="8"/>
  <c r="G134" i="8"/>
  <c r="G119" i="8"/>
  <c r="G17" i="8"/>
  <c r="G14" i="8"/>
  <c r="G115" i="8"/>
  <c r="G116" i="8"/>
  <c r="G32" i="8"/>
  <c r="G131" i="8"/>
  <c r="G59" i="8"/>
  <c r="G158" i="8"/>
  <c r="G38" i="8"/>
  <c r="G53" i="8"/>
  <c r="G149" i="8"/>
  <c r="G176" i="8"/>
  <c r="G104" i="8"/>
  <c r="G65" i="8"/>
  <c r="G136" i="8"/>
  <c r="G49" i="8"/>
  <c r="G146" i="8"/>
  <c r="G48" i="8"/>
  <c r="G70" i="8"/>
  <c r="G86" i="8"/>
  <c r="G72" i="8"/>
  <c r="G75" i="8"/>
  <c r="G193" i="8"/>
  <c r="G63" i="8"/>
  <c r="G55" i="8"/>
  <c r="G128" i="8"/>
  <c r="G130" i="8"/>
  <c r="G167" i="8"/>
  <c r="G117" i="8"/>
  <c r="G11" i="8"/>
  <c r="G129" i="8"/>
  <c r="G98" i="8"/>
  <c r="G46" i="8"/>
  <c r="G85" i="8"/>
  <c r="G152" i="8"/>
  <c r="G42" i="8"/>
  <c r="G153" i="8"/>
  <c r="G78" i="8"/>
  <c r="G82" i="8"/>
  <c r="G133" i="8"/>
  <c r="G112" i="8"/>
  <c r="G170" i="8"/>
  <c r="G29" i="8"/>
  <c r="G107" i="8"/>
  <c r="G157" i="8"/>
  <c r="G94" i="8"/>
  <c r="G62" i="8"/>
  <c r="G69" i="8"/>
  <c r="G188" i="8"/>
  <c r="G73" i="8"/>
  <c r="G101" i="8"/>
  <c r="G99" i="8"/>
  <c r="G185" i="8"/>
  <c r="G135" i="8"/>
  <c r="G21" i="8"/>
  <c r="G66" i="8"/>
  <c r="G111" i="8"/>
  <c r="G41" i="8"/>
  <c r="G127" i="8"/>
  <c r="G177" i="8"/>
  <c r="G77" i="8"/>
  <c r="G33" i="8"/>
  <c r="G171" i="8"/>
  <c r="G92" i="8"/>
  <c r="G162" i="8"/>
  <c r="G113" i="8"/>
  <c r="G121" i="8"/>
  <c r="G163" i="8"/>
  <c r="G105" i="8"/>
  <c r="G175" i="8"/>
  <c r="G155" i="8"/>
  <c r="G120" i="8"/>
  <c r="G180" i="8"/>
  <c r="G189" i="8"/>
  <c r="G140" i="8"/>
  <c r="F9" i="6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97" i="6"/>
  <c r="F101" i="6"/>
  <c r="F105" i="6"/>
  <c r="F109" i="6"/>
  <c r="F113" i="6"/>
  <c r="F117" i="6"/>
  <c r="F121" i="6"/>
  <c r="F125" i="6"/>
  <c r="F129" i="6"/>
  <c r="F133" i="6"/>
  <c r="F137" i="6"/>
  <c r="F141" i="6"/>
  <c r="F145" i="6"/>
  <c r="F149" i="6"/>
  <c r="F153" i="6"/>
  <c r="F157" i="6"/>
  <c r="F161" i="6"/>
  <c r="F165" i="6"/>
  <c r="F158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102" i="6"/>
  <c r="F106" i="6"/>
  <c r="F110" i="6"/>
  <c r="F114" i="6"/>
  <c r="F118" i="6"/>
  <c r="F122" i="6"/>
  <c r="F126" i="6"/>
  <c r="F130" i="6"/>
  <c r="F134" i="6"/>
  <c r="F138" i="6"/>
  <c r="F142" i="6"/>
  <c r="F146" i="6"/>
  <c r="F150" i="6"/>
  <c r="F154" i="6"/>
  <c r="F6" i="6"/>
  <c r="F7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11" i="6"/>
  <c r="F115" i="6"/>
  <c r="F119" i="6"/>
  <c r="F123" i="6"/>
  <c r="F127" i="6"/>
  <c r="F131" i="6"/>
  <c r="F135" i="6"/>
  <c r="F139" i="6"/>
  <c r="F143" i="6"/>
  <c r="F147" i="6"/>
  <c r="F151" i="6"/>
  <c r="F155" i="6"/>
  <c r="F159" i="6"/>
  <c r="F163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F124" i="6"/>
  <c r="F128" i="6"/>
  <c r="F132" i="6"/>
  <c r="F136" i="6"/>
  <c r="F140" i="6"/>
  <c r="F144" i="6"/>
  <c r="F148" i="6"/>
  <c r="F152" i="6"/>
  <c r="F156" i="6"/>
  <c r="F160" i="6"/>
  <c r="F164" i="6"/>
  <c r="F162" i="6"/>
  <c r="F117" i="8"/>
  <c r="F167" i="8"/>
  <c r="F130" i="8"/>
  <c r="F128" i="8"/>
  <c r="F55" i="8"/>
  <c r="F63" i="8"/>
  <c r="F193" i="8"/>
  <c r="F75" i="8"/>
  <c r="F173" i="8"/>
  <c r="F174" i="8"/>
  <c r="F47" i="8"/>
  <c r="F194" i="8"/>
  <c r="F49" i="8"/>
  <c r="F136" i="8"/>
  <c r="F65" i="8"/>
  <c r="F104" i="8"/>
  <c r="F87" i="8"/>
  <c r="F102" i="8"/>
  <c r="F54" i="8"/>
  <c r="F182" i="8"/>
  <c r="F109" i="8"/>
  <c r="F150" i="8"/>
  <c r="F45" i="8"/>
  <c r="F183" i="8"/>
  <c r="F90" i="8"/>
  <c r="F24" i="8"/>
  <c r="F16" i="8"/>
  <c r="F50" i="8"/>
  <c r="F81" i="8"/>
  <c r="F37" i="8"/>
  <c r="F71" i="8"/>
  <c r="F58" i="8"/>
  <c r="F30" i="8"/>
  <c r="F154" i="8"/>
  <c r="F156" i="8"/>
  <c r="F126" i="8"/>
  <c r="F56" i="8"/>
  <c r="F83" i="8"/>
  <c r="F89" i="8"/>
  <c r="F97" i="8"/>
  <c r="F189" i="8"/>
  <c r="F180" i="8"/>
  <c r="F105" i="8"/>
  <c r="F86" i="8"/>
  <c r="F48" i="8"/>
  <c r="F33" i="8"/>
  <c r="F77" i="8"/>
  <c r="F149" i="8"/>
  <c r="F38" i="8"/>
  <c r="F59" i="8"/>
  <c r="F19" i="8"/>
  <c r="F79" i="8"/>
  <c r="F186" i="8"/>
  <c r="F165" i="8"/>
  <c r="F23" i="8"/>
  <c r="F164" i="8"/>
  <c r="F159" i="8"/>
  <c r="F103" i="8"/>
  <c r="F118" i="8"/>
  <c r="F122" i="8"/>
  <c r="F192" i="8"/>
  <c r="F57" i="8"/>
  <c r="F169" i="8"/>
  <c r="F137" i="8"/>
  <c r="F190" i="8"/>
  <c r="F110" i="8"/>
  <c r="F36" i="8"/>
  <c r="F143" i="8"/>
  <c r="F52" i="8"/>
  <c r="F132" i="8"/>
  <c r="F123" i="8"/>
  <c r="F28" i="8"/>
  <c r="F172" i="8"/>
  <c r="F88" i="8"/>
  <c r="F27" i="8"/>
  <c r="F160" i="8"/>
  <c r="F43" i="8"/>
  <c r="F95" i="8"/>
  <c r="F80" i="8"/>
  <c r="F141" i="8"/>
  <c r="F15" i="8"/>
  <c r="F125" i="8"/>
  <c r="F161" i="8"/>
  <c r="F61" i="8"/>
  <c r="F179" i="8"/>
  <c r="F184" i="8"/>
  <c r="F44" i="8"/>
  <c r="F31" i="8"/>
  <c r="F151" i="8"/>
  <c r="F187" i="8"/>
  <c r="F64" i="8"/>
  <c r="F60" i="8"/>
  <c r="F134" i="8"/>
  <c r="F119" i="8"/>
  <c r="F17" i="8"/>
  <c r="F14" i="8"/>
  <c r="F115" i="8"/>
  <c r="F116" i="8"/>
  <c r="F32" i="8"/>
  <c r="F142" i="8"/>
  <c r="F139" i="8"/>
  <c r="F148" i="8"/>
  <c r="F106" i="8"/>
  <c r="F124" i="8"/>
  <c r="F114" i="8"/>
  <c r="F39" i="8"/>
  <c r="F93" i="8"/>
  <c r="F121" i="8"/>
  <c r="F113" i="8"/>
  <c r="F162" i="8"/>
  <c r="F92" i="8"/>
  <c r="F191" i="8"/>
  <c r="F166" i="8"/>
  <c r="F108" i="8"/>
  <c r="F147" i="8"/>
  <c r="F41" i="8"/>
  <c r="F111" i="8"/>
  <c r="F66" i="8"/>
  <c r="F21" i="8"/>
  <c r="F135" i="8"/>
  <c r="F185" i="8"/>
  <c r="F152" i="8"/>
  <c r="F42" i="8"/>
  <c r="F153" i="8"/>
  <c r="F78" i="8"/>
  <c r="F82" i="8"/>
  <c r="F133" i="8"/>
  <c r="F112" i="8"/>
  <c r="F170" i="8"/>
  <c r="F29" i="8"/>
  <c r="F107" i="8"/>
  <c r="F157" i="8"/>
  <c r="F94" i="8"/>
  <c r="F62" i="8"/>
  <c r="F69" i="8"/>
  <c r="F188" i="8"/>
  <c r="F73" i="8"/>
  <c r="F101" i="8"/>
  <c r="F99" i="8"/>
  <c r="F140" i="8"/>
  <c r="F120" i="8"/>
  <c r="F155" i="8"/>
  <c r="F175" i="8"/>
  <c r="F72" i="8"/>
  <c r="F70" i="8"/>
  <c r="F171" i="8"/>
  <c r="F177" i="8"/>
  <c r="F176" i="8"/>
  <c r="F53" i="8"/>
  <c r="F158" i="8"/>
  <c r="F131" i="8"/>
  <c r="F168" i="8"/>
  <c r="F91" i="8"/>
  <c r="F74" i="8"/>
  <c r="F84" i="8"/>
  <c r="F40" i="8"/>
  <c r="F67" i="8"/>
  <c r="F18" i="8"/>
  <c r="F34" i="8"/>
  <c r="J5" i="8"/>
  <c r="F129" i="8"/>
  <c r="H5" i="6"/>
  <c r="F100" i="8"/>
  <c r="F26" i="8"/>
  <c r="F22" i="8"/>
  <c r="F76" i="8"/>
  <c r="F13" i="8"/>
  <c r="F145" i="8"/>
  <c r="F68" i="8"/>
  <c r="F96" i="8"/>
  <c r="F178" i="8"/>
  <c r="F138" i="8"/>
  <c r="F51" i="8"/>
  <c r="F10" i="8"/>
  <c r="F146" i="8"/>
  <c r="F11" i="8"/>
  <c r="F46" i="8"/>
  <c r="F98" i="8"/>
  <c r="F9" i="8"/>
  <c r="F163" i="8"/>
  <c r="F85" i="8"/>
  <c r="F35" i="8"/>
  <c r="F181" i="8"/>
  <c r="F127" i="8"/>
  <c r="F12" i="8"/>
  <c r="F20" i="8"/>
  <c r="F8" i="8"/>
  <c r="F144" i="8"/>
  <c r="F25" i="8"/>
  <c r="E100" i="8"/>
  <c r="E126" i="8"/>
  <c r="E187" i="8"/>
  <c r="E37" i="8"/>
  <c r="E81" i="8"/>
  <c r="E82" i="8"/>
  <c r="E78" i="8"/>
  <c r="E153" i="8"/>
  <c r="E161" i="8"/>
  <c r="E125" i="8"/>
  <c r="E26" i="8"/>
  <c r="I26" i="8" s="1"/>
  <c r="E22" i="8"/>
  <c r="E76" i="8"/>
  <c r="E13" i="8"/>
  <c r="E133" i="8"/>
  <c r="E12" i="8"/>
  <c r="E11" i="8"/>
  <c r="E84" i="8"/>
  <c r="E112" i="8"/>
  <c r="E16" i="8"/>
  <c r="E90" i="8"/>
  <c r="E181" i="8"/>
  <c r="E98" i="8"/>
  <c r="E9" i="8"/>
  <c r="E99" i="8"/>
  <c r="E118" i="8"/>
  <c r="E101" i="8"/>
  <c r="E116" i="8"/>
  <c r="E89" i="8"/>
  <c r="E34" i="8"/>
  <c r="I34" i="8" s="1"/>
  <c r="E73" i="8"/>
  <c r="E115" i="8"/>
  <c r="E83" i="8"/>
  <c r="E103" i="8"/>
  <c r="E151" i="8"/>
  <c r="E50" i="8"/>
  <c r="E79" i="8"/>
  <c r="E18" i="8"/>
  <c r="E29" i="8"/>
  <c r="E170" i="8"/>
  <c r="E31" i="8"/>
  <c r="E91" i="8"/>
  <c r="E186" i="8"/>
  <c r="E168" i="8"/>
  <c r="E42" i="8"/>
  <c r="E152" i="8"/>
  <c r="E85" i="8"/>
  <c r="E20" i="8"/>
  <c r="E68" i="8"/>
  <c r="E35" i="8"/>
  <c r="E8" i="8"/>
  <c r="E105" i="8"/>
  <c r="E75" i="8"/>
  <c r="E36" i="8"/>
  <c r="E93" i="8"/>
  <c r="E163" i="8"/>
  <c r="E72" i="8"/>
  <c r="E173" i="8"/>
  <c r="E143" i="8"/>
  <c r="I143" i="8" s="1"/>
  <c r="E121" i="8"/>
  <c r="E86" i="8"/>
  <c r="E174" i="8"/>
  <c r="E52" i="8"/>
  <c r="E113" i="8"/>
  <c r="E70" i="8"/>
  <c r="E47" i="8"/>
  <c r="E132" i="8"/>
  <c r="E162" i="8"/>
  <c r="E48" i="8"/>
  <c r="E194" i="8"/>
  <c r="E123" i="8"/>
  <c r="E92" i="8"/>
  <c r="E146" i="8"/>
  <c r="E145" i="8"/>
  <c r="E188" i="8"/>
  <c r="E58" i="8"/>
  <c r="E71" i="8"/>
  <c r="E74" i="8"/>
  <c r="E165" i="8"/>
  <c r="E184" i="8"/>
  <c r="E179" i="8"/>
  <c r="E61" i="8"/>
  <c r="E183" i="8"/>
  <c r="E96" i="8"/>
  <c r="E178" i="8"/>
  <c r="E138" i="8"/>
  <c r="E51" i="8"/>
  <c r="E10" i="8"/>
  <c r="E14" i="8"/>
  <c r="E69" i="8"/>
  <c r="E17" i="8"/>
  <c r="E56" i="8"/>
  <c r="E23" i="8"/>
  <c r="E44" i="8"/>
  <c r="E24" i="8"/>
  <c r="E19" i="8"/>
  <c r="E46" i="8"/>
  <c r="E129" i="8"/>
  <c r="E32" i="8"/>
  <c r="E97" i="8"/>
  <c r="E88" i="8"/>
  <c r="E147" i="8"/>
  <c r="E87" i="8"/>
  <c r="E41" i="8"/>
  <c r="E149" i="8"/>
  <c r="E43" i="8"/>
  <c r="E53" i="8"/>
  <c r="E54" i="8"/>
  <c r="E95" i="8"/>
  <c r="E66" i="8"/>
  <c r="E38" i="8"/>
  <c r="E182" i="8"/>
  <c r="E80" i="8"/>
  <c r="E21" i="8"/>
  <c r="E158" i="8"/>
  <c r="E141" i="8"/>
  <c r="E135" i="8"/>
  <c r="E150" i="8"/>
  <c r="E185" i="8"/>
  <c r="E45" i="8"/>
  <c r="E25" i="8"/>
  <c r="E159" i="8"/>
  <c r="E62" i="8"/>
  <c r="E119" i="8"/>
  <c r="E156" i="8"/>
  <c r="E67" i="8"/>
  <c r="E94" i="8"/>
  <c r="E134" i="8"/>
  <c r="E154" i="8"/>
  <c r="E40" i="8"/>
  <c r="E157" i="8"/>
  <c r="E60" i="8"/>
  <c r="E30" i="8"/>
  <c r="E164" i="8"/>
  <c r="E107" i="8"/>
  <c r="E64" i="8"/>
  <c r="E144" i="8"/>
  <c r="E171" i="8"/>
  <c r="E49" i="8"/>
  <c r="E28" i="8"/>
  <c r="E191" i="8"/>
  <c r="E33" i="8"/>
  <c r="E136" i="8"/>
  <c r="E172" i="8"/>
  <c r="I172" i="8" s="1"/>
  <c r="E166" i="8"/>
  <c r="E77" i="8"/>
  <c r="E65" i="8"/>
  <c r="E108" i="8"/>
  <c r="E177" i="8"/>
  <c r="E104" i="8"/>
  <c r="E27" i="8"/>
  <c r="E127" i="8"/>
  <c r="E176" i="8"/>
  <c r="E160" i="8"/>
  <c r="E102" i="8"/>
  <c r="E111" i="8"/>
  <c r="E109" i="8"/>
  <c r="E59" i="8"/>
  <c r="E15" i="8"/>
  <c r="E131" i="8"/>
  <c r="D6" i="6"/>
  <c r="E8" i="6"/>
  <c r="S62" i="2"/>
  <c r="U3" i="2"/>
  <c r="U62" i="2" s="1"/>
  <c r="T62" i="2"/>
  <c r="V62" i="2"/>
  <c r="W62" i="2"/>
  <c r="X3" i="2"/>
  <c r="X62" i="2" s="1"/>
  <c r="D7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8" i="6"/>
  <c r="D156" i="6"/>
  <c r="D164" i="6"/>
  <c r="D26" i="6"/>
  <c r="D38" i="6"/>
  <c r="D46" i="6"/>
  <c r="D54" i="6"/>
  <c r="D62" i="6"/>
  <c r="D70" i="6"/>
  <c r="D78" i="6"/>
  <c r="D86" i="6"/>
  <c r="D94" i="6"/>
  <c r="D102" i="6"/>
  <c r="D110" i="6"/>
  <c r="D118" i="6"/>
  <c r="D126" i="6"/>
  <c r="D134" i="6"/>
  <c r="D142" i="6"/>
  <c r="D150" i="6"/>
  <c r="D162" i="6"/>
  <c r="D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D101" i="6"/>
  <c r="D105" i="6"/>
  <c r="D109" i="6"/>
  <c r="D113" i="6"/>
  <c r="D117" i="6"/>
  <c r="D121" i="6"/>
  <c r="D125" i="6"/>
  <c r="D129" i="6"/>
  <c r="D133" i="6"/>
  <c r="D137" i="6"/>
  <c r="D141" i="6"/>
  <c r="D145" i="6"/>
  <c r="D149" i="6"/>
  <c r="D153" i="6"/>
  <c r="D157" i="6"/>
  <c r="D161" i="6"/>
  <c r="D165" i="6"/>
  <c r="D10" i="6"/>
  <c r="D14" i="6"/>
  <c r="D18" i="6"/>
  <c r="D22" i="6"/>
  <c r="D30" i="6"/>
  <c r="D34" i="6"/>
  <c r="D42" i="6"/>
  <c r="D50" i="6"/>
  <c r="D58" i="6"/>
  <c r="D66" i="6"/>
  <c r="D74" i="6"/>
  <c r="D82" i="6"/>
  <c r="D90" i="6"/>
  <c r="D98" i="6"/>
  <c r="D106" i="6"/>
  <c r="D114" i="6"/>
  <c r="D122" i="6"/>
  <c r="D130" i="6"/>
  <c r="D138" i="6"/>
  <c r="D146" i="6"/>
  <c r="D154" i="6"/>
  <c r="D158" i="6"/>
  <c r="D8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D123" i="6"/>
  <c r="D127" i="6"/>
  <c r="D131" i="6"/>
  <c r="D135" i="6"/>
  <c r="D139" i="6"/>
  <c r="D143" i="6"/>
  <c r="D147" i="6"/>
  <c r="D151" i="6"/>
  <c r="D155" i="6"/>
  <c r="D159" i="6"/>
  <c r="D163" i="6"/>
  <c r="D144" i="6"/>
  <c r="D152" i="6"/>
  <c r="D160" i="6"/>
  <c r="E7" i="6"/>
  <c r="E12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104" i="6"/>
  <c r="E108" i="6"/>
  <c r="E112" i="6"/>
  <c r="E116" i="6"/>
  <c r="E120" i="6"/>
  <c r="E124" i="6"/>
  <c r="E128" i="6"/>
  <c r="E132" i="6"/>
  <c r="E136" i="6"/>
  <c r="E140" i="6"/>
  <c r="E144" i="6"/>
  <c r="E148" i="6"/>
  <c r="E152" i="6"/>
  <c r="E156" i="6"/>
  <c r="E160" i="6"/>
  <c r="E164" i="6"/>
  <c r="E19" i="6"/>
  <c r="E39" i="6"/>
  <c r="E51" i="6"/>
  <c r="E63" i="6"/>
  <c r="E75" i="6"/>
  <c r="E87" i="6"/>
  <c r="E99" i="6"/>
  <c r="E111" i="6"/>
  <c r="E119" i="6"/>
  <c r="E131" i="6"/>
  <c r="E147" i="6"/>
  <c r="E159" i="6"/>
  <c r="E9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9" i="6"/>
  <c r="E93" i="6"/>
  <c r="E97" i="6"/>
  <c r="E101" i="6"/>
  <c r="E105" i="6"/>
  <c r="E109" i="6"/>
  <c r="E113" i="6"/>
  <c r="E117" i="6"/>
  <c r="E121" i="6"/>
  <c r="E125" i="6"/>
  <c r="E129" i="6"/>
  <c r="E133" i="6"/>
  <c r="E137" i="6"/>
  <c r="E141" i="6"/>
  <c r="E145" i="6"/>
  <c r="E149" i="6"/>
  <c r="E153" i="6"/>
  <c r="E157" i="6"/>
  <c r="E161" i="6"/>
  <c r="E165" i="6"/>
  <c r="E162" i="6"/>
  <c r="E11" i="6"/>
  <c r="E27" i="6"/>
  <c r="E35" i="6"/>
  <c r="E47" i="6"/>
  <c r="E55" i="6"/>
  <c r="E71" i="6"/>
  <c r="E83" i="6"/>
  <c r="E95" i="6"/>
  <c r="E107" i="6"/>
  <c r="E127" i="6"/>
  <c r="E139" i="6"/>
  <c r="E155" i="6"/>
  <c r="E10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E122" i="6"/>
  <c r="E126" i="6"/>
  <c r="E130" i="6"/>
  <c r="E134" i="6"/>
  <c r="E138" i="6"/>
  <c r="E142" i="6"/>
  <c r="E146" i="6"/>
  <c r="E150" i="6"/>
  <c r="E154" i="6"/>
  <c r="E158" i="6"/>
  <c r="E6" i="6"/>
  <c r="E15" i="6"/>
  <c r="E23" i="6"/>
  <c r="E31" i="6"/>
  <c r="E43" i="6"/>
  <c r="E59" i="6"/>
  <c r="E67" i="6"/>
  <c r="E79" i="6"/>
  <c r="E91" i="6"/>
  <c r="E103" i="6"/>
  <c r="E115" i="6"/>
  <c r="E123" i="6"/>
  <c r="E135" i="6"/>
  <c r="E143" i="6"/>
  <c r="E151" i="6"/>
  <c r="E163" i="6"/>
  <c r="V406" i="3"/>
  <c r="W406" i="3"/>
  <c r="X3" i="3"/>
  <c r="X406" i="3" s="1"/>
  <c r="U18" i="3"/>
  <c r="U406" i="3" s="1"/>
  <c r="J47" i="11" l="1"/>
  <c r="G7" i="13"/>
  <c r="G8" i="13"/>
  <c r="G5" i="13"/>
  <c r="J64" i="11"/>
  <c r="L64" i="11" s="1"/>
  <c r="J179" i="11"/>
  <c r="J137" i="11"/>
  <c r="L137" i="11" s="1"/>
  <c r="J40" i="11"/>
  <c r="J147" i="11"/>
  <c r="J22" i="11"/>
  <c r="L22" i="11" s="1"/>
  <c r="J120" i="11"/>
  <c r="L120" i="11" s="1"/>
  <c r="J135" i="11"/>
  <c r="J30" i="11"/>
  <c r="J58" i="11"/>
  <c r="J113" i="11"/>
  <c r="J143" i="11"/>
  <c r="L143" i="11" s="1"/>
  <c r="J165" i="11"/>
  <c r="J150" i="11"/>
  <c r="L150" i="11" s="1"/>
  <c r="J132" i="11"/>
  <c r="L132" i="11" s="1"/>
  <c r="J92" i="11"/>
  <c r="L92" i="11" s="1"/>
  <c r="J37" i="11"/>
  <c r="L37" i="11" s="1"/>
  <c r="J62" i="11"/>
  <c r="L62" i="11" s="1"/>
  <c r="J123" i="11"/>
  <c r="L123" i="11" s="1"/>
  <c r="J59" i="11"/>
  <c r="L59" i="11" s="1"/>
  <c r="J60" i="11"/>
  <c r="J112" i="11"/>
  <c r="L112" i="11" s="1"/>
  <c r="J148" i="11"/>
  <c r="L148" i="11" s="1"/>
  <c r="J177" i="11"/>
  <c r="L177" i="11" s="1"/>
  <c r="J83" i="11"/>
  <c r="J31" i="11"/>
  <c r="J91" i="11"/>
  <c r="L91" i="11" s="1"/>
  <c r="J105" i="11"/>
  <c r="L105" i="11" s="1"/>
  <c r="J68" i="11"/>
  <c r="J67" i="11"/>
  <c r="J48" i="11"/>
  <c r="L48" i="11" s="1"/>
  <c r="J66" i="11"/>
  <c r="L66" i="11" s="1"/>
  <c r="J144" i="11"/>
  <c r="J95" i="11"/>
  <c r="J74" i="11"/>
  <c r="L74" i="11" s="1"/>
  <c r="J14" i="11"/>
  <c r="L14" i="11" s="1"/>
  <c r="J108" i="11"/>
  <c r="J21" i="11"/>
  <c r="L21" i="11" s="1"/>
  <c r="J94" i="11"/>
  <c r="J41" i="11"/>
  <c r="J100" i="11"/>
  <c r="L100" i="11" s="1"/>
  <c r="J33" i="11"/>
  <c r="J46" i="11"/>
  <c r="L46" i="11" s="1"/>
  <c r="J122" i="11"/>
  <c r="L122" i="11" s="1"/>
  <c r="J174" i="11"/>
  <c r="L174" i="11" s="1"/>
  <c r="J164" i="11"/>
  <c r="L164" i="11" s="1"/>
  <c r="J102" i="11"/>
  <c r="L102" i="11" s="1"/>
  <c r="J87" i="11"/>
  <c r="L87" i="11" s="1"/>
  <c r="J53" i="11"/>
  <c r="J54" i="11"/>
  <c r="L54" i="11" s="1"/>
  <c r="J168" i="11"/>
  <c r="L168" i="11" s="1"/>
  <c r="J25" i="11"/>
  <c r="L25" i="11" s="1"/>
  <c r="J81" i="11"/>
  <c r="J138" i="11"/>
  <c r="L138" i="11" s="1"/>
  <c r="J118" i="11"/>
  <c r="L118" i="11" s="1"/>
  <c r="J71" i="11"/>
  <c r="L71" i="11" s="1"/>
  <c r="J32" i="11"/>
  <c r="L32" i="11" s="1"/>
  <c r="J180" i="11"/>
  <c r="L180" i="11" s="1"/>
  <c r="J29" i="11"/>
  <c r="L29" i="11" s="1"/>
  <c r="J128" i="11"/>
  <c r="L128" i="11" s="1"/>
  <c r="J77" i="11"/>
  <c r="J136" i="11"/>
  <c r="L136" i="11" s="1"/>
  <c r="J126" i="11"/>
  <c r="L126" i="11" s="1"/>
  <c r="J178" i="11"/>
  <c r="L178" i="11" s="1"/>
  <c r="J16" i="11"/>
  <c r="L16" i="11" s="1"/>
  <c r="J69" i="11"/>
  <c r="L69" i="11" s="1"/>
  <c r="J103" i="11"/>
  <c r="L103" i="11" s="1"/>
  <c r="J152" i="11"/>
  <c r="L152" i="11" s="1"/>
  <c r="J52" i="11"/>
  <c r="L52" i="11" s="1"/>
  <c r="J10" i="11"/>
  <c r="L10" i="11" s="1"/>
  <c r="J27" i="11"/>
  <c r="J162" i="11"/>
  <c r="L162" i="11" s="1"/>
  <c r="J24" i="11"/>
  <c r="L24" i="11" s="1"/>
  <c r="J65" i="11"/>
  <c r="L65" i="11" s="1"/>
  <c r="J82" i="11"/>
  <c r="L82" i="11" s="1"/>
  <c r="J142" i="11"/>
  <c r="L142" i="11" s="1"/>
  <c r="L6" i="13"/>
  <c r="K6" i="9"/>
  <c r="M56" i="13"/>
  <c r="M25" i="13"/>
  <c r="M72" i="13"/>
  <c r="M19" i="13"/>
  <c r="M170" i="13"/>
  <c r="M20" i="13"/>
  <c r="M23" i="13"/>
  <c r="M144" i="13"/>
  <c r="M157" i="13"/>
  <c r="M16" i="13"/>
  <c r="M68" i="13"/>
  <c r="M114" i="13"/>
  <c r="M118" i="13"/>
  <c r="M179" i="13"/>
  <c r="J156" i="11"/>
  <c r="L156" i="11" s="1"/>
  <c r="J50" i="11"/>
  <c r="L50" i="11" s="1"/>
  <c r="J163" i="11"/>
  <c r="L163" i="11" s="1"/>
  <c r="J111" i="11"/>
  <c r="L111" i="11" s="1"/>
  <c r="J38" i="11"/>
  <c r="L38" i="11" s="1"/>
  <c r="J157" i="11"/>
  <c r="L157" i="11" s="1"/>
  <c r="J45" i="11"/>
  <c r="L45" i="11" s="1"/>
  <c r="J127" i="11"/>
  <c r="L127" i="11" s="1"/>
  <c r="J23" i="11"/>
  <c r="L23" i="11" s="1"/>
  <c r="J56" i="11"/>
  <c r="L56" i="11" s="1"/>
  <c r="J75" i="11"/>
  <c r="L75" i="11" s="1"/>
  <c r="J34" i="11"/>
  <c r="L34" i="11" s="1"/>
  <c r="J101" i="11"/>
  <c r="L101" i="11" s="1"/>
  <c r="J119" i="11"/>
  <c r="L119" i="11" s="1"/>
  <c r="J158" i="11"/>
  <c r="L158" i="11" s="1"/>
  <c r="J151" i="11"/>
  <c r="L151" i="11" s="1"/>
  <c r="J18" i="11"/>
  <c r="L18" i="11" s="1"/>
  <c r="J61" i="11"/>
  <c r="L61" i="11" s="1"/>
  <c r="J155" i="11"/>
  <c r="L155" i="11" s="1"/>
  <c r="J115" i="11"/>
  <c r="L115" i="11" s="1"/>
  <c r="J89" i="11"/>
  <c r="L89" i="11" s="1"/>
  <c r="J106" i="11"/>
  <c r="L106" i="11" s="1"/>
  <c r="J72" i="11"/>
  <c r="L72" i="11" s="1"/>
  <c r="J84" i="11"/>
  <c r="L84" i="11" s="1"/>
  <c r="J49" i="11"/>
  <c r="L49" i="11" s="1"/>
  <c r="J139" i="11"/>
  <c r="L139" i="11" s="1"/>
  <c r="J15" i="11"/>
  <c r="L15" i="11" s="1"/>
  <c r="J98" i="11"/>
  <c r="L98" i="11" s="1"/>
  <c r="J171" i="11"/>
  <c r="L171" i="11" s="1"/>
  <c r="J173" i="11"/>
  <c r="L173" i="11" s="1"/>
  <c r="J176" i="11"/>
  <c r="L176" i="11" s="1"/>
  <c r="J145" i="11"/>
  <c r="L145" i="11" s="1"/>
  <c r="J43" i="11"/>
  <c r="L43" i="11" s="1"/>
  <c r="J17" i="11"/>
  <c r="L17" i="11" s="1"/>
  <c r="J55" i="11"/>
  <c r="L55" i="11" s="1"/>
  <c r="J161" i="11"/>
  <c r="L161" i="11" s="1"/>
  <c r="J107" i="11"/>
  <c r="L107" i="11" s="1"/>
  <c r="J88" i="11"/>
  <c r="L88" i="11" s="1"/>
  <c r="J13" i="11"/>
  <c r="L13" i="11" s="1"/>
  <c r="J36" i="11"/>
  <c r="L36" i="11" s="1"/>
  <c r="J124" i="11"/>
  <c r="L124" i="11" s="1"/>
  <c r="J28" i="11"/>
  <c r="L28" i="11" s="1"/>
  <c r="J159" i="11"/>
  <c r="L159" i="11" s="1"/>
  <c r="J76" i="11"/>
  <c r="L76" i="11" s="1"/>
  <c r="J109" i="11"/>
  <c r="L109" i="11" s="1"/>
  <c r="J86" i="11"/>
  <c r="L86" i="11" s="1"/>
  <c r="J20" i="11"/>
  <c r="L20" i="11" s="1"/>
  <c r="J149" i="11"/>
  <c r="L149" i="11" s="1"/>
  <c r="F8" i="13"/>
  <c r="J12" i="11"/>
  <c r="L12" i="11" s="1"/>
  <c r="J130" i="11"/>
  <c r="L130" i="11" s="1"/>
  <c r="J146" i="11"/>
  <c r="L146" i="11" s="1"/>
  <c r="J114" i="11"/>
  <c r="L114" i="11" s="1"/>
  <c r="J172" i="11"/>
  <c r="L172" i="11" s="1"/>
  <c r="J19" i="11"/>
  <c r="L19" i="11" s="1"/>
  <c r="F7" i="13"/>
  <c r="F5" i="13"/>
  <c r="E6" i="13"/>
  <c r="M13" i="13"/>
  <c r="E5" i="13"/>
  <c r="K6" i="11"/>
  <c r="J131" i="9"/>
  <c r="L131" i="9" s="1"/>
  <c r="L68" i="11"/>
  <c r="L160" i="11"/>
  <c r="L179" i="11"/>
  <c r="L90" i="11"/>
  <c r="J10" i="9"/>
  <c r="L10" i="9" s="1"/>
  <c r="L166" i="11"/>
  <c r="L42" i="11"/>
  <c r="L147" i="11"/>
  <c r="L79" i="11"/>
  <c r="I88" i="8"/>
  <c r="K88" i="8" s="1"/>
  <c r="I134" i="8"/>
  <c r="K134" i="8" s="1"/>
  <c r="I56" i="8"/>
  <c r="K56" i="8" s="1"/>
  <c r="I115" i="8"/>
  <c r="K115" i="8" s="1"/>
  <c r="I22" i="8"/>
  <c r="K22" i="8" s="1"/>
  <c r="L144" i="11"/>
  <c r="I21" i="8"/>
  <c r="K21" i="8" s="1"/>
  <c r="I147" i="8"/>
  <c r="K147" i="8" s="1"/>
  <c r="I36" i="8"/>
  <c r="K36" i="8" s="1"/>
  <c r="I118" i="8"/>
  <c r="K118" i="8" s="1"/>
  <c r="I84" i="8"/>
  <c r="K84" i="8" s="1"/>
  <c r="L85" i="11"/>
  <c r="L131" i="11"/>
  <c r="L41" i="11"/>
  <c r="L153" i="11"/>
  <c r="L133" i="11"/>
  <c r="L141" i="11"/>
  <c r="L108" i="11"/>
  <c r="L58" i="11"/>
  <c r="L53" i="11"/>
  <c r="L30" i="11"/>
  <c r="J144" i="9"/>
  <c r="L144" i="9" s="1"/>
  <c r="J95" i="9"/>
  <c r="L95" i="9" s="1"/>
  <c r="L70" i="11"/>
  <c r="L121" i="11"/>
  <c r="L44" i="11"/>
  <c r="L67" i="11"/>
  <c r="L80" i="11"/>
  <c r="J168" i="9"/>
  <c r="L168" i="9" s="1"/>
  <c r="J90" i="9"/>
  <c r="L90" i="9" s="1"/>
  <c r="J109" i="9"/>
  <c r="L109" i="9" s="1"/>
  <c r="J93" i="9"/>
  <c r="L93" i="9" s="1"/>
  <c r="J117" i="9"/>
  <c r="L117" i="9" s="1"/>
  <c r="J69" i="9"/>
  <c r="L69" i="9" s="1"/>
  <c r="J158" i="9"/>
  <c r="L158" i="9" s="1"/>
  <c r="L104" i="11"/>
  <c r="L33" i="11"/>
  <c r="J107" i="9"/>
  <c r="L107" i="9" s="1"/>
  <c r="J126" i="9"/>
  <c r="L126" i="9" s="1"/>
  <c r="J136" i="9"/>
  <c r="L136" i="9" s="1"/>
  <c r="J180" i="9"/>
  <c r="L180" i="9" s="1"/>
  <c r="J75" i="9"/>
  <c r="L75" i="9" s="1"/>
  <c r="J132" i="9"/>
  <c r="L132" i="9" s="1"/>
  <c r="J170" i="9"/>
  <c r="L170" i="9" s="1"/>
  <c r="J127" i="9"/>
  <c r="L127" i="9" s="1"/>
  <c r="I76" i="8"/>
  <c r="K76" i="8" s="1"/>
  <c r="J105" i="9"/>
  <c r="L105" i="9" s="1"/>
  <c r="L165" i="11"/>
  <c r="L99" i="11"/>
  <c r="I170" i="8"/>
  <c r="K170" i="8" s="1"/>
  <c r="I113" i="8"/>
  <c r="K113" i="8" s="1"/>
  <c r="I183" i="8"/>
  <c r="K183" i="8" s="1"/>
  <c r="J146" i="9"/>
  <c r="L146" i="9" s="1"/>
  <c r="L40" i="11"/>
  <c r="L169" i="11"/>
  <c r="L154" i="11"/>
  <c r="L95" i="11"/>
  <c r="L51" i="11"/>
  <c r="L83" i="11"/>
  <c r="G8" i="11"/>
  <c r="G5" i="11"/>
  <c r="G63" i="6"/>
  <c r="I63" i="6" s="1"/>
  <c r="J128" i="9"/>
  <c r="L128" i="9" s="1"/>
  <c r="L27" i="11"/>
  <c r="L135" i="11"/>
  <c r="G7" i="11"/>
  <c r="J112" i="9"/>
  <c r="L112" i="9" s="1"/>
  <c r="L97" i="11"/>
  <c r="L73" i="11"/>
  <c r="L129" i="11"/>
  <c r="L60" i="11"/>
  <c r="L140" i="11"/>
  <c r="L81" i="11"/>
  <c r="F5" i="11"/>
  <c r="F8" i="11"/>
  <c r="L93" i="11"/>
  <c r="L39" i="11"/>
  <c r="L77" i="11"/>
  <c r="L116" i="11"/>
  <c r="L47" i="11"/>
  <c r="I45" i="8"/>
  <c r="K45" i="8" s="1"/>
  <c r="I54" i="8"/>
  <c r="K54" i="8" s="1"/>
  <c r="L11" i="11"/>
  <c r="F7" i="11"/>
  <c r="I65" i="8"/>
  <c r="K65" i="8" s="1"/>
  <c r="L57" i="11"/>
  <c r="L167" i="11"/>
  <c r="L63" i="11"/>
  <c r="L113" i="11"/>
  <c r="J29" i="9"/>
  <c r="L29" i="9" s="1"/>
  <c r="J70" i="9"/>
  <c r="L70" i="9" s="1"/>
  <c r="J16" i="9"/>
  <c r="L16" i="9" s="1"/>
  <c r="J35" i="9"/>
  <c r="L35" i="9" s="1"/>
  <c r="J24" i="9"/>
  <c r="L24" i="9" s="1"/>
  <c r="J33" i="9"/>
  <c r="L33" i="9" s="1"/>
  <c r="J27" i="9"/>
  <c r="L27" i="9" s="1"/>
  <c r="J18" i="9"/>
  <c r="L18" i="9" s="1"/>
  <c r="J46" i="9"/>
  <c r="L46" i="9" s="1"/>
  <c r="J42" i="9"/>
  <c r="L42" i="9" s="1"/>
  <c r="J89" i="9"/>
  <c r="L89" i="9" s="1"/>
  <c r="J41" i="9"/>
  <c r="L41" i="9" s="1"/>
  <c r="J57" i="9"/>
  <c r="L57" i="9" s="1"/>
  <c r="J38" i="9"/>
  <c r="L38" i="9" s="1"/>
  <c r="J176" i="9"/>
  <c r="L176" i="9" s="1"/>
  <c r="J25" i="9"/>
  <c r="L25" i="9" s="1"/>
  <c r="J39" i="9"/>
  <c r="L39" i="9" s="1"/>
  <c r="J81" i="9"/>
  <c r="L81" i="9" s="1"/>
  <c r="J43" i="9"/>
  <c r="L43" i="9" s="1"/>
  <c r="J55" i="9"/>
  <c r="L55" i="9" s="1"/>
  <c r="J61" i="9"/>
  <c r="L61" i="9" s="1"/>
  <c r="J32" i="9"/>
  <c r="L32" i="9" s="1"/>
  <c r="J52" i="9"/>
  <c r="L52" i="9" s="1"/>
  <c r="J62" i="9"/>
  <c r="L62" i="9" s="1"/>
  <c r="J48" i="9"/>
  <c r="L48" i="9" s="1"/>
  <c r="J54" i="9"/>
  <c r="L54" i="9" s="1"/>
  <c r="J50" i="9"/>
  <c r="L50" i="9" s="1"/>
  <c r="J37" i="9"/>
  <c r="L37" i="9" s="1"/>
  <c r="J26" i="9"/>
  <c r="L26" i="9" s="1"/>
  <c r="J66" i="9"/>
  <c r="L66" i="9" s="1"/>
  <c r="J22" i="9"/>
  <c r="L22" i="9" s="1"/>
  <c r="J58" i="9"/>
  <c r="L58" i="9" s="1"/>
  <c r="J30" i="9"/>
  <c r="L30" i="9" s="1"/>
  <c r="J45" i="9"/>
  <c r="L45" i="9" s="1"/>
  <c r="J64" i="9"/>
  <c r="L64" i="9" s="1"/>
  <c r="J83" i="9"/>
  <c r="L83" i="9" s="1"/>
  <c r="J65" i="9"/>
  <c r="L65" i="9" s="1"/>
  <c r="J49" i="9"/>
  <c r="L49" i="9" s="1"/>
  <c r="J40" i="9"/>
  <c r="L40" i="9" s="1"/>
  <c r="J59" i="9"/>
  <c r="L59" i="9" s="1"/>
  <c r="J47" i="9"/>
  <c r="L47" i="9" s="1"/>
  <c r="J44" i="9"/>
  <c r="L44" i="9" s="1"/>
  <c r="J36" i="9"/>
  <c r="L36" i="9" s="1"/>
  <c r="J63" i="9"/>
  <c r="L63" i="9" s="1"/>
  <c r="J23" i="9"/>
  <c r="L23" i="9" s="1"/>
  <c r="J19" i="9"/>
  <c r="L19" i="9" s="1"/>
  <c r="J17" i="9"/>
  <c r="L17" i="9" s="1"/>
  <c r="J31" i="9"/>
  <c r="L31" i="9" s="1"/>
  <c r="J20" i="9"/>
  <c r="L20" i="9" s="1"/>
  <c r="J56" i="9"/>
  <c r="L56" i="9" s="1"/>
  <c r="J87" i="9"/>
  <c r="L87" i="9" s="1"/>
  <c r="J67" i="9"/>
  <c r="L67" i="9" s="1"/>
  <c r="J34" i="9"/>
  <c r="L34" i="9" s="1"/>
  <c r="J21" i="9"/>
  <c r="L21" i="9" s="1"/>
  <c r="J86" i="9"/>
  <c r="L86" i="9" s="1"/>
  <c r="J167" i="9"/>
  <c r="L167" i="9" s="1"/>
  <c r="G159" i="6"/>
  <c r="I159" i="6" s="1"/>
  <c r="J145" i="9"/>
  <c r="L145" i="9" s="1"/>
  <c r="J92" i="9"/>
  <c r="L92" i="9" s="1"/>
  <c r="J142" i="9"/>
  <c r="L142" i="9" s="1"/>
  <c r="J162" i="9"/>
  <c r="L162" i="9" s="1"/>
  <c r="E8" i="11"/>
  <c r="E5" i="11"/>
  <c r="J154" i="9"/>
  <c r="L154" i="9" s="1"/>
  <c r="E7" i="11"/>
  <c r="L31" i="11"/>
  <c r="E8" i="9"/>
  <c r="F8" i="9"/>
  <c r="G7" i="9"/>
  <c r="G8" i="9"/>
  <c r="F7" i="9"/>
  <c r="E7" i="9"/>
  <c r="J99" i="9"/>
  <c r="L99" i="9" s="1"/>
  <c r="J159" i="9"/>
  <c r="L159" i="9" s="1"/>
  <c r="J115" i="9"/>
  <c r="L115" i="9" s="1"/>
  <c r="J51" i="9"/>
  <c r="L51" i="9" s="1"/>
  <c r="J148" i="9"/>
  <c r="L148" i="9" s="1"/>
  <c r="J101" i="9"/>
  <c r="L101" i="9" s="1"/>
  <c r="J94" i="9"/>
  <c r="L94" i="9" s="1"/>
  <c r="J172" i="9"/>
  <c r="L172" i="9" s="1"/>
  <c r="J60" i="9"/>
  <c r="L60" i="9" s="1"/>
  <c r="J138" i="9"/>
  <c r="L138" i="9" s="1"/>
  <c r="J175" i="9"/>
  <c r="L175" i="9" s="1"/>
  <c r="J173" i="9"/>
  <c r="L173" i="9" s="1"/>
  <c r="J174" i="9"/>
  <c r="L174" i="9" s="1"/>
  <c r="J13" i="9"/>
  <c r="L13" i="9" s="1"/>
  <c r="J79" i="9"/>
  <c r="L79" i="9" s="1"/>
  <c r="G112" i="6"/>
  <c r="I112" i="6" s="1"/>
  <c r="G16" i="6"/>
  <c r="I16" i="6" s="1"/>
  <c r="G5" i="9"/>
  <c r="J14" i="9"/>
  <c r="L14" i="9" s="1"/>
  <c r="J72" i="9"/>
  <c r="L72" i="9" s="1"/>
  <c r="J149" i="9"/>
  <c r="L149" i="9" s="1"/>
  <c r="J178" i="9"/>
  <c r="L178" i="9" s="1"/>
  <c r="J84" i="9"/>
  <c r="L84" i="9" s="1"/>
  <c r="J141" i="9"/>
  <c r="L141" i="9" s="1"/>
  <c r="J150" i="9"/>
  <c r="L150" i="9" s="1"/>
  <c r="J134" i="9"/>
  <c r="L134" i="9" s="1"/>
  <c r="J139" i="9"/>
  <c r="L139" i="9" s="1"/>
  <c r="J80" i="9"/>
  <c r="L80" i="9" s="1"/>
  <c r="J74" i="9"/>
  <c r="L74" i="9" s="1"/>
  <c r="J164" i="9"/>
  <c r="L164" i="9" s="1"/>
  <c r="J140" i="9"/>
  <c r="L140" i="9" s="1"/>
  <c r="J177" i="9"/>
  <c r="L177" i="9" s="1"/>
  <c r="J15" i="9"/>
  <c r="L15" i="9" s="1"/>
  <c r="J103" i="9"/>
  <c r="L103" i="9" s="1"/>
  <c r="J137" i="9"/>
  <c r="L137" i="9" s="1"/>
  <c r="J166" i="9"/>
  <c r="L166" i="9" s="1"/>
  <c r="J157" i="9"/>
  <c r="L157" i="9" s="1"/>
  <c r="J147" i="9"/>
  <c r="L147" i="9" s="1"/>
  <c r="J133" i="9"/>
  <c r="L133" i="9" s="1"/>
  <c r="J153" i="9"/>
  <c r="L153" i="9" s="1"/>
  <c r="J151" i="9"/>
  <c r="L151" i="9" s="1"/>
  <c r="J114" i="9"/>
  <c r="L114" i="9" s="1"/>
  <c r="J53" i="9"/>
  <c r="L53" i="9" s="1"/>
  <c r="J116" i="9"/>
  <c r="L116" i="9" s="1"/>
  <c r="J119" i="9"/>
  <c r="L119" i="9" s="1"/>
  <c r="J156" i="9"/>
  <c r="L156" i="9" s="1"/>
  <c r="J160" i="9"/>
  <c r="L160" i="9" s="1"/>
  <c r="J123" i="9"/>
  <c r="L123" i="9" s="1"/>
  <c r="J98" i="9"/>
  <c r="L98" i="9" s="1"/>
  <c r="I12" i="8"/>
  <c r="K12" i="8" s="1"/>
  <c r="J155" i="9"/>
  <c r="L155" i="9" s="1"/>
  <c r="J82" i="9"/>
  <c r="L82" i="9" s="1"/>
  <c r="J91" i="9"/>
  <c r="L91" i="9" s="1"/>
  <c r="J143" i="9"/>
  <c r="L143" i="9" s="1"/>
  <c r="I181" i="8"/>
  <c r="K181" i="8" s="1"/>
  <c r="J124" i="9"/>
  <c r="L124" i="9" s="1"/>
  <c r="J76" i="9"/>
  <c r="L76" i="9" s="1"/>
  <c r="J102" i="9"/>
  <c r="L102" i="9" s="1"/>
  <c r="J179" i="9"/>
  <c r="L179" i="9" s="1"/>
  <c r="J11" i="9"/>
  <c r="L11" i="9" s="1"/>
  <c r="J28" i="9"/>
  <c r="L28" i="9" s="1"/>
  <c r="J106" i="9"/>
  <c r="L106" i="9" s="1"/>
  <c r="J73" i="9"/>
  <c r="L73" i="9" s="1"/>
  <c r="J163" i="9"/>
  <c r="L163" i="9" s="1"/>
  <c r="J108" i="9"/>
  <c r="L108" i="9" s="1"/>
  <c r="J111" i="9"/>
  <c r="L111" i="9" s="1"/>
  <c r="J122" i="9"/>
  <c r="L122" i="9" s="1"/>
  <c r="I194" i="8"/>
  <c r="K194" i="8" s="1"/>
  <c r="J100" i="9"/>
  <c r="L100" i="9" s="1"/>
  <c r="J152" i="9"/>
  <c r="L152" i="9" s="1"/>
  <c r="J68" i="9"/>
  <c r="L68" i="9" s="1"/>
  <c r="J118" i="9"/>
  <c r="L118" i="9" s="1"/>
  <c r="J113" i="9"/>
  <c r="L113" i="9" s="1"/>
  <c r="J120" i="9"/>
  <c r="L120" i="9" s="1"/>
  <c r="J85" i="9"/>
  <c r="L85" i="9" s="1"/>
  <c r="J97" i="9"/>
  <c r="L97" i="9" s="1"/>
  <c r="J78" i="9"/>
  <c r="L78" i="9" s="1"/>
  <c r="J104" i="9"/>
  <c r="L104" i="9" s="1"/>
  <c r="I75" i="8"/>
  <c r="K75" i="8" s="1"/>
  <c r="J130" i="9"/>
  <c r="L130" i="9" s="1"/>
  <c r="J96" i="9"/>
  <c r="L96" i="9" s="1"/>
  <c r="J169" i="9"/>
  <c r="L169" i="9" s="1"/>
  <c r="J161" i="9"/>
  <c r="L161" i="9" s="1"/>
  <c r="J121" i="9"/>
  <c r="L121" i="9" s="1"/>
  <c r="J135" i="9"/>
  <c r="L135" i="9" s="1"/>
  <c r="J110" i="9"/>
  <c r="L110" i="9" s="1"/>
  <c r="J165" i="9"/>
  <c r="L165" i="9" s="1"/>
  <c r="J88" i="9"/>
  <c r="L88" i="9" s="1"/>
  <c r="J71" i="9"/>
  <c r="L71" i="9" s="1"/>
  <c r="J77" i="9"/>
  <c r="L77" i="9" s="1"/>
  <c r="J171" i="9"/>
  <c r="L171" i="9" s="1"/>
  <c r="G80" i="6"/>
  <c r="I80" i="6" s="1"/>
  <c r="F5" i="9"/>
  <c r="G27" i="6"/>
  <c r="I27" i="6" s="1"/>
  <c r="G154" i="6"/>
  <c r="I154" i="6" s="1"/>
  <c r="G10" i="6"/>
  <c r="I10" i="6" s="1"/>
  <c r="G75" i="6"/>
  <c r="I75" i="6" s="1"/>
  <c r="J12" i="9"/>
  <c r="E5" i="9"/>
  <c r="I109" i="8"/>
  <c r="K109" i="8" s="1"/>
  <c r="I166" i="8"/>
  <c r="K166" i="8" s="1"/>
  <c r="I30" i="8"/>
  <c r="K30" i="8" s="1"/>
  <c r="I154" i="8"/>
  <c r="K154" i="8" s="1"/>
  <c r="I95" i="8"/>
  <c r="K95" i="8" s="1"/>
  <c r="I46" i="8"/>
  <c r="K46" i="8" s="1"/>
  <c r="I179" i="8"/>
  <c r="K179" i="8" s="1"/>
  <c r="I48" i="8"/>
  <c r="K48" i="8" s="1"/>
  <c r="I70" i="8"/>
  <c r="K70" i="8" s="1"/>
  <c r="I83" i="8"/>
  <c r="K83" i="8" s="1"/>
  <c r="I90" i="8"/>
  <c r="K90" i="8" s="1"/>
  <c r="I81" i="8"/>
  <c r="K81" i="8" s="1"/>
  <c r="I49" i="8"/>
  <c r="K49" i="8" s="1"/>
  <c r="I52" i="8"/>
  <c r="K52" i="8" s="1"/>
  <c r="I186" i="8"/>
  <c r="K186" i="8" s="1"/>
  <c r="I151" i="8"/>
  <c r="K151" i="8" s="1"/>
  <c r="I159" i="8"/>
  <c r="K159" i="8" s="1"/>
  <c r="I69" i="8"/>
  <c r="K69" i="8" s="1"/>
  <c r="I47" i="8"/>
  <c r="K47" i="8" s="1"/>
  <c r="I173" i="8"/>
  <c r="K173" i="8" s="1"/>
  <c r="I68" i="8"/>
  <c r="K68" i="8" s="1"/>
  <c r="I94" i="8"/>
  <c r="K94" i="8" s="1"/>
  <c r="I53" i="8"/>
  <c r="K53" i="8" s="1"/>
  <c r="I73" i="8"/>
  <c r="K73" i="8" s="1"/>
  <c r="I78" i="8"/>
  <c r="K78" i="8" s="1"/>
  <c r="I67" i="8"/>
  <c r="K67" i="8" s="1"/>
  <c r="I129" i="8"/>
  <c r="K129" i="8" s="1"/>
  <c r="I91" i="8"/>
  <c r="K91" i="8" s="1"/>
  <c r="I138" i="8"/>
  <c r="K138" i="8" s="1"/>
  <c r="I126" i="8"/>
  <c r="K126" i="8" s="1"/>
  <c r="I176" i="8"/>
  <c r="K176" i="8" s="1"/>
  <c r="I191" i="8"/>
  <c r="K191" i="8" s="1"/>
  <c r="I144" i="8"/>
  <c r="K144" i="8" s="1"/>
  <c r="I25" i="8"/>
  <c r="K25" i="8" s="1"/>
  <c r="I135" i="8"/>
  <c r="K135" i="8" s="1"/>
  <c r="I149" i="8"/>
  <c r="K149" i="8" s="1"/>
  <c r="I14" i="8"/>
  <c r="K14" i="8" s="1"/>
  <c r="I86" i="8"/>
  <c r="K86" i="8" s="1"/>
  <c r="I72" i="8"/>
  <c r="K72" i="8" s="1"/>
  <c r="I31" i="8"/>
  <c r="K31" i="8" s="1"/>
  <c r="I79" i="8"/>
  <c r="K79" i="8" s="1"/>
  <c r="I11" i="8"/>
  <c r="K11" i="8" s="1"/>
  <c r="I160" i="8"/>
  <c r="K160" i="8" s="1"/>
  <c r="I127" i="8"/>
  <c r="K127" i="8" s="1"/>
  <c r="I60" i="8"/>
  <c r="K60" i="8" s="1"/>
  <c r="I141" i="8"/>
  <c r="K141" i="8" s="1"/>
  <c r="I182" i="8"/>
  <c r="K182" i="8" s="1"/>
  <c r="I41" i="8"/>
  <c r="K41" i="8" s="1"/>
  <c r="I97" i="8"/>
  <c r="K97" i="8" s="1"/>
  <c r="I58" i="8"/>
  <c r="K58" i="8" s="1"/>
  <c r="I121" i="8"/>
  <c r="K121" i="8" s="1"/>
  <c r="I163" i="8"/>
  <c r="K163" i="8" s="1"/>
  <c r="I50" i="8"/>
  <c r="K50" i="8" s="1"/>
  <c r="I164" i="8"/>
  <c r="K164" i="8" s="1"/>
  <c r="I61" i="8"/>
  <c r="K61" i="8" s="1"/>
  <c r="I145" i="8"/>
  <c r="K145" i="8" s="1"/>
  <c r="I177" i="8"/>
  <c r="K177" i="8" s="1"/>
  <c r="I156" i="8"/>
  <c r="K156" i="8" s="1"/>
  <c r="I80" i="8"/>
  <c r="K80" i="8" s="1"/>
  <c r="I23" i="8"/>
  <c r="K23" i="8" s="1"/>
  <c r="I178" i="8"/>
  <c r="K178" i="8" s="1"/>
  <c r="I71" i="8"/>
  <c r="K71" i="8" s="1"/>
  <c r="I146" i="8"/>
  <c r="K146" i="8" s="1"/>
  <c r="I42" i="8"/>
  <c r="K42" i="8" s="1"/>
  <c r="I89" i="8"/>
  <c r="K89" i="8" s="1"/>
  <c r="I99" i="8"/>
  <c r="K99" i="8" s="1"/>
  <c r="I161" i="8"/>
  <c r="K161" i="8" s="1"/>
  <c r="I100" i="8"/>
  <c r="K100" i="8" s="1"/>
  <c r="I139" i="8"/>
  <c r="K139" i="8" s="1"/>
  <c r="I106" i="8"/>
  <c r="K106" i="8" s="1"/>
  <c r="I114" i="8"/>
  <c r="K114" i="8" s="1"/>
  <c r="I140" i="8"/>
  <c r="K140" i="8" s="1"/>
  <c r="I19" i="8"/>
  <c r="K19" i="8" s="1"/>
  <c r="I92" i="8"/>
  <c r="K92" i="8" s="1"/>
  <c r="I9" i="8"/>
  <c r="K9" i="8" s="1"/>
  <c r="I131" i="8"/>
  <c r="K131" i="8" s="1"/>
  <c r="I27" i="8"/>
  <c r="K27" i="8" s="1"/>
  <c r="I107" i="8"/>
  <c r="K107" i="8" s="1"/>
  <c r="I123" i="8"/>
  <c r="K123" i="8" s="1"/>
  <c r="I93" i="8"/>
  <c r="K93" i="8" s="1"/>
  <c r="I133" i="8"/>
  <c r="K133" i="8" s="1"/>
  <c r="I180" i="8"/>
  <c r="K180" i="8" s="1"/>
  <c r="I64" i="8"/>
  <c r="K64" i="8" s="1"/>
  <c r="I10" i="8"/>
  <c r="K10" i="8" s="1"/>
  <c r="I184" i="8"/>
  <c r="K184" i="8" s="1"/>
  <c r="I117" i="8"/>
  <c r="K117" i="8" s="1"/>
  <c r="I130" i="8"/>
  <c r="K130" i="8" s="1"/>
  <c r="I55" i="8"/>
  <c r="K55" i="8" s="1"/>
  <c r="I193" i="8"/>
  <c r="K193" i="8" s="1"/>
  <c r="I192" i="8"/>
  <c r="K192" i="8" s="1"/>
  <c r="I169" i="8"/>
  <c r="I190" i="8"/>
  <c r="K190" i="8" s="1"/>
  <c r="I155" i="8"/>
  <c r="K155" i="8" s="1"/>
  <c r="I111" i="8"/>
  <c r="K111" i="8" s="1"/>
  <c r="I108" i="8"/>
  <c r="K108" i="8" s="1"/>
  <c r="I28" i="8"/>
  <c r="K28" i="8" s="1"/>
  <c r="I119" i="8"/>
  <c r="K119" i="8" s="1"/>
  <c r="I96" i="8"/>
  <c r="K96" i="8" s="1"/>
  <c r="I162" i="8"/>
  <c r="K162" i="8" s="1"/>
  <c r="I105" i="8"/>
  <c r="K105" i="8" s="1"/>
  <c r="I20" i="8"/>
  <c r="K20" i="8" s="1"/>
  <c r="I168" i="8"/>
  <c r="K168" i="8" s="1"/>
  <c r="I116" i="8"/>
  <c r="K116" i="8" s="1"/>
  <c r="I16" i="8"/>
  <c r="K16" i="8" s="1"/>
  <c r="I153" i="8"/>
  <c r="K153" i="8" s="1"/>
  <c r="I37" i="8"/>
  <c r="K37" i="8" s="1"/>
  <c r="I15" i="8"/>
  <c r="K15" i="8" s="1"/>
  <c r="I102" i="8"/>
  <c r="K102" i="8" s="1"/>
  <c r="I136" i="8"/>
  <c r="K136" i="8" s="1"/>
  <c r="I157" i="8"/>
  <c r="K157" i="8" s="1"/>
  <c r="I62" i="8"/>
  <c r="K62" i="8" s="1"/>
  <c r="I185" i="8"/>
  <c r="K185" i="8" s="1"/>
  <c r="I158" i="8"/>
  <c r="K158" i="8" s="1"/>
  <c r="I38" i="8"/>
  <c r="K38" i="8" s="1"/>
  <c r="I87" i="8"/>
  <c r="K87" i="8" s="1"/>
  <c r="I32" i="8"/>
  <c r="K32" i="8" s="1"/>
  <c r="I24" i="8"/>
  <c r="K24" i="8" s="1"/>
  <c r="I17" i="8"/>
  <c r="K17" i="8" s="1"/>
  <c r="I51" i="8"/>
  <c r="K51" i="8" s="1"/>
  <c r="I165" i="8"/>
  <c r="K165" i="8" s="1"/>
  <c r="I188" i="8"/>
  <c r="K188" i="8" s="1"/>
  <c r="I132" i="8"/>
  <c r="K132" i="8" s="1"/>
  <c r="I8" i="8"/>
  <c r="K8" i="8" s="1"/>
  <c r="I85" i="8"/>
  <c r="K85" i="8" s="1"/>
  <c r="I29" i="8"/>
  <c r="K29" i="8" s="1"/>
  <c r="I101" i="8"/>
  <c r="K101" i="8" s="1"/>
  <c r="I98" i="8"/>
  <c r="K98" i="8" s="1"/>
  <c r="I112" i="8"/>
  <c r="K112" i="8" s="1"/>
  <c r="I187" i="8"/>
  <c r="K187" i="8" s="1"/>
  <c r="I142" i="8"/>
  <c r="K142" i="8" s="1"/>
  <c r="I148" i="8"/>
  <c r="K148" i="8" s="1"/>
  <c r="I124" i="8"/>
  <c r="K124" i="8" s="1"/>
  <c r="I39" i="8"/>
  <c r="K39" i="8" s="1"/>
  <c r="I189" i="8"/>
  <c r="K189" i="8" s="1"/>
  <c r="I120" i="8"/>
  <c r="K120" i="8" s="1"/>
  <c r="I175" i="8"/>
  <c r="K175" i="8" s="1"/>
  <c r="I59" i="8"/>
  <c r="K59" i="8" s="1"/>
  <c r="I104" i="8"/>
  <c r="K104" i="8" s="1"/>
  <c r="I77" i="8"/>
  <c r="K77" i="8" s="1"/>
  <c r="I33" i="8"/>
  <c r="K33" i="8" s="1"/>
  <c r="I171" i="8"/>
  <c r="K171" i="8" s="1"/>
  <c r="I40" i="8"/>
  <c r="K40" i="8" s="1"/>
  <c r="I150" i="8"/>
  <c r="K150" i="8" s="1"/>
  <c r="I66" i="8"/>
  <c r="K66" i="8" s="1"/>
  <c r="I43" i="8"/>
  <c r="K43" i="8" s="1"/>
  <c r="I44" i="8"/>
  <c r="K44" i="8" s="1"/>
  <c r="I74" i="8"/>
  <c r="K74" i="8" s="1"/>
  <c r="I174" i="8"/>
  <c r="K174" i="8" s="1"/>
  <c r="I35" i="8"/>
  <c r="K35" i="8" s="1"/>
  <c r="I152" i="8"/>
  <c r="K152" i="8" s="1"/>
  <c r="I18" i="8"/>
  <c r="K18" i="8" s="1"/>
  <c r="I103" i="8"/>
  <c r="K103" i="8" s="1"/>
  <c r="I13" i="8"/>
  <c r="K13" i="8" s="1"/>
  <c r="I125" i="8"/>
  <c r="K125" i="8" s="1"/>
  <c r="I82" i="8"/>
  <c r="K82" i="8" s="1"/>
  <c r="I167" i="8"/>
  <c r="K167" i="8" s="1"/>
  <c r="I128" i="8"/>
  <c r="K128" i="8" s="1"/>
  <c r="I63" i="8"/>
  <c r="K63" i="8" s="1"/>
  <c r="I122" i="8"/>
  <c r="K122" i="8" s="1"/>
  <c r="I57" i="8"/>
  <c r="K57" i="8" s="1"/>
  <c r="I137" i="8"/>
  <c r="K137" i="8" s="1"/>
  <c r="I110" i="8"/>
  <c r="K110" i="8" s="1"/>
  <c r="K169" i="8"/>
  <c r="G24" i="6"/>
  <c r="I24" i="6" s="1"/>
  <c r="G7" i="6"/>
  <c r="I7" i="6" s="1"/>
  <c r="G5" i="8"/>
  <c r="F5" i="6"/>
  <c r="E5" i="8"/>
  <c r="K34" i="8"/>
  <c r="K26" i="8"/>
  <c r="K143" i="8"/>
  <c r="F5" i="8"/>
  <c r="K172" i="8"/>
  <c r="G19" i="6"/>
  <c r="I19" i="6" s="1"/>
  <c r="G113" i="6"/>
  <c r="I113" i="6" s="1"/>
  <c r="G43" i="6"/>
  <c r="I43" i="6" s="1"/>
  <c r="G84" i="6"/>
  <c r="I84" i="6" s="1"/>
  <c r="G52" i="6"/>
  <c r="I52" i="6" s="1"/>
  <c r="G36" i="6"/>
  <c r="I36" i="6" s="1"/>
  <c r="G20" i="6"/>
  <c r="I20" i="6" s="1"/>
  <c r="G107" i="6"/>
  <c r="I107" i="6" s="1"/>
  <c r="G151" i="6"/>
  <c r="I151" i="6" s="1"/>
  <c r="D5" i="6"/>
  <c r="G150" i="6"/>
  <c r="I150" i="6" s="1"/>
  <c r="G8" i="6"/>
  <c r="I8" i="6" s="1"/>
  <c r="G33" i="6"/>
  <c r="I33" i="6" s="1"/>
  <c r="G136" i="6"/>
  <c r="I136" i="6" s="1"/>
  <c r="G104" i="6"/>
  <c r="I104" i="6" s="1"/>
  <c r="G88" i="6"/>
  <c r="I88" i="6" s="1"/>
  <c r="G72" i="6"/>
  <c r="I72" i="6" s="1"/>
  <c r="G40" i="6"/>
  <c r="I40" i="6" s="1"/>
  <c r="G145" i="6"/>
  <c r="I145" i="6" s="1"/>
  <c r="G129" i="6"/>
  <c r="I129" i="6" s="1"/>
  <c r="G131" i="6"/>
  <c r="I131" i="6" s="1"/>
  <c r="G164" i="6"/>
  <c r="I164" i="6" s="1"/>
  <c r="G161" i="6"/>
  <c r="I161" i="6" s="1"/>
  <c r="G97" i="6"/>
  <c r="I97" i="6" s="1"/>
  <c r="G81" i="6"/>
  <c r="I81" i="6" s="1"/>
  <c r="G65" i="6"/>
  <c r="I65" i="6" s="1"/>
  <c r="G49" i="6"/>
  <c r="I49" i="6" s="1"/>
  <c r="G17" i="6"/>
  <c r="I17" i="6" s="1"/>
  <c r="G6" i="6"/>
  <c r="I6" i="6" s="1"/>
  <c r="G160" i="6"/>
  <c r="I160" i="6" s="1"/>
  <c r="G156" i="6"/>
  <c r="I156" i="6" s="1"/>
  <c r="G152" i="6"/>
  <c r="I152" i="6" s="1"/>
  <c r="G144" i="6"/>
  <c r="I144" i="6" s="1"/>
  <c r="G71" i="6"/>
  <c r="I71" i="6" s="1"/>
  <c r="G39" i="6"/>
  <c r="I39" i="6" s="1"/>
  <c r="G165" i="6"/>
  <c r="I165" i="6" s="1"/>
  <c r="G162" i="6"/>
  <c r="I162" i="6" s="1"/>
  <c r="G140" i="6"/>
  <c r="I140" i="6" s="1"/>
  <c r="G124" i="6"/>
  <c r="I124" i="6" s="1"/>
  <c r="G108" i="6"/>
  <c r="I108" i="6" s="1"/>
  <c r="G76" i="6"/>
  <c r="I76" i="6" s="1"/>
  <c r="G60" i="6"/>
  <c r="I60" i="6" s="1"/>
  <c r="G44" i="6"/>
  <c r="I44" i="6" s="1"/>
  <c r="G28" i="6"/>
  <c r="I28" i="6" s="1"/>
  <c r="G12" i="6"/>
  <c r="I12" i="6" s="1"/>
  <c r="G103" i="6"/>
  <c r="I103" i="6" s="1"/>
  <c r="G139" i="6"/>
  <c r="I139" i="6" s="1"/>
  <c r="G37" i="6"/>
  <c r="I37" i="6" s="1"/>
  <c r="G163" i="6"/>
  <c r="I163" i="6" s="1"/>
  <c r="G31" i="6"/>
  <c r="I31" i="6" s="1"/>
  <c r="G158" i="6"/>
  <c r="I158" i="6" s="1"/>
  <c r="G127" i="6"/>
  <c r="I127" i="6" s="1"/>
  <c r="G147" i="6"/>
  <c r="I147" i="6" s="1"/>
  <c r="G143" i="6"/>
  <c r="I143" i="6" s="1"/>
  <c r="E5" i="6"/>
  <c r="G116" i="6"/>
  <c r="I116" i="6" s="1"/>
  <c r="G138" i="6"/>
  <c r="I138" i="6" s="1"/>
  <c r="G122" i="6"/>
  <c r="I122" i="6" s="1"/>
  <c r="G106" i="6"/>
  <c r="I106" i="6" s="1"/>
  <c r="G90" i="6"/>
  <c r="I90" i="6" s="1"/>
  <c r="G74" i="6"/>
  <c r="I74" i="6" s="1"/>
  <c r="G58" i="6"/>
  <c r="I58" i="6" s="1"/>
  <c r="G42" i="6"/>
  <c r="I42" i="6" s="1"/>
  <c r="G26" i="6"/>
  <c r="I26" i="6" s="1"/>
  <c r="G149" i="6"/>
  <c r="I149" i="6" s="1"/>
  <c r="G133" i="6"/>
  <c r="I133" i="6" s="1"/>
  <c r="G117" i="6"/>
  <c r="I117" i="6" s="1"/>
  <c r="G101" i="6"/>
  <c r="I101" i="6" s="1"/>
  <c r="G85" i="6"/>
  <c r="I85" i="6" s="1"/>
  <c r="G69" i="6"/>
  <c r="I69" i="6" s="1"/>
  <c r="G53" i="6"/>
  <c r="I53" i="6" s="1"/>
  <c r="G21" i="6"/>
  <c r="I21" i="6" s="1"/>
  <c r="G111" i="6"/>
  <c r="I111" i="6" s="1"/>
  <c r="G79" i="6"/>
  <c r="I79" i="6" s="1"/>
  <c r="G47" i="6"/>
  <c r="I47" i="6" s="1"/>
  <c r="G134" i="6"/>
  <c r="I134" i="6" s="1"/>
  <c r="G118" i="6"/>
  <c r="I118" i="6" s="1"/>
  <c r="G102" i="6"/>
  <c r="I102" i="6" s="1"/>
  <c r="G86" i="6"/>
  <c r="I86" i="6" s="1"/>
  <c r="G70" i="6"/>
  <c r="I70" i="6" s="1"/>
  <c r="G54" i="6"/>
  <c r="I54" i="6" s="1"/>
  <c r="G38" i="6"/>
  <c r="I38" i="6" s="1"/>
  <c r="G22" i="6"/>
  <c r="I22" i="6" s="1"/>
  <c r="G115" i="6"/>
  <c r="I115" i="6" s="1"/>
  <c r="G83" i="6"/>
  <c r="I83" i="6" s="1"/>
  <c r="G51" i="6"/>
  <c r="I51" i="6" s="1"/>
  <c r="G11" i="6"/>
  <c r="I11" i="6" s="1"/>
  <c r="G120" i="6"/>
  <c r="I120" i="6" s="1"/>
  <c r="G56" i="6"/>
  <c r="I56" i="6" s="1"/>
  <c r="G148" i="6"/>
  <c r="I148" i="6" s="1"/>
  <c r="G35" i="6"/>
  <c r="I35" i="6" s="1"/>
  <c r="G95" i="6"/>
  <c r="I95" i="6" s="1"/>
  <c r="G126" i="6"/>
  <c r="I126" i="6" s="1"/>
  <c r="G110" i="6"/>
  <c r="I110" i="6" s="1"/>
  <c r="G94" i="6"/>
  <c r="I94" i="6" s="1"/>
  <c r="G78" i="6"/>
  <c r="I78" i="6" s="1"/>
  <c r="G62" i="6"/>
  <c r="I62" i="6" s="1"/>
  <c r="G46" i="6"/>
  <c r="I46" i="6" s="1"/>
  <c r="G30" i="6"/>
  <c r="I30" i="6" s="1"/>
  <c r="G14" i="6"/>
  <c r="I14" i="6" s="1"/>
  <c r="G135" i="6"/>
  <c r="I135" i="6" s="1"/>
  <c r="G99" i="6"/>
  <c r="I99" i="6" s="1"/>
  <c r="G67" i="6"/>
  <c r="I67" i="6" s="1"/>
  <c r="G153" i="6"/>
  <c r="I153" i="6" s="1"/>
  <c r="G137" i="6"/>
  <c r="I137" i="6" s="1"/>
  <c r="G121" i="6"/>
  <c r="I121" i="6" s="1"/>
  <c r="G105" i="6"/>
  <c r="I105" i="6" s="1"/>
  <c r="G89" i="6"/>
  <c r="I89" i="6" s="1"/>
  <c r="G73" i="6"/>
  <c r="I73" i="6" s="1"/>
  <c r="G57" i="6"/>
  <c r="I57" i="6" s="1"/>
  <c r="G41" i="6"/>
  <c r="I41" i="6" s="1"/>
  <c r="G25" i="6"/>
  <c r="I25" i="6" s="1"/>
  <c r="G48" i="6"/>
  <c r="I48" i="6" s="1"/>
  <c r="G146" i="6"/>
  <c r="I146" i="6" s="1"/>
  <c r="G82" i="6"/>
  <c r="I82" i="6" s="1"/>
  <c r="G50" i="6"/>
  <c r="I50" i="6" s="1"/>
  <c r="G157" i="6"/>
  <c r="I157" i="6" s="1"/>
  <c r="G130" i="6"/>
  <c r="I130" i="6" s="1"/>
  <c r="G98" i="6"/>
  <c r="I98" i="6" s="1"/>
  <c r="G66" i="6"/>
  <c r="I66" i="6" s="1"/>
  <c r="G18" i="6"/>
  <c r="I18" i="6" s="1"/>
  <c r="G141" i="6"/>
  <c r="I141" i="6" s="1"/>
  <c r="G109" i="6"/>
  <c r="I109" i="6" s="1"/>
  <c r="G77" i="6"/>
  <c r="I77" i="6" s="1"/>
  <c r="G61" i="6"/>
  <c r="I61" i="6" s="1"/>
  <c r="G45" i="6"/>
  <c r="I45" i="6" s="1"/>
  <c r="G29" i="6"/>
  <c r="I29" i="6" s="1"/>
  <c r="G119" i="6"/>
  <c r="I119" i="6" s="1"/>
  <c r="G132" i="6"/>
  <c r="I132" i="6" s="1"/>
  <c r="G100" i="6"/>
  <c r="I100" i="6" s="1"/>
  <c r="G68" i="6"/>
  <c r="I68" i="6" s="1"/>
  <c r="G128" i="6"/>
  <c r="I128" i="6" s="1"/>
  <c r="G96" i="6"/>
  <c r="I96" i="6" s="1"/>
  <c r="G64" i="6"/>
  <c r="I64" i="6" s="1"/>
  <c r="G32" i="6"/>
  <c r="I32" i="6" s="1"/>
  <c r="G114" i="6"/>
  <c r="I114" i="6" s="1"/>
  <c r="G34" i="6"/>
  <c r="I34" i="6" s="1"/>
  <c r="G23" i="6"/>
  <c r="I23" i="6" s="1"/>
  <c r="G125" i="6"/>
  <c r="I125" i="6" s="1"/>
  <c r="G93" i="6"/>
  <c r="I93" i="6" s="1"/>
  <c r="G13" i="6"/>
  <c r="I13" i="6" s="1"/>
  <c r="G142" i="6"/>
  <c r="I142" i="6" s="1"/>
  <c r="G9" i="6"/>
  <c r="I9" i="6" s="1"/>
  <c r="G123" i="6"/>
  <c r="I123" i="6" s="1"/>
  <c r="G87" i="6"/>
  <c r="I87" i="6" s="1"/>
  <c r="G55" i="6"/>
  <c r="I55" i="6" s="1"/>
  <c r="G91" i="6"/>
  <c r="I91" i="6" s="1"/>
  <c r="G59" i="6"/>
  <c r="I59" i="6" s="1"/>
  <c r="G155" i="6"/>
  <c r="I155" i="6" s="1"/>
  <c r="G92" i="6"/>
  <c r="I92" i="6" s="1"/>
  <c r="G15" i="6"/>
  <c r="I15" i="6" s="1"/>
  <c r="G6" i="13" l="1"/>
  <c r="F6" i="13"/>
  <c r="K8" i="13"/>
  <c r="M8" i="13" s="1"/>
  <c r="K7" i="13"/>
  <c r="K5" i="13"/>
  <c r="M88" i="13"/>
  <c r="M5" i="13" s="1"/>
  <c r="G6" i="11"/>
  <c r="G6" i="9"/>
  <c r="F6" i="11"/>
  <c r="J8" i="11"/>
  <c r="L8" i="11" s="1"/>
  <c r="F6" i="9"/>
  <c r="L94" i="11"/>
  <c r="L5" i="11" s="1"/>
  <c r="J5" i="11"/>
  <c r="E6" i="11"/>
  <c r="J7" i="11"/>
  <c r="J8" i="9"/>
  <c r="L8" i="9" s="1"/>
  <c r="J7" i="9"/>
  <c r="E6" i="9"/>
  <c r="L12" i="9"/>
  <c r="L5" i="9" s="1"/>
  <c r="J5" i="9"/>
  <c r="I5" i="8"/>
  <c r="K5" i="8"/>
  <c r="G5" i="6"/>
  <c r="I5" i="6"/>
  <c r="K6" i="13" l="1"/>
  <c r="M7" i="13"/>
  <c r="M6" i="13" s="1"/>
  <c r="J6" i="9"/>
  <c r="J6" i="11"/>
  <c r="L7" i="11"/>
  <c r="L6" i="11" s="1"/>
  <c r="L7" i="9"/>
  <c r="L6" i="9" s="1"/>
</calcChain>
</file>

<file path=xl/sharedStrings.xml><?xml version="1.0" encoding="utf-8"?>
<sst xmlns="http://schemas.openxmlformats.org/spreadsheetml/2006/main" count="6477" uniqueCount="2131">
  <si>
    <t>No</t>
  </si>
  <si>
    <t>Zone</t>
  </si>
  <si>
    <t>Partner/Brn.</t>
  </si>
  <si>
    <t>RMA2</t>
  </si>
  <si>
    <t>OFM RAMA2</t>
  </si>
  <si>
    <t>Kerry</t>
  </si>
  <si>
    <t>OFM Tree on 3</t>
  </si>
  <si>
    <t>OFM JTC</t>
  </si>
  <si>
    <t>OFM Ekamai</t>
  </si>
  <si>
    <t>OFM Lotus RAMA 1</t>
  </si>
  <si>
    <t>OFM Sukhumvit Asoke</t>
  </si>
  <si>
    <t>OFM Jasmine</t>
  </si>
  <si>
    <t>SUKS</t>
  </si>
  <si>
    <t>OFM BIG C Suksawat</t>
  </si>
  <si>
    <t>BKAE</t>
  </si>
  <si>
    <t>OFM Phetchakasem</t>
  </si>
  <si>
    <t>CHC4</t>
  </si>
  <si>
    <t>OFM Ramindra</t>
  </si>
  <si>
    <t>OFM Fashion Island</t>
  </si>
  <si>
    <t>TPLU</t>
  </si>
  <si>
    <t>OFM Seacon bangkhae</t>
  </si>
  <si>
    <t>KVIL</t>
  </si>
  <si>
    <t>OFM Rama 4</t>
  </si>
  <si>
    <t>HPPY</t>
  </si>
  <si>
    <t>OFM Big C Huamark</t>
  </si>
  <si>
    <t>SMUT</t>
  </si>
  <si>
    <t>OFM RBS Samutprakan</t>
  </si>
  <si>
    <t>OFM CPN RAMA9</t>
  </si>
  <si>
    <t>OFM CPN Express ( East Ville)</t>
  </si>
  <si>
    <t>PINK</t>
  </si>
  <si>
    <t xml:space="preserve">OFM Sirintorn </t>
  </si>
  <si>
    <t xml:space="preserve">OFM CPN Pinklao </t>
  </si>
  <si>
    <t>LADP</t>
  </si>
  <si>
    <t xml:space="preserve">OFM Saphankhwai </t>
  </si>
  <si>
    <t>TSIT</t>
  </si>
  <si>
    <t xml:space="preserve">OFM Futute Park Rangsit </t>
  </si>
  <si>
    <t>BBUA</t>
  </si>
  <si>
    <t xml:space="preserve">OFM CPN Westgate </t>
  </si>
  <si>
    <t>TNON</t>
  </si>
  <si>
    <t xml:space="preserve">OFM Rattanatibate </t>
  </si>
  <si>
    <t>SURA</t>
  </si>
  <si>
    <t xml:space="preserve">OFM United Center </t>
  </si>
  <si>
    <t xml:space="preserve">OFM Bangkapi </t>
  </si>
  <si>
    <t>PKED</t>
  </si>
  <si>
    <t xml:space="preserve">OFM Cheang wattana </t>
  </si>
  <si>
    <t>OFM</t>
  </si>
  <si>
    <t>FamilyMart SILOM32</t>
  </si>
  <si>
    <t>FamilyMart PRESIDENT PARK TOWER SUKHUMVIT24</t>
  </si>
  <si>
    <t xml:space="preserve">FamilyMart  HOLIDAY INN SILOM </t>
  </si>
  <si>
    <t>FamilyMart THANIYA</t>
  </si>
  <si>
    <t>FamilyMart Silom Square</t>
  </si>
  <si>
    <t>FamilyMart SURAWONG CENTER</t>
  </si>
  <si>
    <t>FamilyMart JC.KEVIN TOWER SATHORN</t>
  </si>
  <si>
    <t>FamilyMart MONTIEN PLAZA</t>
  </si>
  <si>
    <t>FamilyMart THANON MANGKON</t>
  </si>
  <si>
    <t>FamilyMart CHAROENNAKORN 13</t>
  </si>
  <si>
    <t xml:space="preserve">FamilyMart LADYA 1 </t>
  </si>
  <si>
    <t xml:space="preserve">FamilyMart TAKSIN 44 </t>
  </si>
  <si>
    <t>NLCH</t>
  </si>
  <si>
    <t xml:space="preserve">FamilyMart SOI SUANPLU </t>
  </si>
  <si>
    <t xml:space="preserve">FamilyMart SOI SUANPLU 8 </t>
  </si>
  <si>
    <t xml:space="preserve">FamilyMart JOMSOMBOON </t>
  </si>
  <si>
    <t>FamilyMart CHAROENNAKORN  14 YAEK 25</t>
  </si>
  <si>
    <t>FamilyMart CHAN  27</t>
  </si>
  <si>
    <t>FamilyMart THE TRUST PRARAM 3</t>
  </si>
  <si>
    <t xml:space="preserve">FamilyMart WONGWAENAUSAHAKAM PRARAM 3 </t>
  </si>
  <si>
    <t>TKRU</t>
  </si>
  <si>
    <t>FamilyMart KHRU  NAI  3</t>
  </si>
  <si>
    <t xml:space="preserve">FamilyMart SAMITIVEJ THONBURI  HOSPITAL </t>
  </si>
  <si>
    <t>FamilyMart SOI SUKSAWAT 50</t>
  </si>
  <si>
    <t>FamilyMart PRACHAUTHIT  98</t>
  </si>
  <si>
    <t>FamilyMart LIAPTHANGDUAN  PRACHAUTHIT</t>
  </si>
  <si>
    <t>FamilyMart SOI ANAMAI NGAM CHAROEN11</t>
  </si>
  <si>
    <t xml:space="preserve">FamilyMart PHARAM 2 SOI 69 YAEK3 </t>
  </si>
  <si>
    <t>FamilyMart PRARAM  2  SOI  69  YAEK  4</t>
  </si>
  <si>
    <t>FamilyMart WATSINGHA</t>
  </si>
  <si>
    <t xml:space="preserve">FamilyMart SUKSAWAT 2 YEAK NAIPHIN </t>
  </si>
  <si>
    <t>FamilyMart PRARAM 2 SOI 38</t>
  </si>
  <si>
    <t>FamilyMart PRARAM 2 SOI 30</t>
  </si>
  <si>
    <t>FamilyMart CHOMTHONG 16</t>
  </si>
  <si>
    <t>FamilyMart BANGPRAKOK 9 INTER HOSPITAL</t>
  </si>
  <si>
    <t xml:space="preserve">FamilyMart CHOMTHONG19  </t>
  </si>
  <si>
    <t>FamilyMart ASPIRE SATHON-TAKSIN</t>
  </si>
  <si>
    <t>FamilyMart TALAD SAENGTHIP</t>
  </si>
  <si>
    <t>ONUT</t>
  </si>
  <si>
    <t>FamilyMart SUKHUMVIT 50</t>
  </si>
  <si>
    <t>FamilyMart SUKHUMVIT 48</t>
  </si>
  <si>
    <t>FamilyMart ASPIRE SUKHUMVIT 48</t>
  </si>
  <si>
    <t>FamilyMart SUKHUMVIT 42</t>
  </si>
  <si>
    <t>FamilyMart YEAKLUAYNAMTHAI</t>
  </si>
  <si>
    <t>FamilyMart ASPIRE RAMA 4</t>
  </si>
  <si>
    <t>FamilyMart SOI SAENSUK</t>
  </si>
  <si>
    <t>FamilyMart REGENCY PARK SUKHUMVIT 22</t>
  </si>
  <si>
    <t>FamilyMart SAINUMTIP</t>
  </si>
  <si>
    <t>FamilyMart SUKHUMVIT 20.2</t>
  </si>
  <si>
    <t>FamilyMart SUKHUMVIT 20</t>
  </si>
  <si>
    <t>FamilyMart SUKHUMVIT 18</t>
  </si>
  <si>
    <t>FamilyMart SUKHUMVIT 16</t>
  </si>
  <si>
    <t>FamilyMart SUKHUMVIT 4</t>
  </si>
  <si>
    <t xml:space="preserve">FamilyMart BB BUILDING </t>
  </si>
  <si>
    <t xml:space="preserve">FamilyMart PREEDEEPANOMYONG  26 </t>
  </si>
  <si>
    <t>FamilyMart PREEDEEPANOMYONG  42</t>
  </si>
  <si>
    <t>FamilyMart PREEDEEPANOMYONG  46.2</t>
  </si>
  <si>
    <t>FamilyMart PREEDEEPANOMYONG  31</t>
  </si>
  <si>
    <t xml:space="preserve">FamilyMart THONGLOR 17 </t>
  </si>
  <si>
    <t>FamilyMart THE RESIDENT THONGLOR</t>
  </si>
  <si>
    <t>FamilyMart SUKHUMVIT 13</t>
  </si>
  <si>
    <t>FamilyMart INTERCHANGE 2</t>
  </si>
  <si>
    <t>FamilyMart SUKHUMVIT  23</t>
  </si>
  <si>
    <t>FamilyMart SUKHUMVIT  25</t>
  </si>
  <si>
    <t>FamilyMart SUKHUMVIT  33</t>
  </si>
  <si>
    <t>FamilyMart Pak Soi Sukhumvit 33</t>
  </si>
  <si>
    <t>FamilyMart SUKHUMVIT  61</t>
  </si>
  <si>
    <t>FamilyMart SUKHUMVIT  67</t>
  </si>
  <si>
    <t>FamilyMart THANON PUN</t>
  </si>
  <si>
    <t>FamilyMart BANGKOK FASHION OUTLET SILOM</t>
  </si>
  <si>
    <t>FamilyMart MA HOTEL</t>
  </si>
  <si>
    <t xml:space="preserve">FamilyMart BTS SURASAK </t>
  </si>
  <si>
    <t xml:space="preserve">FamilyMart SOI CHULA 64 </t>
  </si>
  <si>
    <t xml:space="preserve">FamilyMart OFFICE CENTRAL WORLD </t>
  </si>
  <si>
    <t xml:space="preserve">FamilyMart CENTRAL EMBASSY </t>
  </si>
  <si>
    <t>FamilyMart LIFE WITTAYU</t>
  </si>
  <si>
    <t>FamilyMart MBK CENTER FLOOR 4</t>
  </si>
  <si>
    <t>BKEN</t>
  </si>
  <si>
    <t xml:space="preserve">FamilyMart KEHA BANGBUA 2 </t>
  </si>
  <si>
    <t>MTNG</t>
  </si>
  <si>
    <t xml:space="preserve">FamilyMart PARKVIEW VIPHAVADI </t>
  </si>
  <si>
    <t>FamilyMart CHAENG WATTHANA 10</t>
  </si>
  <si>
    <t xml:space="preserve">FamilyMart KAM PHANG PHET 6 </t>
  </si>
  <si>
    <t xml:space="preserve">FamilyMart KOMKANKONGSON </t>
  </si>
  <si>
    <t>DONM</t>
  </si>
  <si>
    <t>FamilyMart MOO BAN PIN CHAROEN 1</t>
  </si>
  <si>
    <t xml:space="preserve">FamilyMart VIPAWADEE 25 </t>
  </si>
  <si>
    <t xml:space="preserve">FamilyMart KOSUM SAMAKEE 1 </t>
  </si>
  <si>
    <t xml:space="preserve">FamilyMart KAMPHAENG PHET 6 SOI 7 </t>
  </si>
  <si>
    <t>FamilyMart DONMUEANG AIRPORT (BUS STOP)</t>
  </si>
  <si>
    <t xml:space="preserve">FamilyMart CALTEX NGAMWONGWAN </t>
  </si>
  <si>
    <t xml:space="preserve">PHAHOLYOTHIN 52 </t>
  </si>
  <si>
    <t>PHAHOLYOTHIN 54.2</t>
  </si>
  <si>
    <t>FamilyMart PHAHONYOTHIN 50 YAEK 13</t>
  </si>
  <si>
    <t>FamilyMart PHAHOLYOTHIN 67.2</t>
  </si>
  <si>
    <t>FamilyMart PAHOLYOTHIN  SOI  57</t>
  </si>
  <si>
    <t>FamilyMart RUAMMIT PHATTHANA</t>
  </si>
  <si>
    <t>FamilyMart PHAHOLYONTHIN 69</t>
  </si>
  <si>
    <t>FamilyMart SAIMAI  SOI  10</t>
  </si>
  <si>
    <t>FamilyMart SUKHAPHIBAN  5  SOI  5  YAEK 21</t>
  </si>
  <si>
    <t>FamilyMart TALAD PUNTHONG</t>
  </si>
  <si>
    <t xml:space="preserve">FamilyMart REGENT  HOME15  CHAENGWATTANA </t>
  </si>
  <si>
    <t>NMIN</t>
  </si>
  <si>
    <t xml:space="preserve">FamilyMart RAMINTRA 65 </t>
  </si>
  <si>
    <t xml:space="preserve">FamilyMart MOOBAN TANASIN </t>
  </si>
  <si>
    <t>FamilyMart LPN RAMINTRA LAKSI</t>
  </si>
  <si>
    <t xml:space="preserve">FamilyMart RAMINTRA  SOI  15 </t>
  </si>
  <si>
    <t>FamilyMart LADPRAO VILLAGE</t>
  </si>
  <si>
    <t xml:space="preserve">FamilyMart CHOKCHAI 4 SOI 54 YAEK 23 </t>
  </si>
  <si>
    <t>FamilyMart LADPHRAOWANGHIN 34</t>
  </si>
  <si>
    <t>FamilyMart  NAKNIWAT 4</t>
  </si>
  <si>
    <t>FamilyMart SOI SANGKHOM SONGKHRO 28</t>
  </si>
  <si>
    <t>FamilyMart LADPHARO WANGHIN 14</t>
  </si>
  <si>
    <t>FamilyMart LADPHARO  WANGHIN  7</t>
  </si>
  <si>
    <t>FamilyMart LADPHARO  WANGHIN 47</t>
  </si>
  <si>
    <t>FamilyMart SATRIWITTHAYA  2   SOI  29</t>
  </si>
  <si>
    <t>FamilyMart S.S. CENTER</t>
  </si>
  <si>
    <t xml:space="preserve">FamilyMart LADPHARO  WANGHIN  48 </t>
  </si>
  <si>
    <t>FamilyMart TALAD BUAPATTANA</t>
  </si>
  <si>
    <t xml:space="preserve">FamilyMart CALTEX  WANGHIN  GAS  STATION </t>
  </si>
  <si>
    <t>FamilyMart Talad Bangkapi 2</t>
  </si>
  <si>
    <t>FamilyMart LPN Ramkhamhaeng 44</t>
  </si>
  <si>
    <t>FamilyMart Ramkhamhaeng 24 Yaek 10</t>
  </si>
  <si>
    <t>FamilyMart Nawamin 93</t>
  </si>
  <si>
    <t>FamilyMart Ramkhamhaeng 24 Yaek 6</t>
  </si>
  <si>
    <t>FamilyMart Happy Land Sai 1 Road</t>
  </si>
  <si>
    <t>FamilyMart Happy Land Sai 2 Road</t>
  </si>
  <si>
    <t>FamiyMart Lat Phrao 132</t>
  </si>
  <si>
    <t>FamilyMart Ram Townhouse</t>
  </si>
  <si>
    <t>FamilyMart Lat Phrao Drive Inn</t>
  </si>
  <si>
    <t>FamilyMart Ramkhamhaeng 53 Community</t>
  </si>
  <si>
    <t>FamilyMart Mahad Thai 2</t>
  </si>
  <si>
    <t>FamilyMart Lat Phrao 114</t>
  </si>
  <si>
    <t>FamilyMart Talad Chok Chai 4</t>
  </si>
  <si>
    <t>FamilyMart Lat Phrao 87 Yaek 7</t>
  </si>
  <si>
    <t>FamilyMart LPN Bodindecha 2</t>
  </si>
  <si>
    <t>FamilyMart Lat Phrao 102</t>
  </si>
  <si>
    <t>FamilyMart Lat Phrao 46</t>
  </si>
  <si>
    <t>FamilyMart Lat Phrao 63</t>
  </si>
  <si>
    <t>FamilyMart Rhythm Ratchada</t>
  </si>
  <si>
    <t>FamilyMart Lat Phrao 41</t>
  </si>
  <si>
    <t>FamilyMart Lat Phrao 96</t>
  </si>
  <si>
    <t>FamilyMart Lat Phrao 85</t>
  </si>
  <si>
    <t>FamilyMart Life Ratchadapisek</t>
  </si>
  <si>
    <t>FamilyMart LPN Bodindecha</t>
  </si>
  <si>
    <t>PTNK</t>
  </si>
  <si>
    <t>FamilyMart Synphaet Hospital</t>
  </si>
  <si>
    <t>FamilyMart Khubon Soi 4</t>
  </si>
  <si>
    <t>FamilyMart Nawamin 90</t>
  </si>
  <si>
    <t>FamilyMart Khubon Soi 13</t>
  </si>
  <si>
    <t>FamilyMart Ramindra K.M. 7</t>
  </si>
  <si>
    <t>FamilyMart Thararom Village</t>
  </si>
  <si>
    <t>FamilyMart Soi Ruenrom</t>
  </si>
  <si>
    <t>FamilyMart ABAC Condo</t>
  </si>
  <si>
    <t>FamilyMart ABAC Condo 2</t>
  </si>
  <si>
    <t>FamilyMart Soi Sirimit</t>
  </si>
  <si>
    <t>FamilyMart Rama 9 Soi 49</t>
  </si>
  <si>
    <t>FamilyMart Bangkapi Square</t>
  </si>
  <si>
    <t>SCON</t>
  </si>
  <si>
    <t>FamilyMart Soi Suphaphong 3 Yaek 4</t>
  </si>
  <si>
    <t>FamilyMart Soi Anamai</t>
  </si>
  <si>
    <t>MINB</t>
  </si>
  <si>
    <t>FamilyMart Ramkhamhaeng 164</t>
  </si>
  <si>
    <t>FamilyMart Sam Wa Road Soi 1</t>
  </si>
  <si>
    <t>FamilyMart Soi Hathai Rat 3</t>
  </si>
  <si>
    <t>FamilyMart Ramkhamhaeng 166</t>
  </si>
  <si>
    <t>FamilyMart Liap Khlong Song Soi 28</t>
  </si>
  <si>
    <t>FamilyMart Soi Suknet</t>
  </si>
  <si>
    <t>FamilyMart Rung Napa Village</t>
  </si>
  <si>
    <t>FamilyMart Permsuk Village</t>
  </si>
  <si>
    <t>LKAB</t>
  </si>
  <si>
    <t>FamilyMart Chalong Krung 1</t>
  </si>
  <si>
    <t>SAT</t>
  </si>
  <si>
    <t>FamilyMart Sahamit 1</t>
  </si>
  <si>
    <t>FamilyMart Bunyalay Village</t>
  </si>
  <si>
    <t>FamilyMart Chalong Krung 53</t>
  </si>
  <si>
    <t>ROMK</t>
  </si>
  <si>
    <t>FamilyMart Soi Rom Klao 27</t>
  </si>
  <si>
    <t>FamilyMart Soi Khum Klao 35</t>
  </si>
  <si>
    <t>FamilyMart Soi Latkrabang 1</t>
  </si>
  <si>
    <t>FamilyMart Soi Latkrabang 42</t>
  </si>
  <si>
    <t>FamilyMart Soi Rom Klao 36</t>
  </si>
  <si>
    <t>FamilyMart Soi Kheha Rom Klao 24</t>
  </si>
  <si>
    <t>FamilyMart Rom Klao 25/2 (Gas Station)</t>
  </si>
  <si>
    <t>FamilyMart Soi Phatthana Chonnabot 3</t>
  </si>
  <si>
    <t>FamilyMart Soi Kheha Rom Klao 64</t>
  </si>
  <si>
    <t>FamilyMart CFM OFFICE</t>
  </si>
  <si>
    <t>FamilyMart Soi Latkrabang 6</t>
  </si>
  <si>
    <t>FamilyMart Keki Ngam 3</t>
  </si>
  <si>
    <t>FamilyMart Soi Latkrabang 24</t>
  </si>
  <si>
    <t>FamilyMart Suwinthawong Soi 1</t>
  </si>
  <si>
    <t>FamilyMart Suwinthawong Soi 64</t>
  </si>
  <si>
    <t>NJOK</t>
  </si>
  <si>
    <t>FamilyMart Soi Chueam Samphan 29</t>
  </si>
  <si>
    <t>FamilyMart Amorn Sap 22</t>
  </si>
  <si>
    <t>FamilyMart Phadung Phan 11</t>
  </si>
  <si>
    <t>FamilyMart Wat Ampawa</t>
  </si>
  <si>
    <t>FamilyMart PO Phasuk Village</t>
  </si>
  <si>
    <t>PCH</t>
  </si>
  <si>
    <t>FamilyMart Talad Khema</t>
  </si>
  <si>
    <t>FamilyMart Krungthep-Non 17</t>
  </si>
  <si>
    <t>FamilyMart Ratchadaphisek 66</t>
  </si>
  <si>
    <t>FamilyMart Wongsawang 4</t>
  </si>
  <si>
    <t>FamilyMart Krungthep-Non 56</t>
  </si>
  <si>
    <t>FamilyMart Ratchadaphisek 52</t>
  </si>
  <si>
    <t>FamilyMart Talad Bang Krabue</t>
  </si>
  <si>
    <t>FamilyMart Vibhavadi 16/26</t>
  </si>
  <si>
    <t>FamilyMart Sripatum University</t>
  </si>
  <si>
    <t>FamilyMart Chandrakasem Rajabhat University</t>
  </si>
  <si>
    <t>FamilyMart Paholyothin 24</t>
  </si>
  <si>
    <t>FamilyMart Paholyothin 40</t>
  </si>
  <si>
    <t>FamilyMart Paholyothin 44</t>
  </si>
  <si>
    <t>FamilyMart Lat Phrao 35</t>
  </si>
  <si>
    <t>NKAM</t>
  </si>
  <si>
    <t>FamilyMart Pethkasem 63</t>
  </si>
  <si>
    <t>BROM</t>
  </si>
  <si>
    <t>FAM</t>
  </si>
  <si>
    <t>PSP7001</t>
  </si>
  <si>
    <t>ร้าน  เอฟ จี แอล อิงค์เจ็ท</t>
  </si>
  <si>
    <t>SLOM</t>
  </si>
  <si>
    <t>PSP7002</t>
  </si>
  <si>
    <t>ร้าน ศิริสิน</t>
  </si>
  <si>
    <t>PSP7003</t>
  </si>
  <si>
    <t>ร้าน scm premier</t>
  </si>
  <si>
    <t>PSP7004</t>
  </si>
  <si>
    <t>กิตติ โฟโต้</t>
  </si>
  <si>
    <t>PSP7005</t>
  </si>
  <si>
    <t>P'น้อง สปอร์ต</t>
  </si>
  <si>
    <t>PSP7006</t>
  </si>
  <si>
    <t>ร้านยาดีสเตชั่น</t>
  </si>
  <si>
    <t>PSP7007</t>
  </si>
  <si>
    <t>บางแคการแว่น</t>
  </si>
  <si>
    <t>PSP7008</t>
  </si>
  <si>
    <t>เพาเวอร์ เอส มอเตอร์ ทูลล์</t>
  </si>
  <si>
    <t>PSP7009</t>
  </si>
  <si>
    <t>ห้องภาพนิวสุริวงศ์</t>
  </si>
  <si>
    <t>PSP7010</t>
  </si>
  <si>
    <t>TP Rider</t>
  </si>
  <si>
    <t>TEPA</t>
  </si>
  <si>
    <t>PSP7011</t>
  </si>
  <si>
    <t>ABC Flying</t>
  </si>
  <si>
    <t>PSP7012</t>
  </si>
  <si>
    <t>ร้าน กอล์ฟ กราฟฟิค แอนด์ พริ้นติ้ง</t>
  </si>
  <si>
    <t>PSP7013</t>
  </si>
  <si>
    <t>บูมคอมพิวเตอร์</t>
  </si>
  <si>
    <t>PSP7014</t>
  </si>
  <si>
    <t>รุ่งเรืองภัณฑ์</t>
  </si>
  <si>
    <t>PSP7015</t>
  </si>
  <si>
    <t>Coffee House</t>
  </si>
  <si>
    <t>PSP7016</t>
  </si>
  <si>
    <t>บี อาร์ โฟโต้ 3</t>
  </si>
  <si>
    <t>BSTO</t>
  </si>
  <si>
    <t>PSP7017</t>
  </si>
  <si>
    <t>บจก ภรณ์ทวีพริ้นติ้ง แอนด์ เทรดดิ้ง</t>
  </si>
  <si>
    <t>PSP7018</t>
  </si>
  <si>
    <t>ร้านหวานใจ</t>
  </si>
  <si>
    <t>MPTN</t>
  </si>
  <si>
    <t>PSP7019</t>
  </si>
  <si>
    <t>สุพรรณีย์ นวดหน้า</t>
  </si>
  <si>
    <t>PSP7020</t>
  </si>
  <si>
    <t>PN Optic</t>
  </si>
  <si>
    <t>BYAI</t>
  </si>
  <si>
    <t>PSP7021</t>
  </si>
  <si>
    <t>จีดับบลิวอาร์ท</t>
  </si>
  <si>
    <t>RSIT</t>
  </si>
  <si>
    <t>PSP7022</t>
  </si>
  <si>
    <t>Learning house Center</t>
  </si>
  <si>
    <t>TUPM</t>
  </si>
  <si>
    <t>PSP7023</t>
  </si>
  <si>
    <t>Pearl Coffee</t>
  </si>
  <si>
    <t>PSP7024</t>
  </si>
  <si>
    <t>Stamp U Stamp</t>
  </si>
  <si>
    <t>PSP7025</t>
  </si>
  <si>
    <t>ห้องภาพเพชร</t>
  </si>
  <si>
    <t>PSP7026</t>
  </si>
  <si>
    <t>หทัยราษฎร์ฟาร์มาซี</t>
  </si>
  <si>
    <t>KSWA</t>
  </si>
  <si>
    <t>PSP7027</t>
  </si>
  <si>
    <t>ไทธ์ออฟติค</t>
  </si>
  <si>
    <t>PSP7028</t>
  </si>
  <si>
    <t>Brothers</t>
  </si>
  <si>
    <t>PSP7029</t>
  </si>
  <si>
    <t>ตำรับยา</t>
  </si>
  <si>
    <t>PSP7030</t>
  </si>
  <si>
    <t>เทพพิทักษ์การพิมพ์</t>
  </si>
  <si>
    <t>PSP7031</t>
  </si>
  <si>
    <t>คุณแข</t>
  </si>
  <si>
    <t>PSP7032</t>
  </si>
  <si>
    <t>Lunar mobile</t>
  </si>
  <si>
    <t>PSP7033</t>
  </si>
  <si>
    <t>ระวินทร์ 101</t>
  </si>
  <si>
    <t>PSP7034</t>
  </si>
  <si>
    <t>จีจีไอ</t>
  </si>
  <si>
    <t>PSP7035</t>
  </si>
  <si>
    <t>ต้นข้าว ก๊อปปี้</t>
  </si>
  <si>
    <t>BBON</t>
  </si>
  <si>
    <t>PSP7036</t>
  </si>
  <si>
    <t>วีอาร์ไบค์</t>
  </si>
  <si>
    <t>PSP7037</t>
  </si>
  <si>
    <t>บจก บ้านดอท โฆษณา</t>
  </si>
  <si>
    <t>PSP7038</t>
  </si>
  <si>
    <t>คิวดรั๊ก</t>
  </si>
  <si>
    <t>PSP7039</t>
  </si>
  <si>
    <t>ต้องตา 63</t>
  </si>
  <si>
    <t>PSP7040</t>
  </si>
  <si>
    <t>Eazy Express (ร้านถ่ายรูป)</t>
  </si>
  <si>
    <t>PSP7041</t>
  </si>
  <si>
    <t>กุ๊กไก่บาร์เบอร์</t>
  </si>
  <si>
    <t>PSP7042</t>
  </si>
  <si>
    <t>มานิตย์ เซอร์วิส</t>
  </si>
  <si>
    <t>PSP7043</t>
  </si>
  <si>
    <t>แว่นเทพารักษ์</t>
  </si>
  <si>
    <t>PSP7044</t>
  </si>
  <si>
    <t>เพาร์เวอร์ คิดส์</t>
  </si>
  <si>
    <t>PSP7045</t>
  </si>
  <si>
    <t>Eazy Express (ร้านเครื่องเขียน)</t>
  </si>
  <si>
    <t>PSP7046</t>
  </si>
  <si>
    <t>แบกกาฮอลิก</t>
  </si>
  <si>
    <t>MAHA</t>
  </si>
  <si>
    <t>PSP7047</t>
  </si>
  <si>
    <t>เมืองใหม่เภสัช</t>
  </si>
  <si>
    <t>PANT</t>
  </si>
  <si>
    <t>PSP7048</t>
  </si>
  <si>
    <t>ร้านขายยาสิริวรรณ</t>
  </si>
  <si>
    <t>PSP7049</t>
  </si>
  <si>
    <t>K cup Cafe</t>
  </si>
  <si>
    <t>TYA6</t>
  </si>
  <si>
    <t>PSP7050</t>
  </si>
  <si>
    <t>รังสิตดิจิตอล</t>
  </si>
  <si>
    <t>PSP7051</t>
  </si>
  <si>
    <t>ธนบุรีเวชภัณฑ์</t>
  </si>
  <si>
    <t>PSP7052</t>
  </si>
  <si>
    <t>อะคะจัง</t>
  </si>
  <si>
    <t>PSP7053</t>
  </si>
  <si>
    <t>shop&amp;shop</t>
  </si>
  <si>
    <t>PSP7054</t>
  </si>
  <si>
    <t>m.sun child</t>
  </si>
  <si>
    <t>SMAI</t>
  </si>
  <si>
    <t>PSP7055</t>
  </si>
  <si>
    <t>ร้านกาแฟสดต้นเอ๋</t>
  </si>
  <si>
    <t>PSP7056</t>
  </si>
  <si>
    <t>บี.เอ็ม.เซอร์วิส</t>
  </si>
  <si>
    <t>PSP7057</t>
  </si>
  <si>
    <t>เลิศมงคลเภสัช</t>
  </si>
  <si>
    <t>BAPU</t>
  </si>
  <si>
    <t>PSP7058</t>
  </si>
  <si>
    <t>ฟอร์ยู คอฟฟี่เฮาส์</t>
  </si>
  <si>
    <t>PSP7059</t>
  </si>
  <si>
    <t>ชาญออโต้เซอร์วิส</t>
  </si>
  <si>
    <t>PSP7060</t>
  </si>
  <si>
    <t>สเต็กหน้าบ้าน</t>
  </si>
  <si>
    <t>PSP7061</t>
  </si>
  <si>
    <t>Preem Laundry &amp; Dry Clean</t>
  </si>
  <si>
    <t>PSP7062</t>
  </si>
  <si>
    <t>ปภาดาเซอร์วิส</t>
  </si>
  <si>
    <t>PSP7063</t>
  </si>
  <si>
    <t>ลูกน้ำ</t>
  </si>
  <si>
    <t>PSP7064</t>
  </si>
  <si>
    <t>เจ23 มาร์ท</t>
  </si>
  <si>
    <t>PSP7065</t>
  </si>
  <si>
    <t>Sister Café</t>
  </si>
  <si>
    <t>PSP7066</t>
  </si>
  <si>
    <t>อรุณทองฟาร์มาซี</t>
  </si>
  <si>
    <t>PSP7067</t>
  </si>
  <si>
    <t>Wash United </t>
  </si>
  <si>
    <t>PSP7068</t>
  </si>
  <si>
    <t>ภ.เภสัช (สาขา1)</t>
  </si>
  <si>
    <t>PSP7069</t>
  </si>
  <si>
    <t>ลัคกี้ อิน บ๊อก</t>
  </si>
  <si>
    <t>PSP7070</t>
  </si>
  <si>
    <t>เถ้าแก่น้อย </t>
  </si>
  <si>
    <t>PSP7071</t>
  </si>
  <si>
    <t>เมกไกวส์กัลปพฤกษ์ </t>
  </si>
  <si>
    <t>PSP7072</t>
  </si>
  <si>
    <t>บริษัท สิริ โพรเฟสชั่นนอล จำกัด</t>
  </si>
  <si>
    <t>PSP7073</t>
  </si>
  <si>
    <t>Twin Monkey</t>
  </si>
  <si>
    <t>PSP7074</t>
  </si>
  <si>
    <t>Southern Coffee</t>
  </si>
  <si>
    <t>PSP7075</t>
  </si>
  <si>
    <t>hippo balloon</t>
  </si>
  <si>
    <t>PSP7076</t>
  </si>
  <si>
    <t>เมมเบอร์เทค</t>
  </si>
  <si>
    <t>PSP7077</t>
  </si>
  <si>
    <t>ช.จิตต์เจริญ</t>
  </si>
  <si>
    <t>PSP7078</t>
  </si>
  <si>
    <t>การ์ด &amp; ถ่ายเอกสาร</t>
  </si>
  <si>
    <t>PSP7079</t>
  </si>
  <si>
    <t>เอสพีพี แพคเกจจิ้ง แอนด์ เทรดดิ้ง เซ็นเตอร์</t>
  </si>
  <si>
    <t>PSP7080</t>
  </si>
  <si>
    <t>Print express</t>
  </si>
  <si>
    <t>PSP7081</t>
  </si>
  <si>
    <t>อาร์ทตี้เลทเธอร์</t>
  </si>
  <si>
    <t>PSP7082</t>
  </si>
  <si>
    <t>พีเอดี ดิสทริบิวเตอร์</t>
  </si>
  <si>
    <t>PSP7083</t>
  </si>
  <si>
    <t>บจก.โปรปริ้นท์ เอ็นเทอไพรส์</t>
  </si>
  <si>
    <t>PSP7084</t>
  </si>
  <si>
    <t>ซิลเวอร์ดรัก</t>
  </si>
  <si>
    <t>PSP7085</t>
  </si>
  <si>
    <t>เอ็กเพรสเน็ต</t>
  </si>
  <si>
    <t>PSP7086</t>
  </si>
  <si>
    <t>โกโก้ โมบาย</t>
  </si>
  <si>
    <t>PSP7087</t>
  </si>
  <si>
    <t>ไทยอินชัวรันซ์เซ็นเตอร์</t>
  </si>
  <si>
    <t>PSP7088</t>
  </si>
  <si>
    <t>ร้านกาแฟแม่มด</t>
  </si>
  <si>
    <t>PSP7089</t>
  </si>
  <si>
    <t>แฮปปี้แพทช๊อป</t>
  </si>
  <si>
    <t>PSP7090</t>
  </si>
  <si>
    <t>บจก. เออีซี เฟรนด์ชิพ</t>
  </si>
  <si>
    <t>PSP7091</t>
  </si>
  <si>
    <t>จักรยานหมีปั่น</t>
  </si>
  <si>
    <t>PSP7092</t>
  </si>
  <si>
    <t>พีจี ซาลอน เเอนด์ สปา</t>
  </si>
  <si>
    <t>PSP7093</t>
  </si>
  <si>
    <t>โมโนปริ้น</t>
  </si>
  <si>
    <t>NAIN</t>
  </si>
  <si>
    <t>PSP7094</t>
  </si>
  <si>
    <t>ออฟฟิตแห่งแว่นตา</t>
  </si>
  <si>
    <t>PSP7095</t>
  </si>
  <si>
    <t>ทรี เจ เพ็ทช็อป</t>
  </si>
  <si>
    <t>PSP7096</t>
  </si>
  <si>
    <t>เอเค คาร์แคร์</t>
  </si>
  <si>
    <t>PSP7097</t>
  </si>
  <si>
    <t xml:space="preserve">ไทยรุ่งเรืองเครื่องเย็น </t>
  </si>
  <si>
    <t>PSP7098</t>
  </si>
  <si>
    <t>อินริช ฮาร์ดแวร์</t>
  </si>
  <si>
    <t>PSP7099</t>
  </si>
  <si>
    <t>KERRY สาขาอุดมสุข</t>
  </si>
  <si>
    <t>PSP7100</t>
  </si>
  <si>
    <t>ช็อปซีซ่า</t>
  </si>
  <si>
    <t>PSP7101</t>
  </si>
  <si>
    <t>กู้ดมอร์นิ่งคาเฟ่</t>
  </si>
  <si>
    <t>EKKA</t>
  </si>
  <si>
    <t>PSP7102</t>
  </si>
  <si>
    <t>เอี่ยมบุญ เนิร์สเซอรี่</t>
  </si>
  <si>
    <t>PSP7103</t>
  </si>
  <si>
    <t>บ้านหม้อสโตร์</t>
  </si>
  <si>
    <t>PSP7104</t>
  </si>
  <si>
    <t>บัดดี้ ด็อก</t>
  </si>
  <si>
    <t>PSP7105</t>
  </si>
  <si>
    <t>นำโชคฮาร์ดแวร์</t>
  </si>
  <si>
    <t>PSP7106</t>
  </si>
  <si>
    <t>เอ็มดีดี</t>
  </si>
  <si>
    <t>PSP7107</t>
  </si>
  <si>
    <t>นานาเซอร์วิส</t>
  </si>
  <si>
    <t>PSP7108</t>
  </si>
  <si>
    <t>จี เซอร์วิส</t>
  </si>
  <si>
    <t>PSP7109</t>
  </si>
  <si>
    <t>มีคุณ คาเฟ่</t>
  </si>
  <si>
    <t>PSP7110</t>
  </si>
  <si>
    <t>บริษัท ซี. เอส. โฮม อีเล็คโทรนิคส์ จำกัด</t>
  </si>
  <si>
    <t>PSP7111</t>
  </si>
  <si>
    <t>ทีโฟ ไบค์</t>
  </si>
  <si>
    <t>BPEE</t>
  </si>
  <si>
    <t>PSP7112</t>
  </si>
  <si>
    <t>ร้านดอกไม้จันทน์คุณอุ๋ย</t>
  </si>
  <si>
    <t>PSP7113</t>
  </si>
  <si>
    <t>หจก.แอกเซส เอกซเพิท</t>
  </si>
  <si>
    <t>PSP7114</t>
  </si>
  <si>
    <t>โดมอน</t>
  </si>
  <si>
    <t>PSP7115</t>
  </si>
  <si>
    <t>ดวงพร</t>
  </si>
  <si>
    <t>PSP7116</t>
  </si>
  <si>
    <t>กาแฟในบ้าน</t>
  </si>
  <si>
    <t>TTAI</t>
  </si>
  <si>
    <t>PSP7117</t>
  </si>
  <si>
    <t>กัสมา เอ ซี กรุ๊ป</t>
  </si>
  <si>
    <t>TAIT</t>
  </si>
  <si>
    <t>PSP7118</t>
  </si>
  <si>
    <t>บีเอ็ม ฮาร์ดแวร์</t>
  </si>
  <si>
    <t>PSP7119</t>
  </si>
  <si>
    <t>เรนนี่ไลท์ติ้งแอนด์เฟอร์นิเจอร์</t>
  </si>
  <si>
    <t>PSP7120</t>
  </si>
  <si>
    <t>บจ.ชิบูญา เอ็นเตอร์เทนเมนต์</t>
  </si>
  <si>
    <t>PSP7121</t>
  </si>
  <si>
    <t>จี.พี.อะไหล่</t>
  </si>
  <si>
    <t>PSP7122</t>
  </si>
  <si>
    <t>หจก.เจมส์ โอเอ ซัพพลาย</t>
  </si>
  <si>
    <t>PSP7123</t>
  </si>
  <si>
    <t>เอ็กซ์เพรสเซ็นเตอร์</t>
  </si>
  <si>
    <t>PSP7124</t>
  </si>
  <si>
    <t>บ้านแก้วสมุนไพร</t>
  </si>
  <si>
    <t>PSP7125</t>
  </si>
  <si>
    <t>เพื่อนแว่น</t>
  </si>
  <si>
    <t>PSP7126</t>
  </si>
  <si>
    <t>PSP7127</t>
  </si>
  <si>
    <t>คอฟฟี่ทอย</t>
  </si>
  <si>
    <t>PSP7128</t>
  </si>
  <si>
    <t>Washmart Dryclean</t>
  </si>
  <si>
    <t>PSP7129</t>
  </si>
  <si>
    <t>สิงห์คะนองนา</t>
  </si>
  <si>
    <t>PSP7130</t>
  </si>
  <si>
    <t>เมด ฟาร์มาซี</t>
  </si>
  <si>
    <t>PSP7131</t>
  </si>
  <si>
    <t>เวล-ทู-ดู</t>
  </si>
  <si>
    <t>PSP7132</t>
  </si>
  <si>
    <t>ห้องเสื้อ นิดา</t>
  </si>
  <si>
    <t>KKAW</t>
  </si>
  <si>
    <t>PSP7133</t>
  </si>
  <si>
    <t>ดีดีคอม</t>
  </si>
  <si>
    <t>PSP7134</t>
  </si>
  <si>
    <t>Camping in th</t>
  </si>
  <si>
    <t>PSP7135</t>
  </si>
  <si>
    <t>คอสมอส คาร์แคร์</t>
  </si>
  <si>
    <t>BANA</t>
  </si>
  <si>
    <t>PSP7136</t>
  </si>
  <si>
    <t>ทวีชัยอะไหล่ยนต์</t>
  </si>
  <si>
    <t>PSP7137</t>
  </si>
  <si>
    <t>ยูนีคซ่า</t>
  </si>
  <si>
    <t>PSP7138</t>
  </si>
  <si>
    <t>จิณณะ</t>
  </si>
  <si>
    <t>PSP7139</t>
  </si>
  <si>
    <t>ฟ้าประทาน</t>
  </si>
  <si>
    <t>PSP7140</t>
  </si>
  <si>
    <t>เอส.ที.สติกเกอร์</t>
  </si>
  <si>
    <t>PSP7141</t>
  </si>
  <si>
    <t>The lady dress rental</t>
  </si>
  <si>
    <t>PSP7142</t>
  </si>
  <si>
    <t>บริษัท ซี.เอ็น.เซ็นเตอร์ สแควร์ จำกัด</t>
  </si>
  <si>
    <t>PSP7143</t>
  </si>
  <si>
    <t>คุณทิพย์สตูดิโอ</t>
  </si>
  <si>
    <t>PSP7144</t>
  </si>
  <si>
    <t>เซ็นทรัล 20</t>
  </si>
  <si>
    <t>PSP7145</t>
  </si>
  <si>
    <t>บ้านรักษ์ยา</t>
  </si>
  <si>
    <t>PSP7146</t>
  </si>
  <si>
    <t>ลลิลทิพย์</t>
  </si>
  <si>
    <t>PSP7147</t>
  </si>
  <si>
    <t>ออเร้นจ์ ช้อปสบาย</t>
  </si>
  <si>
    <t>PSP7148</t>
  </si>
  <si>
    <t>คีท พลาซ่า</t>
  </si>
  <si>
    <t>PSP7149</t>
  </si>
  <si>
    <t>องศาอี</t>
  </si>
  <si>
    <t>SNOI</t>
  </si>
  <si>
    <t>PSP7150</t>
  </si>
  <si>
    <t>ร้านโฟโต้บ๊อกซ์</t>
  </si>
  <si>
    <t>PSP7151</t>
  </si>
  <si>
    <t>ออร่าซายน์</t>
  </si>
  <si>
    <t>PSP7152</t>
  </si>
  <si>
    <t>บริษัท สเตชั่นทูพริ้นท์</t>
  </si>
  <si>
    <t>PSP7153</t>
  </si>
  <si>
    <t>เมดไลฟ์ พลัส</t>
  </si>
  <si>
    <t>PSP7154</t>
  </si>
  <si>
    <t>เจเอ็นเอ็นออนไลน์</t>
  </si>
  <si>
    <t>PSP7155</t>
  </si>
  <si>
    <t>ดี เน็ต สปอร์ต เกมส์</t>
  </si>
  <si>
    <t>PSP7156</t>
  </si>
  <si>
    <t>ปูเป้ช็อบ</t>
  </si>
  <si>
    <t>PSP7157</t>
  </si>
  <si>
    <t>ร้านหยกฟ้า</t>
  </si>
  <si>
    <t>PSP7158</t>
  </si>
  <si>
    <t>ร้านดาวคู่อิฐอ่างทอง</t>
  </si>
  <si>
    <t>PSP7159</t>
  </si>
  <si>
    <t>ธิปสถานโอสถ</t>
  </si>
  <si>
    <t>TNPT</t>
  </si>
  <si>
    <t>PSP7160</t>
  </si>
  <si>
    <t>ปลายก๊อปปี้</t>
  </si>
  <si>
    <t>PSP7161</t>
  </si>
  <si>
    <t>บริษัท ดิวัน รีโนเวชั่น จำกัด</t>
  </si>
  <si>
    <t>PSP7162</t>
  </si>
  <si>
    <t>พี แอนด์ โพสท์</t>
  </si>
  <si>
    <t>PSP7163</t>
  </si>
  <si>
    <t>บริษัท โซล่า เอ็กซ์เพรส จำกัด</t>
  </si>
  <si>
    <t>PSP7164</t>
  </si>
  <si>
    <t>สถาบันคณิตศาสตร์</t>
  </si>
  <si>
    <t>PSP7165</t>
  </si>
  <si>
    <t>ห้องเสื้อพัตราภรณ์</t>
  </si>
  <si>
    <t>PSP7166</t>
  </si>
  <si>
    <t>เอาท์ดอร์พลาซา</t>
  </si>
  <si>
    <t>PSP7167</t>
  </si>
  <si>
    <t>ศูนย์พระเครื่องกวงตรอกไผ่</t>
  </si>
  <si>
    <t>PSP7168</t>
  </si>
  <si>
    <t>ดีดี มินิมาร์ท</t>
  </si>
  <si>
    <t>PSP7169</t>
  </si>
  <si>
    <t xml:space="preserve">แม๊ก ช้อป </t>
  </si>
  <si>
    <t>PSP7170</t>
  </si>
  <si>
    <t>มุธีราเนอสเซอร์รี่</t>
  </si>
  <si>
    <t>PSP7171</t>
  </si>
  <si>
    <t>128 ปรินซ์ติ้ง</t>
  </si>
  <si>
    <t>PSP7172</t>
  </si>
  <si>
    <t>อินเฟ้นท์ทูเบบี้</t>
  </si>
  <si>
    <t>PSP7173</t>
  </si>
  <si>
    <t>บ้านครูเก่ง</t>
  </si>
  <si>
    <t>PSP7174</t>
  </si>
  <si>
    <t>บ้านการ์ตูน สาขา123</t>
  </si>
  <si>
    <t>PSP7175</t>
  </si>
  <si>
    <t>ยิ้มยิ้ม</t>
  </si>
  <si>
    <t>PSP7176</t>
  </si>
  <si>
    <t>ร้านบ้านฟ้าประกันภัย</t>
  </si>
  <si>
    <t>TYA3</t>
  </si>
  <si>
    <t>PSP7177</t>
  </si>
  <si>
    <t>เคอรี่ ฮับประชาชื่น</t>
  </si>
  <si>
    <t>PSP7178</t>
  </si>
  <si>
    <t>บริษัท เบลสลิ้งค์ กรุ๊ป</t>
  </si>
  <si>
    <t>PSP7179</t>
  </si>
  <si>
    <t>That's Me</t>
  </si>
  <si>
    <t>PSP7180</t>
  </si>
  <si>
    <t>ซีแอนด์ซี เฮลธ์แคร์</t>
  </si>
  <si>
    <t>PSP7181</t>
  </si>
  <si>
    <t>ร้านนพรัตน์เวชภัณฑ์</t>
  </si>
  <si>
    <t>PSP7182</t>
  </si>
  <si>
    <t>พี เอส คอมพิวเตอร์</t>
  </si>
  <si>
    <t>PSP7183</t>
  </si>
  <si>
    <t>แอดวานซ์ทรานสเลชั่น</t>
  </si>
  <si>
    <t>PSP7184</t>
  </si>
  <si>
    <t>วรภรพรรณ์</t>
  </si>
  <si>
    <t>PSP7185</t>
  </si>
  <si>
    <t>เมกา ไบค์</t>
  </si>
  <si>
    <t>PSP7186</t>
  </si>
  <si>
    <t>เอ็นวี</t>
  </si>
  <si>
    <t>PSP7187</t>
  </si>
  <si>
    <t>เดลี่สมายส์</t>
  </si>
  <si>
    <t>PSP7188</t>
  </si>
  <si>
    <t>เพลย์ โปโล จักรปักคอมพิวเตอร์</t>
  </si>
  <si>
    <t>PSP7189</t>
  </si>
  <si>
    <t>Coffee Mania</t>
  </si>
  <si>
    <t>PSP7190</t>
  </si>
  <si>
    <t>ประกันภัยรถยนต์ รามอินทรา 67</t>
  </si>
  <si>
    <t>PSP7191</t>
  </si>
  <si>
    <t>ซุฟเปอร์เซฟ</t>
  </si>
  <si>
    <t>PSP7192</t>
  </si>
  <si>
    <t>Minimis Hotel</t>
  </si>
  <si>
    <t>PSP7193</t>
  </si>
  <si>
    <t>ป้าไอโกะ</t>
  </si>
  <si>
    <t>PSP7194</t>
  </si>
  <si>
    <t>เฟรชมาร์ท</t>
  </si>
  <si>
    <t>PSP7195</t>
  </si>
  <si>
    <t>ฉายาลักษณ์</t>
  </si>
  <si>
    <t>PSP7196</t>
  </si>
  <si>
    <t>กรุง คัลเลอร์แลป</t>
  </si>
  <si>
    <t>PSP7197</t>
  </si>
  <si>
    <t>บอย ฟิช แอนด์ เบิร์ด</t>
  </si>
  <si>
    <t>PSP7198</t>
  </si>
  <si>
    <t>เอเอล ปริ้นท์ช็อป</t>
  </si>
  <si>
    <t>PSP7199</t>
  </si>
  <si>
    <t>มิราเคิล</t>
  </si>
  <si>
    <t>PSP7200</t>
  </si>
  <si>
    <t>มีเมด</t>
  </si>
  <si>
    <t>PSP7201</t>
  </si>
  <si>
    <t>เฮงเจริญลิสชิ่ง</t>
  </si>
  <si>
    <t>PSP7202</t>
  </si>
  <si>
    <t>บอลลูน</t>
  </si>
  <si>
    <t>PSP7203</t>
  </si>
  <si>
    <t>เจริญดีน้ำมัน</t>
  </si>
  <si>
    <t>PSP7204</t>
  </si>
  <si>
    <t>เคฟเฟ่34</t>
  </si>
  <si>
    <t>PSP7205</t>
  </si>
  <si>
    <t>เพิ่มภัณฑ์</t>
  </si>
  <si>
    <t>PSP7206</t>
  </si>
  <si>
    <t>สิตา</t>
  </si>
  <si>
    <t>PSP7207</t>
  </si>
  <si>
    <t>เดอะวินเนอร์ บิวตี้</t>
  </si>
  <si>
    <t>PSP7208</t>
  </si>
  <si>
    <t>ภวิทฟาร์มาซี</t>
  </si>
  <si>
    <t>PSP7209</t>
  </si>
  <si>
    <t>เอ็มดีที ช๊อป</t>
  </si>
  <si>
    <t>PSP7210</t>
  </si>
  <si>
    <t>iUpple</t>
  </si>
  <si>
    <t>PSP7211</t>
  </si>
  <si>
    <t>ร้านยาเกษตร</t>
  </si>
  <si>
    <t>PSP7212</t>
  </si>
  <si>
    <t>ไอแอมดรักสโตร์</t>
  </si>
  <si>
    <t>PSP7213</t>
  </si>
  <si>
    <t>ศูนย์การแปลภาษาบางรัก</t>
  </si>
  <si>
    <t>PSP7214</t>
  </si>
  <si>
    <t>วิชั่น เฮ้าส์</t>
  </si>
  <si>
    <t>PSP7215</t>
  </si>
  <si>
    <t>พชร</t>
  </si>
  <si>
    <t>PSP7216</t>
  </si>
  <si>
    <t>สอนขับรถยนต์</t>
  </si>
  <si>
    <t>PSP7217</t>
  </si>
  <si>
    <t>เจพี ดรักส์</t>
  </si>
  <si>
    <t>PSP7218</t>
  </si>
  <si>
    <t>เจเจ ทเวนตี้</t>
  </si>
  <si>
    <t>PSP7219</t>
  </si>
  <si>
    <t>เอฟบีบี</t>
  </si>
  <si>
    <t>PSP7220</t>
  </si>
  <si>
    <t>นภัส</t>
  </si>
  <si>
    <t>PSP7221</t>
  </si>
  <si>
    <t>คัลเลอฟู ซาลอน</t>
  </si>
  <si>
    <t>PSP7222</t>
  </si>
  <si>
    <t>ทีซี ด๊อกคิวเม้นท์ จำกัด</t>
  </si>
  <si>
    <t>PSP7223</t>
  </si>
  <si>
    <t>ภูเขาทอง</t>
  </si>
  <si>
    <t>PSP7224</t>
  </si>
  <si>
    <t>แอล พี กรุ๊ป</t>
  </si>
  <si>
    <t>PSP7225</t>
  </si>
  <si>
    <t>เกือบหัวมุม</t>
  </si>
  <si>
    <t>PSP7226</t>
  </si>
  <si>
    <t>สยามสแควร์การ์ด</t>
  </si>
  <si>
    <t>PSP7227</t>
  </si>
  <si>
    <t>26โปรไลท์</t>
  </si>
  <si>
    <t>PSP7229</t>
  </si>
  <si>
    <t>เจ.พี.</t>
  </si>
  <si>
    <t>PSP7230</t>
  </si>
  <si>
    <t>ลอฟท์เทล สเตชั่น โฮสเทล</t>
  </si>
  <si>
    <t>PSP7231</t>
  </si>
  <si>
    <t>นิทาน โมบาย</t>
  </si>
  <si>
    <t>PSP7232</t>
  </si>
  <si>
    <t>นั้งจ้อ</t>
  </si>
  <si>
    <t>PSP7233</t>
  </si>
  <si>
    <t>เดอะฟาร์มเฮาส์</t>
  </si>
  <si>
    <t>PSP7234</t>
  </si>
  <si>
    <t>โชติหิรัญกิจ</t>
  </si>
  <si>
    <t>PSP7235</t>
  </si>
  <si>
    <t>ร้านประดับยนต์</t>
  </si>
  <si>
    <t>PSP7236</t>
  </si>
  <si>
    <t>ร้านเนล&amp;บิวตี้เฮ้าส์</t>
  </si>
  <si>
    <t>PSP7237</t>
  </si>
  <si>
    <t>ร้านถ่ายเอกสาร 35 สต.</t>
  </si>
  <si>
    <t>PSP7238</t>
  </si>
  <si>
    <t>จันทน์พาณิชย์</t>
  </si>
  <si>
    <t>PSP7239</t>
  </si>
  <si>
    <t>ร้านแชมป์บิวตี้ สาธุประดิษฐ์</t>
  </si>
  <si>
    <t>PSP7240</t>
  </si>
  <si>
    <t>มงคลการพิมพ์</t>
  </si>
  <si>
    <t>PSP7241</t>
  </si>
  <si>
    <t>ชาพะยอม บางหว้า-ม.สยาม</t>
  </si>
  <si>
    <t>PSP7242</t>
  </si>
  <si>
    <t>นิยม ชม ชอบ</t>
  </si>
  <si>
    <t>PSP7243</t>
  </si>
  <si>
    <t>ชิล เอาท์ แอท บ้านใหญ่</t>
  </si>
  <si>
    <t>PSP7244</t>
  </si>
  <si>
    <t>สโตร์</t>
  </si>
  <si>
    <t>PSP7245</t>
  </si>
  <si>
    <t>น้องเคอรี่</t>
  </si>
  <si>
    <t>PSP7247</t>
  </si>
  <si>
    <t>ร้านรองเท้า</t>
  </si>
  <si>
    <t>PSP7248</t>
  </si>
  <si>
    <t>ร้านสอนขับรถยนต์</t>
  </si>
  <si>
    <t>PSP7249</t>
  </si>
  <si>
    <t>เครื่องเขียน สมายล์ลี่ 1</t>
  </si>
  <si>
    <t>PSP7250</t>
  </si>
  <si>
    <t>เครื่องเขียน สมายล์ลี่ 2</t>
  </si>
  <si>
    <t>PSP7251</t>
  </si>
  <si>
    <t>นพรัตน์</t>
  </si>
  <si>
    <t>PSP7252</t>
  </si>
  <si>
    <t>ไร่ช่อลดา</t>
  </si>
  <si>
    <t>PSP7253</t>
  </si>
  <si>
    <t>จ่าอ๊อฟฟิชชิ่ง</t>
  </si>
  <si>
    <t>PSP7254</t>
  </si>
  <si>
    <t>พี เอส</t>
  </si>
  <si>
    <t>PSP7255</t>
  </si>
  <si>
    <t>ฉันทะ</t>
  </si>
  <si>
    <t>PSP7256</t>
  </si>
  <si>
    <t>กาแฟสด 122</t>
  </si>
  <si>
    <t>PSP7257</t>
  </si>
  <si>
    <t>ต้นแบบ</t>
  </si>
  <si>
    <t>PSP7258</t>
  </si>
  <si>
    <t>ร้าน โปร</t>
  </si>
  <si>
    <t>PSP7259</t>
  </si>
  <si>
    <t>ร้านมิน่าล่ะ</t>
  </si>
  <si>
    <t>PSP7261</t>
  </si>
  <si>
    <t>ร้านถ่ายเอกสารดิจิตอล</t>
  </si>
  <si>
    <t>PSP7262</t>
  </si>
  <si>
    <t>ชาพะยอม@ลาดหญ้า</t>
  </si>
  <si>
    <t>PSP7263</t>
  </si>
  <si>
    <t>ชาพะยอม@วงเวียนใหญ่</t>
  </si>
  <si>
    <t>PSP7264</t>
  </si>
  <si>
    <t>ประตูแดง</t>
  </si>
  <si>
    <t>PSP7265</t>
  </si>
  <si>
    <t>ดับบลิวเค เพ็ท ช็อป</t>
  </si>
  <si>
    <t>PSP7266</t>
  </si>
  <si>
    <t>สุทธินีเภสัช</t>
  </si>
  <si>
    <t>PSP7267</t>
  </si>
  <si>
    <t>สองพี่น้องฮาร์ดแวร์</t>
  </si>
  <si>
    <t>PSP7268</t>
  </si>
  <si>
    <t>ร้านยาดี</t>
  </si>
  <si>
    <t>PSP7269</t>
  </si>
  <si>
    <t>ฟ้าใหม่การพิมพ์</t>
  </si>
  <si>
    <t>PSP7272</t>
  </si>
  <si>
    <t>ร้านธนพรเซอร์วิส 1</t>
  </si>
  <si>
    <t>PSP7273</t>
  </si>
  <si>
    <t>ร้านธนพรเซอร์วิส 2</t>
  </si>
  <si>
    <t>PSP7274</t>
  </si>
  <si>
    <t>ร้านธนพรเซอร์วิส 3</t>
  </si>
  <si>
    <t>PSP7275</t>
  </si>
  <si>
    <t>ปันสุข สาธุประดิษฐ์</t>
  </si>
  <si>
    <t>PSP7291</t>
  </si>
  <si>
    <t>ร้านด็อกกลอรี่</t>
  </si>
  <si>
    <t>PSP7292</t>
  </si>
  <si>
    <t>ปันสุข อารีย์</t>
  </si>
  <si>
    <t>PSP</t>
  </si>
  <si>
    <t xml:space="preserve">OFM  Samrong (Big C Jumbo) </t>
  </si>
  <si>
    <t xml:space="preserve">OFM  Fortune Ratchada </t>
  </si>
  <si>
    <t xml:space="preserve">OFM  Zeer Rangsit </t>
  </si>
  <si>
    <t xml:space="preserve">OFM Big C Bangplee </t>
  </si>
  <si>
    <t xml:space="preserve">OFM Big C Bangyai </t>
  </si>
  <si>
    <t xml:space="preserve">OFM  Mega Bangna </t>
  </si>
  <si>
    <t xml:space="preserve">OFM RBS Sirsaman </t>
  </si>
  <si>
    <t xml:space="preserve">OFM Ladpro </t>
  </si>
  <si>
    <t xml:space="preserve">OFM Lamlukka </t>
  </si>
  <si>
    <t xml:space="preserve">OFM CPN Mahachai </t>
  </si>
  <si>
    <t>FamilyMart  SOI SIRITHAVORN STORE</t>
  </si>
  <si>
    <t xml:space="preserve">FamilyMart  CHALOEM PHRAKIAT 14 YAEK 34 </t>
  </si>
  <si>
    <t>FamilyMart  PATTHANAKARN 38</t>
  </si>
  <si>
    <t>FamilyMart  NASA 2</t>
  </si>
  <si>
    <t>FamilyMart  SOI ONNUT 65 STORE</t>
  </si>
  <si>
    <t>FamilyMart  I - BIZA  RCA STORE</t>
  </si>
  <si>
    <t>FamilyMart  TERDPRAKIAT GAS STATION</t>
  </si>
  <si>
    <t>FamilyMart  WATMAICHONGROM STORE</t>
  </si>
  <si>
    <t>FamilyMart   ITAL THAI TOWER STORE</t>
  </si>
  <si>
    <t>FamilyMart  SIYAEK KLONGTON STORE</t>
  </si>
  <si>
    <t>FamilyMart   YAEK SRIUDOM STORE</t>
  </si>
  <si>
    <t>FamilyMart  CHIDLOM</t>
  </si>
  <si>
    <t>FamilyMart  PRACHARATBUMPEN SOI 9 STORE</t>
  </si>
  <si>
    <t>FamilyMart   RATCHADAPISEK 10.1 STORE</t>
  </si>
  <si>
    <t>FamilyMart  YAEK MENGJAI STORE</t>
  </si>
  <si>
    <t>FamilyMart  RHYTRM  HUAIKHWANG STORE</t>
  </si>
  <si>
    <t>FamilyMart  TOWN IN TOWN SOUL BIZ STORE</t>
  </si>
  <si>
    <t>FamilyMart  PRACHARATBUMPEN 20</t>
  </si>
  <si>
    <t>FamilyMart  L.P.N. SOONWATTANATUM STORE</t>
  </si>
  <si>
    <t>FamilyMart  SOONWATTANATAM GAS STATION</t>
  </si>
  <si>
    <t>FamilyMart  RATCHADAPISEK 1 STORE</t>
  </si>
  <si>
    <t>FamilyMart  SOI SERITHAI 9 STORE</t>
  </si>
  <si>
    <t>FamilyMart  RAM KHAM HAENG 29 STORE</t>
  </si>
  <si>
    <t>FamilyMart  RAMKHAMHAENG 15 STORE</t>
  </si>
  <si>
    <t>FamilyMart   RAM KHAM HAENG 55 STORE</t>
  </si>
  <si>
    <t>FamilyMart  RAMKHAMHAENG 29.2 STORE</t>
  </si>
  <si>
    <t>FamilyMart  RAMKHUMHAENG 60/2 .2 STORE</t>
  </si>
  <si>
    <t>FamilyMart  BAN KLANGMUANG CHALOEM PRAKIAT</t>
  </si>
  <si>
    <t>FamilyMart PATTANAKARN 51 STORE</t>
  </si>
  <si>
    <t>FamilyMart  SOI THUNG SETTHI YAEK 3 STORE</t>
  </si>
  <si>
    <t>FamilyMart SRINAKARIN  SOI  27  GAS  STATION STORE</t>
  </si>
  <si>
    <t>FamilyMart  PATTANAKARN 43 STORE</t>
  </si>
  <si>
    <t>FamilyMart ONNUT 17 YAEK 19 STORE</t>
  </si>
  <si>
    <t>FamilyMart  SRINAKARIN 46/1 GAS STATION</t>
  </si>
  <si>
    <t>FamilyMart  CENTRAL MAHACHAI</t>
  </si>
  <si>
    <t>FamilyMart SUKHUMVIT 95/1 STORE</t>
  </si>
  <si>
    <t>FamilyMart TALAD MAHASIN STORE</t>
  </si>
  <si>
    <t>FamilyMart LAZAN 17 STORE</t>
  </si>
  <si>
    <t>FamilyMart UDOMSUK 26 STORE</t>
  </si>
  <si>
    <t>FamilyMart SUKHUMVIT  103/2 STORE</t>
  </si>
  <si>
    <t>FamilyMart SOI PHIANPHIN 2 STORE</t>
  </si>
  <si>
    <t>FamilyMart LASAN PARK STORE</t>
  </si>
  <si>
    <t>FamilyMart PHETCHABURI 5 STORE</t>
  </si>
  <si>
    <t>FamilyMart PRACHASONGKLO 27 STORE</t>
  </si>
  <si>
    <t>FamilyMart VANIT BUILDING STORE</t>
  </si>
  <si>
    <t>FamilyMart WICHAIYUT HOSPITAL STORE</t>
  </si>
  <si>
    <t>FamilyMart HORKANKAR STORE</t>
  </si>
  <si>
    <t>FamilyMart SRIAYUTTHAYA 12 STORE</t>
  </si>
  <si>
    <t>FamilyMart PHACHASONGKHROA 33 STORE</t>
  </si>
  <si>
    <t>FamilyMart CALTEX PHAHOLYOTHIN4 STORE</t>
  </si>
  <si>
    <t>FamilyMart SOI  INDRA  PRATUNUM STORE</t>
  </si>
  <si>
    <t>FamilyMart TALAD SRIVANIT STORE</t>
  </si>
  <si>
    <t>FamilyMart CENTRAL  RAMA 9</t>
  </si>
  <si>
    <t>FamilyMart 200 CHAROENPHON STORE</t>
  </si>
  <si>
    <t>FamilyMart CHANMUENG YEAK 4 STORE</t>
  </si>
  <si>
    <t>FamilyMart PHETBURT 15</t>
  </si>
  <si>
    <t>FamilyMart BAIYOKE SKY HOTEL STORE</t>
  </si>
  <si>
    <t>FamilyMart CHARANSANITWONG 71 STORE</t>
  </si>
  <si>
    <t>FamilyMart CHAOPRAYA HOSPITAL STORE</t>
  </si>
  <si>
    <t>FamilyMart LPN PINKLAO 2 STORE</t>
  </si>
  <si>
    <t>FamilyMart CHARANSANITWONG 49 STORE</t>
  </si>
  <si>
    <t>FamilyMart SIRINDHORN 5 STORE</t>
  </si>
  <si>
    <t>FamilyMart CHARANSANITWONG 82 STORE</t>
  </si>
  <si>
    <t>FamilyMart CHARANSANITWONG 65 YAEK 13 STORE</t>
  </si>
  <si>
    <t>FamilyMart MOOBANPINKLAO PATTANA</t>
  </si>
  <si>
    <t>FamilyMart SOI CHARATLAP STORE</t>
  </si>
  <si>
    <t>FamilyMart CHARAN SANITWONG92</t>
  </si>
  <si>
    <t>FamilyMart PATONG BEACH</t>
  </si>
  <si>
    <t>FamilyMart THANAM SIRIRAJ STORE</t>
  </si>
  <si>
    <t>FamilyMart CENTURY PARK STORE</t>
  </si>
  <si>
    <t>FamilyMart PHETCHAKASEM 55/2 STORE</t>
  </si>
  <si>
    <t>FamilyMart SIAM UNIVERSITY STORE</t>
  </si>
  <si>
    <t>FamilyMart MOOBAN  TUANGTHONG STORE</t>
  </si>
  <si>
    <t>FamilyMart PHETKASEM 41 STORE</t>
  </si>
  <si>
    <t>FamilyMart PHETKASEM 39 GAS STATION</t>
  </si>
  <si>
    <t>FamilyMart Pethkasem 108</t>
  </si>
  <si>
    <t>FamilyMart Pethkasem 92/2</t>
  </si>
  <si>
    <t>FamilyMart Thonburi Market Plaza 2</t>
  </si>
  <si>
    <t>B2S001</t>
  </si>
  <si>
    <t>B2S002</t>
  </si>
  <si>
    <t>B2S</t>
  </si>
  <si>
    <t>Rev</t>
  </si>
  <si>
    <t>Con</t>
  </si>
  <si>
    <t>TTL</t>
  </si>
  <si>
    <t>Total</t>
  </si>
  <si>
    <t>Master</t>
  </si>
  <si>
    <t>Nov'17 (25%)</t>
  </si>
  <si>
    <t>PSP (25%) - DEC'17</t>
  </si>
  <si>
    <t>ASK</t>
  </si>
  <si>
    <t>SIAM</t>
  </si>
  <si>
    <t>RONG</t>
  </si>
  <si>
    <t>NAWA</t>
  </si>
  <si>
    <t>KBAN</t>
  </si>
  <si>
    <t>SAMK</t>
  </si>
  <si>
    <t>SLYA</t>
  </si>
  <si>
    <t>LPDU</t>
  </si>
  <si>
    <t>PS43</t>
  </si>
  <si>
    <t>TAC4</t>
  </si>
  <si>
    <t>BSAE</t>
  </si>
  <si>
    <t>LAMB</t>
  </si>
  <si>
    <t>CWNA</t>
  </si>
  <si>
    <t>SNBN</t>
  </si>
  <si>
    <t>SAP2</t>
  </si>
  <si>
    <t>PBSK</t>
  </si>
  <si>
    <t>LUK2</t>
  </si>
  <si>
    <t>SNDA</t>
  </si>
  <si>
    <t>PYSL</t>
  </si>
  <si>
    <t>LKAE</t>
  </si>
  <si>
    <t>SUAS</t>
  </si>
  <si>
    <t>BANB</t>
  </si>
  <si>
    <t>MCCS</t>
  </si>
  <si>
    <t>AMTA</t>
  </si>
  <si>
    <t>POKW</t>
  </si>
  <si>
    <t>NKCS</t>
  </si>
  <si>
    <t>PTYA</t>
  </si>
  <si>
    <t>MNKP</t>
  </si>
  <si>
    <t>BWIN</t>
  </si>
  <si>
    <t>ONTC</t>
  </si>
  <si>
    <t>PWET</t>
  </si>
  <si>
    <t>PNAM</t>
  </si>
  <si>
    <t>PYSC</t>
  </si>
  <si>
    <t>BRAK</t>
  </si>
  <si>
    <t>BTEC</t>
  </si>
  <si>
    <t>PSAM</t>
  </si>
  <si>
    <t>FPAK</t>
  </si>
  <si>
    <t>SAI4</t>
  </si>
  <si>
    <t>TTLY</t>
  </si>
  <si>
    <t>BAKY</t>
  </si>
  <si>
    <t>SKMT</t>
  </si>
  <si>
    <t>LAK4</t>
  </si>
  <si>
    <t>SATU</t>
  </si>
  <si>
    <t>SEC2</t>
  </si>
  <si>
    <t>PT90</t>
  </si>
  <si>
    <t>SPPA</t>
  </si>
  <si>
    <t>BCPS</t>
  </si>
  <si>
    <t>NBKK</t>
  </si>
  <si>
    <t>TPMR</t>
  </si>
  <si>
    <t>CHLP</t>
  </si>
  <si>
    <t>LUAP</t>
  </si>
  <si>
    <t>PH44</t>
  </si>
  <si>
    <t>KNTH</t>
  </si>
  <si>
    <t>KLUA</t>
  </si>
  <si>
    <t>PTMH</t>
  </si>
  <si>
    <t>EKA2</t>
  </si>
  <si>
    <t>POKN</t>
  </si>
  <si>
    <t>SKIT</t>
  </si>
  <si>
    <t>DHLO</t>
  </si>
  <si>
    <t>SUK2</t>
  </si>
  <si>
    <t>NRCM</t>
  </si>
  <si>
    <t>TMDM</t>
  </si>
  <si>
    <t>SUTI</t>
  </si>
  <si>
    <t>SIMM</t>
  </si>
  <si>
    <t>BPLA</t>
  </si>
  <si>
    <t>PORM</t>
  </si>
  <si>
    <t>TMHA</t>
  </si>
  <si>
    <t>PSJR</t>
  </si>
  <si>
    <t>NWA2</t>
  </si>
  <si>
    <t>LTMP</t>
  </si>
  <si>
    <t>MVLD</t>
  </si>
  <si>
    <t>TAPO</t>
  </si>
  <si>
    <t>TLIP</t>
  </si>
  <si>
    <t>SCBY</t>
  </si>
  <si>
    <t>BTKH</t>
  </si>
  <si>
    <t>WDSR</t>
  </si>
  <si>
    <t>BRO2</t>
  </si>
  <si>
    <t>KAOL</t>
  </si>
  <si>
    <t>TLCH</t>
  </si>
  <si>
    <t>JMAL</t>
  </si>
  <si>
    <t>PLTN</t>
  </si>
  <si>
    <t>TLOR</t>
  </si>
  <si>
    <t>PASA</t>
  </si>
  <si>
    <t>RKH2</t>
  </si>
  <si>
    <t>YESP</t>
  </si>
  <si>
    <t>IDPS</t>
  </si>
  <si>
    <t>SVNP</t>
  </si>
  <si>
    <t>SAI5</t>
  </si>
  <si>
    <t>HPRP</t>
  </si>
  <si>
    <t>MCRI</t>
  </si>
  <si>
    <t>PTPR</t>
  </si>
  <si>
    <t>KLPP</t>
  </si>
  <si>
    <t>TLPS</t>
  </si>
  <si>
    <t>NMIT</t>
  </si>
  <si>
    <t>RATN</t>
  </si>
  <si>
    <t>SHPC</t>
  </si>
  <si>
    <t>TLNN</t>
  </si>
  <si>
    <t>No.</t>
  </si>
  <si>
    <t>Commission PSA - December 2017</t>
  </si>
  <si>
    <t>Sum</t>
  </si>
  <si>
    <t>PSP7293</t>
  </si>
  <si>
    <t>PSP7294</t>
  </si>
  <si>
    <t>PSP7295</t>
  </si>
  <si>
    <t>PSP7296</t>
  </si>
  <si>
    <t>PSP7297</t>
  </si>
  <si>
    <t>PSP7298</t>
  </si>
  <si>
    <t>PSP7299</t>
  </si>
  <si>
    <t>PSP7300</t>
  </si>
  <si>
    <t>หมายเกียรติเภสัช</t>
  </si>
  <si>
    <t>KE</t>
  </si>
  <si>
    <t>ตูนคอม</t>
  </si>
  <si>
    <t>บุษรากร</t>
  </si>
  <si>
    <t>หมากะแมว</t>
  </si>
  <si>
    <t>มิลค์ดอทคอม</t>
  </si>
  <si>
    <t>อลังการ</t>
  </si>
  <si>
    <t>ขีดขีดเขียนเขียน</t>
  </si>
  <si>
    <t>ไซแอ๊น</t>
  </si>
  <si>
    <t>PSP7228</t>
  </si>
  <si>
    <t>โซว็อท</t>
  </si>
  <si>
    <t>PSP7270</t>
  </si>
  <si>
    <t>เจ๊อ๋า บางขุนนนท์</t>
  </si>
  <si>
    <t>PSP7271</t>
  </si>
  <si>
    <t>สกายเพ็ทช็อป</t>
  </si>
  <si>
    <t>PSP7276</t>
  </si>
  <si>
    <t>PSP7277</t>
  </si>
  <si>
    <t>PSP7278</t>
  </si>
  <si>
    <t>PSP7279</t>
  </si>
  <si>
    <t>PSP7280</t>
  </si>
  <si>
    <t>PSP7281</t>
  </si>
  <si>
    <t>PSP7282</t>
  </si>
  <si>
    <t>PSP7283</t>
  </si>
  <si>
    <t>PSP7284</t>
  </si>
  <si>
    <t>PSP7285</t>
  </si>
  <si>
    <t>PSP7286</t>
  </si>
  <si>
    <t>PSP7287</t>
  </si>
  <si>
    <t>PSP7288</t>
  </si>
  <si>
    <t>PSP7289</t>
  </si>
  <si>
    <t>PSP7290</t>
  </si>
  <si>
    <t>บิทเทอร์บีนส์</t>
  </si>
  <si>
    <t xml:space="preserve"> เรดริบบ้อน</t>
  </si>
  <si>
    <t>ดับเบิ้ลดี ก็อปปี้</t>
  </si>
  <si>
    <t xml:space="preserve">อัลณ่า </t>
  </si>
  <si>
    <t xml:space="preserve">โอเล็ก </t>
  </si>
  <si>
    <t xml:space="preserve"> ทิพย์ บิวตี้</t>
  </si>
  <si>
    <t>แอ็กซ์ดี้</t>
  </si>
  <si>
    <t>ปริ้นท์ แอนด์ คัต</t>
  </si>
  <si>
    <t xml:space="preserve">นีนี่ ช็อป </t>
  </si>
  <si>
    <t>รวมยา 37</t>
  </si>
  <si>
    <t>พรานนก</t>
  </si>
  <si>
    <t>หนุกหนาน</t>
  </si>
  <si>
    <t>พีอาร์พี</t>
  </si>
  <si>
    <t>ปังปอนด์</t>
  </si>
  <si>
    <t>เอเอ็มพีเอ็ม</t>
  </si>
  <si>
    <t>PSP7246</t>
  </si>
  <si>
    <t>Fin</t>
  </si>
  <si>
    <t>PSP7260</t>
  </si>
  <si>
    <t xml:space="preserve">โอจัง </t>
  </si>
  <si>
    <t>MIST</t>
  </si>
  <si>
    <t>CULA</t>
  </si>
  <si>
    <t>PBRI</t>
  </si>
  <si>
    <t>CHBP</t>
  </si>
  <si>
    <t>MTCP</t>
  </si>
  <si>
    <t>PPDA</t>
  </si>
  <si>
    <t>Total RTSP NOV'17 (25%)</t>
  </si>
  <si>
    <t>OFM Royal City Avenue</t>
  </si>
  <si>
    <t>G TOWER</t>
  </si>
  <si>
    <t>SUKHUMVIT 39</t>
  </si>
  <si>
    <t>SUKHUMVIT 8.2</t>
  </si>
  <si>
    <t>SUKHUMVIT 18.2</t>
  </si>
  <si>
    <t>PAK SOI SUKHUMVIT 23</t>
  </si>
  <si>
    <t>SUKHUMVIT 13.2</t>
  </si>
  <si>
    <t>JINDANIVEST</t>
  </si>
  <si>
    <t>SEACON SRINAKARIN</t>
  </si>
  <si>
    <t>SUKAPIBAN 2.2</t>
  </si>
  <si>
    <t>VIPAWADEE 16/5</t>
  </si>
  <si>
    <t xml:space="preserve">MOOBAN PISAN </t>
  </si>
  <si>
    <t>SUAKSANAREE</t>
  </si>
  <si>
    <t>MOOBANPHUTTARN</t>
  </si>
  <si>
    <t>MOOBAN HANSA</t>
  </si>
  <si>
    <t>BANGBON 5 SOI 18</t>
  </si>
  <si>
    <t xml:space="preserve">CHANANTHON WINDMILL </t>
  </si>
  <si>
    <t>BANGBON 3 SOI 6</t>
  </si>
  <si>
    <t>SEACON BANGKAE</t>
  </si>
  <si>
    <t>ASPIRE SATHORN - THAPRA</t>
  </si>
  <si>
    <t>ASPIRE NGAMWONGWAN</t>
  </si>
  <si>
    <t>THANON WITTHAYU</t>
  </si>
  <si>
    <t>CHULA KASEM SOI 13</t>
  </si>
  <si>
    <t>NGAMWONGWAN 27 YEAK 1</t>
  </si>
  <si>
    <t>KRUNGTHEP - NON SOI 7</t>
  </si>
  <si>
    <t>SOI TIWANON 18</t>
  </si>
  <si>
    <t>NGAMWONGWAN 25</t>
  </si>
  <si>
    <t>BANGKRUY CONDO</t>
  </si>
  <si>
    <t>WAT BANGPHRACKNUEA</t>
  </si>
  <si>
    <t>SOI PIBOONSONGKRAM 14</t>
  </si>
  <si>
    <t>KRUNGTHEP - NON SOI 12</t>
  </si>
  <si>
    <t>THANON MITPRACHA</t>
  </si>
  <si>
    <t>SOI PIBOONSONGKLAM 22</t>
  </si>
  <si>
    <t xml:space="preserve">SOI BANGSRIMUANG 32 </t>
  </si>
  <si>
    <t>SOI RATTANATHIBET 17</t>
  </si>
  <si>
    <t>BANGYAI</t>
  </si>
  <si>
    <t>MOO BAN RATIROM</t>
  </si>
  <si>
    <t>M. PORPASUKNIWAST</t>
  </si>
  <si>
    <t>SOI CHAENGWATTHANA - PAKKRET 26</t>
  </si>
  <si>
    <t>THANON BONSTREET MUANGTHONG THANI</t>
  </si>
  <si>
    <t>POPULAR WALK MUANGTHONG THANI</t>
  </si>
  <si>
    <t>AUEARTHORN BANGYAI CITY</t>
  </si>
  <si>
    <t>CENTRIC TIWANON</t>
  </si>
  <si>
    <t>THANON CHANTHONG - AIEM</t>
  </si>
  <si>
    <t xml:space="preserve">THE NEXTS - NAKORN IN </t>
  </si>
  <si>
    <t>CHUMCHON CHAYNAM</t>
  </si>
  <si>
    <t>MOOBAN RATTANATHIBET SOI 1/2</t>
  </si>
  <si>
    <t>SOIPHA - NGOEN</t>
  </si>
  <si>
    <t>MOOBAN SIRIKARN KLONGTHANON</t>
  </si>
  <si>
    <t>CENTRAL WESTGATE</t>
  </si>
  <si>
    <t>MOOBANLAPAWAN 10</t>
  </si>
  <si>
    <t>WHITEHOUSE</t>
  </si>
  <si>
    <t>RANGSIT - NAKORNNAYOK 37</t>
  </si>
  <si>
    <t>M.PATTANACHAIRUNGREANG</t>
  </si>
  <si>
    <t>THAITHANEE 9</t>
  </si>
  <si>
    <t>THAPPRATHAN</t>
  </si>
  <si>
    <t>BANCHA UTHIT KLONG 6</t>
  </si>
  <si>
    <t>TALAD CHATCHAI</t>
  </si>
  <si>
    <t>MOOBAN PATTANA SOI 7</t>
  </si>
  <si>
    <t>NAVANAKON LAKSIDE 2</t>
  </si>
  <si>
    <t>SOI BANKLANG</t>
  </si>
  <si>
    <t xml:space="preserve">MOOBAN THAITHANEE </t>
  </si>
  <si>
    <t xml:space="preserve">MOOBAN SARANTORN KLONG 4 </t>
  </si>
  <si>
    <t>THAMMASART-RANGSIT</t>
  </si>
  <si>
    <t>CENTRAL CHAENGWATTANA (PARKING)</t>
  </si>
  <si>
    <t>THE KEY CHAENGWATTANA</t>
  </si>
  <si>
    <t>PHAHONYOTHIN SOI 72</t>
  </si>
  <si>
    <t>MOOBAN ROMYEN KLONG 2</t>
  </si>
  <si>
    <t>MOOBAN FAHKRAM KLONG 2</t>
  </si>
  <si>
    <t>CHANGWATTANA - PAKKED 28</t>
  </si>
  <si>
    <t xml:space="preserve">TPD001 </t>
  </si>
  <si>
    <t xml:space="preserve">TPD002 </t>
  </si>
  <si>
    <t xml:space="preserve">TPD003 </t>
  </si>
  <si>
    <t xml:space="preserve">TPD004 </t>
  </si>
  <si>
    <t xml:space="preserve">TPD005 </t>
  </si>
  <si>
    <t xml:space="preserve">TPD007 </t>
  </si>
  <si>
    <t xml:space="preserve">TPD011 </t>
  </si>
  <si>
    <t xml:space="preserve">TPD013 </t>
  </si>
  <si>
    <t xml:space="preserve">TPD017 </t>
  </si>
  <si>
    <t xml:space="preserve">TPD019 </t>
  </si>
  <si>
    <t xml:space="preserve">TPD020 </t>
  </si>
  <si>
    <t xml:space="preserve">TPD021 </t>
  </si>
  <si>
    <t xml:space="preserve">TPD024 </t>
  </si>
  <si>
    <t xml:space="preserve">TPD025 </t>
  </si>
  <si>
    <t xml:space="preserve">TPD026 </t>
  </si>
  <si>
    <t xml:space="preserve">TPD027 </t>
  </si>
  <si>
    <t xml:space="preserve">TPD029 </t>
  </si>
  <si>
    <t xml:space="preserve">TPD030 </t>
  </si>
  <si>
    <t xml:space="preserve">TPD031 </t>
  </si>
  <si>
    <t xml:space="preserve">TPD032 </t>
  </si>
  <si>
    <t xml:space="preserve">TPD036 </t>
  </si>
  <si>
    <t xml:space="preserve">TPD037 </t>
  </si>
  <si>
    <t xml:space="preserve">TPD039 </t>
  </si>
  <si>
    <t xml:space="preserve">TPD040 </t>
  </si>
  <si>
    <t xml:space="preserve">TPD042 </t>
  </si>
  <si>
    <t xml:space="preserve">TPD044 </t>
  </si>
  <si>
    <t xml:space="preserve">TPD046 </t>
  </si>
  <si>
    <t xml:space="preserve">TPD022 </t>
  </si>
  <si>
    <t xml:space="preserve">TPD023 </t>
  </si>
  <si>
    <t xml:space="preserve">TPD028 </t>
  </si>
  <si>
    <t xml:space="preserve">TPD043 </t>
  </si>
  <si>
    <t xml:space="preserve">TPD006 </t>
  </si>
  <si>
    <t xml:space="preserve">TPD008 </t>
  </si>
  <si>
    <t xml:space="preserve">TPD009 </t>
  </si>
  <si>
    <t xml:space="preserve">TPD010 </t>
  </si>
  <si>
    <t xml:space="preserve">TPD012 </t>
  </si>
  <si>
    <t xml:space="preserve">TPD014 </t>
  </si>
  <si>
    <t xml:space="preserve">TPD015 </t>
  </si>
  <si>
    <t xml:space="preserve">TPD016 </t>
  </si>
  <si>
    <t xml:space="preserve">TPD018 </t>
  </si>
  <si>
    <t xml:space="preserve">TPD033 </t>
  </si>
  <si>
    <t xml:space="preserve">TPD035 </t>
  </si>
  <si>
    <t xml:space="preserve">TPD038 </t>
  </si>
  <si>
    <t xml:space="preserve">TPD041 </t>
  </si>
  <si>
    <t xml:space="preserve">TPD045 </t>
  </si>
  <si>
    <t xml:space="preserve">TPD047 </t>
  </si>
  <si>
    <t>Commission PSA - Jan 2017</t>
  </si>
  <si>
    <t>PSP7301</t>
  </si>
  <si>
    <t>PSP7302</t>
  </si>
  <si>
    <t>PSP7303</t>
  </si>
  <si>
    <t>PSP7304</t>
  </si>
  <si>
    <t>PSP7305</t>
  </si>
  <si>
    <t>PSP7306</t>
  </si>
  <si>
    <t>PSP7307</t>
  </si>
  <si>
    <t>PSP7308</t>
  </si>
  <si>
    <t>PSP7309</t>
  </si>
  <si>
    <t>PSP7310</t>
  </si>
  <si>
    <t>Sukhumvit 101/1 Road</t>
  </si>
  <si>
    <t>Thammasart-Rangsit_770</t>
  </si>
  <si>
    <t>Talad Amornphan</t>
  </si>
  <si>
    <t>Sukhumvit 33</t>
  </si>
  <si>
    <t xml:space="preserve">Chandrakasem Plaza </t>
  </si>
  <si>
    <t>Chokchai4</t>
  </si>
  <si>
    <t xml:space="preserve">Nak Niwat Market </t>
  </si>
  <si>
    <t>Khlongton</t>
  </si>
  <si>
    <t>Sun Plaza</t>
  </si>
  <si>
    <t xml:space="preserve">Government Complex </t>
  </si>
  <si>
    <t xml:space="preserve">Talad Tea kui huad </t>
  </si>
  <si>
    <t xml:space="preserve">Talad Number One </t>
  </si>
  <si>
    <t>Chuanchuen On Nut Village</t>
  </si>
  <si>
    <t>Asoke Towers</t>
  </si>
  <si>
    <t xml:space="preserve">Sikarin Hosp. Bangna </t>
  </si>
  <si>
    <t xml:space="preserve">Khlong Luang Khlong 2  </t>
  </si>
  <si>
    <t xml:space="preserve">MB. Banbuathong 2 </t>
  </si>
  <si>
    <t xml:space="preserve">TTN Nanglinchi </t>
  </si>
  <si>
    <t>Sarapee Soi 3</t>
  </si>
  <si>
    <t xml:space="preserve">Phutthamonthon Sai 2  </t>
  </si>
  <si>
    <t xml:space="preserve">River city  </t>
  </si>
  <si>
    <t xml:space="preserve">Phahonyothin 48 </t>
  </si>
  <si>
    <t xml:space="preserve">Ramintra Soi5 </t>
  </si>
  <si>
    <t xml:space="preserve">Tha-it </t>
  </si>
  <si>
    <t xml:space="preserve">Bangbon3  </t>
  </si>
  <si>
    <t>Moo Ban Thaninthon</t>
  </si>
  <si>
    <t>Mueangake</t>
  </si>
  <si>
    <t xml:space="preserve">Suan Siam  </t>
  </si>
  <si>
    <t>Kosum Ruamjai</t>
  </si>
  <si>
    <t>The Park Land</t>
  </si>
  <si>
    <t>Talad Chaiya</t>
  </si>
  <si>
    <t xml:space="preserve">Phiboon Wattana 8 </t>
  </si>
  <si>
    <t xml:space="preserve">Talad ST Permsin </t>
  </si>
  <si>
    <t xml:space="preserve">Ruammit Pattana </t>
  </si>
  <si>
    <t>Lat Krabang Soi 54</t>
  </si>
  <si>
    <t xml:space="preserve">Ban Tha It-Ban Sai Ma </t>
  </si>
  <si>
    <t>Phoem Sin 2</t>
  </si>
  <si>
    <t xml:space="preserve">Lat Pla Khao 50  </t>
  </si>
  <si>
    <t xml:space="preserve">Atchariya Phuttana 2  </t>
  </si>
  <si>
    <t>Phuttamonthon Sai 1</t>
  </si>
  <si>
    <t xml:space="preserve">Klong Thanon </t>
  </si>
  <si>
    <t>Bangna Gardensoi 9</t>
  </si>
  <si>
    <t>Summer Hill</t>
  </si>
  <si>
    <t>SCB Park plaza</t>
  </si>
  <si>
    <t>The Park BKK</t>
  </si>
  <si>
    <t>TPD002</t>
  </si>
  <si>
    <t>TPD003</t>
  </si>
  <si>
    <t>TPD004</t>
  </si>
  <si>
    <t>TPD005</t>
  </si>
  <si>
    <t>TPD006</t>
  </si>
  <si>
    <t>TPD007</t>
  </si>
  <si>
    <t>TPD008</t>
  </si>
  <si>
    <t>TPD009</t>
  </si>
  <si>
    <t>TPD010</t>
  </si>
  <si>
    <t>TPD011</t>
  </si>
  <si>
    <t>TPD012</t>
  </si>
  <si>
    <t>TPD013</t>
  </si>
  <si>
    <t>TPD014</t>
  </si>
  <si>
    <t>TPD015</t>
  </si>
  <si>
    <t>TPD016</t>
  </si>
  <si>
    <t>TPD017</t>
  </si>
  <si>
    <t>TPD018</t>
  </si>
  <si>
    <t>TPD019</t>
  </si>
  <si>
    <t>TPD020</t>
  </si>
  <si>
    <t>TPD021</t>
  </si>
  <si>
    <t>TPD022</t>
  </si>
  <si>
    <t>TPD023</t>
  </si>
  <si>
    <t>TPD024</t>
  </si>
  <si>
    <t>TPD025</t>
  </si>
  <si>
    <t>TPD026</t>
  </si>
  <si>
    <t>TPD027</t>
  </si>
  <si>
    <t>TPD028</t>
  </si>
  <si>
    <t>TPD029</t>
  </si>
  <si>
    <t>TPD030</t>
  </si>
  <si>
    <t>TPD031</t>
  </si>
  <si>
    <t>TPD032</t>
  </si>
  <si>
    <t>TPD033</t>
  </si>
  <si>
    <t>TPD034</t>
  </si>
  <si>
    <t>TPD035</t>
  </si>
  <si>
    <t>TPD036</t>
  </si>
  <si>
    <t>TPD037</t>
  </si>
  <si>
    <t>TPD038</t>
  </si>
  <si>
    <t>TPD039</t>
  </si>
  <si>
    <t>TPD040</t>
  </si>
  <si>
    <t>TPD041</t>
  </si>
  <si>
    <t>TPD042</t>
  </si>
  <si>
    <t>TPD043</t>
  </si>
  <si>
    <t>TPD044</t>
  </si>
  <si>
    <t>TPD045</t>
  </si>
  <si>
    <t>TPD046</t>
  </si>
  <si>
    <t>TPD047</t>
  </si>
  <si>
    <t>TPD048</t>
  </si>
  <si>
    <t>TPD049</t>
  </si>
  <si>
    <t>THE LIGHT HOUSE</t>
  </si>
  <si>
    <t>Sin Sathorn Tower</t>
  </si>
  <si>
    <t>The Season Phahon1</t>
  </si>
  <si>
    <t>TOP</t>
  </si>
  <si>
    <t>CSKV</t>
  </si>
  <si>
    <t>PTCS</t>
  </si>
  <si>
    <t>WPLN</t>
  </si>
  <si>
    <t>TLSN</t>
  </si>
  <si>
    <t>PTSN</t>
  </si>
  <si>
    <t>WCBK</t>
  </si>
  <si>
    <t>LKL2</t>
  </si>
  <si>
    <t>SNCT</t>
  </si>
  <si>
    <t>RM34</t>
  </si>
  <si>
    <t>SCLL</t>
  </si>
  <si>
    <t>KRCA</t>
  </si>
  <si>
    <t>RADA</t>
  </si>
  <si>
    <t>PPNM</t>
  </si>
  <si>
    <t>TINT</t>
  </si>
  <si>
    <t>RON2</t>
  </si>
  <si>
    <t>TPA2</t>
  </si>
  <si>
    <t>SINS</t>
  </si>
  <si>
    <t>KTB2</t>
  </si>
  <si>
    <t>RVCT</t>
  </si>
  <si>
    <t>VDRS</t>
  </si>
  <si>
    <t>SCPY</t>
  </si>
  <si>
    <t>WP16</t>
  </si>
  <si>
    <t>TCSN</t>
  </si>
  <si>
    <t>SCSN</t>
  </si>
  <si>
    <t>SEC3</t>
  </si>
  <si>
    <t>RBRN</t>
  </si>
  <si>
    <t>PYL2</t>
  </si>
  <si>
    <t>DEC'17 (25%)</t>
  </si>
  <si>
    <t>Total RTSP DEC'17 (25%)</t>
  </si>
  <si>
    <t>PSP (25%) - JAN'17</t>
  </si>
  <si>
    <t>PSP7311</t>
  </si>
  <si>
    <t>Owner</t>
  </si>
  <si>
    <t>FC</t>
  </si>
  <si>
    <t>โซเฟสคลีนิก</t>
  </si>
  <si>
    <t>เอ็น.เค. อะไหล่</t>
  </si>
  <si>
    <t>กิจอริยะภัณฑ์</t>
  </si>
  <si>
    <t>ยาดีเกษตรภัณฑ์</t>
  </si>
  <si>
    <t>ร้านแว่นตาอาร์แอนด์อาร์</t>
  </si>
  <si>
    <t>ณัฐ -นน มินิมาร์ท</t>
  </si>
  <si>
    <t>121 คอฟฟี่ เบลนด์</t>
  </si>
  <si>
    <t>ซูเฟ่ เฮาส์ เบเกอรี่</t>
  </si>
  <si>
    <t>แอนน่าคลินิก</t>
  </si>
  <si>
    <t>ร้านยาดีอาหารสัตว์</t>
  </si>
  <si>
    <t>คอร์นเนอร์</t>
  </si>
  <si>
    <t>ใช้ 2 ช่องนี้</t>
  </si>
  <si>
    <t>Sum FC</t>
  </si>
  <si>
    <t>OFM Nawanakorn</t>
  </si>
  <si>
    <t>OFM Central Khon Kaen</t>
  </si>
  <si>
    <t>SOI ONNUT 36 STORE</t>
  </si>
  <si>
    <t>THAMMASAT - RANGSIT.2</t>
  </si>
  <si>
    <t>RANGSIT UNIVERSITY</t>
  </si>
  <si>
    <t>SOI RUAMSUK</t>
  </si>
  <si>
    <t>THANON BANGBUATHONG - BANGPOON</t>
  </si>
  <si>
    <t>TALADTHAI - TEPKUNCHON</t>
  </si>
  <si>
    <t>MOOBAN PRAPIN 7</t>
  </si>
  <si>
    <t>MOOBAN PATTANA</t>
  </si>
  <si>
    <t>PLUM CONDO RANGSIT</t>
  </si>
  <si>
    <t>ANGSORNLUK</t>
  </si>
  <si>
    <t>TAPHALUK 16</t>
  </si>
  <si>
    <t>TALAD SRISUK</t>
  </si>
  <si>
    <t>WAT SALUD</t>
  </si>
  <si>
    <t>TALAD TAMRU</t>
  </si>
  <si>
    <t>KINGKWENG 12</t>
  </si>
  <si>
    <t>TEPALUK K.M.20</t>
  </si>
  <si>
    <t>TG TECHNICAL PARKING</t>
  </si>
  <si>
    <t>KINGKAEW</t>
  </si>
  <si>
    <t>SUVARNAPHUMI CARGO</t>
  </si>
  <si>
    <t>M.KITTINAKORN BANGBOR</t>
  </si>
  <si>
    <t>BANGNA-TRAD KM.17.5/4</t>
  </si>
  <si>
    <t>MOOBAN MUANGKAEW</t>
  </si>
  <si>
    <t>TEESABAN BANGPU 60</t>
  </si>
  <si>
    <t>MOOBAN SAMAPORN</t>
  </si>
  <si>
    <t>BARING 10</t>
  </si>
  <si>
    <t xml:space="preserve">TESSABAN BANGPOO 72 </t>
  </si>
  <si>
    <t xml:space="preserve">BANGBOR KM. 29 </t>
  </si>
  <si>
    <t>BARING 24</t>
  </si>
  <si>
    <t>SOI SRIPETKARNKEHA</t>
  </si>
  <si>
    <t>WATBANGPUNG</t>
  </si>
  <si>
    <t>SOI SUKSAWAT 64</t>
  </si>
  <si>
    <t>SOI SUKSAWAT 39</t>
  </si>
  <si>
    <t>SOI ROMYEN</t>
  </si>
  <si>
    <t>SUKSAWAT 55</t>
  </si>
  <si>
    <t>SUKSAWAT 70</t>
  </si>
  <si>
    <t>MOOBAN PHETNGAM</t>
  </si>
  <si>
    <t>BANGNATRAD KM.16</t>
  </si>
  <si>
    <t>SOI MAHACHAI ( SAMUTPRAKARN )</t>
  </si>
  <si>
    <t>SOI POONCHAROEN</t>
  </si>
  <si>
    <t xml:space="preserve">SOI THAIPRAKAN </t>
  </si>
  <si>
    <t>SOI THAIPRAKAN 1</t>
  </si>
  <si>
    <t>SOI BOONMESUP</t>
  </si>
  <si>
    <t>MOOBAN SUANTHON</t>
  </si>
  <si>
    <t>NILUBON SOI 10</t>
  </si>
  <si>
    <t>MOOBAN SAPYANGYUEN</t>
  </si>
  <si>
    <t>SRIBOONRUANG 1</t>
  </si>
  <si>
    <t>PREMRUE THAI BARING</t>
  </si>
  <si>
    <t>THANON SUKHUMVIT SOI 27</t>
  </si>
  <si>
    <t>SOI THEPHARAK 8</t>
  </si>
  <si>
    <t>TEESABAN BANGPU 58</t>
  </si>
  <si>
    <t>NICOM BANGPU</t>
  </si>
  <si>
    <t>TESSABAN BANGPU 51</t>
  </si>
  <si>
    <t xml:space="preserve">LEG001 </t>
  </si>
  <si>
    <t xml:space="preserve">LEG002 </t>
  </si>
  <si>
    <t xml:space="preserve">LEG003 </t>
  </si>
  <si>
    <t>JAN'18 (25%)</t>
  </si>
  <si>
    <t>LEG</t>
  </si>
  <si>
    <t>Total RTSP JAN'18 (25%)</t>
  </si>
  <si>
    <t>PSP (25%) - FEB'17</t>
  </si>
  <si>
    <t>Commission PSA - FEB 2018</t>
  </si>
  <si>
    <t>PSP7312</t>
  </si>
  <si>
    <t>PSP7313</t>
  </si>
  <si>
    <t>PSP7314</t>
  </si>
  <si>
    <t>PSP7315</t>
  </si>
  <si>
    <t>PSP7316</t>
  </si>
  <si>
    <t>PSP7317</t>
  </si>
  <si>
    <t>PSP7318</t>
  </si>
  <si>
    <t>PSP7319</t>
  </si>
  <si>
    <t>PSP7320</t>
  </si>
  <si>
    <t>PSP7321</t>
  </si>
  <si>
    <t>PSP7322</t>
  </si>
  <si>
    <t>PSP7323</t>
  </si>
  <si>
    <t>PSP7324</t>
  </si>
  <si>
    <t>PSP7325</t>
  </si>
  <si>
    <t>PSP7326</t>
  </si>
  <si>
    <t>PSP7327</t>
  </si>
  <si>
    <t>PSP7328</t>
  </si>
  <si>
    <t>PSP7329</t>
  </si>
  <si>
    <t>PSP7330</t>
  </si>
  <si>
    <t>PSP7331</t>
  </si>
  <si>
    <t>PSP7332</t>
  </si>
  <si>
    <t>PSP7333</t>
  </si>
  <si>
    <t>PSP7334</t>
  </si>
  <si>
    <t>PSP7335</t>
  </si>
  <si>
    <t>PSP7336</t>
  </si>
  <si>
    <t>PSP7337</t>
  </si>
  <si>
    <t>PSP7338</t>
  </si>
  <si>
    <t>PSP7339</t>
  </si>
  <si>
    <t>PSP7340</t>
  </si>
  <si>
    <t>PSP7341</t>
  </si>
  <si>
    <t>PSP7342</t>
  </si>
  <si>
    <t>PSP7343</t>
  </si>
  <si>
    <t>PSP7344</t>
  </si>
  <si>
    <t>PSP7345</t>
  </si>
  <si>
    <t>PSP7346</t>
  </si>
  <si>
    <t>PSP7347</t>
  </si>
  <si>
    <t>PSP7348</t>
  </si>
  <si>
    <t>PSP7349</t>
  </si>
  <si>
    <t>PSP7350</t>
  </si>
  <si>
    <t>PSP7351</t>
  </si>
  <si>
    <t>PSP7352</t>
  </si>
  <si>
    <t>PSP7353</t>
  </si>
  <si>
    <t>PSP7354</t>
  </si>
  <si>
    <t>PSP7355</t>
  </si>
  <si>
    <t>PSP7356</t>
  </si>
  <si>
    <t>PSP7357</t>
  </si>
  <si>
    <t>PSP7358</t>
  </si>
  <si>
    <t>PSP7359</t>
  </si>
  <si>
    <t>PSP7360</t>
  </si>
  <si>
    <t>PSP7361</t>
  </si>
  <si>
    <t>PSP7362</t>
  </si>
  <si>
    <t>PSP7363</t>
  </si>
  <si>
    <t>PSP7364</t>
  </si>
  <si>
    <t>PSP7365</t>
  </si>
  <si>
    <t>PSP7366</t>
  </si>
  <si>
    <t>PSP7367</t>
  </si>
  <si>
    <t>PSP7368</t>
  </si>
  <si>
    <t>PSP7369</t>
  </si>
  <si>
    <t>PSP7370</t>
  </si>
  <si>
    <t>PSP7371</t>
  </si>
  <si>
    <t>ร้านเขียวกาแฟสด</t>
  </si>
  <si>
    <t>เอ็นเคชาพะยอม</t>
  </si>
  <si>
    <t>Kน้อย หินมงคล 888</t>
  </si>
  <si>
    <t>Sweety Bear Café</t>
  </si>
  <si>
    <t>คาร์แคร์</t>
  </si>
  <si>
    <t>เสวตสมบูรณ์</t>
  </si>
  <si>
    <t>เฟอร์ม่า</t>
  </si>
  <si>
    <t>วิญญูชน</t>
  </si>
  <si>
    <t>อ้อม บิ๊กไบค์</t>
  </si>
  <si>
    <t>ออย สแควร์</t>
  </si>
  <si>
    <t>ง่วนฮงล้ง วรจักร</t>
  </si>
  <si>
    <t>เร้นท์ อะ โค้ท</t>
  </si>
  <si>
    <t>ต้นข้าวการพิมพ์</t>
  </si>
  <si>
    <t>ดีซ์ คาเฟ่</t>
  </si>
  <si>
    <t>เคมมิสทรี</t>
  </si>
  <si>
    <t>เมดไลฟ์ พลัส 1</t>
  </si>
  <si>
    <t>เมดไลฟ์ พลัส 3</t>
  </si>
  <si>
    <t>ยูดี เฟรชมาร์ท</t>
  </si>
  <si>
    <t>ทองดี พีทีซี</t>
  </si>
  <si>
    <t>หนังสือเช่า</t>
  </si>
  <si>
    <t>โคฟูกุ</t>
  </si>
  <si>
    <t>โมเดรินกลาส</t>
  </si>
  <si>
    <t>เดอะ ทรีโอ</t>
  </si>
  <si>
    <t>โซดา พัพ</t>
  </si>
  <si>
    <t>รัตนชาติ</t>
  </si>
  <si>
    <t>ชินชัย</t>
  </si>
  <si>
    <t>วารี เซอร์วิส</t>
  </si>
  <si>
    <t>บ. เออีซี ฟิลเตอร์</t>
  </si>
  <si>
    <t>เอส พี คัลเลอร์</t>
  </si>
  <si>
    <t>สุพรีม เอ็กซ์เพรส</t>
  </si>
  <si>
    <t>เมงาเนะคอฟฟี่</t>
  </si>
  <si>
    <t>นายา</t>
  </si>
  <si>
    <t>วีย์ เฮิร์บ</t>
  </si>
  <si>
    <t>บ้านฟ้า</t>
  </si>
  <si>
    <t>กรีนเฮลร์ตี้</t>
  </si>
  <si>
    <t>บจก.ยู.ที.เอส เอ็นจิเนียริ่ง</t>
  </si>
  <si>
    <t>ร้าน วิษณุ เซอร์วิส</t>
  </si>
  <si>
    <t>จีเอ็น ค๊อฟฟี่</t>
  </si>
  <si>
    <t>มิราเคิล ค็อฟฟี่</t>
  </si>
  <si>
    <t>ลิงกัง</t>
  </si>
  <si>
    <t>ร้านยา บ้านยาดี</t>
  </si>
  <si>
    <t>ร้าน เฟรชชี่ฮับ</t>
  </si>
  <si>
    <t>HISHOTEL</t>
  </si>
  <si>
    <t>kahava café</t>
  </si>
  <si>
    <t>สน เรซซิ่ง ดีไซน์</t>
  </si>
  <si>
    <t>บิ๊ก วิชั่น</t>
  </si>
  <si>
    <t>ชีทราม</t>
  </si>
  <si>
    <t>ดอลล่าร์</t>
  </si>
  <si>
    <t>StickerToYou</t>
  </si>
  <si>
    <t>มีดี ค่าเฟ่</t>
  </si>
  <si>
    <t>ร้านคัลเลอร์โปรเกรชคอฟฟี่</t>
  </si>
  <si>
    <t>อาร์ทีเอ็นมอเตอร์สปอร์ต</t>
  </si>
  <si>
    <t>บ้านนมสด</t>
  </si>
  <si>
    <t>i-Hin Cafe'</t>
  </si>
  <si>
    <t>แอมเบี้ยน คอฟฟี่</t>
  </si>
  <si>
    <t>Sum KE</t>
  </si>
  <si>
    <t>Sum TTL</t>
  </si>
  <si>
    <t>Central Festival Chiang Mai</t>
  </si>
  <si>
    <t>Ayutthaya Park</t>
  </si>
  <si>
    <t>CentralPlaza Chonburi</t>
  </si>
  <si>
    <t>CentralPlaza Surat Thani</t>
  </si>
  <si>
    <t>Korat</t>
  </si>
  <si>
    <t>Lampang</t>
  </si>
  <si>
    <t>Saraburi</t>
  </si>
  <si>
    <t>Sriracha</t>
  </si>
  <si>
    <t>Harbor Mall</t>
  </si>
  <si>
    <t>Pattaya</t>
  </si>
  <si>
    <t>CPN Rayong</t>
  </si>
  <si>
    <t>Samutsakhon</t>
  </si>
  <si>
    <t>CPN Udonthani</t>
  </si>
  <si>
    <t>Chiangmai Airport</t>
  </si>
  <si>
    <t>Salaya</t>
  </si>
  <si>
    <t>Kanchanaburi</t>
  </si>
  <si>
    <t>Pethchaburi</t>
  </si>
  <si>
    <t>Suphanburi</t>
  </si>
  <si>
    <t>Lat Phrao 50</t>
  </si>
  <si>
    <t>B2S003</t>
  </si>
  <si>
    <t>Central Ladprao</t>
  </si>
  <si>
    <t>B2S004</t>
  </si>
  <si>
    <t>Central Rama 3</t>
  </si>
  <si>
    <t>B2S005</t>
  </si>
  <si>
    <t>Central World Plaza</t>
  </si>
  <si>
    <t>B2S006</t>
  </si>
  <si>
    <t>CPN Rama 9</t>
  </si>
  <si>
    <t>B2S007</t>
  </si>
  <si>
    <t>CPN Westgate</t>
  </si>
  <si>
    <t>B2S008</t>
  </si>
  <si>
    <t>Central Festival East Ville</t>
  </si>
  <si>
    <t>B2S009</t>
  </si>
  <si>
    <t>Robinson Srinakarin</t>
  </si>
  <si>
    <t>B2S010</t>
  </si>
  <si>
    <t>Espanade Ratchada</t>
  </si>
  <si>
    <t>B2S011</t>
  </si>
  <si>
    <t>The Crystal Park II</t>
  </si>
  <si>
    <t>B2S012</t>
  </si>
  <si>
    <t>Platform Wongwainyai</t>
  </si>
  <si>
    <t>B2S013</t>
  </si>
  <si>
    <t>SF Petchkasem</t>
  </si>
  <si>
    <t>B2S014</t>
  </si>
  <si>
    <t>CPN Salaya</t>
  </si>
  <si>
    <t>B2S015</t>
  </si>
  <si>
    <t>Robinson Samutprakan</t>
  </si>
  <si>
    <t>B2S016</t>
  </si>
  <si>
    <t>Big C Chaengwattana</t>
  </si>
  <si>
    <t>B2S017</t>
  </si>
  <si>
    <t>The Walk Ratchapruek</t>
  </si>
  <si>
    <t>B2S018</t>
  </si>
  <si>
    <t>The Crystal Rajchapruek</t>
  </si>
  <si>
    <t>B2S019</t>
  </si>
  <si>
    <t>Paseo Kanchanapisek</t>
  </si>
  <si>
    <t>B2S020</t>
  </si>
  <si>
    <t>Central Bangna</t>
  </si>
  <si>
    <t>B2S021</t>
  </si>
  <si>
    <t>Big C Fashion island</t>
  </si>
  <si>
    <t>B2S022</t>
  </si>
  <si>
    <t>Robinson Rungsit</t>
  </si>
  <si>
    <t>B2S023</t>
  </si>
  <si>
    <t>Central Chidlom</t>
  </si>
  <si>
    <t>B2S024</t>
  </si>
  <si>
    <t>Central Pinklao</t>
  </si>
  <si>
    <t>B2S025</t>
  </si>
  <si>
    <t>Central Rangsit</t>
  </si>
  <si>
    <t>B2S026</t>
  </si>
  <si>
    <t>Central Rama 2</t>
  </si>
  <si>
    <t>B2S027</t>
  </si>
  <si>
    <t>Robinson Fashion Island</t>
  </si>
  <si>
    <t>B2S028</t>
  </si>
  <si>
    <t>Central Chaengwattana</t>
  </si>
  <si>
    <t>B2S029</t>
  </si>
  <si>
    <t>Robinson Rattanathibeth</t>
  </si>
  <si>
    <t>B2S030</t>
  </si>
  <si>
    <t>Nawamin City</t>
  </si>
  <si>
    <t>B2S031</t>
  </si>
  <si>
    <t>SF Market Place</t>
  </si>
  <si>
    <t>B2S032</t>
  </si>
  <si>
    <t>CPN Mahachai</t>
  </si>
  <si>
    <t>B2S033</t>
  </si>
  <si>
    <t>CDS Phuket</t>
  </si>
  <si>
    <t>B2S034</t>
  </si>
  <si>
    <t>RBS Chonburi</t>
  </si>
  <si>
    <t>B2S035</t>
  </si>
  <si>
    <t>RBS Khonkaen</t>
  </si>
  <si>
    <t>B2S036</t>
  </si>
  <si>
    <t>CPN Chiang Mai 2</t>
  </si>
  <si>
    <t>B2S037</t>
  </si>
  <si>
    <t>CPN HADYAI</t>
  </si>
  <si>
    <t>B2S038</t>
  </si>
  <si>
    <t>RBS Udornthani</t>
  </si>
  <si>
    <t>B2S039</t>
  </si>
  <si>
    <t>RBS Chiang Rai</t>
  </si>
  <si>
    <t>B2S040</t>
  </si>
  <si>
    <t>RBS SURAT THANI</t>
  </si>
  <si>
    <t>B2S041</t>
  </si>
  <si>
    <t>LEG004</t>
  </si>
  <si>
    <t>4.Chonburi</t>
  </si>
  <si>
    <t>LEG005</t>
  </si>
  <si>
    <t>5.Nakornpathom</t>
  </si>
  <si>
    <t>LEG006</t>
  </si>
  <si>
    <t>6.Bangkapi</t>
  </si>
  <si>
    <t>LEG007</t>
  </si>
  <si>
    <t>7.Phetchaburi</t>
  </si>
  <si>
    <t>MBC Nikombangpoo</t>
  </si>
  <si>
    <t>MBC BCP Vipavadee Km.12</t>
  </si>
  <si>
    <t>MBC BCP Onnuch 17/1 (C Store)</t>
  </si>
  <si>
    <t xml:space="preserve">MBC BCP Rama 2 Km.78 </t>
  </si>
  <si>
    <t>MBC TCC-Num Heng</t>
  </si>
  <si>
    <t>MBC CTX Faham</t>
  </si>
  <si>
    <t>MBC CTX Sansai</t>
  </si>
  <si>
    <t>MBC Keha Nong Hoy - Chiengmai</t>
  </si>
  <si>
    <t xml:space="preserve">MBC Talad Pratu Kom </t>
  </si>
  <si>
    <t>MBC Talad Ton Payom 2</t>
  </si>
  <si>
    <t>MBC001</t>
  </si>
  <si>
    <t>MBC006</t>
  </si>
  <si>
    <t>MBC007</t>
  </si>
  <si>
    <t>MBC002</t>
  </si>
  <si>
    <t>MBC008</t>
  </si>
  <si>
    <t>MBC003</t>
  </si>
  <si>
    <t>MBC004</t>
  </si>
  <si>
    <t>MBC005</t>
  </si>
  <si>
    <t>MBC009</t>
  </si>
  <si>
    <t>MBC010</t>
  </si>
  <si>
    <t>Legacy</t>
  </si>
  <si>
    <t>Big C</t>
  </si>
  <si>
    <t>B2S Mega Bangna</t>
  </si>
  <si>
    <t>B2S CPN Korat</t>
  </si>
  <si>
    <t>Canopy Ekachai 87</t>
  </si>
  <si>
    <t xml:space="preserve">3.Rangsit </t>
  </si>
  <si>
    <t xml:space="preserve">2.Thong Lor </t>
  </si>
  <si>
    <t xml:space="preserve">1.Sathorn Thani </t>
  </si>
  <si>
    <t>Chonburi</t>
  </si>
  <si>
    <t xml:space="preserve">Rangsit </t>
  </si>
  <si>
    <t xml:space="preserve">Thong Lor </t>
  </si>
  <si>
    <t xml:space="preserve">Sathorn Thani </t>
  </si>
  <si>
    <t>Nakornpathom</t>
  </si>
  <si>
    <t>Bangkapi</t>
  </si>
  <si>
    <t>Phetchaburi</t>
  </si>
  <si>
    <t>Commission PSA - MAR 2018</t>
  </si>
  <si>
    <t>FEB'18 (25%)</t>
  </si>
  <si>
    <t>Total RTSP FEB'18 (25%)</t>
  </si>
  <si>
    <t>PSP (25%) - MAR'17</t>
  </si>
  <si>
    <t>PSP7372</t>
  </si>
  <si>
    <t>PSP7373</t>
  </si>
  <si>
    <t>PSP7374</t>
  </si>
  <si>
    <t>PSP7375</t>
  </si>
  <si>
    <t>PSP7376</t>
  </si>
  <si>
    <t>PSP7377</t>
  </si>
  <si>
    <t>ท็อป คาเฟ่</t>
  </si>
  <si>
    <t>ร้าน พีพี ก๊อปปี้</t>
  </si>
  <si>
    <t>คิ้ม เฟรช @ บางโปรง</t>
  </si>
  <si>
    <t>Sweet Leaf</t>
  </si>
  <si>
    <t>WER CAFE</t>
  </si>
  <si>
    <t>ทู ลิตเติ้ล แบร์</t>
  </si>
  <si>
    <t>Chachoengsao</t>
  </si>
  <si>
    <t>Ubonratchathani</t>
  </si>
  <si>
    <t>001</t>
  </si>
  <si>
    <t>002</t>
  </si>
  <si>
    <t>003</t>
  </si>
  <si>
    <t>006</t>
  </si>
  <si>
    <t>007</t>
  </si>
  <si>
    <t>008</t>
  </si>
  <si>
    <t>009</t>
  </si>
  <si>
    <t>010</t>
  </si>
  <si>
    <t>011</t>
  </si>
  <si>
    <t>012</t>
  </si>
  <si>
    <t>013</t>
  </si>
  <si>
    <t>015</t>
  </si>
  <si>
    <t>019</t>
  </si>
  <si>
    <t>021</t>
  </si>
  <si>
    <t>022</t>
  </si>
  <si>
    <t>023</t>
  </si>
  <si>
    <t>024</t>
  </si>
  <si>
    <t>025</t>
  </si>
  <si>
    <t>027</t>
  </si>
  <si>
    <t>028</t>
  </si>
  <si>
    <t>029</t>
  </si>
  <si>
    <t>031</t>
  </si>
  <si>
    <t>016</t>
  </si>
  <si>
    <t>030</t>
  </si>
  <si>
    <t>018</t>
  </si>
  <si>
    <t>020</t>
  </si>
  <si>
    <t>026</t>
  </si>
  <si>
    <t>032</t>
  </si>
  <si>
    <t>035</t>
  </si>
  <si>
    <t>033</t>
  </si>
  <si>
    <t>034</t>
  </si>
  <si>
    <t>037</t>
  </si>
  <si>
    <t>038</t>
  </si>
  <si>
    <t>039</t>
  </si>
  <si>
    <t>036</t>
  </si>
  <si>
    <t>040</t>
  </si>
  <si>
    <t>041</t>
  </si>
  <si>
    <t>042</t>
  </si>
  <si>
    <t>043</t>
  </si>
  <si>
    <t>044</t>
  </si>
  <si>
    <t>045</t>
  </si>
  <si>
    <t>046</t>
  </si>
  <si>
    <t>048</t>
  </si>
  <si>
    <t>049</t>
  </si>
  <si>
    <t>050</t>
  </si>
  <si>
    <t>052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</si>
  <si>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</si>
  <si>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</si>
  <si>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</si>
  <si>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</si>
  <si>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</si>
  <si>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</si>
  <si>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</si>
  <si>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</si>
  <si>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</si>
  <si>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</si>
  <si>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</si>
  <si>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BTS  SALADAENG</t>
  </si>
  <si>
    <t>PRACHARATBUMPEN  11</t>
  </si>
  <si>
    <t>MBC Prachachuen 12</t>
  </si>
  <si>
    <t>MBC Soi Prachum Surawong Road</t>
  </si>
  <si>
    <t>MBC011</t>
  </si>
  <si>
    <t>MBC012</t>
  </si>
  <si>
    <t>MAR'18 (25%)</t>
  </si>
  <si>
    <t>MBC</t>
  </si>
  <si>
    <t>ยังไม่ทำจ่าย</t>
  </si>
  <si>
    <t>PSP7378</t>
  </si>
  <si>
    <t>PSP7379</t>
  </si>
  <si>
    <t>PSP7380</t>
  </si>
  <si>
    <t>PSP7381</t>
  </si>
  <si>
    <t>PSP7382</t>
  </si>
  <si>
    <t>PSP7383</t>
  </si>
  <si>
    <t>PSP7384</t>
  </si>
  <si>
    <t>PSP7385</t>
  </si>
  <si>
    <t>PSP7386</t>
  </si>
  <si>
    <t>PSP7387</t>
  </si>
  <si>
    <t>PSP7388</t>
  </si>
  <si>
    <t>PSP7389</t>
  </si>
  <si>
    <t>PSP7390</t>
  </si>
  <si>
    <t>PSP7391</t>
  </si>
  <si>
    <t>PSP7392</t>
  </si>
  <si>
    <t>PSP7393</t>
  </si>
  <si>
    <t>PSP7394</t>
  </si>
  <si>
    <t>PSP7395</t>
  </si>
  <si>
    <t>PSP7396</t>
  </si>
  <si>
    <t>PSP7397</t>
  </si>
  <si>
    <t>PSP7398</t>
  </si>
  <si>
    <t>PSP7399</t>
  </si>
  <si>
    <t>PSP7400</t>
  </si>
  <si>
    <t>PSP7401</t>
  </si>
  <si>
    <t>PSP7402</t>
  </si>
  <si>
    <t>PSP7403</t>
  </si>
  <si>
    <t>PSP7404</t>
  </si>
  <si>
    <t>PSP7405</t>
  </si>
  <si>
    <t>PSP7406</t>
  </si>
  <si>
    <t>PSP7407</t>
  </si>
  <si>
    <t>PSP7408</t>
  </si>
  <si>
    <t>PSP7409</t>
  </si>
  <si>
    <t>PSP7410</t>
  </si>
  <si>
    <t>PSP7411</t>
  </si>
  <si>
    <t>PSP7412</t>
  </si>
  <si>
    <t>PSP7413</t>
  </si>
  <si>
    <t>PSP7414</t>
  </si>
  <si>
    <t>PSP7415</t>
  </si>
  <si>
    <t>PSP7416</t>
  </si>
  <si>
    <t>PSP7417</t>
  </si>
  <si>
    <t>PSP7418</t>
  </si>
  <si>
    <t>PSP7419</t>
  </si>
  <si>
    <t>PSP7420</t>
  </si>
  <si>
    <t>PSP7421</t>
  </si>
  <si>
    <t>PSP7422</t>
  </si>
  <si>
    <t>PSP7423</t>
  </si>
  <si>
    <t>PSP7424</t>
  </si>
  <si>
    <t>PSP7425</t>
  </si>
  <si>
    <t>PSP7426</t>
  </si>
  <si>
    <t>PSP7427</t>
  </si>
  <si>
    <t>PSP7428</t>
  </si>
  <si>
    <t>PSP7429</t>
  </si>
  <si>
    <t>PSP7430</t>
  </si>
  <si>
    <t>PSP7431</t>
  </si>
  <si>
    <t>PSP7432</t>
  </si>
  <si>
    <t>PSP7433</t>
  </si>
  <si>
    <t>PSP7434</t>
  </si>
  <si>
    <t>PSP7435</t>
  </si>
  <si>
    <t>PSP7436</t>
  </si>
  <si>
    <t>PSP7437</t>
  </si>
  <si>
    <t>PSP7438</t>
  </si>
  <si>
    <t>PSP7439</t>
  </si>
  <si>
    <t>PSP7440</t>
  </si>
  <si>
    <t>PSP7441</t>
  </si>
  <si>
    <t>PSP7442</t>
  </si>
  <si>
    <t>PSP7443</t>
  </si>
  <si>
    <t>PSP7444</t>
  </si>
  <si>
    <t>PSP7445</t>
  </si>
  <si>
    <t>PSP7446</t>
  </si>
  <si>
    <t>PSP7447</t>
  </si>
  <si>
    <t>PSP7448</t>
  </si>
  <si>
    <t>PSP7449</t>
  </si>
  <si>
    <t>PSP7450</t>
  </si>
  <si>
    <t>PSP7451</t>
  </si>
  <si>
    <t>PSP7452</t>
  </si>
  <si>
    <t>PSP7453</t>
  </si>
  <si>
    <t>PSP7454</t>
  </si>
  <si>
    <t>PSP7455</t>
  </si>
  <si>
    <t>PSP7456</t>
  </si>
  <si>
    <t>PSP7457</t>
  </si>
  <si>
    <t>PSP7458</t>
  </si>
  <si>
    <t>PSP7459</t>
  </si>
  <si>
    <t>PSP7460</t>
  </si>
  <si>
    <t>PSP7461</t>
  </si>
  <si>
    <t>ควิก ซัพพลาย</t>
  </si>
  <si>
    <t>101 โซลูชั่น</t>
  </si>
  <si>
    <t>ร้านเพชรกมลอุปกรณ์</t>
  </si>
  <si>
    <t>เภตรา</t>
  </si>
  <si>
    <t>Sixsensemobile</t>
  </si>
  <si>
    <t>C'flower&amp;design</t>
  </si>
  <si>
    <t>กะหมา กะแมว 1</t>
  </si>
  <si>
    <t>กะหมา กะแมว 2</t>
  </si>
  <si>
    <t>ซูเคร่ เค้ก แอนด์ คาเฟ่</t>
  </si>
  <si>
    <t>เภสัชปันยา</t>
  </si>
  <si>
    <t>Balloonwink</t>
  </si>
  <si>
    <t>ร้านยาศิริเสาธง</t>
  </si>
  <si>
    <t>บราวนี่เพ็ทมาร์ท</t>
  </si>
  <si>
    <t>101 &amp; Co. Coffee Station</t>
  </si>
  <si>
    <t>SIAMMED</t>
  </si>
  <si>
    <t>Lazy max café</t>
  </si>
  <si>
    <t>ร้านมีดีมาบุก</t>
  </si>
  <si>
    <t>กิ๊ฟช๊อป หัวมุมวังหิน</t>
  </si>
  <si>
    <t>นานา โฟน</t>
  </si>
  <si>
    <t>Black Box Ticket</t>
  </si>
  <si>
    <t>Echo Coffee</t>
  </si>
  <si>
    <t>ซุปเปอร์คูล</t>
  </si>
  <si>
    <t>โรเซทต้า คอฟฟี่ โรสท์เตอร์</t>
  </si>
  <si>
    <t>บ.สยามเครื่องชั่งแอนด์ซิสเต็ม</t>
  </si>
  <si>
    <t>i True iT</t>
  </si>
  <si>
    <t>รีเทิร์น เพ็ท</t>
  </si>
  <si>
    <t>ARTFUL CUSTOM</t>
  </si>
  <si>
    <t>กาแฟสดคอฟแมน</t>
  </si>
  <si>
    <t> Ok Express</t>
  </si>
  <si>
    <t>ผิง ผิง แอนด์ บิ้วตี้</t>
  </si>
  <si>
    <t>ทีเอ็น 2 เค</t>
  </si>
  <si>
    <t>พีเอ็นคอมเซอวิส</t>
  </si>
  <si>
    <t>มงคลพาณิชย์</t>
  </si>
  <si>
    <t>ปรีชาอิเล็คโทรนิคส์</t>
  </si>
  <si>
    <t>ชาพะยอม จรัญฯ 35</t>
  </si>
  <si>
    <t>เฌอเอม</t>
  </si>
  <si>
    <t xml:space="preserve">อดุลอินเตอร์ไลท์ </t>
  </si>
  <si>
    <t>Rabbit</t>
  </si>
  <si>
    <t>เฟรชคลับ</t>
  </si>
  <si>
    <t>ร้านฮั่วกี่</t>
  </si>
  <si>
    <t>soryonbike</t>
  </si>
  <si>
    <t>อาเธอร์ ซีซีทีวี</t>
  </si>
  <si>
    <t>ศิษย์หลวงพ่อมุ่ย</t>
  </si>
  <si>
    <t>HWA SHOP</t>
  </si>
  <si>
    <t>ชาพะยอม นวนคร</t>
  </si>
  <si>
    <t>นินจา</t>
  </si>
  <si>
    <t>ร้านนิวบุ๊คแอนด์คอม ธงฟ้า</t>
  </si>
  <si>
    <t>Toys Mobile Shop</t>
  </si>
  <si>
    <t>กวงเฮงเภสัช สาขาบางบอน3</t>
  </si>
  <si>
    <t>กวงเฮงเภสัช สาขาวัดม่วง</t>
  </si>
  <si>
    <t>โตวัน ฮาร์ดแวร์</t>
  </si>
  <si>
    <t>บ้านลุงวิน</t>
  </si>
  <si>
    <t>บิ้วท์ โฮมสโตร์</t>
  </si>
  <si>
    <t>มู้ด แอนด์ โทน</t>
  </si>
  <si>
    <t>KT-BIKE</t>
  </si>
  <si>
    <t>ดีเซลซิสเท็มส์</t>
  </si>
  <si>
    <t>ร้านร้อยปอนด์</t>
  </si>
  <si>
    <t>กำไร</t>
  </si>
  <si>
    <t>โอเค 20</t>
  </si>
  <si>
    <t>ซี.เค.เอ.</t>
  </si>
  <si>
    <t>ร้านธรรมบุญ</t>
  </si>
  <si>
    <t>Celebrity Clinic</t>
  </si>
  <si>
    <t>Celebrity Clinic (2)</t>
  </si>
  <si>
    <t>FAF บางใหญ่สแควร์</t>
  </si>
  <si>
    <t>สยามบอร์โรว์แบ๊คส์</t>
  </si>
  <si>
    <t>บริษัท ไฟล้ท์ เซ็นเตอร์ จํากัด</t>
  </si>
  <si>
    <t>คอสเวย์</t>
  </si>
  <si>
    <t>Coolbeanz Cafe</t>
  </si>
  <si>
    <t>ไทยพัฒนา</t>
  </si>
  <si>
    <t>ร้านยาพหล</t>
  </si>
  <si>
    <t>โปรไลฟ์ โฟโต้ดิจิตอล</t>
  </si>
  <si>
    <t>Attorney285</t>
  </si>
  <si>
    <t>ปิ๊ง</t>
  </si>
  <si>
    <t>บจ.พรศรีจักรยานยนต์</t>
  </si>
  <si>
    <t>Books Online Shop</t>
  </si>
  <si>
    <t>บีที พลัส เทรดดิ้ง</t>
  </si>
  <si>
    <t>แบมบู บิวตี้ แอนด์ ซาลอน</t>
  </si>
  <si>
    <t>TKR CAR WASH</t>
  </si>
  <si>
    <t>เซนเซน ฟาร์มาซี</t>
  </si>
  <si>
    <t>แม้นอินทร์</t>
  </si>
  <si>
    <t>ออคโทพุส</t>
  </si>
  <si>
    <t>ผ้าใบเงินล้าน</t>
  </si>
  <si>
    <t>สมุนไพรบ้านกาญจน์</t>
  </si>
  <si>
    <t>T&amp;B Cafe'</t>
  </si>
  <si>
    <t>So Chic I coffee &amp; food station</t>
  </si>
  <si>
    <t>โต๊ะแป้งคุณหนิง</t>
  </si>
  <si>
    <t>MAJOR RANGSIT</t>
  </si>
  <si>
    <t>RANGSITUNIVERSITY 2</t>
  </si>
  <si>
    <t>-</t>
  </si>
  <si>
    <t>The Park Krungthep Kritha</t>
  </si>
  <si>
    <t>8.Chiang Mai</t>
  </si>
  <si>
    <t>9.Khon Kaen</t>
  </si>
  <si>
    <t>LEG008</t>
  </si>
  <si>
    <t>LEG009</t>
  </si>
  <si>
    <t>APR'18 (25%)</t>
  </si>
  <si>
    <t>Total RTSP APR'18 (25%)</t>
  </si>
  <si>
    <t>ยังไม่ต้องทำจ่าย</t>
  </si>
  <si>
    <t>PSP7462</t>
  </si>
  <si>
    <t>PSP7463</t>
  </si>
  <si>
    <t>PSP7464</t>
  </si>
  <si>
    <t>PSP7465</t>
  </si>
  <si>
    <t>PSP7466</t>
  </si>
  <si>
    <t>PSP7467</t>
  </si>
  <si>
    <t>PSP7468</t>
  </si>
  <si>
    <t>PSP7469</t>
  </si>
  <si>
    <t>PSP7470</t>
  </si>
  <si>
    <t>PSP7471</t>
  </si>
  <si>
    <t>PSP7472</t>
  </si>
  <si>
    <t>PSP7473</t>
  </si>
  <si>
    <t>PSP7474</t>
  </si>
  <si>
    <t>PSP7475</t>
  </si>
  <si>
    <t>PSP7476</t>
  </si>
  <si>
    <t>PSP7477</t>
  </si>
  <si>
    <t>PSP7478</t>
  </si>
  <si>
    <t>PSP7479</t>
  </si>
  <si>
    <t>PSP7480</t>
  </si>
  <si>
    <t>PSP7481</t>
  </si>
  <si>
    <t>PSP7482</t>
  </si>
  <si>
    <t>PSP7483</t>
  </si>
  <si>
    <t>PSP7484</t>
  </si>
  <si>
    <t>PSP7485</t>
  </si>
  <si>
    <t>PSP7486</t>
  </si>
  <si>
    <t>PSP7487</t>
  </si>
  <si>
    <t>PSP7488</t>
  </si>
  <si>
    <t>PSP7489</t>
  </si>
  <si>
    <t>PSP7490</t>
  </si>
  <si>
    <t>PSP7491</t>
  </si>
  <si>
    <t>PSP7492</t>
  </si>
  <si>
    <t>PSP7493</t>
  </si>
  <si>
    <t>PSP7494</t>
  </si>
  <si>
    <t>PSP7495</t>
  </si>
  <si>
    <t>PSP7496</t>
  </si>
  <si>
    <t>PSP7497</t>
  </si>
  <si>
    <t>PSP7498</t>
  </si>
  <si>
    <t>PSP7499</t>
  </si>
  <si>
    <t>PSP7500</t>
  </si>
  <si>
    <t>PSP7501</t>
  </si>
  <si>
    <t>PSP7502</t>
  </si>
  <si>
    <t>PSP7503</t>
  </si>
  <si>
    <t>PSP7504</t>
  </si>
  <si>
    <t>PSP7505</t>
  </si>
  <si>
    <t>PSP7506</t>
  </si>
  <si>
    <t>PSP7507</t>
  </si>
  <si>
    <t>PSP7508</t>
  </si>
  <si>
    <t>PSP7509</t>
  </si>
  <si>
    <t>PSP7510</t>
  </si>
  <si>
    <t>PSP7511</t>
  </si>
  <si>
    <t>PSP7512</t>
  </si>
  <si>
    <t>PSP7513</t>
  </si>
  <si>
    <t>PSP7514</t>
  </si>
  <si>
    <t>PSP7515</t>
  </si>
  <si>
    <t>PSP7516</t>
  </si>
  <si>
    <t>PSP7517</t>
  </si>
  <si>
    <t>PSP7518</t>
  </si>
  <si>
    <t>PSP7519</t>
  </si>
  <si>
    <t>PSP7520</t>
  </si>
  <si>
    <t>PSP7521</t>
  </si>
  <si>
    <t>PSP7522</t>
  </si>
  <si>
    <t>PSP7523</t>
  </si>
  <si>
    <t>PSP7524</t>
  </si>
  <si>
    <t>PSP7525</t>
  </si>
  <si>
    <t>PSP7526</t>
  </si>
  <si>
    <t>PSP7527</t>
  </si>
  <si>
    <t>PSP7528</t>
  </si>
  <si>
    <t>PSP7529</t>
  </si>
  <si>
    <t>PSP7530</t>
  </si>
  <si>
    <t>PSP7531</t>
  </si>
  <si>
    <t>PSP7532</t>
  </si>
  <si>
    <t>PSP7533</t>
  </si>
  <si>
    <t>PSP7534</t>
  </si>
  <si>
    <t>PSP7535</t>
  </si>
  <si>
    <t>PSP7536</t>
  </si>
  <si>
    <t>PSP7537</t>
  </si>
  <si>
    <t>PSP7538</t>
  </si>
  <si>
    <t>PSP7539</t>
  </si>
  <si>
    <t>PSP7540</t>
  </si>
  <si>
    <t>PSP7541</t>
  </si>
  <si>
    <t>PSP7542</t>
  </si>
  <si>
    <t>PSP7543</t>
  </si>
  <si>
    <t>PSP7544</t>
  </si>
  <si>
    <t>PSP7545</t>
  </si>
  <si>
    <t>PSP7546</t>
  </si>
  <si>
    <t>PSP7547</t>
  </si>
  <si>
    <t>PSP7548</t>
  </si>
  <si>
    <t>PSP7549</t>
  </si>
  <si>
    <t>PSP7550</t>
  </si>
  <si>
    <t>PSP7551</t>
  </si>
  <si>
    <t>PSP7552</t>
  </si>
  <si>
    <t>UP2PAPA</t>
  </si>
  <si>
    <t>Boy Bar</t>
  </si>
  <si>
    <t>NTNรองเท้ามือสอง</t>
  </si>
  <si>
    <t>ปูตา</t>
  </si>
  <si>
    <t>ป.เจริญ</t>
  </si>
  <si>
    <t xml:space="preserve">Happy Collection </t>
  </si>
  <si>
    <t>เอ็ม.เค.แมนชั่น</t>
  </si>
  <si>
    <t>โกลเด้น เพ็ทช็อป</t>
  </si>
  <si>
    <t>บจก.บียอนด์ อินโนเวชั่น (ประเทศไทย)</t>
  </si>
  <si>
    <t>Chern cup café</t>
  </si>
  <si>
    <t>แม๊กซ์สเตชั่นเนอรี่ กรุ๊ป จำกัด</t>
  </si>
  <si>
    <t>กายาสุขะ โฮสเทลแอนด์คาเฟ่</t>
  </si>
  <si>
    <t>จงเสถียรเภสัช</t>
  </si>
  <si>
    <t>บริษัท เจ.ซี. เซ็นต์หลุยส์ จำกัด</t>
  </si>
  <si>
    <t>Two Autosport</t>
  </si>
  <si>
    <t>Love Cartooncake</t>
  </si>
  <si>
    <t>Kids Mom</t>
  </si>
  <si>
    <t>โอ๋ร้านของฝาก</t>
  </si>
  <si>
    <t>Plankton Coffee Bar</t>
  </si>
  <si>
    <t>TargetExpress</t>
  </si>
  <si>
    <t>ร้านยาแคปซูล</t>
  </si>
  <si>
    <t>ฮอพบอน</t>
  </si>
  <si>
    <t>พรพรหม</t>
  </si>
  <si>
    <t>Day to Night Coffee &amp; Restaurant</t>
  </si>
  <si>
    <t>Anything Else?</t>
  </si>
  <si>
    <t>Bar Craft</t>
  </si>
  <si>
    <t>ร้านถ่ายเอกสารสะพานฟ้า</t>
  </si>
  <si>
    <t>พเยาว์</t>
  </si>
  <si>
    <t>F &amp; A Toy</t>
  </si>
  <si>
    <t>Wash me Please</t>
  </si>
  <si>
    <t>จีเนียส</t>
  </si>
  <si>
    <t>ชัยสิทธิ์การ์ดทอง</t>
  </si>
  <si>
    <t>ยิ่งเจริญ วรจักร</t>
  </si>
  <si>
    <t>เอมมูร่า งาดำ หนองจอก</t>
  </si>
  <si>
    <t>ลีมี่ ก๊อปปี้ ปริ้นท์</t>
  </si>
  <si>
    <t>เอก ออดิโอ ซาวด์</t>
  </si>
  <si>
    <t>ปริ้น หน้าซอย</t>
  </si>
  <si>
    <t>สุขนิธินาถ</t>
  </si>
  <si>
    <t>ศึกษาภัณฑ์ คลองสาม</t>
  </si>
  <si>
    <t>อินวะษาอะไหล่แอร์</t>
  </si>
  <si>
    <t>Join Music</t>
  </si>
  <si>
    <t>Me 'Nuj Bakery</t>
  </si>
  <si>
    <t>ขอซัก T</t>
  </si>
  <si>
    <t>รินรดา</t>
  </si>
  <si>
    <t>เจ้าหญิง 1</t>
  </si>
  <si>
    <t>เจ้าหญิง 2</t>
  </si>
  <si>
    <t>เจ้าหญิง 3</t>
  </si>
  <si>
    <t>Future man ฟิวเจอร์แมน</t>
  </si>
  <si>
    <t>Nano fone</t>
  </si>
  <si>
    <t>P Smart net</t>
  </si>
  <si>
    <t>ฉั่ง เฮง ล้ง</t>
  </si>
  <si>
    <t>The Pharma</t>
  </si>
  <si>
    <t>ยาดี หัวตะเข้</t>
  </si>
  <si>
    <t>ร้านชาพะยอม @ จันทรเกษม</t>
  </si>
  <si>
    <t>Happy Cafe</t>
  </si>
  <si>
    <t>อัจฉราวดี แสงอาวุธ(โจ๊ก)</t>
  </si>
  <si>
    <t>หจก เอส.วี.เอส. ดิจิตอล ซัพพลาย</t>
  </si>
  <si>
    <t>ไบค์ อิน บ็อก</t>
  </si>
  <si>
    <t>ไอซ์บริการ</t>
  </si>
  <si>
    <t>บี.เซอวิส</t>
  </si>
  <si>
    <t>บ้านคุณ</t>
  </si>
  <si>
    <t>เก่งเจริญ - บางใหญ่</t>
  </si>
  <si>
    <t>ตรอ.ราชพฤกษ์</t>
  </si>
  <si>
    <t>เก่งเจริญ - ซอยกันตนา</t>
  </si>
  <si>
    <t>ร้านอารีย์</t>
  </si>
  <si>
    <t>ร้านกันย์สปอร์ต</t>
  </si>
  <si>
    <t>บริษัทเรโน เทค จำกัด</t>
  </si>
  <si>
    <t>หจก.ธนกฤตการป้าย</t>
  </si>
  <si>
    <t>ร้านยาแฟมิลี่</t>
  </si>
  <si>
    <t>มายปั๊ปปี้โซน</t>
  </si>
  <si>
    <t>สกุลแอร์</t>
  </si>
  <si>
    <t>AS Insurance</t>
  </si>
  <si>
    <t>พิบูลย์สิน</t>
  </si>
  <si>
    <t>เสือ Petshop</t>
  </si>
  <si>
    <t>มั่งมีศรีสุข</t>
  </si>
  <si>
    <t>ร้านสมศักดิ์บริการ</t>
  </si>
  <si>
    <t>เอเซียประกันภัย</t>
  </si>
  <si>
    <t>ที.เอ็น. โมบาย</t>
  </si>
  <si>
    <t>คลังยาศิริเวช</t>
  </si>
  <si>
    <t>นิติสาส์น ลุงชาวใต้</t>
  </si>
  <si>
    <t>บ้านนมกระต่ายน้อย</t>
  </si>
  <si>
    <t>บีเอ็มเอสบ็อกซ์ กิ่งแก้ว</t>
  </si>
  <si>
    <t>บีเอ็มเอสบ็อกซ์ บางโฉลง</t>
  </si>
  <si>
    <t>นาตาลี</t>
  </si>
  <si>
    <t>เจ เจ เอ็น วอชท์</t>
  </si>
  <si>
    <t>นานา เอ็กซ์เพรส</t>
  </si>
  <si>
    <t>ทีเอ็น เบรค</t>
  </si>
  <si>
    <t>บ้านสมุนไพรโอสถ</t>
  </si>
  <si>
    <t>ร้านมันนี่โซน</t>
  </si>
  <si>
    <t>LAKB</t>
  </si>
  <si>
    <t>นางสาวอรพิน สุขีลักษณ์</t>
  </si>
  <si>
    <t>นางสาวกฤษณา พิมพา</t>
  </si>
  <si>
    <t>PSP (25%) - MAY'18</t>
  </si>
  <si>
    <t>Commission PSA - MAY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</si>
</sst>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name val="Calibri"/>
      <family val="2"/>
      <scheme val="minor"/>
    </font>
    <font>
      <sz val="10"/>
      <color rgb="FF333333"/>
      <name val="Tahoma"/>
      <family val="2"/>
    </font>
    <font>
      <b/>
      <u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sz val="10"/>
      <color theme="1"/>
      <name val="Calibri Light"/>
      <family val="2"/>
      <scheme val="major"/>
    </font>
    <font>
      <b/>
      <sz val="10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1" fillId="0" borderId="0"/>
  </cellStyleXfs>
  <cellXfs count="356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164" fontId="4" fillId="2" borderId="4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left" vertical="center"/>
    </xf>
    <xf numFmtId="164" fontId="7" fillId="2" borderId="1" xfId="1" applyNumberFormat="1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4" fillId="2" borderId="1" xfId="0" applyFont="1" applyFill="1" applyBorder="1"/>
    <xf numFmtId="0" fontId="4" fillId="2" borderId="1" xfId="0" applyNumberFormat="1" applyFont="1" applyFill="1" applyBorder="1" applyAlignment="1">
      <alignment horizontal="left"/>
    </xf>
    <xf numFmtId="0" fontId="4" fillId="2" borderId="1" xfId="1" applyNumberFormat="1" applyFont="1" applyFill="1" applyBorder="1" applyAlignment="1">
      <alignment horizontal="left"/>
    </xf>
    <xf numFmtId="0" fontId="9" fillId="7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1" xfId="2" applyFont="1" applyBorder="1"/>
    <xf numFmtId="0" fontId="0" fillId="0" borderId="0" xfId="0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center"/>
    </xf>
    <xf numFmtId="164" fontId="4" fillId="0" borderId="1" xfId="1" applyNumberFormat="1" applyFont="1" applyFill="1" applyBorder="1"/>
    <xf numFmtId="164" fontId="4" fillId="0" borderId="1" xfId="1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left"/>
    </xf>
    <xf numFmtId="164" fontId="3" fillId="8" borderId="1" xfId="1" applyNumberFormat="1" applyFont="1" applyFill="1" applyBorder="1"/>
    <xf numFmtId="164" fontId="4" fillId="9" borderId="1" xfId="1" applyNumberFormat="1" applyFont="1" applyFill="1" applyBorder="1" applyAlignment="1">
      <alignment horizontal="left"/>
    </xf>
    <xf numFmtId="164" fontId="4" fillId="9" borderId="1" xfId="1" applyNumberFormat="1" applyFont="1" applyFill="1" applyBorder="1"/>
    <xf numFmtId="0" fontId="10" fillId="2" borderId="1" xfId="0" applyFont="1" applyFill="1" applyBorder="1" applyAlignment="1">
      <alignment horizontal="righ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2" borderId="5" xfId="1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12" fillId="2" borderId="1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right" vertical="center"/>
    </xf>
    <xf numFmtId="0" fontId="13" fillId="0" borderId="1" xfId="2" applyFont="1" applyBorder="1" applyAlignment="1">
      <alignment horizontal="center"/>
    </xf>
    <xf numFmtId="0" fontId="13" fillId="0" borderId="1" xfId="2" applyFont="1" applyBorder="1"/>
    <xf numFmtId="164" fontId="7" fillId="0" borderId="1" xfId="1" applyNumberFormat="1" applyFont="1" applyBorder="1"/>
    <xf numFmtId="164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164" fontId="7" fillId="2" borderId="1" xfId="1" applyNumberFormat="1" applyFont="1" applyFill="1" applyBorder="1"/>
    <xf numFmtId="0" fontId="4" fillId="2" borderId="0" xfId="0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3" fillId="10" borderId="1" xfId="1" applyFont="1" applyFill="1" applyBorder="1" applyAlignment="1">
      <alignment horizontal="center" vertical="center"/>
    </xf>
    <xf numFmtId="43" fontId="3" fillId="6" borderId="1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64" fontId="4" fillId="0" borderId="1" xfId="1" applyNumberFormat="1" applyFont="1" applyBorder="1"/>
    <xf numFmtId="43" fontId="4" fillId="0" borderId="1" xfId="1" applyNumberFormat="1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43" fontId="4" fillId="2" borderId="1" xfId="1" applyNumberFormat="1" applyFont="1" applyFill="1" applyBorder="1" applyAlignment="1">
      <alignment horizontal="center" vertical="center"/>
    </xf>
    <xf numFmtId="43" fontId="4" fillId="0" borderId="1" xfId="1" applyNumberFormat="1" applyFont="1" applyBorder="1" applyAlignment="1">
      <alignment vertical="center"/>
    </xf>
    <xf numFmtId="43" fontId="4" fillId="2" borderId="3" xfId="1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horizontal="center" vertical="center"/>
    </xf>
    <xf numFmtId="43" fontId="3" fillId="4" borderId="1" xfId="1" applyNumberFormat="1" applyFont="1" applyFill="1" applyBorder="1" applyAlignment="1">
      <alignment horizontal="right" vertical="center"/>
    </xf>
    <xf numFmtId="0" fontId="3" fillId="11" borderId="1" xfId="0" applyFont="1" applyFill="1" applyBorder="1" applyAlignment="1">
      <alignment horizontal="center" vertical="center"/>
    </xf>
    <xf numFmtId="43" fontId="4" fillId="11" borderId="1" xfId="1" applyNumberFormat="1" applyFont="1" applyFill="1" applyBorder="1" applyAlignment="1">
      <alignment horizontal="center" vertical="center"/>
    </xf>
    <xf numFmtId="43" fontId="3" fillId="11" borderId="1" xfId="0" applyNumberFormat="1" applyFont="1" applyFill="1" applyBorder="1" applyAlignment="1">
      <alignment horizontal="center" vertical="center"/>
    </xf>
    <xf numFmtId="43" fontId="4" fillId="11" borderId="1" xfId="1" applyNumberFormat="1" applyFont="1" applyFill="1" applyBorder="1" applyAlignment="1">
      <alignment vertical="center"/>
    </xf>
    <xf numFmtId="43" fontId="4" fillId="11" borderId="3" xfId="1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164" fontId="4" fillId="2" borderId="1" xfId="1" applyNumberFormat="1" applyFont="1" applyFill="1" applyBorder="1"/>
    <xf numFmtId="0" fontId="4" fillId="0" borderId="7" xfId="0" applyFont="1" applyBorder="1" applyAlignment="1">
      <alignment vertical="center"/>
    </xf>
    <xf numFmtId="164" fontId="4" fillId="2" borderId="1" xfId="1" applyNumberFormat="1" applyFont="1" applyFill="1" applyBorder="1" applyAlignment="1">
      <alignment horizontal="right" vertical="center"/>
    </xf>
    <xf numFmtId="43" fontId="4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43" fontId="3" fillId="8" borderId="1" xfId="1" applyNumberFormat="1" applyFont="1" applyFill="1" applyBorder="1"/>
    <xf numFmtId="0" fontId="3" fillId="12" borderId="1" xfId="0" applyFont="1" applyFill="1" applyBorder="1" applyAlignment="1">
      <alignment horizontal="center" vertical="center"/>
    </xf>
    <xf numFmtId="9" fontId="3" fillId="12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9" fontId="3" fillId="13" borderId="1" xfId="0" applyNumberFormat="1" applyFont="1" applyFill="1" applyBorder="1" applyAlignment="1">
      <alignment horizontal="center" vertical="center"/>
    </xf>
    <xf numFmtId="164" fontId="3" fillId="13" borderId="1" xfId="1" applyNumberFormat="1" applyFont="1" applyFill="1" applyBorder="1" applyAlignment="1">
      <alignment horizontal="right" vertical="center"/>
    </xf>
    <xf numFmtId="43" fontId="3" fillId="13" borderId="1" xfId="1" applyNumberFormat="1" applyFont="1" applyFill="1" applyBorder="1" applyAlignment="1">
      <alignment horizontal="right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9" borderId="1" xfId="0" applyFont="1" applyFill="1" applyBorder="1"/>
    <xf numFmtId="0" fontId="3" fillId="0" borderId="0" xfId="0" applyFont="1" applyAlignment="1">
      <alignment vertical="center"/>
    </xf>
    <xf numFmtId="43" fontId="3" fillId="2" borderId="3" xfId="1" applyNumberFormat="1" applyFont="1" applyFill="1" applyBorder="1" applyAlignment="1">
      <alignment horizontal="center" vertical="center" wrapText="1"/>
    </xf>
    <xf numFmtId="0" fontId="14" fillId="2" borderId="1" xfId="3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43" fontId="4" fillId="2" borderId="1" xfId="1" applyFont="1" applyFill="1" applyBorder="1"/>
    <xf numFmtId="43" fontId="4" fillId="9" borderId="1" xfId="1" applyFont="1" applyFill="1" applyBorder="1"/>
    <xf numFmtId="0" fontId="3" fillId="2" borderId="1" xfId="0" applyFont="1" applyFill="1" applyBorder="1" applyAlignment="1">
      <alignment horizontal="center" vertical="center"/>
    </xf>
    <xf numFmtId="43" fontId="3" fillId="2" borderId="1" xfId="1" applyNumberFormat="1" applyFont="1" applyFill="1" applyBorder="1" applyAlignment="1">
      <alignment vertical="center"/>
    </xf>
    <xf numFmtId="43" fontId="4" fillId="0" borderId="1" xfId="1" applyFont="1" applyBorder="1"/>
    <xf numFmtId="0" fontId="3" fillId="2" borderId="0" xfId="0" applyFont="1" applyFill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3" fillId="15" borderId="1" xfId="0" applyNumberFormat="1" applyFont="1" applyFill="1" applyBorder="1" applyAlignment="1">
      <alignment horizontal="center" vertical="center"/>
    </xf>
    <xf numFmtId="43" fontId="3" fillId="15" borderId="1" xfId="1" applyFont="1" applyFill="1" applyBorder="1" applyAlignment="1">
      <alignment horizontal="center" vertical="center"/>
    </xf>
    <xf numFmtId="43" fontId="3" fillId="15" borderId="2" xfId="1" applyFont="1" applyFill="1" applyBorder="1" applyAlignment="1">
      <alignment horizontal="center" vertical="center"/>
    </xf>
    <xf numFmtId="43" fontId="15" fillId="9" borderId="1" xfId="0" applyNumberFormat="1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43" fontId="15" fillId="9" borderId="3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/>
    </xf>
    <xf numFmtId="43" fontId="4" fillId="0" borderId="1" xfId="1" applyFont="1" applyFill="1" applyBorder="1" applyAlignment="1">
      <alignment horizontal="center"/>
    </xf>
    <xf numFmtId="43" fontId="4" fillId="2" borderId="1" xfId="1" applyFont="1" applyFill="1" applyBorder="1" applyAlignment="1">
      <alignment horizontal="center"/>
    </xf>
    <xf numFmtId="0" fontId="9" fillId="16" borderId="1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9" fontId="3" fillId="16" borderId="1" xfId="0" applyNumberFormat="1" applyFont="1" applyFill="1" applyBorder="1" applyAlignment="1">
      <alignment horizontal="center" vertical="center"/>
    </xf>
    <xf numFmtId="164" fontId="3" fillId="16" borderId="1" xfId="0" applyNumberFormat="1" applyFont="1" applyFill="1" applyBorder="1"/>
    <xf numFmtId="164" fontId="3" fillId="16" borderId="1" xfId="1" applyNumberFormat="1" applyFont="1" applyFill="1" applyBorder="1"/>
    <xf numFmtId="43" fontId="3" fillId="16" borderId="1" xfId="1" applyFont="1" applyFill="1" applyBorder="1"/>
    <xf numFmtId="0" fontId="17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4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43" fontId="4" fillId="17" borderId="1" xfId="1" applyNumberFormat="1" applyFont="1" applyFill="1" applyBorder="1" applyAlignment="1">
      <alignment horizontal="center" vertical="center"/>
    </xf>
    <xf numFmtId="43" fontId="4" fillId="17" borderId="1" xfId="0" applyNumberFormat="1" applyFont="1" applyFill="1" applyBorder="1" applyAlignment="1">
      <alignment horizontal="center" vertical="center"/>
    </xf>
    <xf numFmtId="43" fontId="3" fillId="17" borderId="1" xfId="1" applyNumberFormat="1" applyFont="1" applyFill="1" applyBorder="1" applyAlignment="1">
      <alignment vertical="center"/>
    </xf>
    <xf numFmtId="43" fontId="3" fillId="17" borderId="3" xfId="1" applyNumberFormat="1" applyFont="1" applyFill="1" applyBorder="1" applyAlignment="1">
      <alignment horizontal="center" vertical="center" wrapText="1"/>
    </xf>
    <xf numFmtId="0" fontId="15" fillId="18" borderId="6" xfId="0" applyFont="1" applyFill="1" applyBorder="1" applyAlignment="1">
      <alignment horizontal="center" vertical="center"/>
    </xf>
    <xf numFmtId="43" fontId="15" fillId="18" borderId="1" xfId="0" applyNumberFormat="1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43" fontId="3" fillId="13" borderId="1" xfId="1" applyNumberFormat="1" applyFont="1" applyFill="1" applyBorder="1" applyAlignment="1">
      <alignment vertical="center"/>
    </xf>
    <xf numFmtId="43" fontId="3" fillId="14" borderId="3" xfId="1" applyNumberFormat="1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3" fontId="3" fillId="8" borderId="1" xfId="1" applyFont="1" applyFill="1" applyBorder="1"/>
    <xf numFmtId="43" fontId="4" fillId="0" borderId="4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 vertical="center" wrapText="1"/>
    </xf>
    <xf numFmtId="43" fontId="4" fillId="2" borderId="1" xfId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9" fontId="3" fillId="19" borderId="1" xfId="0" applyNumberFormat="1" applyFont="1" applyFill="1" applyBorder="1" applyAlignment="1">
      <alignment horizontal="center" vertical="center"/>
    </xf>
    <xf numFmtId="43" fontId="3" fillId="19" borderId="1" xfId="1" applyFont="1" applyFill="1" applyBorder="1"/>
    <xf numFmtId="0" fontId="9" fillId="19" borderId="1" xfId="2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2" borderId="1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43" fontId="4" fillId="11" borderId="1" xfId="0" applyNumberFormat="1" applyFont="1" applyFill="1" applyBorder="1" applyAlignment="1">
      <alignment horizontal="center" vertical="center"/>
    </xf>
    <xf numFmtId="43" fontId="3" fillId="11" borderId="1" xfId="1" applyNumberFormat="1" applyFont="1" applyFill="1" applyBorder="1" applyAlignment="1">
      <alignment vertical="center"/>
    </xf>
    <xf numFmtId="43" fontId="3" fillId="11" borderId="3" xfId="1" applyNumberFormat="1" applyFont="1" applyFill="1" applyBorder="1" applyAlignment="1">
      <alignment horizontal="center" vertical="center" wrapText="1"/>
    </xf>
    <xf numFmtId="0" fontId="4" fillId="0" borderId="7" xfId="0" applyFont="1" applyBorder="1"/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43" fontId="4" fillId="2" borderId="4" xfId="1" applyFont="1" applyFill="1" applyBorder="1" applyAlignment="1">
      <alignment horizontal="center"/>
    </xf>
    <xf numFmtId="43" fontId="4" fillId="9" borderId="4" xfId="1" applyFont="1" applyFill="1" applyBorder="1"/>
    <xf numFmtId="0" fontId="0" fillId="2" borderId="6" xfId="0" applyNumberFormat="1" applyFont="1" applyFill="1" applyBorder="1" applyAlignment="1">
      <alignment horizontal="left"/>
    </xf>
    <xf numFmtId="0" fontId="0" fillId="2" borderId="1" xfId="0" quotePrefix="1" applyFont="1" applyFill="1" applyBorder="1" applyAlignment="1">
      <alignment horizontal="center"/>
    </xf>
    <xf numFmtId="43" fontId="4" fillId="2" borderId="1" xfId="1" applyFont="1" applyFill="1" applyBorder="1" applyAlignment="1">
      <alignment horizontal="left"/>
    </xf>
    <xf numFmtId="0" fontId="0" fillId="2" borderId="8" xfId="1" applyNumberFormat="1" applyFont="1" applyFill="1" applyBorder="1" applyAlignment="1">
      <alignment horizontal="left"/>
    </xf>
    <xf numFmtId="43" fontId="4" fillId="2" borderId="1" xfId="1" applyFont="1" applyFill="1" applyBorder="1" applyAlignment="1">
      <alignment horizontal="right" vertical="center"/>
    </xf>
    <xf numFmtId="164" fontId="7" fillId="0" borderId="6" xfId="1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43" fontId="4" fillId="0" borderId="1" xfId="1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vertical="center"/>
    </xf>
    <xf numFmtId="43" fontId="4" fillId="0" borderId="1" xfId="1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43" fontId="4" fillId="2" borderId="4" xfId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vertical="center"/>
    </xf>
    <xf numFmtId="43" fontId="4" fillId="9" borderId="1" xfId="1" applyNumberFormat="1" applyFont="1" applyFill="1" applyBorder="1" applyAlignment="1">
      <alignment horizontal="center" vertical="center"/>
    </xf>
    <xf numFmtId="43" fontId="4" fillId="9" borderId="1" xfId="1" applyFont="1" applyFill="1" applyBorder="1" applyAlignment="1">
      <alignment horizontal="center" vertical="center"/>
    </xf>
    <xf numFmtId="43" fontId="1" fillId="2" borderId="1" xfId="1" applyFont="1" applyFill="1" applyBorder="1" applyAlignment="1">
      <alignment horizontal="left" vertical="center"/>
    </xf>
    <xf numFmtId="43" fontId="0" fillId="2" borderId="1" xfId="1" applyFont="1" applyFill="1" applyBorder="1" applyAlignment="1">
      <alignment horizontal="left" vertical="center"/>
    </xf>
    <xf numFmtId="0" fontId="4" fillId="2" borderId="8" xfId="1" applyNumberFormat="1" applyFont="1" applyFill="1" applyBorder="1" applyAlignment="1">
      <alignment horizontal="left" vertical="center"/>
    </xf>
    <xf numFmtId="43" fontId="4" fillId="0" borderId="1" xfId="1" applyFont="1" applyBorder="1" applyAlignment="1">
      <alignment vertical="center"/>
    </xf>
    <xf numFmtId="164" fontId="4" fillId="0" borderId="1" xfId="1" applyNumberFormat="1" applyFont="1" applyBorder="1" applyAlignment="1">
      <alignment vertical="center"/>
    </xf>
    <xf numFmtId="0" fontId="0" fillId="2" borderId="8" xfId="1" applyNumberFormat="1" applyFont="1" applyFill="1" applyBorder="1" applyAlignment="1">
      <alignment horizontal="left" vertical="center"/>
    </xf>
    <xf numFmtId="43" fontId="1" fillId="2" borderId="1" xfId="1" applyFont="1" applyFill="1" applyBorder="1" applyAlignment="1">
      <alignment horizontal="center" vertical="center"/>
    </xf>
    <xf numFmtId="43" fontId="3" fillId="3" borderId="1" xfId="1" applyNumberFormat="1" applyFont="1" applyFill="1" applyBorder="1" applyAlignment="1">
      <alignment horizontal="center" vertical="center"/>
    </xf>
    <xf numFmtId="43" fontId="3" fillId="3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9" fontId="3" fillId="8" borderId="1" xfId="0" applyNumberFormat="1" applyFont="1" applyFill="1" applyBorder="1" applyAlignment="1">
      <alignment horizontal="center" vertical="center"/>
    </xf>
    <xf numFmtId="164" fontId="3" fillId="8" borderId="1" xfId="1" applyNumberFormat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/>
    </xf>
    <xf numFmtId="0" fontId="4" fillId="2" borderId="6" xfId="0" applyNumberFormat="1" applyFont="1" applyFill="1" applyBorder="1" applyAlignment="1">
      <alignment horizontal="left"/>
    </xf>
    <xf numFmtId="43" fontId="3" fillId="20" borderId="2" xfId="1" applyFont="1" applyFill="1" applyBorder="1" applyAlignment="1">
      <alignment horizontal="center" vertical="center"/>
    </xf>
    <xf numFmtId="164" fontId="3" fillId="20" borderId="1" xfId="0" applyNumberFormat="1" applyFont="1" applyFill="1" applyBorder="1" applyAlignment="1">
      <alignment horizontal="center" vertical="center"/>
    </xf>
    <xf numFmtId="43" fontId="15" fillId="20" borderId="1" xfId="0" applyNumberFormat="1" applyFont="1" applyFill="1" applyBorder="1" applyAlignment="1">
      <alignment horizontal="center" vertical="center"/>
    </xf>
    <xf numFmtId="43" fontId="4" fillId="20" borderId="1" xfId="0" applyNumberFormat="1" applyFont="1" applyFill="1" applyBorder="1" applyAlignment="1">
      <alignment horizontal="center" vertical="center"/>
    </xf>
    <xf numFmtId="43" fontId="19" fillId="2" borderId="0" xfId="1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64" fontId="4" fillId="2" borderId="2" xfId="1" applyNumberFormat="1" applyFont="1" applyFill="1" applyBorder="1"/>
    <xf numFmtId="0" fontId="0" fillId="22" borderId="8" xfId="1" applyNumberFormat="1" applyFont="1" applyFill="1" applyBorder="1" applyAlignment="1">
      <alignment horizontal="left"/>
    </xf>
    <xf numFmtId="164" fontId="1" fillId="22" borderId="1" xfId="1" applyNumberFormat="1" applyFont="1" applyFill="1" applyBorder="1" applyAlignment="1">
      <alignment horizontal="center"/>
    </xf>
    <xf numFmtId="43" fontId="4" fillId="0" borderId="1" xfId="0" applyNumberFormat="1" applyFont="1" applyBorder="1" applyAlignment="1">
      <alignment vertical="center"/>
    </xf>
    <xf numFmtId="164" fontId="1" fillId="2" borderId="1" xfId="1" applyNumberFormat="1" applyFont="1" applyFill="1" applyBorder="1" applyAlignment="1">
      <alignment horizontal="center"/>
    </xf>
    <xf numFmtId="43" fontId="4" fillId="2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 applyAlignment="1">
      <alignment horizontal="center"/>
    </xf>
    <xf numFmtId="0" fontId="0" fillId="0" borderId="8" xfId="1" applyNumberFormat="1" applyFont="1" applyFill="1" applyBorder="1" applyAlignment="1">
      <alignment horizontal="left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43" fontId="4" fillId="0" borderId="4" xfId="1" applyFont="1" applyFill="1" applyBorder="1" applyAlignment="1">
      <alignment horizontal="center" vertical="center"/>
    </xf>
    <xf numFmtId="43" fontId="1" fillId="0" borderId="1" xfId="1" applyFont="1" applyFill="1" applyBorder="1" applyAlignment="1">
      <alignment horizontal="center" vertical="center"/>
    </xf>
    <xf numFmtId="43" fontId="4" fillId="0" borderId="1" xfId="0" applyNumberFormat="1" applyFont="1" applyFill="1" applyBorder="1" applyAlignment="1">
      <alignment vertical="center"/>
    </xf>
    <xf numFmtId="43" fontId="3" fillId="13" borderId="1" xfId="0" applyNumberFormat="1" applyFont="1" applyFill="1" applyBorder="1" applyAlignment="1">
      <alignment vertical="center"/>
    </xf>
    <xf numFmtId="43" fontId="4" fillId="0" borderId="1" xfId="0" applyNumberFormat="1" applyFont="1" applyBorder="1"/>
    <xf numFmtId="164" fontId="4" fillId="0" borderId="1" xfId="1" applyNumberFormat="1" applyFont="1" applyFill="1" applyBorder="1" applyAlignment="1">
      <alignment horizontal="right" vertical="center"/>
    </xf>
    <xf numFmtId="43" fontId="4" fillId="0" borderId="1" xfId="0" applyNumberFormat="1" applyFont="1" applyFill="1" applyBorder="1"/>
    <xf numFmtId="43" fontId="2" fillId="3" borderId="1" xfId="1" applyFont="1" applyFill="1" applyBorder="1" applyAlignment="1">
      <alignment horizontal="left" vertical="center"/>
    </xf>
    <xf numFmtId="43" fontId="2" fillId="3" borderId="1" xfId="1" applyFont="1" applyFill="1" applyBorder="1" applyAlignment="1">
      <alignment vertical="center"/>
    </xf>
    <xf numFmtId="43" fontId="2" fillId="4" borderId="1" xfId="1" applyFont="1" applyFill="1" applyBorder="1" applyAlignment="1">
      <alignment vertical="center"/>
    </xf>
    <xf numFmtId="164" fontId="1" fillId="0" borderId="1" xfId="1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Font="1" applyFill="1" applyBorder="1" applyAlignment="1">
      <alignment horizontal="left" vertical="center"/>
    </xf>
    <xf numFmtId="43" fontId="3" fillId="16" borderId="1" xfId="1" applyFont="1" applyFill="1" applyBorder="1" applyAlignment="1">
      <alignment vertical="center"/>
    </xf>
    <xf numFmtId="43" fontId="2" fillId="19" borderId="1" xfId="1" applyFont="1" applyFill="1" applyBorder="1" applyAlignment="1">
      <alignment vertical="center"/>
    </xf>
    <xf numFmtId="43" fontId="4" fillId="0" borderId="1" xfId="0" applyNumberFormat="1" applyFont="1" applyFill="1" applyBorder="1" applyAlignment="1">
      <alignment horizontal="center" vertical="center"/>
    </xf>
    <xf numFmtId="43" fontId="4" fillId="21" borderId="1" xfId="0" applyNumberFormat="1" applyFont="1" applyFill="1" applyBorder="1" applyAlignment="1">
      <alignment horizontal="center" vertical="center"/>
    </xf>
    <xf numFmtId="43" fontId="3" fillId="21" borderId="1" xfId="1" applyNumberFormat="1" applyFont="1" applyFill="1" applyBorder="1" applyAlignment="1">
      <alignment vertical="center"/>
    </xf>
    <xf numFmtId="43" fontId="0" fillId="0" borderId="0" xfId="1" applyFont="1"/>
    <xf numFmtId="43" fontId="0" fillId="0" borderId="1" xfId="0" applyNumberFormat="1" applyBorder="1"/>
    <xf numFmtId="0" fontId="3" fillId="20" borderId="9" xfId="0" applyFont="1" applyFill="1" applyBorder="1" applyAlignment="1">
      <alignment horizontal="center" vertical="center"/>
    </xf>
    <xf numFmtId="0" fontId="0" fillId="20" borderId="0" xfId="0" applyFill="1"/>
    <xf numFmtId="0" fontId="3" fillId="12" borderId="1" xfId="0" applyFont="1" applyFill="1" applyBorder="1" applyAlignment="1">
      <alignment horizontal="center" vertical="center"/>
    </xf>
    <xf numFmtId="0" fontId="0" fillId="0" borderId="1" xfId="0" applyBorder="1"/>
    <xf numFmtId="164" fontId="3" fillId="12" borderId="3" xfId="0" applyNumberFormat="1" applyFont="1" applyFill="1" applyBorder="1"/>
    <xf numFmtId="164" fontId="3" fillId="12" borderId="3" xfId="1" applyNumberFormat="1" applyFont="1" applyFill="1" applyBorder="1"/>
    <xf numFmtId="43" fontId="3" fillId="12" borderId="3" xfId="1" applyFont="1" applyFill="1" applyBorder="1"/>
    <xf numFmtId="43" fontId="2" fillId="12" borderId="1" xfId="1" applyFont="1" applyFill="1" applyBorder="1"/>
    <xf numFmtId="0" fontId="3" fillId="15" borderId="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18" borderId="4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164" fontId="16" fillId="4" borderId="0" xfId="0" applyNumberFormat="1" applyFont="1" applyFill="1" applyAlignment="1">
      <alignment horizontal="center" vertical="center"/>
    </xf>
    <xf numFmtId="164" fontId="16" fillId="4" borderId="8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64" fontId="3" fillId="13" borderId="2" xfId="0" applyNumberFormat="1" applyFont="1" applyFill="1" applyBorder="1" applyAlignment="1">
      <alignment horizontal="center" vertical="center" wrapText="1"/>
    </xf>
    <xf numFmtId="164" fontId="3" fillId="13" borderId="3" xfId="0" applyNumberFormat="1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17" fontId="3" fillId="8" borderId="4" xfId="0" applyNumberFormat="1" applyFont="1" applyFill="1" applyBorder="1" applyAlignment="1">
      <alignment horizontal="center" vertical="center"/>
    </xf>
    <xf numFmtId="17" fontId="3" fillId="8" borderId="7" xfId="0" applyNumberFormat="1" applyFont="1" applyFill="1" applyBorder="1" applyAlignment="1">
      <alignment horizontal="center" vertical="center"/>
    </xf>
    <xf numFmtId="17" fontId="3" fillId="8" borderId="6" xfId="0" applyNumberFormat="1" applyFont="1" applyFill="1" applyBorder="1" applyAlignment="1">
      <alignment horizontal="center" vertical="center"/>
    </xf>
    <xf numFmtId="17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17" fontId="3" fillId="3" borderId="4" xfId="0" applyNumberFormat="1" applyFont="1" applyFill="1" applyBorder="1" applyAlignment="1">
      <alignment horizontal="center" vertical="center"/>
    </xf>
    <xf numFmtId="17" fontId="3" fillId="3" borderId="7" xfId="0" applyNumberFormat="1" applyFont="1" applyFill="1" applyBorder="1" applyAlignment="1">
      <alignment horizontal="center" vertical="center"/>
    </xf>
    <xf numFmtId="17" fontId="3" fillId="3" borderId="6" xfId="0" applyNumberFormat="1" applyFont="1" applyFill="1" applyBorder="1" applyAlignment="1">
      <alignment horizontal="center" vertical="center"/>
    </xf>
    <xf numFmtId="17" fontId="3" fillId="13" borderId="1" xfId="0" applyNumberFormat="1" applyFont="1" applyFill="1" applyBorder="1" applyAlignment="1">
      <alignment horizontal="center" vertical="center"/>
    </xf>
    <xf numFmtId="164" fontId="11" fillId="13" borderId="4" xfId="1" applyNumberFormat="1" applyFont="1" applyFill="1" applyBorder="1" applyAlignment="1">
      <alignment horizontal="center" vertical="center"/>
    </xf>
    <xf numFmtId="164" fontId="11" fillId="13" borderId="7" xfId="1" applyNumberFormat="1" applyFont="1" applyFill="1" applyBorder="1" applyAlignment="1">
      <alignment horizontal="center" vertical="center"/>
    </xf>
    <xf numFmtId="164" fontId="11" fillId="13" borderId="6" xfId="1" applyNumberFormat="1" applyFont="1" applyFill="1" applyBorder="1" applyAlignment="1">
      <alignment horizontal="center" vertical="center"/>
    </xf>
    <xf numFmtId="17" fontId="3" fillId="13" borderId="5" xfId="0" applyNumberFormat="1" applyFont="1" applyFill="1" applyBorder="1" applyAlignment="1">
      <alignment horizontal="center" vertical="center"/>
    </xf>
    <xf numFmtId="17" fontId="3" fillId="13" borderId="8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NumberFormat="1" applyFont="1" applyFill="1" applyBorder="1" applyAlignment="1">
      <alignment horizontal="center" vertical="center"/>
    </xf>
    <xf numFmtId="17" fontId="3" fillId="4" borderId="1" xfId="0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164" fontId="11" fillId="4" borderId="7" xfId="1" applyNumberFormat="1" applyFont="1" applyFill="1" applyBorder="1" applyAlignment="1">
      <alignment horizontal="center" vertical="center"/>
    </xf>
    <xf numFmtId="164" fontId="11" fillId="4" borderId="6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164" fontId="11" fillId="16" borderId="4" xfId="1" applyNumberFormat="1" applyFont="1" applyFill="1" applyBorder="1" applyAlignment="1">
      <alignment horizontal="center" vertical="center"/>
    </xf>
    <xf numFmtId="164" fontId="11" fillId="16" borderId="7" xfId="1" applyNumberFormat="1" applyFont="1" applyFill="1" applyBorder="1" applyAlignment="1">
      <alignment horizontal="center" vertical="center"/>
    </xf>
    <xf numFmtId="164" fontId="11" fillId="16" borderId="6" xfId="1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49" fontId="3" fillId="16" borderId="1" xfId="0" applyNumberFormat="1" applyFont="1" applyFill="1" applyBorder="1" applyAlignment="1">
      <alignment horizontal="center" vertical="center"/>
    </xf>
    <xf numFmtId="17" fontId="3" fillId="16" borderId="1" xfId="0" applyNumberFormat="1" applyFont="1" applyFill="1" applyBorder="1" applyAlignment="1">
      <alignment horizontal="center" vertical="center"/>
    </xf>
    <xf numFmtId="17" fontId="3" fillId="19" borderId="1" xfId="0" applyNumberFormat="1" applyFont="1" applyFill="1" applyBorder="1" applyAlignment="1">
      <alignment horizontal="center" vertical="center"/>
    </xf>
    <xf numFmtId="164" fontId="11" fillId="19" borderId="4" xfId="1" applyNumberFormat="1" applyFont="1" applyFill="1" applyBorder="1" applyAlignment="1">
      <alignment horizontal="center" vertical="center"/>
    </xf>
    <xf numFmtId="164" fontId="11" fillId="19" borderId="7" xfId="1" applyNumberFormat="1" applyFont="1" applyFill="1" applyBorder="1" applyAlignment="1">
      <alignment horizontal="center" vertical="center"/>
    </xf>
    <xf numFmtId="164" fontId="11" fillId="19" borderId="6" xfId="1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17" fontId="3" fillId="12" borderId="4" xfId="0" applyNumberFormat="1" applyFont="1" applyFill="1" applyBorder="1" applyAlignment="1">
      <alignment horizontal="center" vertical="center"/>
    </xf>
    <xf numFmtId="17" fontId="3" fillId="12" borderId="7" xfId="0" applyNumberFormat="1" applyFont="1" applyFill="1" applyBorder="1" applyAlignment="1">
      <alignment horizontal="center" vertical="center"/>
    </xf>
    <xf numFmtId="17" fontId="3" fillId="12" borderId="6" xfId="0" applyNumberFormat="1" applyFont="1" applyFill="1" applyBorder="1" applyAlignment="1">
      <alignment horizontal="center" vertical="center"/>
    </xf>
    <xf numFmtId="17" fontId="3" fillId="12" borderId="1" xfId="0" applyNumberFormat="1" applyFont="1" applyFill="1" applyBorder="1" applyAlignment="1">
      <alignment horizontal="center" vertical="center"/>
    </xf>
    <xf numFmtId="164" fontId="11" fillId="12" borderId="4" xfId="1" applyNumberFormat="1" applyFont="1" applyFill="1" applyBorder="1" applyAlignment="1">
      <alignment horizontal="center" vertical="center"/>
    </xf>
    <xf numFmtId="164" fontId="11" fillId="12" borderId="8" xfId="1" applyNumberFormat="1" applyFont="1" applyFill="1" applyBorder="1" applyAlignment="1">
      <alignment horizontal="center" vertical="center"/>
    </xf>
    <xf numFmtId="164" fontId="11" fillId="12" borderId="10" xfId="1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64" fontId="3" fillId="10" borderId="2" xfId="0" applyNumberFormat="1" applyFont="1" applyFill="1" applyBorder="1" applyAlignment="1">
      <alignment horizontal="center" vertical="center" wrapText="1"/>
    </xf>
    <xf numFmtId="164" fontId="3" fillId="10" borderId="3" xfId="0" applyNumberFormat="1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 8" xfId="3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00FF00"/>
      <color rgb="FFCCFF33"/>
      <color rgb="FFFF66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rry/Desktop/fam%2015-30%20sep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fam 1-15 sep 17"/>
      <sheetName val="Sheet9"/>
      <sheetName val="fam 16-30 sep 17"/>
      <sheetName val="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1</v>
          </cell>
          <cell r="B2" t="str">
            <v>FAM001</v>
          </cell>
          <cell r="C2">
            <v>78</v>
          </cell>
          <cell r="D2">
            <v>4562</v>
          </cell>
          <cell r="E2">
            <v>59</v>
          </cell>
          <cell r="F2">
            <v>4565</v>
          </cell>
          <cell r="G2">
            <v>137</v>
          </cell>
          <cell r="H2">
            <v>9127</v>
          </cell>
        </row>
        <row r="3">
          <cell r="A3">
            <v>2</v>
          </cell>
          <cell r="B3" t="str">
            <v>FAM002</v>
          </cell>
          <cell r="C3">
            <v>27</v>
          </cell>
          <cell r="D3">
            <v>1881</v>
          </cell>
          <cell r="E3">
            <v>79</v>
          </cell>
          <cell r="F3">
            <v>4637</v>
          </cell>
          <cell r="G3">
            <v>106</v>
          </cell>
          <cell r="H3">
            <v>6518</v>
          </cell>
        </row>
        <row r="4">
          <cell r="A4">
            <v>3</v>
          </cell>
          <cell r="B4" t="str">
            <v>FAM003</v>
          </cell>
          <cell r="C4">
            <v>88</v>
          </cell>
          <cell r="D4">
            <v>6260</v>
          </cell>
          <cell r="E4">
            <v>99</v>
          </cell>
          <cell r="F4">
            <v>6425</v>
          </cell>
          <cell r="G4">
            <v>187</v>
          </cell>
          <cell r="H4">
            <v>12685</v>
          </cell>
        </row>
        <row r="5">
          <cell r="A5">
            <v>4</v>
          </cell>
          <cell r="B5" t="str">
            <v>FAM004</v>
          </cell>
          <cell r="C5">
            <v>32</v>
          </cell>
          <cell r="D5">
            <v>2268</v>
          </cell>
          <cell r="E5">
            <v>30</v>
          </cell>
          <cell r="F5">
            <v>2226</v>
          </cell>
          <cell r="G5">
            <v>62</v>
          </cell>
          <cell r="H5">
            <v>4494</v>
          </cell>
        </row>
        <row r="6">
          <cell r="A6">
            <v>5</v>
          </cell>
          <cell r="B6" t="str">
            <v>FAM005</v>
          </cell>
          <cell r="C6">
            <v>25</v>
          </cell>
          <cell r="D6">
            <v>1667</v>
          </cell>
          <cell r="E6">
            <v>26</v>
          </cell>
          <cell r="F6">
            <v>2130</v>
          </cell>
          <cell r="G6">
            <v>51</v>
          </cell>
          <cell r="H6">
            <v>3797</v>
          </cell>
        </row>
        <row r="7">
          <cell r="A7">
            <v>6</v>
          </cell>
          <cell r="B7" t="str">
            <v>FAM006</v>
          </cell>
          <cell r="C7">
            <v>9</v>
          </cell>
          <cell r="D7">
            <v>699</v>
          </cell>
          <cell r="E7">
            <v>94</v>
          </cell>
          <cell r="F7">
            <v>8002</v>
          </cell>
          <cell r="G7">
            <v>103</v>
          </cell>
          <cell r="H7">
            <v>8701</v>
          </cell>
        </row>
        <row r="8">
          <cell r="A8">
            <v>7</v>
          </cell>
          <cell r="B8" t="str">
            <v>FAM007</v>
          </cell>
          <cell r="C8">
            <v>69</v>
          </cell>
          <cell r="D8">
            <v>5891</v>
          </cell>
          <cell r="E8">
            <v>32</v>
          </cell>
          <cell r="F8">
            <v>2352</v>
          </cell>
          <cell r="G8">
            <v>101</v>
          </cell>
          <cell r="H8">
            <v>8243</v>
          </cell>
        </row>
        <row r="9">
          <cell r="A9">
            <v>8</v>
          </cell>
          <cell r="B9" t="str">
            <v>FAM008</v>
          </cell>
          <cell r="C9">
            <v>43</v>
          </cell>
          <cell r="D9">
            <v>2941</v>
          </cell>
          <cell r="E9">
            <v>79</v>
          </cell>
          <cell r="F9">
            <v>5725</v>
          </cell>
          <cell r="G9">
            <v>122</v>
          </cell>
          <cell r="H9">
            <v>8666</v>
          </cell>
        </row>
        <row r="10">
          <cell r="A10">
            <v>9</v>
          </cell>
          <cell r="B10" t="str">
            <v>FAM009</v>
          </cell>
          <cell r="C10">
            <v>67</v>
          </cell>
          <cell r="D10">
            <v>4925</v>
          </cell>
          <cell r="E10">
            <v>9</v>
          </cell>
          <cell r="F10">
            <v>747</v>
          </cell>
          <cell r="G10">
            <v>76</v>
          </cell>
          <cell r="H10">
            <v>5672</v>
          </cell>
        </row>
        <row r="11">
          <cell r="A11">
            <v>10</v>
          </cell>
          <cell r="B11" t="str">
            <v>FAM010</v>
          </cell>
          <cell r="C11">
            <v>49</v>
          </cell>
          <cell r="D11">
            <v>3387</v>
          </cell>
          <cell r="E11">
            <v>58</v>
          </cell>
          <cell r="F11">
            <v>4070</v>
          </cell>
          <cell r="G11">
            <v>107</v>
          </cell>
          <cell r="H11">
            <v>7457</v>
          </cell>
        </row>
        <row r="12">
          <cell r="A12">
            <v>11</v>
          </cell>
          <cell r="B12" t="str">
            <v>FAM011</v>
          </cell>
          <cell r="C12">
            <v>106</v>
          </cell>
          <cell r="D12">
            <v>8070</v>
          </cell>
          <cell r="E12">
            <v>44</v>
          </cell>
          <cell r="F12">
            <v>3252</v>
          </cell>
          <cell r="G12">
            <v>150</v>
          </cell>
          <cell r="H12">
            <v>11322</v>
          </cell>
        </row>
        <row r="13">
          <cell r="A13">
            <v>12</v>
          </cell>
          <cell r="B13" t="str">
            <v>FAM012</v>
          </cell>
          <cell r="C13">
            <v>56</v>
          </cell>
          <cell r="D13">
            <v>4176</v>
          </cell>
          <cell r="E13">
            <v>31</v>
          </cell>
          <cell r="F13">
            <v>2081</v>
          </cell>
          <cell r="G13">
            <v>87</v>
          </cell>
          <cell r="H13">
            <v>6257</v>
          </cell>
        </row>
        <row r="14">
          <cell r="A14">
            <v>13</v>
          </cell>
          <cell r="B14" t="str">
            <v>FAM013</v>
          </cell>
          <cell r="C14">
            <v>50</v>
          </cell>
          <cell r="D14">
            <v>3450</v>
          </cell>
          <cell r="E14">
            <v>42</v>
          </cell>
          <cell r="F14">
            <v>2654</v>
          </cell>
          <cell r="G14">
            <v>92</v>
          </cell>
          <cell r="H14">
            <v>6104</v>
          </cell>
        </row>
        <row r="15">
          <cell r="A15">
            <v>14</v>
          </cell>
          <cell r="B15" t="str">
            <v>FAM014</v>
          </cell>
          <cell r="C15">
            <v>39</v>
          </cell>
          <cell r="D15">
            <v>2813</v>
          </cell>
          <cell r="E15">
            <v>45</v>
          </cell>
          <cell r="F15">
            <v>2967</v>
          </cell>
          <cell r="G15">
            <v>84</v>
          </cell>
          <cell r="H15">
            <v>5780</v>
          </cell>
        </row>
        <row r="16">
          <cell r="A16">
            <v>15</v>
          </cell>
          <cell r="B16" t="str">
            <v>FAM015</v>
          </cell>
          <cell r="C16">
            <v>69</v>
          </cell>
          <cell r="D16">
            <v>4695</v>
          </cell>
          <cell r="E16">
            <v>50</v>
          </cell>
          <cell r="F16">
            <v>3482</v>
          </cell>
          <cell r="G16">
            <v>119</v>
          </cell>
          <cell r="H16">
            <v>8177</v>
          </cell>
        </row>
        <row r="17">
          <cell r="A17">
            <v>16</v>
          </cell>
          <cell r="B17" t="str">
            <v>FAM016</v>
          </cell>
          <cell r="C17">
            <v>46</v>
          </cell>
          <cell r="D17">
            <v>3490</v>
          </cell>
          <cell r="E17">
            <v>53</v>
          </cell>
          <cell r="F17">
            <v>3055</v>
          </cell>
          <cell r="G17">
            <v>99</v>
          </cell>
          <cell r="H17">
            <v>6545</v>
          </cell>
        </row>
        <row r="18">
          <cell r="A18">
            <v>17</v>
          </cell>
          <cell r="B18" t="str">
            <v>FAM017</v>
          </cell>
          <cell r="C18">
            <v>56</v>
          </cell>
          <cell r="D18">
            <v>3492</v>
          </cell>
          <cell r="E18">
            <v>67</v>
          </cell>
          <cell r="F18">
            <v>4961</v>
          </cell>
          <cell r="G18">
            <v>123</v>
          </cell>
          <cell r="H18">
            <v>8453</v>
          </cell>
        </row>
        <row r="19">
          <cell r="A19">
            <v>18</v>
          </cell>
          <cell r="B19" t="str">
            <v>FAM018</v>
          </cell>
          <cell r="C19">
            <v>64</v>
          </cell>
          <cell r="D19">
            <v>4188</v>
          </cell>
          <cell r="E19">
            <v>36</v>
          </cell>
          <cell r="F19">
            <v>2688</v>
          </cell>
          <cell r="G19">
            <v>100</v>
          </cell>
          <cell r="H19">
            <v>6876</v>
          </cell>
        </row>
        <row r="20">
          <cell r="A20">
            <v>19</v>
          </cell>
          <cell r="B20" t="str">
            <v>FAM019</v>
          </cell>
          <cell r="C20">
            <v>70</v>
          </cell>
          <cell r="D20">
            <v>4294</v>
          </cell>
          <cell r="E20">
            <v>36</v>
          </cell>
          <cell r="F20">
            <v>2408</v>
          </cell>
          <cell r="G20">
            <v>106</v>
          </cell>
          <cell r="H20">
            <v>6702</v>
          </cell>
        </row>
        <row r="21">
          <cell r="A21">
            <v>20</v>
          </cell>
          <cell r="B21" t="str">
            <v>FAM020</v>
          </cell>
          <cell r="C21">
            <v>24</v>
          </cell>
          <cell r="D21">
            <v>1428</v>
          </cell>
          <cell r="E21">
            <v>31</v>
          </cell>
          <cell r="F21">
            <v>2073</v>
          </cell>
          <cell r="G21">
            <v>55</v>
          </cell>
          <cell r="H21">
            <v>3501</v>
          </cell>
        </row>
        <row r="22">
          <cell r="A22">
            <v>21</v>
          </cell>
          <cell r="B22" t="str">
            <v>FAM021</v>
          </cell>
          <cell r="C22">
            <v>32</v>
          </cell>
          <cell r="D22">
            <v>2656</v>
          </cell>
          <cell r="E22">
            <v>19</v>
          </cell>
          <cell r="F22">
            <v>1329</v>
          </cell>
          <cell r="G22">
            <v>51</v>
          </cell>
          <cell r="H22">
            <v>3985</v>
          </cell>
        </row>
        <row r="23">
          <cell r="A23">
            <v>22</v>
          </cell>
          <cell r="B23" t="str">
            <v>FAM022</v>
          </cell>
          <cell r="C23">
            <v>38</v>
          </cell>
          <cell r="D23">
            <v>2250</v>
          </cell>
          <cell r="E23">
            <v>15</v>
          </cell>
          <cell r="F23">
            <v>981</v>
          </cell>
          <cell r="G23">
            <v>53</v>
          </cell>
          <cell r="H23">
            <v>3231</v>
          </cell>
        </row>
        <row r="24">
          <cell r="A24">
            <v>23</v>
          </cell>
          <cell r="B24" t="str">
            <v>FAM023</v>
          </cell>
          <cell r="C24">
            <v>29</v>
          </cell>
          <cell r="D24">
            <v>2071</v>
          </cell>
          <cell r="E24">
            <v>25</v>
          </cell>
          <cell r="F24">
            <v>1683</v>
          </cell>
          <cell r="G24">
            <v>54</v>
          </cell>
          <cell r="H24">
            <v>3754</v>
          </cell>
        </row>
        <row r="25">
          <cell r="A25">
            <v>24</v>
          </cell>
          <cell r="B25" t="str">
            <v>FAM024</v>
          </cell>
          <cell r="C25">
            <v>21</v>
          </cell>
          <cell r="D25">
            <v>1403</v>
          </cell>
          <cell r="E25">
            <v>53</v>
          </cell>
          <cell r="F25">
            <v>3675</v>
          </cell>
          <cell r="G25">
            <v>74</v>
          </cell>
          <cell r="H25">
            <v>5078</v>
          </cell>
        </row>
        <row r="26">
          <cell r="A26">
            <v>25</v>
          </cell>
          <cell r="B26" t="str">
            <v>FAM025</v>
          </cell>
          <cell r="C26">
            <v>80</v>
          </cell>
          <cell r="D26">
            <v>5684</v>
          </cell>
          <cell r="E26">
            <v>98</v>
          </cell>
          <cell r="F26">
            <v>6218</v>
          </cell>
          <cell r="G26">
            <v>178</v>
          </cell>
          <cell r="H26">
            <v>11902</v>
          </cell>
        </row>
        <row r="27">
          <cell r="A27">
            <v>26</v>
          </cell>
          <cell r="B27" t="str">
            <v>FAM026</v>
          </cell>
          <cell r="C27">
            <v>49</v>
          </cell>
          <cell r="D27">
            <v>3999</v>
          </cell>
          <cell r="E27">
            <v>80</v>
          </cell>
          <cell r="F27">
            <v>5412</v>
          </cell>
          <cell r="G27">
            <v>129</v>
          </cell>
          <cell r="H27">
            <v>9411</v>
          </cell>
        </row>
        <row r="28">
          <cell r="A28">
            <v>27</v>
          </cell>
          <cell r="B28" t="str">
            <v>FAM027</v>
          </cell>
          <cell r="C28">
            <v>63</v>
          </cell>
          <cell r="D28">
            <v>3921</v>
          </cell>
          <cell r="E28">
            <v>38</v>
          </cell>
          <cell r="F28">
            <v>2598</v>
          </cell>
          <cell r="G28">
            <v>101</v>
          </cell>
          <cell r="H28">
            <v>6519</v>
          </cell>
        </row>
        <row r="29">
          <cell r="A29">
            <v>28</v>
          </cell>
          <cell r="B29" t="str">
            <v>FAM028</v>
          </cell>
          <cell r="C29">
            <v>38</v>
          </cell>
          <cell r="D29">
            <v>2206</v>
          </cell>
          <cell r="E29">
            <v>29</v>
          </cell>
          <cell r="F29">
            <v>2155</v>
          </cell>
          <cell r="G29">
            <v>67</v>
          </cell>
          <cell r="H29">
            <v>4361</v>
          </cell>
        </row>
        <row r="30">
          <cell r="A30">
            <v>29</v>
          </cell>
          <cell r="B30" t="str">
            <v>FAM029</v>
          </cell>
          <cell r="C30">
            <v>34</v>
          </cell>
          <cell r="D30">
            <v>2502</v>
          </cell>
          <cell r="E30">
            <v>44</v>
          </cell>
          <cell r="F30">
            <v>3088</v>
          </cell>
          <cell r="G30">
            <v>78</v>
          </cell>
          <cell r="H30">
            <v>5590</v>
          </cell>
        </row>
        <row r="31">
          <cell r="A31">
            <v>30</v>
          </cell>
          <cell r="B31" t="str">
            <v>FAM030</v>
          </cell>
          <cell r="C31">
            <v>45</v>
          </cell>
          <cell r="D31">
            <v>3119</v>
          </cell>
          <cell r="E31">
            <v>63</v>
          </cell>
          <cell r="F31">
            <v>4749</v>
          </cell>
          <cell r="G31">
            <v>108</v>
          </cell>
          <cell r="H31">
            <v>7868</v>
          </cell>
        </row>
        <row r="32">
          <cell r="A32">
            <v>31</v>
          </cell>
          <cell r="B32" t="str">
            <v>FAM031</v>
          </cell>
          <cell r="C32">
            <v>61</v>
          </cell>
          <cell r="D32">
            <v>4107</v>
          </cell>
          <cell r="E32">
            <v>105</v>
          </cell>
          <cell r="F32">
            <v>6927</v>
          </cell>
          <cell r="G32">
            <v>166</v>
          </cell>
          <cell r="H32">
            <v>11034</v>
          </cell>
        </row>
        <row r="33">
          <cell r="A33">
            <v>32</v>
          </cell>
          <cell r="B33" t="str">
            <v>FAM032</v>
          </cell>
          <cell r="C33">
            <v>115</v>
          </cell>
          <cell r="D33">
            <v>6781</v>
          </cell>
          <cell r="E33">
            <v>45</v>
          </cell>
          <cell r="F33">
            <v>2851</v>
          </cell>
          <cell r="G33">
            <v>160</v>
          </cell>
          <cell r="H33">
            <v>9632</v>
          </cell>
        </row>
        <row r="34">
          <cell r="A34">
            <v>33</v>
          </cell>
          <cell r="B34" t="str">
            <v>FAM033</v>
          </cell>
          <cell r="C34">
            <v>26</v>
          </cell>
          <cell r="D34">
            <v>2030</v>
          </cell>
          <cell r="E34">
            <v>42</v>
          </cell>
          <cell r="F34">
            <v>2650</v>
          </cell>
          <cell r="G34">
            <v>68</v>
          </cell>
          <cell r="H34">
            <v>4680</v>
          </cell>
        </row>
        <row r="35">
          <cell r="A35">
            <v>34</v>
          </cell>
          <cell r="B35" t="str">
            <v>FAM034</v>
          </cell>
          <cell r="C35">
            <v>38</v>
          </cell>
          <cell r="D35">
            <v>3034</v>
          </cell>
          <cell r="E35">
            <v>64</v>
          </cell>
          <cell r="F35">
            <v>4320</v>
          </cell>
          <cell r="G35">
            <v>102</v>
          </cell>
          <cell r="H35">
            <v>7354</v>
          </cell>
        </row>
        <row r="36">
          <cell r="A36">
            <v>35</v>
          </cell>
          <cell r="B36" t="str">
            <v>FAM035</v>
          </cell>
          <cell r="C36">
            <v>42</v>
          </cell>
          <cell r="D36">
            <v>2542</v>
          </cell>
          <cell r="E36">
            <v>21</v>
          </cell>
          <cell r="F36">
            <v>1515</v>
          </cell>
          <cell r="G36">
            <v>63</v>
          </cell>
          <cell r="H36">
            <v>4057</v>
          </cell>
        </row>
        <row r="37">
          <cell r="A37">
            <v>36</v>
          </cell>
          <cell r="B37" t="str">
            <v>FAM036</v>
          </cell>
          <cell r="C37">
            <v>38</v>
          </cell>
          <cell r="D37">
            <v>2530</v>
          </cell>
          <cell r="E37">
            <v>31</v>
          </cell>
          <cell r="F37">
            <v>2009</v>
          </cell>
          <cell r="G37">
            <v>69</v>
          </cell>
          <cell r="H37">
            <v>4539</v>
          </cell>
        </row>
        <row r="38">
          <cell r="A38">
            <v>37</v>
          </cell>
          <cell r="B38" t="str">
            <v>FAM037</v>
          </cell>
          <cell r="C38">
            <v>23</v>
          </cell>
          <cell r="D38">
            <v>1705</v>
          </cell>
          <cell r="E38">
            <v>28</v>
          </cell>
          <cell r="F38">
            <v>1320</v>
          </cell>
          <cell r="G38">
            <v>51</v>
          </cell>
          <cell r="H38">
            <v>3025</v>
          </cell>
        </row>
        <row r="39">
          <cell r="A39">
            <v>38</v>
          </cell>
          <cell r="B39" t="str">
            <v>FAM038</v>
          </cell>
          <cell r="C39">
            <v>25</v>
          </cell>
          <cell r="D39">
            <v>1719</v>
          </cell>
          <cell r="E39">
            <v>68</v>
          </cell>
          <cell r="F39">
            <v>4152</v>
          </cell>
          <cell r="G39">
            <v>93</v>
          </cell>
          <cell r="H39">
            <v>5871</v>
          </cell>
        </row>
        <row r="40">
          <cell r="A40">
            <v>39</v>
          </cell>
          <cell r="B40" t="str">
            <v>FAM039</v>
          </cell>
          <cell r="C40">
            <v>46</v>
          </cell>
          <cell r="D40">
            <v>2738</v>
          </cell>
          <cell r="E40">
            <v>15</v>
          </cell>
          <cell r="F40">
            <v>1201</v>
          </cell>
          <cell r="G40">
            <v>61</v>
          </cell>
          <cell r="H40">
            <v>3939</v>
          </cell>
        </row>
        <row r="41">
          <cell r="A41">
            <v>40</v>
          </cell>
          <cell r="B41" t="str">
            <v>FAM040</v>
          </cell>
          <cell r="C41">
            <v>17</v>
          </cell>
          <cell r="D41">
            <v>1231</v>
          </cell>
          <cell r="E41">
            <v>16</v>
          </cell>
          <cell r="F41">
            <v>1088</v>
          </cell>
          <cell r="G41">
            <v>33</v>
          </cell>
          <cell r="H41">
            <v>2319</v>
          </cell>
        </row>
        <row r="42">
          <cell r="A42">
            <v>41</v>
          </cell>
          <cell r="B42" t="str">
            <v>FAM041</v>
          </cell>
          <cell r="C42">
            <v>14</v>
          </cell>
          <cell r="D42">
            <v>1078</v>
          </cell>
          <cell r="E42">
            <v>36</v>
          </cell>
          <cell r="F42">
            <v>2524</v>
          </cell>
          <cell r="G42">
            <v>50</v>
          </cell>
          <cell r="H42">
            <v>3602</v>
          </cell>
        </row>
        <row r="43">
          <cell r="A43">
            <v>42</v>
          </cell>
          <cell r="B43" t="str">
            <v>FAM042</v>
          </cell>
          <cell r="C43">
            <v>54</v>
          </cell>
          <cell r="D43">
            <v>4254</v>
          </cell>
          <cell r="E43">
            <v>49</v>
          </cell>
          <cell r="F43">
            <v>3091</v>
          </cell>
          <cell r="G43">
            <v>103</v>
          </cell>
          <cell r="H43">
            <v>7345</v>
          </cell>
        </row>
        <row r="44">
          <cell r="A44">
            <v>43</v>
          </cell>
          <cell r="B44" t="str">
            <v>FAM043</v>
          </cell>
          <cell r="C44">
            <v>32</v>
          </cell>
          <cell r="D44">
            <v>1932</v>
          </cell>
          <cell r="E44">
            <v>18</v>
          </cell>
          <cell r="F44">
            <v>970</v>
          </cell>
          <cell r="G44">
            <v>50</v>
          </cell>
          <cell r="H44">
            <v>2902</v>
          </cell>
        </row>
        <row r="45">
          <cell r="A45">
            <v>44</v>
          </cell>
          <cell r="B45" t="str">
            <v>FAM044</v>
          </cell>
          <cell r="C45">
            <v>16</v>
          </cell>
          <cell r="D45">
            <v>1172</v>
          </cell>
          <cell r="E45">
            <v>19</v>
          </cell>
          <cell r="F45">
            <v>1165</v>
          </cell>
          <cell r="G45">
            <v>35</v>
          </cell>
          <cell r="H45">
            <v>2337</v>
          </cell>
        </row>
        <row r="46">
          <cell r="A46">
            <v>45</v>
          </cell>
          <cell r="B46" t="str">
            <v>FAM045</v>
          </cell>
          <cell r="C46">
            <v>16</v>
          </cell>
          <cell r="D46">
            <v>1024</v>
          </cell>
          <cell r="E46">
            <v>13</v>
          </cell>
          <cell r="F46">
            <v>1143</v>
          </cell>
          <cell r="G46">
            <v>29</v>
          </cell>
          <cell r="H46">
            <v>2167</v>
          </cell>
        </row>
        <row r="47">
          <cell r="A47">
            <v>46</v>
          </cell>
          <cell r="B47" t="str">
            <v>FAM046</v>
          </cell>
          <cell r="C47">
            <v>29</v>
          </cell>
          <cell r="D47">
            <v>2623</v>
          </cell>
          <cell r="E47">
            <v>15</v>
          </cell>
          <cell r="F47">
            <v>1225</v>
          </cell>
          <cell r="G47">
            <v>44</v>
          </cell>
          <cell r="H47">
            <v>3848</v>
          </cell>
        </row>
        <row r="48">
          <cell r="A48">
            <v>47</v>
          </cell>
          <cell r="B48" t="str">
            <v>FAM047</v>
          </cell>
          <cell r="C48">
            <v>13</v>
          </cell>
          <cell r="D48">
            <v>1179</v>
          </cell>
          <cell r="E48">
            <v>32</v>
          </cell>
          <cell r="F48">
            <v>1944</v>
          </cell>
          <cell r="G48">
            <v>45</v>
          </cell>
          <cell r="H48">
            <v>3123</v>
          </cell>
        </row>
        <row r="49">
          <cell r="A49">
            <v>48</v>
          </cell>
          <cell r="B49" t="str">
            <v>FAM048</v>
          </cell>
          <cell r="C49">
            <v>18</v>
          </cell>
          <cell r="D49">
            <v>1402</v>
          </cell>
          <cell r="E49">
            <v>20</v>
          </cell>
          <cell r="F49">
            <v>1464</v>
          </cell>
          <cell r="G49">
            <v>38</v>
          </cell>
          <cell r="H49">
            <v>2866</v>
          </cell>
        </row>
        <row r="50">
          <cell r="A50">
            <v>49</v>
          </cell>
          <cell r="B50" t="str">
            <v>FAM049</v>
          </cell>
          <cell r="C50">
            <v>52</v>
          </cell>
          <cell r="D50">
            <v>3464</v>
          </cell>
          <cell r="E50">
            <v>19</v>
          </cell>
          <cell r="F50">
            <v>1297</v>
          </cell>
          <cell r="G50">
            <v>71</v>
          </cell>
          <cell r="H50">
            <v>4761</v>
          </cell>
        </row>
        <row r="51">
          <cell r="A51">
            <v>50</v>
          </cell>
          <cell r="B51" t="str">
            <v>FAM050</v>
          </cell>
          <cell r="C51">
            <v>25</v>
          </cell>
          <cell r="D51">
            <v>2103</v>
          </cell>
          <cell r="E51">
            <v>27</v>
          </cell>
          <cell r="F51">
            <v>1509</v>
          </cell>
          <cell r="G51">
            <v>52</v>
          </cell>
          <cell r="H51">
            <v>3612</v>
          </cell>
        </row>
        <row r="52">
          <cell r="A52">
            <v>51</v>
          </cell>
          <cell r="B52" t="str">
            <v>FAM051</v>
          </cell>
          <cell r="C52">
            <v>44</v>
          </cell>
          <cell r="D52">
            <v>3184</v>
          </cell>
          <cell r="E52">
            <v>35</v>
          </cell>
          <cell r="F52">
            <v>2285</v>
          </cell>
          <cell r="G52">
            <v>79</v>
          </cell>
          <cell r="H52">
            <v>5469</v>
          </cell>
        </row>
        <row r="53">
          <cell r="A53">
            <v>52</v>
          </cell>
          <cell r="B53" t="str">
            <v>FAM052</v>
          </cell>
          <cell r="C53">
            <v>51</v>
          </cell>
          <cell r="D53">
            <v>4069</v>
          </cell>
          <cell r="E53">
            <v>26</v>
          </cell>
          <cell r="F53">
            <v>2198</v>
          </cell>
          <cell r="G53">
            <v>77</v>
          </cell>
          <cell r="H53">
            <v>6267</v>
          </cell>
        </row>
        <row r="54">
          <cell r="A54">
            <v>53</v>
          </cell>
          <cell r="B54" t="str">
            <v>FAM053</v>
          </cell>
          <cell r="C54">
            <v>22</v>
          </cell>
          <cell r="D54">
            <v>1438</v>
          </cell>
          <cell r="E54">
            <v>29</v>
          </cell>
          <cell r="F54">
            <v>2055</v>
          </cell>
          <cell r="G54">
            <v>51</v>
          </cell>
          <cell r="H54">
            <v>3493</v>
          </cell>
        </row>
        <row r="55">
          <cell r="A55">
            <v>54</v>
          </cell>
          <cell r="B55" t="str">
            <v>FAM054</v>
          </cell>
          <cell r="C55">
            <v>35</v>
          </cell>
          <cell r="D55">
            <v>2377</v>
          </cell>
          <cell r="E55">
            <v>43</v>
          </cell>
          <cell r="F55">
            <v>2865</v>
          </cell>
          <cell r="G55">
            <v>78</v>
          </cell>
          <cell r="H55">
            <v>5242</v>
          </cell>
        </row>
        <row r="56">
          <cell r="A56">
            <v>55</v>
          </cell>
          <cell r="B56" t="str">
            <v>FAM055</v>
          </cell>
          <cell r="C56">
            <v>64</v>
          </cell>
          <cell r="D56">
            <v>4400</v>
          </cell>
          <cell r="E56">
            <v>48</v>
          </cell>
          <cell r="F56">
            <v>3044</v>
          </cell>
          <cell r="G56">
            <v>112</v>
          </cell>
          <cell r="H56">
            <v>7444</v>
          </cell>
        </row>
        <row r="57">
          <cell r="A57">
            <v>56</v>
          </cell>
          <cell r="B57" t="str">
            <v>FAM056</v>
          </cell>
          <cell r="C57">
            <v>41</v>
          </cell>
          <cell r="D57">
            <v>2995</v>
          </cell>
          <cell r="E57">
            <v>52</v>
          </cell>
          <cell r="F57">
            <v>4464</v>
          </cell>
          <cell r="G57">
            <v>93</v>
          </cell>
          <cell r="H57">
            <v>7459</v>
          </cell>
        </row>
        <row r="58">
          <cell r="A58">
            <v>57</v>
          </cell>
          <cell r="B58" t="str">
            <v>FAM057</v>
          </cell>
          <cell r="C58">
            <v>62</v>
          </cell>
          <cell r="D58">
            <v>4978</v>
          </cell>
          <cell r="E58">
            <v>83</v>
          </cell>
          <cell r="F58">
            <v>5049</v>
          </cell>
          <cell r="G58">
            <v>145</v>
          </cell>
          <cell r="H58">
            <v>10027</v>
          </cell>
        </row>
        <row r="59">
          <cell r="A59">
            <v>58</v>
          </cell>
          <cell r="B59" t="str">
            <v>FAM058</v>
          </cell>
          <cell r="C59">
            <v>52</v>
          </cell>
          <cell r="D59">
            <v>3284</v>
          </cell>
          <cell r="E59">
            <v>57</v>
          </cell>
          <cell r="F59">
            <v>3727</v>
          </cell>
          <cell r="G59">
            <v>109</v>
          </cell>
          <cell r="H59">
            <v>7011</v>
          </cell>
        </row>
        <row r="60">
          <cell r="A60">
            <v>59</v>
          </cell>
          <cell r="B60" t="str">
            <v>FAM059</v>
          </cell>
          <cell r="C60">
            <v>69</v>
          </cell>
          <cell r="D60">
            <v>4059</v>
          </cell>
          <cell r="E60">
            <v>26</v>
          </cell>
          <cell r="F60">
            <v>2106</v>
          </cell>
          <cell r="G60">
            <v>95</v>
          </cell>
          <cell r="H60">
            <v>6165</v>
          </cell>
        </row>
        <row r="61">
          <cell r="A61">
            <v>60</v>
          </cell>
          <cell r="B61" t="str">
            <v>FAM060</v>
          </cell>
          <cell r="C61">
            <v>23</v>
          </cell>
          <cell r="D61">
            <v>1557</v>
          </cell>
          <cell r="E61">
            <v>26</v>
          </cell>
          <cell r="F61">
            <v>1606</v>
          </cell>
          <cell r="G61">
            <v>49</v>
          </cell>
          <cell r="H61">
            <v>3163</v>
          </cell>
        </row>
        <row r="62">
          <cell r="A62">
            <v>61</v>
          </cell>
          <cell r="B62" t="str">
            <v>FAM061</v>
          </cell>
          <cell r="C62">
            <v>34</v>
          </cell>
          <cell r="D62">
            <v>2422</v>
          </cell>
          <cell r="E62">
            <v>37</v>
          </cell>
          <cell r="F62">
            <v>2787</v>
          </cell>
          <cell r="G62">
            <v>71</v>
          </cell>
          <cell r="H62">
            <v>5209</v>
          </cell>
        </row>
        <row r="63">
          <cell r="A63">
            <v>62</v>
          </cell>
          <cell r="B63" t="str">
            <v>FAM062</v>
          </cell>
          <cell r="C63">
            <v>47</v>
          </cell>
          <cell r="D63">
            <v>3017</v>
          </cell>
          <cell r="E63">
            <v>29</v>
          </cell>
          <cell r="F63">
            <v>1835</v>
          </cell>
          <cell r="G63">
            <v>76</v>
          </cell>
          <cell r="H63">
            <v>4852</v>
          </cell>
        </row>
        <row r="64">
          <cell r="A64">
            <v>63</v>
          </cell>
          <cell r="B64" t="str">
            <v>FAM063</v>
          </cell>
          <cell r="C64">
            <v>36</v>
          </cell>
          <cell r="D64">
            <v>2432</v>
          </cell>
          <cell r="E64">
            <v>17</v>
          </cell>
          <cell r="F64">
            <v>1163</v>
          </cell>
          <cell r="G64">
            <v>53</v>
          </cell>
          <cell r="H64">
            <v>3595</v>
          </cell>
        </row>
        <row r="65">
          <cell r="A65">
            <v>64</v>
          </cell>
          <cell r="B65" t="str">
            <v>FAM064</v>
          </cell>
          <cell r="C65">
            <v>34</v>
          </cell>
          <cell r="D65">
            <v>2138</v>
          </cell>
          <cell r="E65">
            <v>69</v>
          </cell>
          <cell r="F65">
            <v>4523</v>
          </cell>
          <cell r="G65">
            <v>103</v>
          </cell>
          <cell r="H65">
            <v>6661</v>
          </cell>
        </row>
        <row r="66">
          <cell r="A66">
            <v>65</v>
          </cell>
          <cell r="B66" t="str">
            <v>FAM065</v>
          </cell>
          <cell r="C66">
            <v>18</v>
          </cell>
          <cell r="D66">
            <v>1118</v>
          </cell>
          <cell r="E66">
            <v>11</v>
          </cell>
          <cell r="F66">
            <v>717</v>
          </cell>
          <cell r="G66">
            <v>29</v>
          </cell>
          <cell r="H66">
            <v>1835</v>
          </cell>
        </row>
        <row r="67">
          <cell r="A67">
            <v>66</v>
          </cell>
          <cell r="B67" t="str">
            <v>FAM066</v>
          </cell>
          <cell r="C67">
            <v>70</v>
          </cell>
          <cell r="D67">
            <v>4634</v>
          </cell>
          <cell r="E67">
            <v>6</v>
          </cell>
          <cell r="F67">
            <v>694</v>
          </cell>
          <cell r="G67">
            <v>76</v>
          </cell>
          <cell r="H67">
            <v>5328</v>
          </cell>
        </row>
        <row r="68">
          <cell r="A68">
            <v>67</v>
          </cell>
          <cell r="B68" t="str">
            <v>FAM067</v>
          </cell>
          <cell r="C68">
            <v>16</v>
          </cell>
          <cell r="D68">
            <v>1024</v>
          </cell>
          <cell r="E68">
            <v>58</v>
          </cell>
          <cell r="F68">
            <v>4354</v>
          </cell>
          <cell r="G68">
            <v>74</v>
          </cell>
          <cell r="H68">
            <v>5378</v>
          </cell>
        </row>
        <row r="69">
          <cell r="A69">
            <v>68</v>
          </cell>
          <cell r="B69" t="str">
            <v>FAM068</v>
          </cell>
          <cell r="C69">
            <v>12</v>
          </cell>
          <cell r="D69">
            <v>1044</v>
          </cell>
          <cell r="E69">
            <v>3</v>
          </cell>
          <cell r="F69">
            <v>217</v>
          </cell>
          <cell r="G69">
            <v>15</v>
          </cell>
          <cell r="H69">
            <v>1261</v>
          </cell>
        </row>
        <row r="70">
          <cell r="A70">
            <v>69</v>
          </cell>
          <cell r="B70" t="str">
            <v>FAM069</v>
          </cell>
          <cell r="C70">
            <v>64</v>
          </cell>
          <cell r="D70">
            <v>4916</v>
          </cell>
          <cell r="E70">
            <v>12</v>
          </cell>
          <cell r="F70">
            <v>684</v>
          </cell>
          <cell r="G70">
            <v>76</v>
          </cell>
          <cell r="H70">
            <v>5600</v>
          </cell>
        </row>
        <row r="71">
          <cell r="A71">
            <v>70</v>
          </cell>
          <cell r="B71" t="str">
            <v>FAM070</v>
          </cell>
          <cell r="C71">
            <v>27</v>
          </cell>
          <cell r="D71">
            <v>1865</v>
          </cell>
          <cell r="E71">
            <v>1</v>
          </cell>
          <cell r="F71">
            <v>35</v>
          </cell>
          <cell r="G71">
            <v>28</v>
          </cell>
          <cell r="H71">
            <v>1900</v>
          </cell>
        </row>
        <row r="72">
          <cell r="A72">
            <v>71</v>
          </cell>
          <cell r="B72" t="str">
            <v>FAM071</v>
          </cell>
          <cell r="C72">
            <v>47</v>
          </cell>
          <cell r="D72">
            <v>3781</v>
          </cell>
          <cell r="E72">
            <v>8</v>
          </cell>
          <cell r="F72">
            <v>416</v>
          </cell>
          <cell r="G72">
            <v>55</v>
          </cell>
          <cell r="H72">
            <v>4197</v>
          </cell>
        </row>
        <row r="73">
          <cell r="A73">
            <v>72</v>
          </cell>
          <cell r="B73" t="str">
            <v>FAM072</v>
          </cell>
          <cell r="C73">
            <v>9</v>
          </cell>
          <cell r="D73">
            <v>519</v>
          </cell>
          <cell r="E73">
            <v>1</v>
          </cell>
          <cell r="F73">
            <v>79</v>
          </cell>
          <cell r="G73">
            <v>10</v>
          </cell>
          <cell r="H73">
            <v>598</v>
          </cell>
        </row>
        <row r="74">
          <cell r="A74">
            <v>75</v>
          </cell>
          <cell r="B74" t="str">
            <v>FAM075</v>
          </cell>
          <cell r="C74">
            <v>94</v>
          </cell>
          <cell r="D74">
            <v>7006</v>
          </cell>
          <cell r="E74">
            <v>3</v>
          </cell>
          <cell r="F74">
            <v>129</v>
          </cell>
          <cell r="G74">
            <v>97</v>
          </cell>
          <cell r="H74">
            <v>7135</v>
          </cell>
        </row>
        <row r="75">
          <cell r="A75">
            <v>76</v>
          </cell>
          <cell r="B75" t="str">
            <v>FAM076</v>
          </cell>
          <cell r="C75">
            <v>83</v>
          </cell>
          <cell r="D75">
            <v>5089</v>
          </cell>
          <cell r="E75">
            <v>1</v>
          </cell>
          <cell r="F75">
            <v>59</v>
          </cell>
          <cell r="G75">
            <v>84</v>
          </cell>
          <cell r="H75">
            <v>5148</v>
          </cell>
        </row>
        <row r="76">
          <cell r="A76">
            <v>77</v>
          </cell>
          <cell r="B76" t="str">
            <v>FAM077</v>
          </cell>
          <cell r="C76">
            <v>19</v>
          </cell>
          <cell r="D76">
            <v>1437</v>
          </cell>
          <cell r="E76">
            <v>9</v>
          </cell>
          <cell r="F76">
            <v>511</v>
          </cell>
          <cell r="G76">
            <v>28</v>
          </cell>
          <cell r="H76">
            <v>1948</v>
          </cell>
        </row>
        <row r="77">
          <cell r="A77">
            <v>78</v>
          </cell>
          <cell r="B77" t="str">
            <v>FAM078</v>
          </cell>
          <cell r="C77">
            <v>15</v>
          </cell>
          <cell r="D77">
            <v>1013</v>
          </cell>
          <cell r="E77">
            <v>4</v>
          </cell>
          <cell r="F77">
            <v>212</v>
          </cell>
          <cell r="G77">
            <v>19</v>
          </cell>
          <cell r="H77">
            <v>1225</v>
          </cell>
        </row>
        <row r="78">
          <cell r="A78">
            <v>79</v>
          </cell>
          <cell r="B78" t="str">
            <v>FAM079</v>
          </cell>
          <cell r="C78">
            <v>16</v>
          </cell>
          <cell r="D78">
            <v>956</v>
          </cell>
          <cell r="E78">
            <v>15</v>
          </cell>
          <cell r="F78">
            <v>957</v>
          </cell>
          <cell r="G78">
            <v>31</v>
          </cell>
          <cell r="H78">
            <v>1913</v>
          </cell>
        </row>
        <row r="79">
          <cell r="A79">
            <v>80</v>
          </cell>
          <cell r="B79" t="str">
            <v>FAM080</v>
          </cell>
          <cell r="C79">
            <v>30</v>
          </cell>
          <cell r="D79">
            <v>1794</v>
          </cell>
          <cell r="E79">
            <v>3</v>
          </cell>
          <cell r="F79">
            <v>193</v>
          </cell>
          <cell r="G79">
            <v>33</v>
          </cell>
          <cell r="H79">
            <v>1987</v>
          </cell>
        </row>
        <row r="80">
          <cell r="A80">
            <v>81</v>
          </cell>
          <cell r="B80" t="str">
            <v>FAM081</v>
          </cell>
          <cell r="C80">
            <v>19</v>
          </cell>
          <cell r="D80">
            <v>1097</v>
          </cell>
          <cell r="E80">
            <v>1</v>
          </cell>
          <cell r="F80">
            <v>35</v>
          </cell>
          <cell r="G80">
            <v>20</v>
          </cell>
          <cell r="H80">
            <v>1132</v>
          </cell>
        </row>
        <row r="81">
          <cell r="A81">
            <v>82</v>
          </cell>
          <cell r="B81" t="str">
            <v>FAM082</v>
          </cell>
          <cell r="C81">
            <v>48</v>
          </cell>
          <cell r="D81">
            <v>3064</v>
          </cell>
          <cell r="E81">
            <v>1</v>
          </cell>
          <cell r="F81">
            <v>35</v>
          </cell>
          <cell r="G81">
            <v>49</v>
          </cell>
          <cell r="H81">
            <v>3099</v>
          </cell>
        </row>
        <row r="82">
          <cell r="A82">
            <v>83</v>
          </cell>
          <cell r="B82" t="str">
            <v>FAM083</v>
          </cell>
          <cell r="C82">
            <v>26</v>
          </cell>
          <cell r="D82">
            <v>2054</v>
          </cell>
          <cell r="E82">
            <v>1</v>
          </cell>
          <cell r="F82">
            <v>99</v>
          </cell>
          <cell r="G82">
            <v>27</v>
          </cell>
          <cell r="H82">
            <v>2153</v>
          </cell>
        </row>
        <row r="83">
          <cell r="A83">
            <v>84</v>
          </cell>
          <cell r="B83" t="str">
            <v>FAM084</v>
          </cell>
          <cell r="C83">
            <v>20</v>
          </cell>
          <cell r="D83">
            <v>1480</v>
          </cell>
          <cell r="G83">
            <v>20</v>
          </cell>
          <cell r="H83">
            <v>1480</v>
          </cell>
        </row>
        <row r="84">
          <cell r="A84">
            <v>85</v>
          </cell>
          <cell r="B84" t="str">
            <v>FAM085</v>
          </cell>
          <cell r="C84">
            <v>20</v>
          </cell>
          <cell r="D84">
            <v>1604</v>
          </cell>
          <cell r="G84">
            <v>20</v>
          </cell>
          <cell r="H84">
            <v>1604</v>
          </cell>
        </row>
        <row r="85">
          <cell r="A85">
            <v>86</v>
          </cell>
          <cell r="B85" t="str">
            <v>FAM086</v>
          </cell>
          <cell r="C85">
            <v>50</v>
          </cell>
          <cell r="D85">
            <v>3490</v>
          </cell>
          <cell r="G85">
            <v>50</v>
          </cell>
          <cell r="H85">
            <v>3490</v>
          </cell>
        </row>
        <row r="86">
          <cell r="A86">
            <v>87</v>
          </cell>
          <cell r="B86" t="str">
            <v>FAM087</v>
          </cell>
          <cell r="C86">
            <v>44</v>
          </cell>
          <cell r="D86">
            <v>3376</v>
          </cell>
          <cell r="G86">
            <v>44</v>
          </cell>
          <cell r="H86">
            <v>3376</v>
          </cell>
        </row>
        <row r="87">
          <cell r="A87">
            <v>88</v>
          </cell>
          <cell r="B87" t="str">
            <v>FAM088</v>
          </cell>
          <cell r="C87">
            <v>16</v>
          </cell>
          <cell r="D87">
            <v>944</v>
          </cell>
          <cell r="G87">
            <v>16</v>
          </cell>
          <cell r="H87">
            <v>944</v>
          </cell>
        </row>
        <row r="88">
          <cell r="A88">
            <v>89</v>
          </cell>
          <cell r="B88" t="str">
            <v>FAM089</v>
          </cell>
          <cell r="C88">
            <v>17</v>
          </cell>
          <cell r="D88">
            <v>1407</v>
          </cell>
          <cell r="G88">
            <v>17</v>
          </cell>
          <cell r="H88">
            <v>1407</v>
          </cell>
        </row>
        <row r="89">
          <cell r="A89">
            <v>90</v>
          </cell>
          <cell r="B89" t="str">
            <v>FAM090</v>
          </cell>
          <cell r="C89">
            <v>80</v>
          </cell>
          <cell r="D89">
            <v>5140</v>
          </cell>
          <cell r="G89">
            <v>80</v>
          </cell>
          <cell r="H89">
            <v>5140</v>
          </cell>
        </row>
        <row r="90">
          <cell r="A90">
            <v>92</v>
          </cell>
          <cell r="B90" t="str">
            <v>FAM092</v>
          </cell>
          <cell r="C90">
            <v>22</v>
          </cell>
          <cell r="D90">
            <v>1534</v>
          </cell>
          <cell r="G90">
            <v>22</v>
          </cell>
          <cell r="H90">
            <v>1534</v>
          </cell>
        </row>
        <row r="91">
          <cell r="A91">
            <v>93</v>
          </cell>
          <cell r="B91" t="str">
            <v>FAM093</v>
          </cell>
          <cell r="C91">
            <v>25</v>
          </cell>
          <cell r="D91">
            <v>1995</v>
          </cell>
          <cell r="G91">
            <v>25</v>
          </cell>
          <cell r="H91">
            <v>1995</v>
          </cell>
        </row>
        <row r="92">
          <cell r="A92">
            <v>94</v>
          </cell>
          <cell r="B92" t="str">
            <v>FAM094</v>
          </cell>
          <cell r="C92">
            <v>31</v>
          </cell>
          <cell r="D92">
            <v>2017</v>
          </cell>
          <cell r="G92">
            <v>31</v>
          </cell>
          <cell r="H92">
            <v>2017</v>
          </cell>
        </row>
        <row r="93">
          <cell r="A93">
            <v>95</v>
          </cell>
          <cell r="B93" t="str">
            <v>FAM095</v>
          </cell>
          <cell r="C93">
            <v>46</v>
          </cell>
          <cell r="D93">
            <v>3046</v>
          </cell>
          <cell r="G93">
            <v>46</v>
          </cell>
          <cell r="H93">
            <v>3046</v>
          </cell>
        </row>
        <row r="94">
          <cell r="A94">
            <v>96</v>
          </cell>
          <cell r="B94" t="str">
            <v>FAM096</v>
          </cell>
          <cell r="C94">
            <v>27</v>
          </cell>
          <cell r="D94">
            <v>1737</v>
          </cell>
          <cell r="G94">
            <v>27</v>
          </cell>
          <cell r="H94">
            <v>1737</v>
          </cell>
        </row>
        <row r="95">
          <cell r="A95">
            <v>97</v>
          </cell>
          <cell r="B95" t="str">
            <v>FAM097</v>
          </cell>
          <cell r="C95">
            <v>27</v>
          </cell>
          <cell r="D95">
            <v>1717</v>
          </cell>
          <cell r="G95">
            <v>27</v>
          </cell>
          <cell r="H95">
            <v>1717</v>
          </cell>
        </row>
        <row r="96">
          <cell r="A96">
            <v>98</v>
          </cell>
          <cell r="B96" t="str">
            <v>FAM098</v>
          </cell>
          <cell r="C96">
            <v>21</v>
          </cell>
          <cell r="D96">
            <v>1491</v>
          </cell>
          <cell r="G96">
            <v>21</v>
          </cell>
          <cell r="H96">
            <v>1491</v>
          </cell>
        </row>
        <row r="97">
          <cell r="A97">
            <v>100</v>
          </cell>
          <cell r="B97" t="str">
            <v>FAM100</v>
          </cell>
          <cell r="C97">
            <v>37</v>
          </cell>
          <cell r="D97">
            <v>2395</v>
          </cell>
          <cell r="G97">
            <v>37</v>
          </cell>
          <cell r="H97">
            <v>2395</v>
          </cell>
        </row>
        <row r="98">
          <cell r="A98">
            <v>101</v>
          </cell>
          <cell r="B98" t="str">
            <v>FAM101</v>
          </cell>
          <cell r="C98">
            <v>25</v>
          </cell>
          <cell r="D98">
            <v>1895</v>
          </cell>
          <cell r="G98">
            <v>25</v>
          </cell>
          <cell r="H98">
            <v>1895</v>
          </cell>
        </row>
        <row r="99">
          <cell r="A99">
            <v>102</v>
          </cell>
          <cell r="B99" t="str">
            <v>FAM102</v>
          </cell>
          <cell r="C99">
            <v>50</v>
          </cell>
          <cell r="D99">
            <v>3666</v>
          </cell>
          <cell r="G99">
            <v>50</v>
          </cell>
          <cell r="H99">
            <v>3666</v>
          </cell>
        </row>
        <row r="100">
          <cell r="A100">
            <v>103</v>
          </cell>
          <cell r="B100" t="str">
            <v>FAM103</v>
          </cell>
          <cell r="C100">
            <v>20</v>
          </cell>
          <cell r="D100">
            <v>1572</v>
          </cell>
          <cell r="G100">
            <v>20</v>
          </cell>
          <cell r="H100">
            <v>1572</v>
          </cell>
        </row>
        <row r="101">
          <cell r="A101">
            <v>104</v>
          </cell>
          <cell r="B101" t="str">
            <v>FAM104</v>
          </cell>
          <cell r="C101">
            <v>13</v>
          </cell>
          <cell r="D101">
            <v>731</v>
          </cell>
          <cell r="G101">
            <v>13</v>
          </cell>
          <cell r="H101">
            <v>731</v>
          </cell>
        </row>
        <row r="102">
          <cell r="A102">
            <v>105</v>
          </cell>
          <cell r="B102" t="str">
            <v>FAM105</v>
          </cell>
          <cell r="C102">
            <v>11</v>
          </cell>
          <cell r="D102">
            <v>673</v>
          </cell>
          <cell r="G102">
            <v>11</v>
          </cell>
          <cell r="H102">
            <v>673</v>
          </cell>
        </row>
        <row r="103">
          <cell r="A103">
            <v>106</v>
          </cell>
          <cell r="B103" t="str">
            <v>FAM106</v>
          </cell>
          <cell r="C103">
            <v>13</v>
          </cell>
          <cell r="D103">
            <v>891</v>
          </cell>
          <cell r="G103">
            <v>13</v>
          </cell>
          <cell r="H103">
            <v>891</v>
          </cell>
        </row>
        <row r="104">
          <cell r="A104">
            <v>107</v>
          </cell>
          <cell r="B104" t="str">
            <v>FAM107</v>
          </cell>
          <cell r="C104">
            <v>10</v>
          </cell>
          <cell r="D104">
            <v>554</v>
          </cell>
          <cell r="G104">
            <v>10</v>
          </cell>
          <cell r="H104">
            <v>554</v>
          </cell>
        </row>
        <row r="105">
          <cell r="A105">
            <v>108</v>
          </cell>
          <cell r="B105" t="str">
            <v>FAM108</v>
          </cell>
          <cell r="C105">
            <v>6</v>
          </cell>
          <cell r="D105">
            <v>426</v>
          </cell>
          <cell r="G105">
            <v>6</v>
          </cell>
          <cell r="H105">
            <v>426</v>
          </cell>
        </row>
        <row r="106">
          <cell r="A106">
            <v>109</v>
          </cell>
          <cell r="B106" t="str">
            <v>FAM109</v>
          </cell>
          <cell r="C106">
            <v>16</v>
          </cell>
          <cell r="D106">
            <v>1184</v>
          </cell>
          <cell r="G106">
            <v>16</v>
          </cell>
          <cell r="H106">
            <v>1184</v>
          </cell>
        </row>
        <row r="107">
          <cell r="A107">
            <v>110</v>
          </cell>
          <cell r="B107" t="str">
            <v>FAM110</v>
          </cell>
          <cell r="C107">
            <v>10</v>
          </cell>
          <cell r="D107">
            <v>570</v>
          </cell>
          <cell r="G107">
            <v>10</v>
          </cell>
          <cell r="H107">
            <v>570</v>
          </cell>
        </row>
        <row r="108">
          <cell r="A108">
            <v>111</v>
          </cell>
          <cell r="B108" t="str">
            <v>FAM111</v>
          </cell>
          <cell r="C108">
            <v>8</v>
          </cell>
          <cell r="D108">
            <v>560</v>
          </cell>
          <cell r="G108">
            <v>8</v>
          </cell>
          <cell r="H108">
            <v>560</v>
          </cell>
        </row>
        <row r="109">
          <cell r="A109">
            <v>112</v>
          </cell>
          <cell r="B109" t="str">
            <v>FAM112</v>
          </cell>
          <cell r="C109">
            <v>11</v>
          </cell>
          <cell r="D109">
            <v>885</v>
          </cell>
          <cell r="G109">
            <v>11</v>
          </cell>
          <cell r="H109">
            <v>885</v>
          </cell>
        </row>
        <row r="110">
          <cell r="A110">
            <v>113</v>
          </cell>
          <cell r="B110" t="str">
            <v>FAM113</v>
          </cell>
          <cell r="C110">
            <v>15</v>
          </cell>
          <cell r="D110">
            <v>853</v>
          </cell>
          <cell r="G110">
            <v>15</v>
          </cell>
          <cell r="H110">
            <v>853</v>
          </cell>
        </row>
        <row r="111">
          <cell r="A111">
            <v>114</v>
          </cell>
          <cell r="B111" t="str">
            <v>FAM114</v>
          </cell>
          <cell r="C111">
            <v>6</v>
          </cell>
          <cell r="D111">
            <v>426</v>
          </cell>
          <cell r="G111">
            <v>6</v>
          </cell>
          <cell r="H111">
            <v>426</v>
          </cell>
        </row>
        <row r="112">
          <cell r="A112">
            <v>115</v>
          </cell>
          <cell r="B112" t="str">
            <v>FAM115</v>
          </cell>
          <cell r="C112">
            <v>20</v>
          </cell>
          <cell r="D112">
            <v>1608</v>
          </cell>
          <cell r="G112">
            <v>20</v>
          </cell>
          <cell r="H112">
            <v>1608</v>
          </cell>
        </row>
        <row r="113">
          <cell r="A113">
            <v>116</v>
          </cell>
          <cell r="B113" t="str">
            <v>FAM116</v>
          </cell>
          <cell r="C113">
            <v>8</v>
          </cell>
          <cell r="D113">
            <v>632</v>
          </cell>
          <cell r="G113">
            <v>8</v>
          </cell>
          <cell r="H113">
            <v>632</v>
          </cell>
        </row>
        <row r="114">
          <cell r="A114">
            <v>118</v>
          </cell>
          <cell r="B114" t="str">
            <v>FAM118</v>
          </cell>
          <cell r="C114">
            <v>1</v>
          </cell>
          <cell r="D114">
            <v>99</v>
          </cell>
          <cell r="G114">
            <v>1</v>
          </cell>
          <cell r="H114">
            <v>99</v>
          </cell>
        </row>
        <row r="115">
          <cell r="A115">
            <v>119</v>
          </cell>
          <cell r="B115" t="str">
            <v>FAM119</v>
          </cell>
          <cell r="C115">
            <v>19</v>
          </cell>
          <cell r="D115">
            <v>1233</v>
          </cell>
          <cell r="G115">
            <v>19</v>
          </cell>
          <cell r="H115">
            <v>1233</v>
          </cell>
        </row>
        <row r="116">
          <cell r="A116">
            <v>120</v>
          </cell>
          <cell r="B116" t="str">
            <v>FAM120</v>
          </cell>
          <cell r="C116">
            <v>31</v>
          </cell>
          <cell r="D116">
            <v>2173</v>
          </cell>
          <cell r="G116">
            <v>31</v>
          </cell>
          <cell r="H116">
            <v>2173</v>
          </cell>
        </row>
        <row r="117">
          <cell r="A117">
            <v>121</v>
          </cell>
          <cell r="B117" t="str">
            <v>FAM121</v>
          </cell>
          <cell r="C117">
            <v>12</v>
          </cell>
          <cell r="D117">
            <v>772</v>
          </cell>
          <cell r="G117">
            <v>12</v>
          </cell>
          <cell r="H117">
            <v>772</v>
          </cell>
        </row>
        <row r="118">
          <cell r="A118">
            <v>122</v>
          </cell>
          <cell r="B118" t="str">
            <v>FAM122</v>
          </cell>
          <cell r="C118">
            <v>6</v>
          </cell>
          <cell r="D118">
            <v>454</v>
          </cell>
          <cell r="G118">
            <v>6</v>
          </cell>
          <cell r="H118">
            <v>454</v>
          </cell>
        </row>
        <row r="119">
          <cell r="A119">
            <v>123</v>
          </cell>
          <cell r="B119" t="str">
            <v>FAM123</v>
          </cell>
          <cell r="C119">
            <v>25</v>
          </cell>
          <cell r="D119">
            <v>2039</v>
          </cell>
          <cell r="G119">
            <v>25</v>
          </cell>
          <cell r="H119">
            <v>2039</v>
          </cell>
        </row>
        <row r="120">
          <cell r="A120">
            <v>124</v>
          </cell>
          <cell r="B120" t="str">
            <v>FAM124</v>
          </cell>
          <cell r="C120">
            <v>13</v>
          </cell>
          <cell r="D120">
            <v>935</v>
          </cell>
          <cell r="G120">
            <v>13</v>
          </cell>
          <cell r="H120">
            <v>935</v>
          </cell>
        </row>
        <row r="121">
          <cell r="A121">
            <v>125</v>
          </cell>
          <cell r="B121" t="str">
            <v>FAM125</v>
          </cell>
          <cell r="C121">
            <v>18</v>
          </cell>
          <cell r="D121">
            <v>1402</v>
          </cell>
          <cell r="G121">
            <v>18</v>
          </cell>
          <cell r="H121">
            <v>1402</v>
          </cell>
        </row>
        <row r="122">
          <cell r="A122">
            <v>131</v>
          </cell>
          <cell r="B122" t="str">
            <v>FAM131</v>
          </cell>
          <cell r="C122">
            <v>23</v>
          </cell>
          <cell r="D122">
            <v>1841</v>
          </cell>
          <cell r="G122">
            <v>23</v>
          </cell>
          <cell r="H122">
            <v>1841</v>
          </cell>
        </row>
        <row r="123">
          <cell r="A123">
            <v>132</v>
          </cell>
          <cell r="B123" t="str">
            <v>FAM132</v>
          </cell>
          <cell r="C123">
            <v>16</v>
          </cell>
          <cell r="D123">
            <v>1072</v>
          </cell>
          <cell r="G123">
            <v>16</v>
          </cell>
          <cell r="H123">
            <v>1072</v>
          </cell>
        </row>
        <row r="124">
          <cell r="A124">
            <v>133</v>
          </cell>
          <cell r="B124" t="str">
            <v>FAM133</v>
          </cell>
          <cell r="C124">
            <v>42</v>
          </cell>
          <cell r="D124">
            <v>3710</v>
          </cell>
          <cell r="G124">
            <v>42</v>
          </cell>
          <cell r="H124">
            <v>3710</v>
          </cell>
        </row>
        <row r="125">
          <cell r="A125">
            <v>134</v>
          </cell>
          <cell r="B125" t="str">
            <v>FAM134</v>
          </cell>
          <cell r="C125">
            <v>16</v>
          </cell>
          <cell r="D125">
            <v>1300</v>
          </cell>
          <cell r="G125">
            <v>16</v>
          </cell>
          <cell r="H125">
            <v>1300</v>
          </cell>
        </row>
        <row r="126">
          <cell r="A126">
            <v>136</v>
          </cell>
          <cell r="B126" t="str">
            <v>FAM136</v>
          </cell>
          <cell r="C126">
            <v>20</v>
          </cell>
          <cell r="D126">
            <v>1424</v>
          </cell>
          <cell r="G126">
            <v>20</v>
          </cell>
          <cell r="H126">
            <v>1424</v>
          </cell>
        </row>
        <row r="127">
          <cell r="A127">
            <v>137</v>
          </cell>
          <cell r="B127" t="str">
            <v>FAM137</v>
          </cell>
          <cell r="C127">
            <v>2</v>
          </cell>
          <cell r="D127">
            <v>158</v>
          </cell>
          <cell r="G127">
            <v>2</v>
          </cell>
          <cell r="H127">
            <v>158</v>
          </cell>
        </row>
        <row r="128">
          <cell r="A128">
            <v>138</v>
          </cell>
          <cell r="B128" t="str">
            <v>FAM138</v>
          </cell>
          <cell r="C128">
            <v>50</v>
          </cell>
          <cell r="D128">
            <v>2650</v>
          </cell>
          <cell r="G128">
            <v>50</v>
          </cell>
          <cell r="H128">
            <v>2650</v>
          </cell>
        </row>
        <row r="129">
          <cell r="A129">
            <v>139</v>
          </cell>
          <cell r="B129" t="str">
            <v>FAM139</v>
          </cell>
          <cell r="C129">
            <v>9</v>
          </cell>
          <cell r="D129">
            <v>479</v>
          </cell>
          <cell r="G129">
            <v>9</v>
          </cell>
          <cell r="H129">
            <v>479</v>
          </cell>
        </row>
        <row r="130">
          <cell r="A130">
            <v>140</v>
          </cell>
          <cell r="B130" t="str">
            <v>FAM140</v>
          </cell>
          <cell r="C130">
            <v>6</v>
          </cell>
          <cell r="D130">
            <v>394</v>
          </cell>
          <cell r="G130">
            <v>6</v>
          </cell>
          <cell r="H130">
            <v>394</v>
          </cell>
        </row>
        <row r="131">
          <cell r="A131">
            <v>141</v>
          </cell>
          <cell r="B131" t="str">
            <v>FAM141</v>
          </cell>
          <cell r="C131">
            <v>5</v>
          </cell>
          <cell r="D131">
            <v>327</v>
          </cell>
          <cell r="G131">
            <v>5</v>
          </cell>
          <cell r="H131">
            <v>327</v>
          </cell>
        </row>
        <row r="132">
          <cell r="A132">
            <v>142</v>
          </cell>
          <cell r="B132" t="str">
            <v>FAM142</v>
          </cell>
          <cell r="C132">
            <v>19</v>
          </cell>
          <cell r="D132">
            <v>1573</v>
          </cell>
          <cell r="G132">
            <v>19</v>
          </cell>
          <cell r="H132">
            <v>1573</v>
          </cell>
        </row>
        <row r="133">
          <cell r="A133">
            <v>143</v>
          </cell>
          <cell r="B133" t="str">
            <v>FAM143</v>
          </cell>
          <cell r="C133">
            <v>4</v>
          </cell>
          <cell r="D133">
            <v>312</v>
          </cell>
          <cell r="G133">
            <v>4</v>
          </cell>
          <cell r="H133">
            <v>312</v>
          </cell>
        </row>
        <row r="134">
          <cell r="A134">
            <v>144</v>
          </cell>
          <cell r="B134" t="str">
            <v>FAM144</v>
          </cell>
          <cell r="C134">
            <v>18</v>
          </cell>
          <cell r="D134">
            <v>1286</v>
          </cell>
          <cell r="G134">
            <v>18</v>
          </cell>
          <cell r="H134">
            <v>1286</v>
          </cell>
        </row>
        <row r="135">
          <cell r="A135">
            <v>145</v>
          </cell>
          <cell r="B135" t="str">
            <v>FAM145</v>
          </cell>
          <cell r="C135">
            <v>7</v>
          </cell>
          <cell r="D135">
            <v>529</v>
          </cell>
          <cell r="G135">
            <v>7</v>
          </cell>
          <cell r="H135">
            <v>529</v>
          </cell>
        </row>
        <row r="136">
          <cell r="A136">
            <v>146</v>
          </cell>
          <cell r="B136" t="str">
            <v>FAM146</v>
          </cell>
          <cell r="C136">
            <v>23</v>
          </cell>
          <cell r="D136">
            <v>1545</v>
          </cell>
          <cell r="G136">
            <v>23</v>
          </cell>
          <cell r="H136">
            <v>1545</v>
          </cell>
        </row>
        <row r="137">
          <cell r="A137">
            <v>147</v>
          </cell>
          <cell r="B137" t="str">
            <v>FAM147</v>
          </cell>
          <cell r="C137">
            <v>14</v>
          </cell>
          <cell r="D137">
            <v>802</v>
          </cell>
          <cell r="G137">
            <v>14</v>
          </cell>
          <cell r="H137">
            <v>802</v>
          </cell>
        </row>
        <row r="138">
          <cell r="A138">
            <v>148</v>
          </cell>
          <cell r="B138" t="str">
            <v>FAM148</v>
          </cell>
          <cell r="C138">
            <v>10</v>
          </cell>
          <cell r="D138">
            <v>702</v>
          </cell>
          <cell r="G138">
            <v>10</v>
          </cell>
          <cell r="H138">
            <v>702</v>
          </cell>
        </row>
        <row r="139">
          <cell r="A139">
            <v>163</v>
          </cell>
          <cell r="B139" t="str">
            <v>FAM163</v>
          </cell>
          <cell r="C139">
            <v>5</v>
          </cell>
          <cell r="D139">
            <v>331</v>
          </cell>
          <cell r="G139">
            <v>5</v>
          </cell>
          <cell r="H139">
            <v>331</v>
          </cell>
        </row>
        <row r="140">
          <cell r="A140">
            <v>238</v>
          </cell>
          <cell r="B140" t="str">
            <v>FAM238</v>
          </cell>
          <cell r="C140">
            <v>4</v>
          </cell>
          <cell r="D140">
            <v>212</v>
          </cell>
          <cell r="G140">
            <v>4</v>
          </cell>
          <cell r="H140">
            <v>212</v>
          </cell>
        </row>
        <row r="141">
          <cell r="A141">
            <v>241</v>
          </cell>
          <cell r="B141" t="str">
            <v>FAM241</v>
          </cell>
          <cell r="C141">
            <v>2</v>
          </cell>
          <cell r="D141">
            <v>178</v>
          </cell>
          <cell r="G141">
            <v>2</v>
          </cell>
          <cell r="H141">
            <v>178</v>
          </cell>
        </row>
        <row r="142">
          <cell r="A142">
            <v>242</v>
          </cell>
          <cell r="B142" t="str">
            <v>FAM242</v>
          </cell>
          <cell r="C142">
            <v>3</v>
          </cell>
          <cell r="D142">
            <v>277</v>
          </cell>
          <cell r="G142">
            <v>3</v>
          </cell>
          <cell r="H142">
            <v>277</v>
          </cell>
        </row>
        <row r="143">
          <cell r="A143">
            <v>243</v>
          </cell>
          <cell r="B143" t="str">
            <v>FAM243</v>
          </cell>
          <cell r="C143">
            <v>2</v>
          </cell>
          <cell r="D143">
            <v>134</v>
          </cell>
          <cell r="G143">
            <v>2</v>
          </cell>
          <cell r="H143">
            <v>134</v>
          </cell>
        </row>
        <row r="144">
          <cell r="A144">
            <v>244</v>
          </cell>
          <cell r="B144" t="str">
            <v>FAM244</v>
          </cell>
          <cell r="C144">
            <v>1</v>
          </cell>
          <cell r="D144">
            <v>59</v>
          </cell>
          <cell r="G144">
            <v>1</v>
          </cell>
          <cell r="H144">
            <v>59</v>
          </cell>
        </row>
        <row r="145">
          <cell r="A145">
            <v>245</v>
          </cell>
          <cell r="B145" t="str">
            <v>FAM245</v>
          </cell>
          <cell r="C145">
            <v>2</v>
          </cell>
          <cell r="D145">
            <v>158</v>
          </cell>
          <cell r="G145">
            <v>2</v>
          </cell>
          <cell r="H145">
            <v>158</v>
          </cell>
        </row>
        <row r="146">
          <cell r="A146">
            <v>246</v>
          </cell>
          <cell r="B146" t="str">
            <v>FAM246</v>
          </cell>
          <cell r="C146">
            <v>2</v>
          </cell>
          <cell r="D146">
            <v>118</v>
          </cell>
          <cell r="G146">
            <v>2</v>
          </cell>
          <cell r="H146">
            <v>118</v>
          </cell>
        </row>
        <row r="147">
          <cell r="A147">
            <v>247</v>
          </cell>
          <cell r="B147" t="str">
            <v>FAM247</v>
          </cell>
          <cell r="C147">
            <v>3</v>
          </cell>
          <cell r="D147">
            <v>153</v>
          </cell>
          <cell r="G147">
            <v>3</v>
          </cell>
          <cell r="H147">
            <v>153</v>
          </cell>
        </row>
        <row r="148">
          <cell r="A148">
            <v>249</v>
          </cell>
          <cell r="B148" t="str">
            <v>FAM249</v>
          </cell>
          <cell r="C148">
            <v>1</v>
          </cell>
          <cell r="D148">
            <v>79</v>
          </cell>
          <cell r="G148">
            <v>1</v>
          </cell>
          <cell r="H148">
            <v>79</v>
          </cell>
        </row>
        <row r="149">
          <cell r="A149">
            <v>250</v>
          </cell>
          <cell r="B149" t="str">
            <v>FAM250</v>
          </cell>
          <cell r="C149">
            <v>9</v>
          </cell>
          <cell r="D149">
            <v>411</v>
          </cell>
          <cell r="G149">
            <v>9</v>
          </cell>
          <cell r="H149">
            <v>411</v>
          </cell>
        </row>
        <row r="150">
          <cell r="A150">
            <v>251</v>
          </cell>
          <cell r="B150" t="str">
            <v>FAM251</v>
          </cell>
          <cell r="C150">
            <v>1</v>
          </cell>
          <cell r="D150">
            <v>35</v>
          </cell>
          <cell r="G150">
            <v>1</v>
          </cell>
          <cell r="H150">
            <v>35</v>
          </cell>
        </row>
        <row r="151">
          <cell r="A151">
            <v>256</v>
          </cell>
          <cell r="B151" t="str">
            <v>FAM256</v>
          </cell>
          <cell r="C151">
            <v>11</v>
          </cell>
          <cell r="D151">
            <v>825</v>
          </cell>
          <cell r="G151">
            <v>11</v>
          </cell>
          <cell r="H151">
            <v>825</v>
          </cell>
        </row>
        <row r="152">
          <cell r="A152">
            <v>272</v>
          </cell>
          <cell r="B152" t="str">
            <v>FAM272</v>
          </cell>
          <cell r="C152">
            <v>2</v>
          </cell>
          <cell r="D152">
            <v>134</v>
          </cell>
          <cell r="G152">
            <v>2</v>
          </cell>
          <cell r="H152">
            <v>134</v>
          </cell>
        </row>
        <row r="153">
          <cell r="A153">
            <v>283</v>
          </cell>
          <cell r="B153" t="str">
            <v>FAM283</v>
          </cell>
          <cell r="C153">
            <v>2</v>
          </cell>
          <cell r="D153">
            <v>238</v>
          </cell>
          <cell r="G153">
            <v>2</v>
          </cell>
          <cell r="H153">
            <v>238</v>
          </cell>
        </row>
        <row r="154">
          <cell r="A154">
            <v>285</v>
          </cell>
          <cell r="B154" t="str">
            <v>FAM285</v>
          </cell>
          <cell r="C154">
            <v>2</v>
          </cell>
          <cell r="D154">
            <v>134</v>
          </cell>
          <cell r="G154">
            <v>2</v>
          </cell>
          <cell r="H154">
            <v>134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40D7-A21B-476F-9BB0-10C9DF106BC2}">
  <sheetPr>
    <tabColor rgb="FFFF0000"/>
  </sheetPr>
  <dimension ref="B1:M180"/>
  <sheetViews>
    <sheetView showGridLines="0" topLeftCell="B1" zoomScale="90" zoomScaleNormal="90" workbookViewId="0">
      <pane xSplit="2" ySplit="9" topLeftCell="D157" activePane="bottomRight" state="frozen"/>
      <selection activeCell="B1" sqref="B1"/>
      <selection pane="topRight" activeCell="D1" sqref="D1"/>
      <selection pane="bottomLeft" activeCell="B8" sqref="B8"/>
      <selection pane="bottomRight" activeCell="B3" sqref="B3:B4"/>
    </sheetView>
  </sheetViews>
  <sheetFormatPr defaultColWidth="9.140625" defaultRowHeight="15" customHeight="1"/>
  <cols>
    <col min="1" max="1" width="4" style="62" customWidth="1"/>
    <col min="2" max="2" width="7.28515625" style="61" customWidth="1"/>
    <col min="3" max="3" width="6.5703125" style="61" bestFit="1" customWidth="1"/>
    <col min="4" max="4" width="11.140625" style="61" customWidth="1"/>
    <col min="5" max="5" width="15.7109375" style="63" customWidth="1"/>
    <col min="6" max="7" width="15.7109375" style="62" customWidth="1"/>
    <col min="8" max="9" width="12.42578125" style="62" customWidth="1"/>
    <col min="10" max="10" width="0.42578125" style="62" hidden="1" customWidth="1"/>
    <col min="11" max="11" width="18" style="112" customWidth="1"/>
    <col min="12" max="12" width="19.28515625" style="100" customWidth="1"/>
    <col min="13" max="13" width="18.7109375" style="100" customWidth="1"/>
    <col min="14" max="16384" width="9.140625" style="62"/>
  </cols>
  <sheetData>
    <row r="1" spans="2:13" ht="15" customHeight="1">
      <c r="K1" s="285" t="s">
        <v>1361</v>
      </c>
      <c r="L1" s="285"/>
    </row>
    <row r="2" spans="2:13" ht="15" customHeight="1">
      <c r="B2" s="60" t="s">
        <v>2130</v>
      </c>
      <c r="E2" s="58"/>
      <c r="F2" s="55"/>
      <c r="G2" s="55"/>
      <c r="H2" s="55"/>
      <c r="I2" s="55"/>
      <c r="J2" s="235" t="s">
        <v>1764</v>
      </c>
      <c r="K2" s="286"/>
      <c r="L2" s="286"/>
      <c r="M2" s="111"/>
    </row>
    <row r="3" spans="2:13" ht="15" customHeight="1">
      <c r="B3" s="287" t="s">
        <v>1026</v>
      </c>
      <c r="C3" s="287" t="s">
        <v>926</v>
      </c>
      <c r="D3" s="279" t="s">
        <v>1348</v>
      </c>
      <c r="E3" s="113" t="s">
        <v>45</v>
      </c>
      <c r="F3" s="114" t="s">
        <v>262</v>
      </c>
      <c r="G3" s="114" t="s">
        <v>921</v>
      </c>
      <c r="H3" s="115" t="s">
        <v>1316</v>
      </c>
      <c r="I3" s="115" t="s">
        <v>1421</v>
      </c>
      <c r="J3" s="231" t="s">
        <v>1763</v>
      </c>
      <c r="K3" s="288" t="s">
        <v>1944</v>
      </c>
      <c r="L3" s="290" t="s">
        <v>2129</v>
      </c>
      <c r="M3" s="279" t="s">
        <v>925</v>
      </c>
    </row>
    <row r="4" spans="2:13" ht="15.75" customHeight="1">
      <c r="B4" s="287"/>
      <c r="C4" s="287"/>
      <c r="D4" s="280"/>
      <c r="E4" s="113" t="s">
        <v>1943</v>
      </c>
      <c r="F4" s="113" t="s">
        <v>1943</v>
      </c>
      <c r="G4" s="113" t="s">
        <v>1943</v>
      </c>
      <c r="H4" s="113" t="s">
        <v>1943</v>
      </c>
      <c r="I4" s="113" t="s">
        <v>1943</v>
      </c>
      <c r="J4" s="232" t="s">
        <v>1762</v>
      </c>
      <c r="K4" s="289"/>
      <c r="L4" s="291"/>
      <c r="M4" s="280"/>
    </row>
    <row r="5" spans="2:13" ht="17.25" hidden="1" customHeight="1">
      <c r="B5" s="281" t="s">
        <v>1028</v>
      </c>
      <c r="C5" s="282"/>
      <c r="D5" s="193"/>
      <c r="E5" s="116">
        <f>SUM(E10:E180)</f>
        <v>778642</v>
      </c>
      <c r="F5" s="116">
        <f>SUM(F10:F180)</f>
        <v>1020334.25</v>
      </c>
      <c r="G5" s="116">
        <f>SUM(G10:G180)</f>
        <v>37096.25</v>
      </c>
      <c r="H5" s="116">
        <f>SUM(H10:H180)</f>
        <v>133221.5</v>
      </c>
      <c r="I5" s="116"/>
      <c r="J5" s="116"/>
      <c r="K5" s="116">
        <f>SUM(K10:K180)</f>
        <v>1982747</v>
      </c>
      <c r="L5" s="116">
        <f>SUM(L10:L180)</f>
        <v>1030802.25</v>
      </c>
      <c r="M5" s="116">
        <f>SUM(M10:M180)</f>
        <v>3013549.25</v>
      </c>
    </row>
    <row r="6" spans="2:13" ht="17.25" customHeight="1">
      <c r="B6" s="283" t="s">
        <v>1541</v>
      </c>
      <c r="C6" s="284"/>
      <c r="D6" s="194"/>
      <c r="E6" s="152">
        <f>SUM(E7:E8)</f>
        <v>778642</v>
      </c>
      <c r="F6" s="152">
        <f t="shared" ref="F6:I6" si="0">SUM(F7:F8)</f>
        <v>1020334.25</v>
      </c>
      <c r="G6" s="152">
        <f t="shared" si="0"/>
        <v>37096.25</v>
      </c>
      <c r="H6" s="152">
        <f t="shared" si="0"/>
        <v>133221.5</v>
      </c>
      <c r="I6" s="152">
        <f t="shared" si="0"/>
        <v>13453</v>
      </c>
      <c r="J6" s="233"/>
      <c r="K6" s="152">
        <f>SUM(K7:K8)</f>
        <v>1982747</v>
      </c>
      <c r="L6" s="152">
        <f>SUM(L7:L8)</f>
        <v>1030802.25</v>
      </c>
      <c r="M6" s="152">
        <f>SUM(M7:M8)</f>
        <v>3013549.25</v>
      </c>
    </row>
    <row r="7" spans="2:13" ht="17.25" customHeight="1">
      <c r="B7" s="281" t="s">
        <v>1362</v>
      </c>
      <c r="C7" s="282"/>
      <c r="D7" s="193"/>
      <c r="E7" s="116">
        <f>SUMIFS(E:E,D:D,"FC")</f>
        <v>390710</v>
      </c>
      <c r="F7" s="116">
        <f>SUMIFS(F:F,D:D,"FC")</f>
        <v>697195.5</v>
      </c>
      <c r="G7" s="116">
        <f>SUMIFS(G:G,D:D,"FC")</f>
        <v>14683.75</v>
      </c>
      <c r="H7" s="116">
        <f>SUMIFS(H:H,D:D,"FC")</f>
        <v>91047.25</v>
      </c>
      <c r="I7" s="116">
        <f>SUMIFS(I:I,D:D,"FC")</f>
        <v>5047.75</v>
      </c>
      <c r="J7" s="233"/>
      <c r="K7" s="116">
        <f>SUM(E7:J7)</f>
        <v>1198684.25</v>
      </c>
      <c r="L7" s="116">
        <f>SUMIFS(L:L,D:D,"FC")</f>
        <v>640153.5</v>
      </c>
      <c r="M7" s="116">
        <f>SUM(K7:L7)</f>
        <v>1838837.75</v>
      </c>
    </row>
    <row r="8" spans="2:13" ht="17.25" customHeight="1">
      <c r="B8" s="281" t="s">
        <v>1540</v>
      </c>
      <c r="C8" s="282"/>
      <c r="D8" s="193"/>
      <c r="E8" s="116">
        <f>SUMIFS(E:E,D:D,"KE")</f>
        <v>387932</v>
      </c>
      <c r="F8" s="116">
        <f>SUMIFS(F:F,D:D,"KE")</f>
        <v>323138.75</v>
      </c>
      <c r="G8" s="116">
        <f>SUMIFS(G:G,D:D,"KE")</f>
        <v>22412.5</v>
      </c>
      <c r="H8" s="116">
        <f>SUMIFS(H:H,D:D,"KE")</f>
        <v>42174.25</v>
      </c>
      <c r="I8" s="116">
        <f>SUMIFS(I:I,D:D,"KE")</f>
        <v>8405.25</v>
      </c>
      <c r="J8" s="233"/>
      <c r="K8" s="116">
        <f>SUM(E8:I8)</f>
        <v>784062.75</v>
      </c>
      <c r="L8" s="116">
        <f>SUMIFS(L:L,D:D,"KE")</f>
        <v>390648.75</v>
      </c>
      <c r="M8" s="116">
        <f t="shared" ref="M8:M9" si="1">SUM(K8:L8)</f>
        <v>1174711.5</v>
      </c>
    </row>
    <row r="9" spans="2:13" ht="4.5" customHeight="1">
      <c r="B9" s="192"/>
      <c r="C9" s="193"/>
      <c r="D9" s="193"/>
      <c r="E9" s="116"/>
      <c r="F9" s="116"/>
      <c r="G9" s="116"/>
      <c r="H9" s="116"/>
      <c r="I9" s="116"/>
      <c r="J9" s="233"/>
      <c r="K9" s="116"/>
      <c r="L9" s="119"/>
      <c r="M9" s="116">
        <f t="shared" si="1"/>
        <v>0</v>
      </c>
    </row>
    <row r="10" spans="2:13" s="100" customFormat="1" ht="15" customHeight="1">
      <c r="B10" s="77">
        <v>0</v>
      </c>
      <c r="C10" s="77" t="s">
        <v>5</v>
      </c>
      <c r="D10" s="77" t="s">
        <v>1038</v>
      </c>
      <c r="E10" s="78">
        <f>SUMIFS(OFM!AS:AS,OFM!C:C,C10)</f>
        <v>338484</v>
      </c>
      <c r="F10" s="78">
        <f>SUMIFS(FAM!AS:AS,FAM!C:C,C10)</f>
        <v>307477.75</v>
      </c>
      <c r="G10" s="267">
        <f>SUMIFS(B2S!U:U,B2S!C:C,C10)</f>
        <v>22412.5</v>
      </c>
      <c r="H10" s="267">
        <f>SUMIF(TOP!C:C,C10,TOP!R:R)</f>
        <v>42174.25</v>
      </c>
      <c r="I10" s="267">
        <f>SUMIF(LEG!C:C,C10,LEG!R:R)</f>
        <v>8405.25</v>
      </c>
      <c r="J10" s="267"/>
      <c r="K10" s="268">
        <f t="shared" ref="K10:K41" si="2">SUM(E10:I10)</f>
        <v>718953.75</v>
      </c>
      <c r="L10" s="190">
        <f>SUMIFS(PSP!AH:AH,PSP!D:D,C10)</f>
        <v>390648.75</v>
      </c>
      <c r="M10" s="189">
        <f t="shared" ref="M10:M41" si="3">SUM(K10:L10)</f>
        <v>1109602.5</v>
      </c>
    </row>
    <row r="11" spans="2:13" s="100" customFormat="1" ht="15" customHeight="1">
      <c r="B11" s="77">
        <v>0</v>
      </c>
      <c r="C11" s="77" t="s">
        <v>244</v>
      </c>
      <c r="D11" s="77" t="s">
        <v>1038</v>
      </c>
      <c r="E11" s="78">
        <f>SUMIFS(OFM!AS:AS,OFM!C:C,C11)</f>
        <v>0</v>
      </c>
      <c r="F11" s="78">
        <f>SUMIFS(FAM!AS:AS,FAM!C:C,C11)</f>
        <v>14612</v>
      </c>
      <c r="G11" s="267">
        <f>SUMIFS(B2S!U:U,B2S!C:C,C11)</f>
        <v>0</v>
      </c>
      <c r="H11" s="267">
        <f>SUMIF(TOP!C:C,C11,TOP!R:R)</f>
        <v>0</v>
      </c>
      <c r="I11" s="267">
        <f>SUMIF(LEG!C:C,C11,LEG!R:R)</f>
        <v>0</v>
      </c>
      <c r="J11" s="267"/>
      <c r="K11" s="268">
        <f t="shared" si="2"/>
        <v>14612</v>
      </c>
      <c r="L11" s="190">
        <f>SUMIFS(PSP!AH:AH,PSP!D:D,C11)</f>
        <v>0</v>
      </c>
      <c r="M11" s="189">
        <f t="shared" si="3"/>
        <v>14612</v>
      </c>
    </row>
    <row r="12" spans="2:13" s="100" customFormat="1" ht="15" customHeight="1">
      <c r="B12" s="77">
        <v>0</v>
      </c>
      <c r="C12" s="77" t="s">
        <v>218</v>
      </c>
      <c r="D12" s="77" t="s">
        <v>1038</v>
      </c>
      <c r="E12" s="78">
        <f>SUMIFS(OFM!AS:AS,OFM!C:C,C12)</f>
        <v>0</v>
      </c>
      <c r="F12" s="78">
        <f>SUMIFS(FAM!AS:AS,FAM!C:C,C12)</f>
        <v>1049</v>
      </c>
      <c r="G12" s="267">
        <f>SUMIFS(B2S!U:U,B2S!C:C,C12)</f>
        <v>0</v>
      </c>
      <c r="H12" s="267">
        <f>SUMIF(TOP!C:C,C12,TOP!R:R)</f>
        <v>0</v>
      </c>
      <c r="I12" s="267">
        <f>SUMIF(LEG!C:C,C12,LEG!R:R)</f>
        <v>0</v>
      </c>
      <c r="J12" s="267"/>
      <c r="K12" s="268">
        <f t="shared" si="2"/>
        <v>1049</v>
      </c>
      <c r="L12" s="190">
        <f>SUMIFS(PSP!AH:AH,PSP!D:D,C12)</f>
        <v>0</v>
      </c>
      <c r="M12" s="189">
        <f t="shared" si="3"/>
        <v>1049</v>
      </c>
    </row>
    <row r="13" spans="2:13" s="100" customFormat="1" ht="12.75">
      <c r="B13" s="77">
        <v>1</v>
      </c>
      <c r="C13" s="77" t="s">
        <v>929</v>
      </c>
      <c r="D13" s="77" t="s">
        <v>1038</v>
      </c>
      <c r="E13" s="78">
        <f>SUMIFS(OFM!AS:AS,OFM!C:C,C13)</f>
        <v>0</v>
      </c>
      <c r="F13" s="78">
        <f>SUMIFS(FAM!AS:AS,FAM!C:C,C13)</f>
        <v>0</v>
      </c>
      <c r="G13" s="267">
        <f>SUMIFS(B2S!U:U,B2S!C:C,C13)</f>
        <v>0</v>
      </c>
      <c r="H13" s="267">
        <f>SUMIF(TOP!C:C,C13,TOP!R:R)</f>
        <v>0</v>
      </c>
      <c r="I13" s="267">
        <f>SUMIF(LEG!C:C,C13,LEG!R:R)</f>
        <v>0</v>
      </c>
      <c r="J13" s="267"/>
      <c r="K13" s="268">
        <f t="shared" si="2"/>
        <v>0</v>
      </c>
      <c r="L13" s="190">
        <f>SUMIFS(PSP!AH:AH,PSP!D:D,C13)</f>
        <v>0</v>
      </c>
      <c r="M13" s="189">
        <f t="shared" si="3"/>
        <v>0</v>
      </c>
    </row>
    <row r="14" spans="2:13" s="100" customFormat="1" ht="12.75">
      <c r="B14" s="77">
        <v>2</v>
      </c>
      <c r="C14" s="77" t="s">
        <v>930</v>
      </c>
      <c r="D14" s="77" t="s">
        <v>1038</v>
      </c>
      <c r="E14" s="78">
        <f>SUMIFS(OFM!AS:AS,OFM!C:C,C14)</f>
        <v>0</v>
      </c>
      <c r="F14" s="78">
        <f>SUMIFS(FAM!AS:AS,FAM!C:C,C14)</f>
        <v>0</v>
      </c>
      <c r="G14" s="267">
        <f>SUMIFS(B2S!U:U,B2S!C:C,C14)</f>
        <v>0</v>
      </c>
      <c r="H14" s="267">
        <f>SUMIF(TOP!C:C,C14,TOP!R:R)</f>
        <v>0</v>
      </c>
      <c r="I14" s="267">
        <f>SUMIF(LEG!C:C,C14,LEG!R:R)</f>
        <v>0</v>
      </c>
      <c r="J14" s="267"/>
      <c r="K14" s="268">
        <f t="shared" si="2"/>
        <v>0</v>
      </c>
      <c r="L14" s="190">
        <f>SUMIFS(PSP!AH:AH,PSP!D:D,C14)</f>
        <v>0</v>
      </c>
      <c r="M14" s="189">
        <f t="shared" si="3"/>
        <v>0</v>
      </c>
    </row>
    <row r="15" spans="2:13" s="100" customFormat="1" ht="15" customHeight="1">
      <c r="B15" s="77">
        <v>3</v>
      </c>
      <c r="C15" s="77" t="s">
        <v>265</v>
      </c>
      <c r="D15" s="77" t="s">
        <v>1038</v>
      </c>
      <c r="E15" s="78">
        <f>SUMIFS(OFM!AS:AS,OFM!C:C,C15)</f>
        <v>0</v>
      </c>
      <c r="F15" s="78">
        <f>SUMIFS(FAM!AS:AS,FAM!C:C,C15)</f>
        <v>0</v>
      </c>
      <c r="G15" s="267">
        <f>SUMIFS(B2S!U:U,B2S!C:C,C15)</f>
        <v>0</v>
      </c>
      <c r="H15" s="267">
        <f>SUMIF(TOP!C:C,C15,TOP!R:R)</f>
        <v>0</v>
      </c>
      <c r="I15" s="267">
        <f>SUMIF(LEG!C:C,C15,LEG!R:R)</f>
        <v>0</v>
      </c>
      <c r="J15" s="267"/>
      <c r="K15" s="268">
        <f t="shared" si="2"/>
        <v>0</v>
      </c>
      <c r="L15" s="190">
        <f>SUMIFS(PSP!AH:AH,PSP!D:D,C15)</f>
        <v>0</v>
      </c>
      <c r="M15" s="189">
        <f t="shared" si="3"/>
        <v>0</v>
      </c>
    </row>
    <row r="16" spans="2:13" s="105" customFormat="1" ht="15" customHeight="1">
      <c r="B16" s="1">
        <v>5</v>
      </c>
      <c r="C16" s="1" t="s">
        <v>307</v>
      </c>
      <c r="D16" s="1" t="s">
        <v>1349</v>
      </c>
      <c r="E16" s="71">
        <f>SUMIFS(OFM!AS:AS,OFM!C:C,C16)</f>
        <v>4623.75</v>
      </c>
      <c r="F16" s="209">
        <f>SUMIFS(FAM!AS:AS,FAM!C:C,C16)</f>
        <v>6576</v>
      </c>
      <c r="G16" s="266">
        <f>SUMIFS(B2S!U:U,B2S!C:C,C16)</f>
        <v>0</v>
      </c>
      <c r="H16" s="266">
        <f>SUMIF(TOP!C:C,C16,TOP!R:R)</f>
        <v>5283</v>
      </c>
      <c r="I16" s="266">
        <f>SUMIF(LEG!C:C,C16,LEG!R:R)</f>
        <v>0</v>
      </c>
      <c r="J16" s="234"/>
      <c r="K16" s="154">
        <f t="shared" si="2"/>
        <v>16482.75</v>
      </c>
      <c r="L16" s="155">
        <f>SUMIFS(PSP!AH:AH,PSP!D:D,C16)</f>
        <v>9028.75</v>
      </c>
      <c r="M16" s="109">
        <f t="shared" si="3"/>
        <v>25511.5</v>
      </c>
    </row>
    <row r="17" spans="2:13" s="105" customFormat="1" ht="15" customHeight="1">
      <c r="B17" s="1">
        <v>6</v>
      </c>
      <c r="C17" s="1" t="s">
        <v>310</v>
      </c>
      <c r="D17" s="1" t="s">
        <v>1349</v>
      </c>
      <c r="E17" s="71">
        <f>SUMIFS(OFM!AS:AS,OFM!C:C,C17)</f>
        <v>0</v>
      </c>
      <c r="F17" s="209">
        <f>SUMIFS(FAM!AS:AS,FAM!C:C,C17)</f>
        <v>7112.75</v>
      </c>
      <c r="G17" s="266">
        <f>SUMIFS(B2S!U:U,B2S!C:C,C17)</f>
        <v>0</v>
      </c>
      <c r="H17" s="266">
        <f>SUMIF(TOP!C:C,C17,TOP!R:R)</f>
        <v>4046.25</v>
      </c>
      <c r="I17" s="266">
        <f>SUMIF(LEG!C:C,C17,LEG!R:R)</f>
        <v>0</v>
      </c>
      <c r="J17" s="234"/>
      <c r="K17" s="154">
        <f t="shared" si="2"/>
        <v>11159</v>
      </c>
      <c r="L17" s="155">
        <f>SUMIFS(PSP!AH:AH,PSP!D:D,C17)</f>
        <v>2266.25</v>
      </c>
      <c r="M17" s="109">
        <f>SUM(K17:L17)</f>
        <v>13425.25</v>
      </c>
    </row>
    <row r="18" spans="2:13" s="105" customFormat="1" ht="15" customHeight="1">
      <c r="B18" s="1">
        <v>7</v>
      </c>
      <c r="C18" s="1" t="s">
        <v>545</v>
      </c>
      <c r="D18" s="1" t="s">
        <v>1349</v>
      </c>
      <c r="E18" s="71">
        <f>SUMIFS(OFM!AS:AS,OFM!C:C,C18)</f>
        <v>0</v>
      </c>
      <c r="F18" s="209">
        <f>SUMIFS(FAM!AS:AS,FAM!C:C,C18)</f>
        <v>8115.25</v>
      </c>
      <c r="G18" s="266">
        <f>SUMIFS(B2S!U:U,B2S!C:C,C18)</f>
        <v>0</v>
      </c>
      <c r="H18" s="266">
        <f>SUMIF(TOP!C:C,C18,TOP!R:R)</f>
        <v>3551</v>
      </c>
      <c r="I18" s="266">
        <f>SUMIF(LEG!C:C,C18,LEG!R:R)</f>
        <v>0</v>
      </c>
      <c r="J18" s="234"/>
      <c r="K18" s="154">
        <f t="shared" si="2"/>
        <v>11666.25</v>
      </c>
      <c r="L18" s="155">
        <f>SUMIFS(PSP!AH:AH,PSP!D:D,C18)</f>
        <v>1590</v>
      </c>
      <c r="M18" s="109">
        <f t="shared" si="3"/>
        <v>13256.25</v>
      </c>
    </row>
    <row r="19" spans="2:13" s="105" customFormat="1" ht="15" customHeight="1">
      <c r="B19" s="1">
        <v>8</v>
      </c>
      <c r="C19" s="1" t="s">
        <v>125</v>
      </c>
      <c r="D19" s="1" t="s">
        <v>1349</v>
      </c>
      <c r="E19" s="71">
        <f>SUMIFS(OFM!AS:AS,OFM!C:C,C19)</f>
        <v>0</v>
      </c>
      <c r="F19" s="209">
        <f>SUMIFS(FAM!AS:AS,FAM!C:C,C19)</f>
        <v>17478.75</v>
      </c>
      <c r="G19" s="266">
        <f>SUMIFS(B2S!U:U,B2S!C:C,C19)</f>
        <v>42.25</v>
      </c>
      <c r="H19" s="266">
        <f>SUMIF(TOP!C:C,C19,TOP!R:R)</f>
        <v>6023.5</v>
      </c>
      <c r="I19" s="266">
        <f>SUMIF(LEG!C:C,C19,LEG!R:R)</f>
        <v>0</v>
      </c>
      <c r="J19" s="234"/>
      <c r="K19" s="154">
        <f t="shared" si="2"/>
        <v>23544.5</v>
      </c>
      <c r="L19" s="155">
        <f>SUMIFS(PSP!AH:AH,PSP!D:D,C19)</f>
        <v>15357.5</v>
      </c>
      <c r="M19" s="109">
        <f t="shared" si="3"/>
        <v>38902</v>
      </c>
    </row>
    <row r="20" spans="2:13" s="105" customFormat="1" ht="15" customHeight="1">
      <c r="B20" s="1">
        <v>9</v>
      </c>
      <c r="C20" s="1" t="s">
        <v>364</v>
      </c>
      <c r="D20" s="1" t="s">
        <v>1349</v>
      </c>
      <c r="E20" s="71">
        <f>SUMIFS(OFM!AS:AS,OFM!C:C,C20)</f>
        <v>17206.5</v>
      </c>
      <c r="F20" s="209">
        <f>SUMIFS(FAM!AS:AS,FAM!C:C,C20)</f>
        <v>3802.5</v>
      </c>
      <c r="G20" s="266">
        <f>SUMIFS(B2S!U:U,B2S!C:C,C20)</f>
        <v>401.25</v>
      </c>
      <c r="H20" s="266">
        <f>SUMIF(TOP!C:C,C20,TOP!R:R)</f>
        <v>0</v>
      </c>
      <c r="I20" s="266">
        <f>SUMIF(LEG!C:C,C20,LEG!R:R)</f>
        <v>0</v>
      </c>
      <c r="J20" s="234"/>
      <c r="K20" s="154">
        <f t="shared" si="2"/>
        <v>21410.25</v>
      </c>
      <c r="L20" s="155">
        <f>SUMIFS(PSP!AH:AH,PSP!D:D,C20)</f>
        <v>537.5</v>
      </c>
      <c r="M20" s="109">
        <f t="shared" si="3"/>
        <v>21947.75</v>
      </c>
    </row>
    <row r="21" spans="2:13" s="105" customFormat="1" ht="15" customHeight="1">
      <c r="B21" s="1">
        <v>10</v>
      </c>
      <c r="C21" s="1" t="s">
        <v>43</v>
      </c>
      <c r="D21" s="1" t="s">
        <v>1349</v>
      </c>
      <c r="E21" s="71">
        <f>SUMIFS(OFM!AS:AS,OFM!C:C,C21)</f>
        <v>19403.75</v>
      </c>
      <c r="F21" s="209">
        <f>SUMIFS(FAM!AS:AS,FAM!C:C,C21)</f>
        <v>3955.75</v>
      </c>
      <c r="G21" s="266">
        <f>SUMIFS(B2S!U:U,B2S!C:C,C21)</f>
        <v>0</v>
      </c>
      <c r="H21" s="266">
        <f>SUMIF(TOP!C:C,C21,TOP!R:R)</f>
        <v>0</v>
      </c>
      <c r="I21" s="266">
        <f>SUMIF(LEG!C:C,C21,LEG!R:R)</f>
        <v>0</v>
      </c>
      <c r="J21" s="234"/>
      <c r="K21" s="154">
        <f t="shared" si="2"/>
        <v>23359.5</v>
      </c>
      <c r="L21" s="155">
        <f>SUMIFS(PSP!AH:AH,PSP!D:D,C21)</f>
        <v>6205</v>
      </c>
      <c r="M21" s="109">
        <f t="shared" si="3"/>
        <v>29564.5</v>
      </c>
    </row>
    <row r="22" spans="2:13" s="105" customFormat="1" ht="15" customHeight="1">
      <c r="B22" s="1">
        <v>11</v>
      </c>
      <c r="C22" s="1" t="s">
        <v>204</v>
      </c>
      <c r="D22" s="1" t="s">
        <v>1349</v>
      </c>
      <c r="E22" s="71">
        <f>SUMIFS(OFM!AS:AS,OFM!C:C,C22)</f>
        <v>0</v>
      </c>
      <c r="F22" s="209">
        <f>SUMIFS(FAM!AS:AS,FAM!C:C,C22)</f>
        <v>21317</v>
      </c>
      <c r="G22" s="266">
        <f>SUMIFS(B2S!U:U,B2S!C:C,C22)</f>
        <v>0</v>
      </c>
      <c r="H22" s="266">
        <f>SUMIF(TOP!C:C,C22,TOP!R:R)</f>
        <v>4599.75</v>
      </c>
      <c r="I22" s="266">
        <f>SUMIF(LEG!C:C,C22,LEG!R:R)</f>
        <v>0</v>
      </c>
      <c r="J22" s="234"/>
      <c r="K22" s="154">
        <f t="shared" si="2"/>
        <v>25916.75</v>
      </c>
      <c r="L22" s="155">
        <f>SUMIFS(PSP!AH:AH,PSP!D:D,C22)</f>
        <v>3192.5</v>
      </c>
      <c r="M22" s="109">
        <f t="shared" si="3"/>
        <v>29109.25</v>
      </c>
    </row>
    <row r="23" spans="2:13" s="105" customFormat="1" ht="15" customHeight="1">
      <c r="B23" s="1">
        <v>12</v>
      </c>
      <c r="C23" s="1" t="s">
        <v>14</v>
      </c>
      <c r="D23" s="1" t="s">
        <v>1349</v>
      </c>
      <c r="E23" s="71">
        <f>SUMIFS(OFM!AS:AS,OFM!C:C,C23)</f>
        <v>9442.5</v>
      </c>
      <c r="F23" s="209">
        <f>SUMIFS(FAM!AS:AS,FAM!C:C,C23)</f>
        <v>4596.25</v>
      </c>
      <c r="G23" s="266">
        <f>SUMIFS(B2S!U:U,B2S!C:C,C23)</f>
        <v>0</v>
      </c>
      <c r="H23" s="266">
        <f>SUMIF(TOP!C:C,C23,TOP!R:R)</f>
        <v>1624</v>
      </c>
      <c r="I23" s="266">
        <f>SUMIF(LEG!C:C,C23,LEG!R:R)</f>
        <v>0</v>
      </c>
      <c r="J23" s="234"/>
      <c r="K23" s="154">
        <f t="shared" si="2"/>
        <v>15662.75</v>
      </c>
      <c r="L23" s="155">
        <f>SUMIFS(PSP!AH:AH,PSP!D:D,C23)</f>
        <v>17305</v>
      </c>
      <c r="M23" s="109">
        <f t="shared" si="3"/>
        <v>32967.75</v>
      </c>
    </row>
    <row r="24" spans="2:13" s="105" customFormat="1" ht="15" customHeight="1">
      <c r="B24" s="1">
        <v>13</v>
      </c>
      <c r="C24" s="1" t="s">
        <v>36</v>
      </c>
      <c r="D24" s="1" t="s">
        <v>1349</v>
      </c>
      <c r="E24" s="71">
        <f>SUMIFS(OFM!AS:AS,OFM!C:C,C24)</f>
        <v>25287.25</v>
      </c>
      <c r="F24" s="209">
        <f>SUMIFS(FAM!AS:AS,FAM!C:C,C24)</f>
        <v>2894</v>
      </c>
      <c r="G24" s="266">
        <f>SUMIFS(B2S!U:U,B2S!C:C,C24)</f>
        <v>0</v>
      </c>
      <c r="H24" s="266">
        <f>SUMIF(TOP!C:C,C24,TOP!R:R)</f>
        <v>0</v>
      </c>
      <c r="I24" s="266">
        <f>SUMIF(LEG!C:C,C24,LEG!R:R)</f>
        <v>0</v>
      </c>
      <c r="J24" s="234"/>
      <c r="K24" s="154">
        <f t="shared" si="2"/>
        <v>28181.25</v>
      </c>
      <c r="L24" s="155">
        <f>SUMIFS(PSP!AH:AH,PSP!D:D,C24)</f>
        <v>6175</v>
      </c>
      <c r="M24" s="109">
        <f t="shared" si="3"/>
        <v>34356.25</v>
      </c>
    </row>
    <row r="25" spans="2:13" s="105" customFormat="1" ht="15" customHeight="1">
      <c r="B25" s="1">
        <v>14</v>
      </c>
      <c r="C25" s="1" t="s">
        <v>23</v>
      </c>
      <c r="D25" s="1" t="s">
        <v>1349</v>
      </c>
      <c r="E25" s="71">
        <f>SUMIFS(OFM!AS:AS,OFM!C:C,C25)</f>
        <v>42613.5</v>
      </c>
      <c r="F25" s="209">
        <f>SUMIFS(FAM!AS:AS,FAM!C:C,C25)</f>
        <v>119266.5</v>
      </c>
      <c r="G25" s="266">
        <f>SUMIFS(B2S!U:U,B2S!C:C,C25)</f>
        <v>0</v>
      </c>
      <c r="H25" s="266">
        <f>SUMIF(TOP!C:C,C25,TOP!R:R)</f>
        <v>0</v>
      </c>
      <c r="I25" s="266">
        <f>SUMIF(LEG!C:C,C25,LEG!R:R)</f>
        <v>184.5</v>
      </c>
      <c r="J25" s="234"/>
      <c r="K25" s="154">
        <f t="shared" si="2"/>
        <v>162064.5</v>
      </c>
      <c r="L25" s="155">
        <f>SUMIFS(PSP!AH:AH,PSP!D:D,C25)</f>
        <v>107536.25</v>
      </c>
      <c r="M25" s="109">
        <f t="shared" si="3"/>
        <v>269600.75</v>
      </c>
    </row>
    <row r="26" spans="2:13" s="105" customFormat="1" ht="12.75">
      <c r="B26" s="1">
        <v>15</v>
      </c>
      <c r="C26" s="1" t="s">
        <v>38</v>
      </c>
      <c r="D26" s="1" t="s">
        <v>1349</v>
      </c>
      <c r="E26" s="71">
        <f>SUMIFS(OFM!AS:AS,OFM!C:C,C26)</f>
        <v>13333.5</v>
      </c>
      <c r="F26" s="209">
        <f>SUMIFS(FAM!AS:AS,FAM!C:C,C26)</f>
        <v>17359.5</v>
      </c>
      <c r="G26" s="266">
        <f>SUMIFS(B2S!U:U,B2S!C:C,C26)</f>
        <v>0</v>
      </c>
      <c r="H26" s="266">
        <f>SUMIF(TOP!C:C,C26,TOP!R:R)</f>
        <v>0</v>
      </c>
      <c r="I26" s="266">
        <f>SUMIF(LEG!C:C,C26,LEG!R:R)</f>
        <v>0</v>
      </c>
      <c r="J26" s="234"/>
      <c r="K26" s="154">
        <f t="shared" si="2"/>
        <v>30693</v>
      </c>
      <c r="L26" s="155">
        <f>SUMIFS(PSP!AH:AH,PSP!D:D,C26)</f>
        <v>17065</v>
      </c>
      <c r="M26" s="109">
        <f t="shared" si="3"/>
        <v>47758</v>
      </c>
    </row>
    <row r="27" spans="2:13" ht="12.75">
      <c r="B27" s="77">
        <v>16</v>
      </c>
      <c r="C27" s="77" t="s">
        <v>931</v>
      </c>
      <c r="D27" s="77" t="s">
        <v>1038</v>
      </c>
      <c r="E27" s="78">
        <f>SUMIFS(OFM!AS:AS,OFM!C:C,C27)</f>
        <v>0</v>
      </c>
      <c r="F27" s="78">
        <f>SUMIFS(FAM!AS:AS,FAM!C:C,C27)</f>
        <v>0</v>
      </c>
      <c r="G27" s="267">
        <f>SUMIFS(B2S!U:U,B2S!C:C,C27)</f>
        <v>0</v>
      </c>
      <c r="H27" s="267">
        <f>SUMIF(TOP!C:C,C27,TOP!R:R)</f>
        <v>0</v>
      </c>
      <c r="I27" s="267">
        <f>SUMIF(LEG!C:C,C27,LEG!R:R)</f>
        <v>0</v>
      </c>
      <c r="J27" s="188"/>
      <c r="K27" s="268">
        <f t="shared" si="2"/>
        <v>0</v>
      </c>
      <c r="L27" s="190">
        <f>SUMIFS(PSP!AH:AH,PSP!D:D,C27)</f>
        <v>0</v>
      </c>
      <c r="M27" s="268">
        <f t="shared" si="3"/>
        <v>0</v>
      </c>
    </row>
    <row r="28" spans="2:13" s="100" customFormat="1" ht="15" customHeight="1">
      <c r="B28" s="77">
        <v>17</v>
      </c>
      <c r="C28" s="77" t="s">
        <v>32</v>
      </c>
      <c r="D28" s="77" t="s">
        <v>1038</v>
      </c>
      <c r="E28" s="78">
        <f>SUMIFS(OFM!AS:AS,OFM!C:C,C28)</f>
        <v>28952.5</v>
      </c>
      <c r="F28" s="78">
        <f>SUMIFS(FAM!AS:AS,FAM!C:C,C28)</f>
        <v>0</v>
      </c>
      <c r="G28" s="267">
        <f>SUMIFS(B2S!U:U,B2S!C:C,C28)</f>
        <v>0</v>
      </c>
      <c r="H28" s="267">
        <f>SUMIF(TOP!C:C,C28,TOP!R:R)</f>
        <v>0</v>
      </c>
      <c r="I28" s="267">
        <f>SUMIF(LEG!C:C,C28,LEG!R:R)</f>
        <v>0</v>
      </c>
      <c r="J28" s="188"/>
      <c r="K28" s="268">
        <f t="shared" si="2"/>
        <v>28952.5</v>
      </c>
      <c r="L28" s="190">
        <f>SUMIFS(PSP!AH:AH,PSP!D:D,C28)</f>
        <v>0</v>
      </c>
      <c r="M28" s="268">
        <f t="shared" si="3"/>
        <v>28952.5</v>
      </c>
    </row>
    <row r="29" spans="2:13" s="105" customFormat="1" ht="15" customHeight="1">
      <c r="B29" s="1">
        <v>18</v>
      </c>
      <c r="C29" s="1" t="s">
        <v>148</v>
      </c>
      <c r="D29" s="1" t="s">
        <v>1349</v>
      </c>
      <c r="E29" s="71">
        <f>SUMIFS(OFM!AS:AS,OFM!C:C,C29)</f>
        <v>0</v>
      </c>
      <c r="F29" s="209">
        <f>SUMIFS(FAM!AS:AS,FAM!C:C,C29)</f>
        <v>21345.25</v>
      </c>
      <c r="G29" s="266">
        <f>SUMIFS(B2S!U:U,B2S!C:C,C29)</f>
        <v>0</v>
      </c>
      <c r="H29" s="266">
        <f>SUMIF(TOP!C:C,C29,TOP!R:R)</f>
        <v>761.75</v>
      </c>
      <c r="I29" s="266">
        <f>SUMIF(LEG!C:C,C29,LEG!R:R)</f>
        <v>0</v>
      </c>
      <c r="J29" s="234"/>
      <c r="K29" s="154">
        <f t="shared" si="2"/>
        <v>22107</v>
      </c>
      <c r="L29" s="155">
        <f>SUMIFS(PSP!AH:AH,PSP!D:D,C29)</f>
        <v>63541.25</v>
      </c>
      <c r="M29" s="109">
        <f t="shared" si="3"/>
        <v>85648.25</v>
      </c>
    </row>
    <row r="30" spans="2:13" s="105" customFormat="1" ht="15" customHeight="1">
      <c r="B30" s="1">
        <v>19</v>
      </c>
      <c r="C30" s="1" t="s">
        <v>19</v>
      </c>
      <c r="D30" s="1" t="s">
        <v>1349</v>
      </c>
      <c r="E30" s="71">
        <f>SUMIFS(OFM!AS:AS,OFM!C:C,C30)</f>
        <v>0</v>
      </c>
      <c r="F30" s="209">
        <f>SUMIFS(FAM!AS:AS,FAM!C:C,C30)</f>
        <v>26479.5</v>
      </c>
      <c r="G30" s="266">
        <f>SUMIFS(B2S!U:U,B2S!C:C,C30)</f>
        <v>0</v>
      </c>
      <c r="H30" s="266">
        <f>SUMIF(TOP!C:C,C30,TOP!R:R)</f>
        <v>8628.75</v>
      </c>
      <c r="I30" s="266">
        <f>SUMIF(LEG!C:C,C30,LEG!R:R)</f>
        <v>0</v>
      </c>
      <c r="J30" s="234"/>
      <c r="K30" s="154">
        <f t="shared" si="2"/>
        <v>35108.25</v>
      </c>
      <c r="L30" s="155">
        <f>SUMIFS(PSP!AH:AH,PSP!D:D,C30)</f>
        <v>44276.25</v>
      </c>
      <c r="M30" s="109">
        <f t="shared" si="3"/>
        <v>79384.5</v>
      </c>
    </row>
    <row r="31" spans="2:13" s="105" customFormat="1" ht="15" customHeight="1">
      <c r="B31" s="1">
        <v>20</v>
      </c>
      <c r="C31" s="1" t="s">
        <v>29</v>
      </c>
      <c r="D31" s="1" t="s">
        <v>1349</v>
      </c>
      <c r="E31" s="71">
        <f>SUMIFS(OFM!AS:AS,OFM!C:C,C31)</f>
        <v>39680.75</v>
      </c>
      <c r="F31" s="209">
        <f>SUMIFS(FAM!AS:AS,FAM!C:C,C31)</f>
        <v>40677.25</v>
      </c>
      <c r="G31" s="266">
        <f>SUMIFS(B2S!U:U,B2S!C:C,C31)</f>
        <v>1387.25</v>
      </c>
      <c r="H31" s="266">
        <f>SUMIF(TOP!C:C,C31,TOP!R:R)</f>
        <v>0</v>
      </c>
      <c r="I31" s="266">
        <f>SUMIF(LEG!C:C,C31,LEG!R:R)</f>
        <v>0</v>
      </c>
      <c r="J31" s="234"/>
      <c r="K31" s="154">
        <f t="shared" si="2"/>
        <v>81745.25</v>
      </c>
      <c r="L31" s="155">
        <f>SUMIFS(PSP!AH:AH,PSP!D:D,C31)</f>
        <v>53176.25</v>
      </c>
      <c r="M31" s="109">
        <f t="shared" si="3"/>
        <v>134921.5</v>
      </c>
    </row>
    <row r="32" spans="2:13" s="105" customFormat="1" ht="15" customHeight="1">
      <c r="B32" s="1">
        <v>21</v>
      </c>
      <c r="C32" s="1" t="s">
        <v>3</v>
      </c>
      <c r="D32" s="1" t="s">
        <v>1349</v>
      </c>
      <c r="E32" s="71">
        <f>SUMIFS(OFM!AS:AS,OFM!C:C,C32)</f>
        <v>55851</v>
      </c>
      <c r="F32" s="209">
        <f>SUMIFS(FAM!AS:AS,FAM!C:C,C32)</f>
        <v>11639.5</v>
      </c>
      <c r="G32" s="266">
        <f>SUMIFS(B2S!U:U,B2S!C:C,C32)</f>
        <v>1171</v>
      </c>
      <c r="H32" s="266">
        <f>SUMIF(TOP!C:C,C32,TOP!R:R)</f>
        <v>1208.25</v>
      </c>
      <c r="I32" s="266">
        <f>SUMIF(LEG!C:C,C32,LEG!R:R)</f>
        <v>0</v>
      </c>
      <c r="J32" s="234"/>
      <c r="K32" s="154">
        <f t="shared" si="2"/>
        <v>69869.75</v>
      </c>
      <c r="L32" s="155">
        <f>SUMIFS(PSP!AH:AH,PSP!D:D,C32)</f>
        <v>16046.25</v>
      </c>
      <c r="M32" s="109">
        <f t="shared" si="3"/>
        <v>85916</v>
      </c>
    </row>
    <row r="33" spans="2:13" s="105" customFormat="1" ht="15" customHeight="1">
      <c r="B33" s="1">
        <v>22</v>
      </c>
      <c r="C33" s="1" t="s">
        <v>383</v>
      </c>
      <c r="D33" s="1" t="s">
        <v>1349</v>
      </c>
      <c r="E33" s="71">
        <f>SUMIFS(OFM!AS:AS,OFM!C:C,C33)</f>
        <v>0</v>
      </c>
      <c r="F33" s="209">
        <f>SUMIFS(FAM!AS:AS,FAM!C:C,C33)</f>
        <v>0</v>
      </c>
      <c r="G33" s="266">
        <f>SUMIFS(B2S!U:U,B2S!C:C,C33)</f>
        <v>0</v>
      </c>
      <c r="H33" s="266">
        <f>SUMIF(TOP!C:C,C33,TOP!R:R)</f>
        <v>0</v>
      </c>
      <c r="I33" s="266">
        <f>SUMIF(LEG!C:C,C33,LEG!R:R)</f>
        <v>0</v>
      </c>
      <c r="J33" s="234"/>
      <c r="K33" s="154">
        <f t="shared" si="2"/>
        <v>0</v>
      </c>
      <c r="L33" s="155">
        <f>SUMIFS(PSP!AH:AH,PSP!D:D,C33)</f>
        <v>623.75</v>
      </c>
      <c r="M33" s="109">
        <f t="shared" si="3"/>
        <v>623.75</v>
      </c>
    </row>
    <row r="34" spans="2:13" s="105" customFormat="1" ht="15" customHeight="1">
      <c r="B34" s="1">
        <v>23</v>
      </c>
      <c r="C34" s="1" t="s">
        <v>341</v>
      </c>
      <c r="D34" s="1" t="s">
        <v>1349</v>
      </c>
      <c r="E34" s="71">
        <f>SUMIFS(OFM!AS:AS,OFM!C:C,C34)</f>
        <v>0</v>
      </c>
      <c r="F34" s="209">
        <f>SUMIFS(FAM!AS:AS,FAM!C:C,C34)</f>
        <v>0</v>
      </c>
      <c r="G34" s="266">
        <f>SUMIFS(B2S!U:U,B2S!C:C,C34)</f>
        <v>0</v>
      </c>
      <c r="H34" s="266">
        <f>SUMIF(TOP!C:C,C34,TOP!R:R)</f>
        <v>2425.5</v>
      </c>
      <c r="I34" s="266">
        <f>SUMIF(LEG!C:C,C34,LEG!R:R)</f>
        <v>0</v>
      </c>
      <c r="J34" s="234"/>
      <c r="K34" s="154">
        <f t="shared" si="2"/>
        <v>2425.5</v>
      </c>
      <c r="L34" s="155">
        <f>SUMIFS(PSP!AH:AH,PSP!D:D,C34)</f>
        <v>7217.5</v>
      </c>
      <c r="M34" s="109">
        <f t="shared" si="3"/>
        <v>9643</v>
      </c>
    </row>
    <row r="35" spans="2:13" s="105" customFormat="1" ht="15" customHeight="1">
      <c r="B35" s="1">
        <v>24</v>
      </c>
      <c r="C35" s="1" t="s">
        <v>34</v>
      </c>
      <c r="D35" s="1" t="s">
        <v>1349</v>
      </c>
      <c r="E35" s="71">
        <f>SUMIFS(OFM!AS:AS,OFM!C:C,C35)</f>
        <v>7521.25</v>
      </c>
      <c r="F35" s="209">
        <f>SUMIFS(FAM!AS:AS,FAM!C:C,C35)</f>
        <v>9616.25</v>
      </c>
      <c r="G35" s="266">
        <f>SUMIFS(B2S!U:U,B2S!C:C,C35)</f>
        <v>207.25</v>
      </c>
      <c r="H35" s="266">
        <f>SUMIF(TOP!C:C,C35,TOP!R:R)</f>
        <v>0</v>
      </c>
      <c r="I35" s="266">
        <f>SUMIF(LEG!C:C,C35,LEG!R:R)</f>
        <v>0</v>
      </c>
      <c r="J35" s="234"/>
      <c r="K35" s="154">
        <f t="shared" si="2"/>
        <v>17344.75</v>
      </c>
      <c r="L35" s="155">
        <f>SUMIFS(PSP!AH:AH,PSP!D:D,C35)</f>
        <v>17787.5</v>
      </c>
      <c r="M35" s="109">
        <f t="shared" si="3"/>
        <v>35132.25</v>
      </c>
    </row>
    <row r="36" spans="2:13" s="105" customFormat="1" ht="15" customHeight="1">
      <c r="B36" s="1">
        <v>25</v>
      </c>
      <c r="C36" s="1" t="s">
        <v>12</v>
      </c>
      <c r="D36" s="1" t="s">
        <v>1349</v>
      </c>
      <c r="E36" s="71">
        <f>SUMIFS(OFM!AS:AS,OFM!C:C,C36)</f>
        <v>9969.75</v>
      </c>
      <c r="F36" s="209">
        <f>SUMIFS(FAM!AS:AS,FAM!C:C,C36)</f>
        <v>10412.25</v>
      </c>
      <c r="G36" s="266">
        <f>SUMIFS(B2S!U:U,B2S!C:C,C36)</f>
        <v>0</v>
      </c>
      <c r="H36" s="266">
        <f>SUMIF(TOP!C:C,C36,TOP!R:R)</f>
        <v>0</v>
      </c>
      <c r="I36" s="266">
        <f>SUMIF(LEG!C:C,C36,LEG!R:R)</f>
        <v>0</v>
      </c>
      <c r="J36" s="234"/>
      <c r="K36" s="154">
        <f t="shared" si="2"/>
        <v>20382</v>
      </c>
      <c r="L36" s="155">
        <f>SUMIFS(PSP!AH:AH,PSP!D:D,C36)</f>
        <v>38947.5</v>
      </c>
      <c r="M36" s="109">
        <f t="shared" si="3"/>
        <v>59329.5</v>
      </c>
    </row>
    <row r="37" spans="2:13" s="105" customFormat="1" ht="15" customHeight="1">
      <c r="B37" s="1">
        <v>26</v>
      </c>
      <c r="C37" s="1" t="s">
        <v>130</v>
      </c>
      <c r="D37" s="1" t="s">
        <v>1349</v>
      </c>
      <c r="E37" s="71">
        <f>SUMIFS(OFM!AS:AS,OFM!C:C,C37)</f>
        <v>0</v>
      </c>
      <c r="F37" s="209">
        <f>SUMIFS(FAM!AS:AS,FAM!C:C,C37)</f>
        <v>6943.5</v>
      </c>
      <c r="G37" s="266">
        <f>SUMIFS(B2S!U:U,B2S!C:C,C37)</f>
        <v>0</v>
      </c>
      <c r="H37" s="266">
        <f>SUMIF(TOP!C:C,C37,TOP!R:R)</f>
        <v>0</v>
      </c>
      <c r="I37" s="266">
        <f>SUMIF(LEG!C:C,C37,LEG!R:R)</f>
        <v>0</v>
      </c>
      <c r="J37" s="234"/>
      <c r="K37" s="154">
        <f t="shared" si="2"/>
        <v>6943.5</v>
      </c>
      <c r="L37" s="155">
        <f>SUMIFS(PSP!AH:AH,PSP!D:D,C37)</f>
        <v>5777.5</v>
      </c>
      <c r="M37" s="109">
        <f t="shared" si="3"/>
        <v>12721</v>
      </c>
    </row>
    <row r="38" spans="2:13" s="105" customFormat="1" ht="15" customHeight="1">
      <c r="B38" s="1">
        <v>27</v>
      </c>
      <c r="C38" s="1" t="s">
        <v>932</v>
      </c>
      <c r="D38" s="1" t="s">
        <v>1349</v>
      </c>
      <c r="E38" s="71">
        <f>SUMIFS(OFM!AS:AS,OFM!C:C,C38)</f>
        <v>0</v>
      </c>
      <c r="F38" s="209">
        <f>SUMIFS(FAM!AS:AS,FAM!C:C,C38)</f>
        <v>3707</v>
      </c>
      <c r="G38" s="266">
        <f>SUMIFS(B2S!U:U,B2S!C:C,C38)</f>
        <v>0</v>
      </c>
      <c r="H38" s="266">
        <f>SUMIF(TOP!C:C,C38,TOP!R:R)</f>
        <v>0</v>
      </c>
      <c r="I38" s="266">
        <f>SUMIF(LEG!C:C,C38,LEG!R:R)</f>
        <v>0</v>
      </c>
      <c r="J38" s="234"/>
      <c r="K38" s="154">
        <f t="shared" si="2"/>
        <v>3707</v>
      </c>
      <c r="L38" s="155">
        <f>SUMIFS(PSP!AH:AH,PSP!D:D,C38)</f>
        <v>3198.75</v>
      </c>
      <c r="M38" s="109">
        <f t="shared" si="3"/>
        <v>6905.75</v>
      </c>
    </row>
    <row r="39" spans="2:13" s="105" customFormat="1" ht="15" customHeight="1">
      <c r="B39" s="1">
        <v>28</v>
      </c>
      <c r="C39" s="1" t="s">
        <v>84</v>
      </c>
      <c r="D39" s="1" t="s">
        <v>1349</v>
      </c>
      <c r="E39" s="71">
        <f>SUMIFS(OFM!AS:AS,OFM!C:C,C39)</f>
        <v>0</v>
      </c>
      <c r="F39" s="209">
        <f>SUMIFS(FAM!AS:AS,FAM!C:C,C39)</f>
        <v>13990.5</v>
      </c>
      <c r="G39" s="266">
        <f>SUMIFS(B2S!U:U,B2S!C:C,C39)</f>
        <v>0</v>
      </c>
      <c r="H39" s="266">
        <f>SUMIF(TOP!C:C,C39,TOP!R:R)</f>
        <v>2804</v>
      </c>
      <c r="I39" s="266">
        <f>SUMIF(LEG!C:C,C39,LEG!R:R)</f>
        <v>0</v>
      </c>
      <c r="J39" s="234"/>
      <c r="K39" s="154">
        <f t="shared" si="2"/>
        <v>16794.5</v>
      </c>
      <c r="L39" s="155">
        <f>SUMIFS(PSP!AH:AH,PSP!D:D,C39)</f>
        <v>20158.5</v>
      </c>
      <c r="M39" s="109">
        <f t="shared" si="3"/>
        <v>36953</v>
      </c>
    </row>
    <row r="40" spans="2:13" s="105" customFormat="1" ht="15" customHeight="1">
      <c r="B40" s="1">
        <v>29</v>
      </c>
      <c r="C40" s="1" t="s">
        <v>216</v>
      </c>
      <c r="D40" s="1" t="s">
        <v>1349</v>
      </c>
      <c r="E40" s="71">
        <f>SUMIFS(OFM!AS:AS,OFM!C:C,C40)</f>
        <v>0</v>
      </c>
      <c r="F40" s="209">
        <f>SUMIFS(FAM!AS:AS,FAM!C:C,C40)</f>
        <v>25890</v>
      </c>
      <c r="G40" s="266">
        <f>SUMIFS(B2S!U:U,B2S!C:C,C40)</f>
        <v>0</v>
      </c>
      <c r="H40" s="266">
        <f>SUMIF(TOP!C:C,C40,TOP!R:R)</f>
        <v>1532.25</v>
      </c>
      <c r="I40" s="266">
        <f>SUMIF(LEG!C:C,C40,LEG!R:R)</f>
        <v>0</v>
      </c>
      <c r="J40" s="234"/>
      <c r="K40" s="154">
        <f t="shared" si="2"/>
        <v>27422.25</v>
      </c>
      <c r="L40" s="155">
        <f>SUMIFS(PSP!AH:AH,PSP!D:D,C40)</f>
        <v>1685</v>
      </c>
      <c r="M40" s="109">
        <f t="shared" si="3"/>
        <v>29107.25</v>
      </c>
    </row>
    <row r="41" spans="2:13" s="105" customFormat="1" ht="15" customHeight="1">
      <c r="B41" s="1">
        <v>30</v>
      </c>
      <c r="C41" s="1" t="s">
        <v>25</v>
      </c>
      <c r="D41" s="1" t="s">
        <v>1349</v>
      </c>
      <c r="E41" s="71">
        <f>SUMIFS(OFM!AS:AS,OFM!C:C,C41)</f>
        <v>7252.25</v>
      </c>
      <c r="F41" s="209">
        <f>SUMIFS(FAM!AS:AS,FAM!C:C,C41)</f>
        <v>867</v>
      </c>
      <c r="G41" s="266">
        <f>SUMIFS(B2S!U:U,B2S!C:C,C41)</f>
        <v>0</v>
      </c>
      <c r="H41" s="266">
        <f>SUMIF(TOP!C:C,C41,TOP!R:R)</f>
        <v>0</v>
      </c>
      <c r="I41" s="266">
        <f>SUMIF(LEG!C:C,C41,LEG!R:R)</f>
        <v>0</v>
      </c>
      <c r="J41" s="234"/>
      <c r="K41" s="154">
        <f t="shared" si="2"/>
        <v>8119.25</v>
      </c>
      <c r="L41" s="155">
        <f>SUMIFS(PSP!AH:AH,PSP!D:D,C41)</f>
        <v>16292.5</v>
      </c>
      <c r="M41" s="109">
        <f t="shared" si="3"/>
        <v>24411.75</v>
      </c>
    </row>
    <row r="42" spans="2:13" s="105" customFormat="1" ht="15" customHeight="1">
      <c r="B42" s="1">
        <v>31</v>
      </c>
      <c r="C42" s="1" t="s">
        <v>284</v>
      </c>
      <c r="D42" s="1" t="s">
        <v>1349</v>
      </c>
      <c r="E42" s="71">
        <f>SUMIFS(OFM!AS:AS,OFM!C:C,C42)</f>
        <v>10540.5</v>
      </c>
      <c r="F42" s="209">
        <f>SUMIFS(FAM!AS:AS,FAM!C:C,C42)</f>
        <v>14388</v>
      </c>
      <c r="G42" s="266">
        <f>SUMIFS(B2S!U:U,B2S!C:C,C42)</f>
        <v>0</v>
      </c>
      <c r="H42" s="266">
        <f>SUMIF(TOP!C:C,C42,TOP!R:R)</f>
        <v>0</v>
      </c>
      <c r="I42" s="266">
        <f>SUMIF(LEG!C:C,C42,LEG!R:R)</f>
        <v>0</v>
      </c>
      <c r="J42" s="234"/>
      <c r="K42" s="154">
        <f t="shared" ref="K42:K73" si="4">SUM(E42:I42)</f>
        <v>24928.5</v>
      </c>
      <c r="L42" s="155">
        <f>SUMIFS(PSP!AH:AH,PSP!D:D,C42)</f>
        <v>14251.25</v>
      </c>
      <c r="M42" s="109">
        <f t="shared" ref="M42:M73" si="5">SUM(K42:L42)</f>
        <v>39179.75</v>
      </c>
    </row>
    <row r="43" spans="2:13" s="105" customFormat="1" ht="15" customHeight="1">
      <c r="B43" s="1">
        <v>32</v>
      </c>
      <c r="C43" s="1" t="s">
        <v>501</v>
      </c>
      <c r="D43" s="1" t="s">
        <v>1349</v>
      </c>
      <c r="E43" s="71">
        <f>SUMIFS(OFM!AS:AS,OFM!C:C,C43)</f>
        <v>13987</v>
      </c>
      <c r="F43" s="209">
        <f>SUMIFS(FAM!AS:AS,FAM!C:C,C43)</f>
        <v>8120.5</v>
      </c>
      <c r="G43" s="266">
        <f>SUMIFS(B2S!U:U,B2S!C:C,C43)</f>
        <v>0</v>
      </c>
      <c r="H43" s="266">
        <f>SUMIF(TOP!C:C,C43,TOP!R:R)</f>
        <v>0</v>
      </c>
      <c r="I43" s="266">
        <f>SUMIF(LEG!C:C,C43,LEG!R:R)</f>
        <v>0</v>
      </c>
      <c r="J43" s="234"/>
      <c r="K43" s="154">
        <f t="shared" si="4"/>
        <v>22107.5</v>
      </c>
      <c r="L43" s="155">
        <f>SUMIFS(PSP!AH:AH,PSP!D:D,C43)</f>
        <v>10085</v>
      </c>
      <c r="M43" s="109">
        <f t="shared" si="5"/>
        <v>32192.5</v>
      </c>
    </row>
    <row r="44" spans="2:13" s="105" customFormat="1" ht="15" customHeight="1">
      <c r="B44" s="1">
        <v>33</v>
      </c>
      <c r="C44" s="1" t="s">
        <v>602</v>
      </c>
      <c r="D44" s="1" t="s">
        <v>1349</v>
      </c>
      <c r="E44" s="71">
        <f>SUMIFS(OFM!AS:AS,OFM!C:C,C44)</f>
        <v>0</v>
      </c>
      <c r="F44" s="209">
        <f>SUMIFS(FAM!AS:AS,FAM!C:C,C44)</f>
        <v>1796.25</v>
      </c>
      <c r="G44" s="266">
        <f>SUMIFS(B2S!U:U,B2S!C:C,C44)</f>
        <v>0</v>
      </c>
      <c r="H44" s="266">
        <f>SUMIF(TOP!C:C,C44,TOP!R:R)</f>
        <v>0</v>
      </c>
      <c r="I44" s="266">
        <f>SUMIF(LEG!C:C,C44,LEG!R:R)</f>
        <v>0</v>
      </c>
      <c r="J44" s="234"/>
      <c r="K44" s="154">
        <f t="shared" si="4"/>
        <v>1796.25</v>
      </c>
      <c r="L44" s="155">
        <f>SUMIFS(PSP!AH:AH,PSP!D:D,C44)</f>
        <v>998.75</v>
      </c>
      <c r="M44" s="109">
        <f t="shared" si="5"/>
        <v>2795</v>
      </c>
    </row>
    <row r="45" spans="2:13" s="105" customFormat="1" ht="15" customHeight="1">
      <c r="B45" s="1">
        <v>34</v>
      </c>
      <c r="C45" s="1" t="s">
        <v>463</v>
      </c>
      <c r="D45" s="1" t="s">
        <v>1349</v>
      </c>
      <c r="E45" s="71">
        <f>SUMIFS(OFM!AS:AS,OFM!C:C,C45)</f>
        <v>0</v>
      </c>
      <c r="F45" s="209">
        <f>SUMIFS(FAM!AS:AS,FAM!C:C,C45)</f>
        <v>5888.75</v>
      </c>
      <c r="G45" s="266">
        <f>SUMIFS(B2S!U:U,B2S!C:C,C45)</f>
        <v>90.5</v>
      </c>
      <c r="H45" s="266">
        <f>SUMIF(TOP!C:C,C45,TOP!R:R)</f>
        <v>0</v>
      </c>
      <c r="I45" s="266">
        <f>SUMIF(LEG!C:C,C45,LEG!R:R)</f>
        <v>0</v>
      </c>
      <c r="J45" s="234"/>
      <c r="K45" s="154">
        <f t="shared" si="4"/>
        <v>5979.25</v>
      </c>
      <c r="L45" s="155">
        <f>SUMIFS(PSP!AH:AH,PSP!D:D,C45)</f>
        <v>4883.75</v>
      </c>
      <c r="M45" s="109">
        <f t="shared" si="5"/>
        <v>10863</v>
      </c>
    </row>
    <row r="46" spans="2:13" s="105" customFormat="1" ht="15" customHeight="1">
      <c r="B46" s="1">
        <v>35</v>
      </c>
      <c r="C46" s="1" t="s">
        <v>313</v>
      </c>
      <c r="D46" s="1" t="s">
        <v>1349</v>
      </c>
      <c r="E46" s="71">
        <f>SUMIFS(OFM!AS:AS,OFM!C:C,C46)</f>
        <v>46186</v>
      </c>
      <c r="F46" s="209">
        <f>SUMIFS(FAM!AS:AS,FAM!C:C,C46)</f>
        <v>6730</v>
      </c>
      <c r="G46" s="266">
        <f>SUMIFS(B2S!U:U,B2S!C:C,C46)</f>
        <v>0</v>
      </c>
      <c r="H46" s="266">
        <f>SUMIF(TOP!C:C,C46,TOP!R:R)</f>
        <v>0</v>
      </c>
      <c r="I46" s="266">
        <f>SUMIF(LEG!C:C,C46,LEG!R:R)</f>
        <v>1289.5</v>
      </c>
      <c r="J46" s="234"/>
      <c r="K46" s="154">
        <f t="shared" si="4"/>
        <v>54205.5</v>
      </c>
      <c r="L46" s="155">
        <f>SUMIFS(PSP!AH:AH,PSP!D:D,C46)</f>
        <v>8378.75</v>
      </c>
      <c r="M46" s="109">
        <f t="shared" si="5"/>
        <v>62584.25</v>
      </c>
    </row>
    <row r="47" spans="2:13" s="105" customFormat="1" ht="15" customHeight="1">
      <c r="B47" s="1">
        <v>36</v>
      </c>
      <c r="C47" s="1" t="s">
        <v>552</v>
      </c>
      <c r="D47" s="1" t="s">
        <v>1349</v>
      </c>
      <c r="E47" s="71">
        <f>SUMIFS(OFM!AS:AS,OFM!C:C,C47)</f>
        <v>0</v>
      </c>
      <c r="F47" s="209">
        <f>SUMIFS(FAM!AS:AS,FAM!C:C,C47)</f>
        <v>22028.75</v>
      </c>
      <c r="G47" s="266">
        <f>SUMIFS(B2S!U:U,B2S!C:C,C47)</f>
        <v>4217</v>
      </c>
      <c r="H47" s="266">
        <f>SUMIF(TOP!C:C,C47,TOP!R:R)</f>
        <v>4865.25</v>
      </c>
      <c r="I47" s="266">
        <f>SUMIF(LEG!C:C,C47,LEG!R:R)</f>
        <v>0</v>
      </c>
      <c r="J47" s="234"/>
      <c r="K47" s="154">
        <f t="shared" si="4"/>
        <v>31111</v>
      </c>
      <c r="L47" s="155">
        <f>SUMIFS(PSP!AH:AH,PSP!D:D,C47)</f>
        <v>4753.75</v>
      </c>
      <c r="M47" s="109">
        <f t="shared" si="5"/>
        <v>35864.75</v>
      </c>
    </row>
    <row r="48" spans="2:13" s="105" customFormat="1" ht="15" customHeight="1">
      <c r="B48" s="1">
        <v>37</v>
      </c>
      <c r="C48" s="1" t="s">
        <v>512</v>
      </c>
      <c r="D48" s="1" t="s">
        <v>1349</v>
      </c>
      <c r="E48" s="71">
        <f>SUMIFS(OFM!AS:AS,OFM!C:C,C48)</f>
        <v>0</v>
      </c>
      <c r="F48" s="209">
        <f>SUMIFS(FAM!AS:AS,FAM!C:C,C48)</f>
        <v>2151.25</v>
      </c>
      <c r="G48" s="266">
        <f>SUMIFS(B2S!U:U,B2S!C:C,C48)</f>
        <v>0</v>
      </c>
      <c r="H48" s="266">
        <f>SUMIF(TOP!C:C,C48,TOP!R:R)</f>
        <v>4646.5</v>
      </c>
      <c r="I48" s="266">
        <f>SUMIF(LEG!C:C,C48,LEG!R:R)</f>
        <v>0</v>
      </c>
      <c r="J48" s="234"/>
      <c r="K48" s="154">
        <f t="shared" si="4"/>
        <v>6797.75</v>
      </c>
      <c r="L48" s="155">
        <f>SUMIFS(PSP!AH:AH,PSP!D:D,C48)</f>
        <v>457.5</v>
      </c>
      <c r="M48" s="109">
        <f t="shared" si="5"/>
        <v>7255.25</v>
      </c>
    </row>
    <row r="49" spans="2:13" s="105" customFormat="1" ht="15" customHeight="1">
      <c r="B49" s="1">
        <v>38</v>
      </c>
      <c r="C49" s="1" t="s">
        <v>259</v>
      </c>
      <c r="D49" s="1" t="s">
        <v>1349</v>
      </c>
      <c r="E49" s="71">
        <f>SUMIFS(OFM!AS:AS,OFM!C:C,C49)</f>
        <v>0</v>
      </c>
      <c r="F49" s="209">
        <f>SUMIFS(FAM!AS:AS,FAM!C:C,C49)</f>
        <v>6589.75</v>
      </c>
      <c r="G49" s="266">
        <f>SUMIFS(B2S!U:U,B2S!C:C,C49)</f>
        <v>0</v>
      </c>
      <c r="H49" s="266">
        <f>SUMIF(TOP!C:C,C49,TOP!R:R)</f>
        <v>0</v>
      </c>
      <c r="I49" s="266">
        <f>SUMIF(LEG!C:C,C49,LEG!R:R)</f>
        <v>0</v>
      </c>
      <c r="J49" s="234"/>
      <c r="K49" s="154">
        <f t="shared" si="4"/>
        <v>6589.75</v>
      </c>
      <c r="L49" s="155">
        <f>SUMIFS(PSP!AH:AH,PSP!D:D,C49)</f>
        <v>11682.5</v>
      </c>
      <c r="M49" s="109">
        <f t="shared" si="5"/>
        <v>18272.25</v>
      </c>
    </row>
    <row r="50" spans="2:13" s="105" customFormat="1" ht="15" customHeight="1">
      <c r="B50" s="1">
        <v>39</v>
      </c>
      <c r="C50" s="1" t="s">
        <v>367</v>
      </c>
      <c r="D50" s="1" t="s">
        <v>1349</v>
      </c>
      <c r="E50" s="71">
        <f>SUMIFS(OFM!AS:AS,OFM!C:C,C50)</f>
        <v>0</v>
      </c>
      <c r="F50" s="209">
        <f>SUMIFS(FAM!AS:AS,FAM!C:C,C50)</f>
        <v>0</v>
      </c>
      <c r="G50" s="266">
        <f>SUMIFS(B2S!U:U,B2S!C:C,C50)</f>
        <v>0</v>
      </c>
      <c r="H50" s="266">
        <f>SUMIF(TOP!C:C,C50,TOP!R:R)</f>
        <v>0</v>
      </c>
      <c r="I50" s="266">
        <f>SUMIF(LEG!C:C,C50,LEG!R:R)</f>
        <v>0</v>
      </c>
      <c r="J50" s="234"/>
      <c r="K50" s="154">
        <f t="shared" si="4"/>
        <v>0</v>
      </c>
      <c r="L50" s="155">
        <f>SUMIFS(PSP!AH:AH,PSP!D:D,C50)</f>
        <v>3312.5</v>
      </c>
      <c r="M50" s="109">
        <f t="shared" si="5"/>
        <v>3312.5</v>
      </c>
    </row>
    <row r="51" spans="2:13" s="105" customFormat="1" ht="15" customHeight="1">
      <c r="B51" s="1">
        <v>40</v>
      </c>
      <c r="C51" s="1" t="s">
        <v>933</v>
      </c>
      <c r="D51" s="1" t="s">
        <v>1349</v>
      </c>
      <c r="E51" s="71">
        <f>SUMIFS(OFM!AS:AS,OFM!C:C,C51)</f>
        <v>0</v>
      </c>
      <c r="F51" s="209">
        <f>SUMIFS(FAM!AS:AS,FAM!C:C,C51)</f>
        <v>0</v>
      </c>
      <c r="G51" s="266">
        <f>SUMIFS(B2S!U:U,B2S!C:C,C51)</f>
        <v>0</v>
      </c>
      <c r="H51" s="266">
        <f>SUMIF(TOP!C:C,C51,TOP!R:R)</f>
        <v>0</v>
      </c>
      <c r="I51" s="266">
        <f>SUMIF(LEG!C:C,C51,LEG!R:R)</f>
        <v>0</v>
      </c>
      <c r="J51" s="234"/>
      <c r="K51" s="154">
        <f t="shared" si="4"/>
        <v>0</v>
      </c>
      <c r="L51" s="155">
        <f>SUMIFS(PSP!AH:AH,PSP!D:D,C51)</f>
        <v>0</v>
      </c>
      <c r="M51" s="109">
        <f t="shared" si="5"/>
        <v>0</v>
      </c>
    </row>
    <row r="52" spans="2:13" s="105" customFormat="1" ht="15" customHeight="1">
      <c r="B52" s="1">
        <v>41</v>
      </c>
      <c r="C52" s="1" t="s">
        <v>480</v>
      </c>
      <c r="D52" s="1" t="s">
        <v>1349</v>
      </c>
      <c r="E52" s="71">
        <f>SUMIFS(OFM!AS:AS,OFM!C:C,C52)</f>
        <v>0</v>
      </c>
      <c r="F52" s="209">
        <f>SUMIFS(FAM!AS:AS,FAM!C:C,C52)</f>
        <v>4039.75</v>
      </c>
      <c r="G52" s="266">
        <f>SUMIFS(B2S!U:U,B2S!C:C,C52)</f>
        <v>0</v>
      </c>
      <c r="H52" s="266">
        <f>SUMIF(TOP!C:C,C52,TOP!R:R)</f>
        <v>0</v>
      </c>
      <c r="I52" s="266">
        <f>SUMIF(LEG!C:C,C52,LEG!R:R)</f>
        <v>0</v>
      </c>
      <c r="J52" s="234"/>
      <c r="K52" s="154">
        <f t="shared" si="4"/>
        <v>4039.75</v>
      </c>
      <c r="L52" s="155">
        <f>SUMIFS(PSP!AH:AH,PSP!D:D,C52)</f>
        <v>7747.5</v>
      </c>
      <c r="M52" s="109">
        <f t="shared" si="5"/>
        <v>11787.25</v>
      </c>
    </row>
    <row r="53" spans="2:13" s="105" customFormat="1" ht="15" customHeight="1">
      <c r="B53" s="1">
        <v>42</v>
      </c>
      <c r="C53" s="1" t="s">
        <v>934</v>
      </c>
      <c r="D53" s="1" t="s">
        <v>1349</v>
      </c>
      <c r="E53" s="71">
        <f>SUMIFS(OFM!AS:AS,OFM!C:C,C53)</f>
        <v>0</v>
      </c>
      <c r="F53" s="209">
        <f>SUMIFS(FAM!AS:AS,FAM!C:C,C53)</f>
        <v>0</v>
      </c>
      <c r="G53" s="266">
        <f>SUMIFS(B2S!U:U,B2S!C:C,C53)</f>
        <v>0</v>
      </c>
      <c r="H53" s="266">
        <f>SUMIF(TOP!C:C,C53,TOP!R:R)</f>
        <v>0</v>
      </c>
      <c r="I53" s="266">
        <f>SUMIF(LEG!C:C,C53,LEG!R:R)</f>
        <v>0</v>
      </c>
      <c r="J53" s="234"/>
      <c r="K53" s="154">
        <f t="shared" si="4"/>
        <v>0</v>
      </c>
      <c r="L53" s="155">
        <f>SUMIFS(PSP!AH:AH,PSP!D:D,C53)</f>
        <v>0</v>
      </c>
      <c r="M53" s="109">
        <f t="shared" si="5"/>
        <v>0</v>
      </c>
    </row>
    <row r="54" spans="2:13" s="105" customFormat="1" ht="15" customHeight="1">
      <c r="B54" s="1">
        <v>43</v>
      </c>
      <c r="C54" s="1" t="s">
        <v>515</v>
      </c>
      <c r="D54" s="1" t="s">
        <v>1349</v>
      </c>
      <c r="E54" s="71">
        <f>SUMIFS(OFM!AS:AS,OFM!C:C,C54)</f>
        <v>0</v>
      </c>
      <c r="F54" s="209">
        <f>SUMIFS(FAM!AS:AS,FAM!C:C,C54)</f>
        <v>675.75</v>
      </c>
      <c r="G54" s="266">
        <f>SUMIFS(B2S!U:U,B2S!C:C,C54)</f>
        <v>0</v>
      </c>
      <c r="H54" s="266">
        <f>SUMIF(TOP!C:C,C54,TOP!R:R)</f>
        <v>3554.25</v>
      </c>
      <c r="I54" s="266">
        <f>SUMIF(LEG!C:C,C54,LEG!R:R)</f>
        <v>0</v>
      </c>
      <c r="J54" s="234"/>
      <c r="K54" s="154">
        <f t="shared" si="4"/>
        <v>4230</v>
      </c>
      <c r="L54" s="155">
        <f>SUMIFS(PSP!AH:AH,PSP!D:D,C54)</f>
        <v>1416.25</v>
      </c>
      <c r="M54" s="109">
        <f t="shared" si="5"/>
        <v>5646.25</v>
      </c>
    </row>
    <row r="55" spans="2:13" s="105" customFormat="1" ht="15" customHeight="1">
      <c r="B55" s="1">
        <v>44</v>
      </c>
      <c r="C55" s="1" t="s">
        <v>238</v>
      </c>
      <c r="D55" s="1" t="s">
        <v>1349</v>
      </c>
      <c r="E55" s="71">
        <f>SUMIFS(OFM!AS:AS,OFM!C:C,C55)</f>
        <v>0</v>
      </c>
      <c r="F55" s="209">
        <f>SUMIFS(FAM!AS:AS,FAM!C:C,C55)</f>
        <v>5746.75</v>
      </c>
      <c r="G55" s="266">
        <f>SUMIFS(B2S!U:U,B2S!C:C,C55)</f>
        <v>0</v>
      </c>
      <c r="H55" s="266">
        <f>SUMIF(TOP!C:C,C55,TOP!R:R)</f>
        <v>0</v>
      </c>
      <c r="I55" s="266">
        <f>SUMIF(LEG!C:C,C55,LEG!R:R)</f>
        <v>0</v>
      </c>
      <c r="J55" s="234"/>
      <c r="K55" s="154">
        <f t="shared" si="4"/>
        <v>5746.75</v>
      </c>
      <c r="L55" s="155">
        <f>SUMIFS(PSP!AH:AH,PSP!D:D,C55)</f>
        <v>26.25</v>
      </c>
      <c r="M55" s="109">
        <f t="shared" si="5"/>
        <v>5773</v>
      </c>
    </row>
    <row r="56" spans="2:13" s="105" customFormat="1" ht="15" customHeight="1">
      <c r="B56" s="1">
        <v>45</v>
      </c>
      <c r="C56" s="1" t="s">
        <v>297</v>
      </c>
      <c r="D56" s="1" t="s">
        <v>1349</v>
      </c>
      <c r="E56" s="71">
        <f>SUMIFS(OFM!AS:AS,OFM!C:C,C56)</f>
        <v>0</v>
      </c>
      <c r="F56" s="209">
        <f>SUMIFS(FAM!AS:AS,FAM!C:C,C56)</f>
        <v>3533</v>
      </c>
      <c r="G56" s="266">
        <f>SUMIFS(B2S!U:U,B2S!C:C,C56)</f>
        <v>0</v>
      </c>
      <c r="H56" s="266">
        <f>SUMIF(TOP!C:C,C56,TOP!R:R)</f>
        <v>882.5</v>
      </c>
      <c r="I56" s="266">
        <f>SUMIF(LEG!C:C,C56,LEG!R:R)</f>
        <v>0</v>
      </c>
      <c r="J56" s="234"/>
      <c r="K56" s="154">
        <f t="shared" si="4"/>
        <v>4415.5</v>
      </c>
      <c r="L56" s="155">
        <f>SUMIFS(PSP!AH:AH,PSP!D:D,C56)</f>
        <v>6518.75</v>
      </c>
      <c r="M56" s="109">
        <f t="shared" si="5"/>
        <v>10934.25</v>
      </c>
    </row>
    <row r="57" spans="2:13" s="105" customFormat="1" ht="15" customHeight="1">
      <c r="B57" s="1">
        <v>46</v>
      </c>
      <c r="C57" s="1" t="s">
        <v>191</v>
      </c>
      <c r="D57" s="1" t="s">
        <v>1349</v>
      </c>
      <c r="E57" s="71">
        <f>SUMIFS(OFM!AS:AS,OFM!C:C,C57)</f>
        <v>0</v>
      </c>
      <c r="F57" s="209">
        <f>SUMIFS(FAM!AS:AS,FAM!C:C,C57)</f>
        <v>30510</v>
      </c>
      <c r="G57" s="266">
        <f>SUMIFS(B2S!U:U,B2S!C:C,C57)</f>
        <v>0</v>
      </c>
      <c r="H57" s="266">
        <f>SUMIF(TOP!C:C,C57,TOP!R:R)</f>
        <v>473.25</v>
      </c>
      <c r="I57" s="266">
        <f>SUMIF(LEG!C:C,C57,LEG!R:R)</f>
        <v>0</v>
      </c>
      <c r="J57" s="234"/>
      <c r="K57" s="154">
        <f t="shared" si="4"/>
        <v>30983.25</v>
      </c>
      <c r="L57" s="155">
        <f>SUMIFS(PSP!AH:AH,PSP!D:D,C57)</f>
        <v>2112.5</v>
      </c>
      <c r="M57" s="109">
        <f t="shared" si="5"/>
        <v>33095.75</v>
      </c>
    </row>
    <row r="58" spans="2:13" s="105" customFormat="1" ht="15" customHeight="1">
      <c r="B58" s="1">
        <v>47</v>
      </c>
      <c r="C58" s="1" t="s">
        <v>302</v>
      </c>
      <c r="D58" s="1" t="s">
        <v>1349</v>
      </c>
      <c r="E58" s="71">
        <f>SUMIFS(OFM!AS:AS,OFM!C:C,C58)</f>
        <v>0</v>
      </c>
      <c r="F58" s="209">
        <f>SUMIFS(FAM!AS:AS,FAM!C:C,C58)</f>
        <v>0</v>
      </c>
      <c r="G58" s="266">
        <f>SUMIFS(B2S!U:U,B2S!C:C,C58)</f>
        <v>0</v>
      </c>
      <c r="H58" s="266">
        <f>SUMIF(TOP!C:C,C58,TOP!R:R)</f>
        <v>0</v>
      </c>
      <c r="I58" s="266">
        <f>SUMIF(LEG!C:C,C58,LEG!R:R)</f>
        <v>0</v>
      </c>
      <c r="J58" s="234"/>
      <c r="K58" s="154">
        <f t="shared" si="4"/>
        <v>0</v>
      </c>
      <c r="L58" s="155">
        <f>SUMIFS(PSP!AH:AH,PSP!D:D,C58)</f>
        <v>3410</v>
      </c>
      <c r="M58" s="109">
        <f t="shared" si="5"/>
        <v>3410</v>
      </c>
    </row>
    <row r="59" spans="2:13" s="105" customFormat="1" ht="15" customHeight="1">
      <c r="B59" s="1">
        <v>48</v>
      </c>
      <c r="C59" s="1" t="s">
        <v>16</v>
      </c>
      <c r="D59" s="1" t="s">
        <v>1349</v>
      </c>
      <c r="E59" s="71">
        <f>SUMIFS(OFM!AS:AS,OFM!C:C,C59)</f>
        <v>62881.25</v>
      </c>
      <c r="F59" s="209">
        <f>SUMIFS(FAM!AS:AS,FAM!C:C,C59)</f>
        <v>70979.5</v>
      </c>
      <c r="G59" s="266">
        <f>SUMIFS(B2S!U:U,B2S!C:C,C59)</f>
        <v>2627.25</v>
      </c>
      <c r="H59" s="266">
        <f>SUMIF(TOP!C:C,C59,TOP!R:R)</f>
        <v>17157</v>
      </c>
      <c r="I59" s="266">
        <f>SUMIF(LEG!C:C,C59,LEG!R:R)</f>
        <v>0</v>
      </c>
      <c r="J59" s="234"/>
      <c r="K59" s="154">
        <f t="shared" si="4"/>
        <v>153645</v>
      </c>
      <c r="L59" s="155">
        <f>SUMIFS(PSP!AH:AH,PSP!D:D,C59)</f>
        <v>34307.5</v>
      </c>
      <c r="M59" s="109">
        <f t="shared" si="5"/>
        <v>187952.5</v>
      </c>
    </row>
    <row r="60" spans="2:13" s="105" customFormat="1" ht="15" customHeight="1">
      <c r="B60" s="1">
        <v>49</v>
      </c>
      <c r="C60" s="1" t="s">
        <v>935</v>
      </c>
      <c r="D60" s="1" t="s">
        <v>1349</v>
      </c>
      <c r="E60" s="71">
        <f>SUMIFS(OFM!AS:AS,OFM!C:C,C60)</f>
        <v>0</v>
      </c>
      <c r="F60" s="209">
        <f>SUMIFS(FAM!AS:AS,FAM!C:C,C60)</f>
        <v>0</v>
      </c>
      <c r="G60" s="266">
        <f>SUMIFS(B2S!U:U,B2S!C:C,C60)</f>
        <v>0</v>
      </c>
      <c r="H60" s="266">
        <f>SUMIF(TOP!C:C,C60,TOP!R:R)</f>
        <v>0</v>
      </c>
      <c r="I60" s="266">
        <f>SUMIF(LEG!C:C,C60,LEG!R:R)</f>
        <v>0</v>
      </c>
      <c r="J60" s="234"/>
      <c r="K60" s="154">
        <f t="shared" si="4"/>
        <v>0</v>
      </c>
      <c r="L60" s="155">
        <f>SUMIFS(PSP!AH:AH,PSP!D:D,C60)</f>
        <v>0</v>
      </c>
      <c r="M60" s="109">
        <f t="shared" si="5"/>
        <v>0</v>
      </c>
    </row>
    <row r="61" spans="2:13" s="105" customFormat="1" ht="15" customHeight="1">
      <c r="B61" s="1">
        <v>50</v>
      </c>
      <c r="C61" s="1" t="s">
        <v>66</v>
      </c>
      <c r="D61" s="1" t="s">
        <v>1349</v>
      </c>
      <c r="E61" s="71">
        <f>SUMIFS(OFM!AS:AS,OFM!C:C,C61)</f>
        <v>0</v>
      </c>
      <c r="F61" s="209">
        <f>SUMIFS(FAM!AS:AS,FAM!C:C,C61)</f>
        <v>3391</v>
      </c>
      <c r="G61" s="266">
        <f>SUMIFS(B2S!U:U,B2S!C:C,C61)</f>
        <v>0</v>
      </c>
      <c r="H61" s="266">
        <f>SUMIF(TOP!C:C,C61,TOP!R:R)</f>
        <v>0</v>
      </c>
      <c r="I61" s="266">
        <f>SUMIF(LEG!C:C,C61,LEG!R:R)</f>
        <v>0</v>
      </c>
      <c r="J61" s="234"/>
      <c r="K61" s="154">
        <f t="shared" si="4"/>
        <v>3391</v>
      </c>
      <c r="L61" s="155">
        <f>SUMIFS(PSP!AH:AH,PSP!D:D,C61)</f>
        <v>4457.5</v>
      </c>
      <c r="M61" s="109">
        <f t="shared" si="5"/>
        <v>7848.5</v>
      </c>
    </row>
    <row r="62" spans="2:13" s="105" customFormat="1" ht="15" customHeight="1">
      <c r="B62" s="1">
        <v>51</v>
      </c>
      <c r="C62" s="1" t="s">
        <v>123</v>
      </c>
      <c r="D62" s="1" t="s">
        <v>1349</v>
      </c>
      <c r="E62" s="71">
        <f>SUMIFS(OFM!AS:AS,OFM!C:C,C62)</f>
        <v>0</v>
      </c>
      <c r="F62" s="209">
        <f>SUMIFS(FAM!AS:AS,FAM!C:C,C62)</f>
        <v>36783.25</v>
      </c>
      <c r="G62" s="266">
        <f>SUMIFS(B2S!U:U,B2S!C:C,C62)</f>
        <v>0</v>
      </c>
      <c r="H62" s="266">
        <f>SUMIF(TOP!C:C,C62,TOP!R:R)</f>
        <v>5319.75</v>
      </c>
      <c r="I62" s="266">
        <f>SUMIF(LEG!C:C,C62,LEG!R:R)</f>
        <v>0</v>
      </c>
      <c r="J62" s="234"/>
      <c r="K62" s="154">
        <f t="shared" si="4"/>
        <v>42103</v>
      </c>
      <c r="L62" s="155">
        <f>SUMIFS(PSP!AH:AH,PSP!D:D,C62)</f>
        <v>7737.5</v>
      </c>
      <c r="M62" s="109">
        <f t="shared" si="5"/>
        <v>49840.5</v>
      </c>
    </row>
    <row r="63" spans="2:13" s="105" customFormat="1" ht="15" customHeight="1">
      <c r="B63" s="1">
        <v>52</v>
      </c>
      <c r="C63" s="1" t="s">
        <v>207</v>
      </c>
      <c r="D63" s="1" t="s">
        <v>1349</v>
      </c>
      <c r="E63" s="71">
        <f>SUMIFS(OFM!AS:AS,OFM!C:C,C63)</f>
        <v>0</v>
      </c>
      <c r="F63" s="209">
        <f>SUMIFS(FAM!AS:AS,FAM!C:C,C63)</f>
        <v>34693.25</v>
      </c>
      <c r="G63" s="266">
        <f>SUMIFS(B2S!U:U,B2S!C:C,C63)</f>
        <v>0</v>
      </c>
      <c r="H63" s="266">
        <f>SUMIF(TOP!C:C,C63,TOP!R:R)</f>
        <v>0</v>
      </c>
      <c r="I63" s="266">
        <f>SUMIF(LEG!C:C,C63,LEG!R:R)</f>
        <v>0</v>
      </c>
      <c r="J63" s="234"/>
      <c r="K63" s="154">
        <f t="shared" si="4"/>
        <v>34693.25</v>
      </c>
      <c r="L63" s="155">
        <f>SUMIFS(PSP!AH:AH,PSP!D:D,C63)</f>
        <v>6028.75</v>
      </c>
      <c r="M63" s="109">
        <f t="shared" si="5"/>
        <v>40722</v>
      </c>
    </row>
    <row r="64" spans="2:13" s="105" customFormat="1" ht="15" customHeight="1">
      <c r="B64" s="1">
        <v>53</v>
      </c>
      <c r="C64" s="1" t="s">
        <v>637</v>
      </c>
      <c r="D64" s="1" t="s">
        <v>1349</v>
      </c>
      <c r="E64" s="71">
        <f>SUMIFS(OFM!AS:AS,OFM!C:C,C64)</f>
        <v>0</v>
      </c>
      <c r="F64" s="209">
        <f>SUMIFS(FAM!AS:AS,FAM!C:C,C64)</f>
        <v>2393</v>
      </c>
      <c r="G64" s="266">
        <f>SUMIFS(B2S!U:U,B2S!C:C,C64)</f>
        <v>0</v>
      </c>
      <c r="H64" s="266">
        <f>SUMIF(TOP!C:C,C64,TOP!R:R)</f>
        <v>0</v>
      </c>
      <c r="I64" s="266">
        <f>SUMIF(LEG!C:C,C64,LEG!R:R)</f>
        <v>0</v>
      </c>
      <c r="J64" s="234"/>
      <c r="K64" s="154">
        <f t="shared" si="4"/>
        <v>2393</v>
      </c>
      <c r="L64" s="155">
        <f>SUMIFS(PSP!AH:AH,PSP!D:D,C64)</f>
        <v>3568.75</v>
      </c>
      <c r="M64" s="109">
        <f t="shared" si="5"/>
        <v>5961.75</v>
      </c>
    </row>
    <row r="65" spans="2:13" s="105" customFormat="1" ht="15" customHeight="1">
      <c r="B65" s="1">
        <v>54</v>
      </c>
      <c r="C65" s="1" t="s">
        <v>261</v>
      </c>
      <c r="D65" s="1" t="s">
        <v>1349</v>
      </c>
      <c r="E65" s="71">
        <f>SUMIFS(OFM!AS:AS,OFM!C:C,C65)</f>
        <v>0</v>
      </c>
      <c r="F65" s="209">
        <f>SUMIFS(FAM!AS:AS,FAM!C:C,C65)</f>
        <v>2201.25</v>
      </c>
      <c r="G65" s="266">
        <f>SUMIFS(B2S!U:U,B2S!C:C,C65)</f>
        <v>600.75</v>
      </c>
      <c r="H65" s="266">
        <f>SUMIF(TOP!C:C,C65,TOP!R:R)</f>
        <v>7630.75</v>
      </c>
      <c r="I65" s="266">
        <f>SUMIF(LEG!C:C,C65,LEG!R:R)</f>
        <v>0</v>
      </c>
      <c r="J65" s="234"/>
      <c r="K65" s="154">
        <f t="shared" si="4"/>
        <v>10432.75</v>
      </c>
      <c r="L65" s="155">
        <f>SUMIFS(PSP!AH:AH,PSP!D:D,C65)</f>
        <v>3026.25</v>
      </c>
      <c r="M65" s="109">
        <f t="shared" si="5"/>
        <v>13459</v>
      </c>
    </row>
    <row r="66" spans="2:13" s="105" customFormat="1" ht="15" customHeight="1">
      <c r="B66" s="1">
        <v>55</v>
      </c>
      <c r="C66" s="1" t="s">
        <v>58</v>
      </c>
      <c r="D66" s="1" t="s">
        <v>1349</v>
      </c>
      <c r="E66" s="71">
        <f>SUMIFS(OFM!AS:AS,OFM!C:C,C66)</f>
        <v>0</v>
      </c>
      <c r="F66" s="209">
        <f>SUMIFS(FAM!AS:AS,FAM!C:C,C66)</f>
        <v>11601.25</v>
      </c>
      <c r="G66" s="266">
        <f>SUMIFS(B2S!U:U,B2S!C:C,C66)</f>
        <v>3308.25</v>
      </c>
      <c r="H66" s="266">
        <f>SUMIF(TOP!C:C,C66,TOP!R:R)</f>
        <v>3438.75</v>
      </c>
      <c r="I66" s="266">
        <f>SUMIF(LEG!C:C,C66,LEG!R:R)</f>
        <v>0</v>
      </c>
      <c r="J66" s="234"/>
      <c r="K66" s="154">
        <f t="shared" si="4"/>
        <v>18348.25</v>
      </c>
      <c r="L66" s="155">
        <f>SUMIFS(PSP!AH:AH,PSP!D:D,C66)</f>
        <v>6293.75</v>
      </c>
      <c r="M66" s="109">
        <f t="shared" si="5"/>
        <v>24642</v>
      </c>
    </row>
    <row r="67" spans="2:13" s="105" customFormat="1" ht="15" customHeight="1">
      <c r="B67" s="1">
        <v>56</v>
      </c>
      <c r="C67" s="1" t="s">
        <v>21</v>
      </c>
      <c r="D67" s="1" t="s">
        <v>1349</v>
      </c>
      <c r="E67" s="71">
        <f>SUMIFS(OFM!AS:AS,OFM!C:C,C67)</f>
        <v>0</v>
      </c>
      <c r="F67" s="209">
        <f>SUMIFS(FAM!AS:AS,FAM!C:C,C67)</f>
        <v>23138.25</v>
      </c>
      <c r="G67" s="266">
        <f>SUMIFS(B2S!U:U,B2S!C:C,C67)</f>
        <v>0</v>
      </c>
      <c r="H67" s="266">
        <f>SUMIF(TOP!C:C,C67,TOP!R:R)</f>
        <v>591.25</v>
      </c>
      <c r="I67" s="266">
        <f>SUMIF(LEG!C:C,C67,LEG!R:R)</f>
        <v>3573.75</v>
      </c>
      <c r="J67" s="234"/>
      <c r="K67" s="154">
        <f t="shared" si="4"/>
        <v>27303.25</v>
      </c>
      <c r="L67" s="155">
        <f>SUMIFS(PSP!AH:AH,PSP!D:D,C67)</f>
        <v>0</v>
      </c>
      <c r="M67" s="109">
        <f t="shared" si="5"/>
        <v>27303.25</v>
      </c>
    </row>
    <row r="68" spans="2:13" s="105" customFormat="1" ht="15" customHeight="1">
      <c r="B68" s="1">
        <v>57</v>
      </c>
      <c r="C68" s="1" t="s">
        <v>936</v>
      </c>
      <c r="D68" s="1" t="s">
        <v>1349</v>
      </c>
      <c r="E68" s="71">
        <f>SUMIFS(OFM!AS:AS,OFM!C:C,C68)</f>
        <v>0</v>
      </c>
      <c r="F68" s="209">
        <f>SUMIFS(FAM!AS:AS,FAM!C:C,C68)</f>
        <v>0</v>
      </c>
      <c r="G68" s="266">
        <f>SUMIFS(B2S!U:U,B2S!C:C,C68)</f>
        <v>0</v>
      </c>
      <c r="H68" s="266">
        <f>SUMIF(TOP!C:C,C68,TOP!R:R)</f>
        <v>0</v>
      </c>
      <c r="I68" s="266">
        <f>SUMIF(LEG!C:C,C68,LEG!R:R)</f>
        <v>0</v>
      </c>
      <c r="J68" s="234"/>
      <c r="K68" s="154">
        <f t="shared" si="4"/>
        <v>0</v>
      </c>
      <c r="L68" s="155">
        <f>SUMIFS(PSP!AH:AH,PSP!D:D,C68)</f>
        <v>0</v>
      </c>
      <c r="M68" s="109">
        <f t="shared" si="5"/>
        <v>0</v>
      </c>
    </row>
    <row r="69" spans="2:13" s="105" customFormat="1" ht="15" customHeight="1">
      <c r="B69" s="1">
        <v>58</v>
      </c>
      <c r="C69" s="1" t="s">
        <v>937</v>
      </c>
      <c r="D69" s="1" t="s">
        <v>1349</v>
      </c>
      <c r="E69" s="71">
        <f>SUMIFS(OFM!AS:AS,OFM!C:C,C69)</f>
        <v>0</v>
      </c>
      <c r="F69" s="209">
        <f>SUMIFS(FAM!AS:AS,FAM!C:C,C69)</f>
        <v>0</v>
      </c>
      <c r="G69" s="266">
        <f>SUMIFS(B2S!U:U,B2S!C:C,C69)</f>
        <v>0</v>
      </c>
      <c r="H69" s="266">
        <f>SUMIF(TOP!C:C,C69,TOP!R:R)</f>
        <v>0</v>
      </c>
      <c r="I69" s="266">
        <f>SUMIF(LEG!C:C,C69,LEG!R:R)</f>
        <v>0</v>
      </c>
      <c r="J69" s="234"/>
      <c r="K69" s="154">
        <f t="shared" si="4"/>
        <v>0</v>
      </c>
      <c r="L69" s="155">
        <f>SUMIFS(PSP!AH:AH,PSP!D:D,C69)</f>
        <v>0</v>
      </c>
      <c r="M69" s="109">
        <f t="shared" si="5"/>
        <v>0</v>
      </c>
    </row>
    <row r="70" spans="2:13" s="105" customFormat="1" ht="15" customHeight="1">
      <c r="B70" s="1">
        <v>59</v>
      </c>
      <c r="C70" s="1" t="s">
        <v>938</v>
      </c>
      <c r="D70" s="1" t="s">
        <v>1349</v>
      </c>
      <c r="E70" s="71">
        <f>SUMIFS(OFM!AS:AS,OFM!C:C,C70)</f>
        <v>0</v>
      </c>
      <c r="F70" s="209">
        <f>SUMIFS(FAM!AS:AS,FAM!C:C,C70)</f>
        <v>0</v>
      </c>
      <c r="G70" s="266">
        <f>SUMIFS(B2S!U:U,B2S!C:C,C70)</f>
        <v>0</v>
      </c>
      <c r="H70" s="266">
        <f>SUMIF(TOP!C:C,C70,TOP!R:R)</f>
        <v>0</v>
      </c>
      <c r="I70" s="266">
        <f>SUMIF(LEG!C:C,C70,LEG!R:R)</f>
        <v>0</v>
      </c>
      <c r="J70" s="234"/>
      <c r="K70" s="154">
        <f t="shared" si="4"/>
        <v>0</v>
      </c>
      <c r="L70" s="155">
        <f>SUMIFS(PSP!AH:AH,PSP!D:D,C70)</f>
        <v>0</v>
      </c>
      <c r="M70" s="109">
        <f t="shared" si="5"/>
        <v>0</v>
      </c>
    </row>
    <row r="71" spans="2:13" s="105" customFormat="1" ht="15" customHeight="1">
      <c r="B71" s="1">
        <v>60</v>
      </c>
      <c r="C71" s="1" t="s">
        <v>939</v>
      </c>
      <c r="D71" s="1" t="s">
        <v>1349</v>
      </c>
      <c r="E71" s="71">
        <f>SUMIFS(OFM!AS:AS,OFM!C:C,C71)</f>
        <v>0</v>
      </c>
      <c r="F71" s="209">
        <f>SUMIFS(FAM!AS:AS,FAM!C:C,C71)</f>
        <v>0</v>
      </c>
      <c r="G71" s="266">
        <f>SUMIFS(B2S!U:U,B2S!C:C,C71)</f>
        <v>0</v>
      </c>
      <c r="H71" s="266">
        <f>SUMIF(TOP!C:C,C71,TOP!R:R)</f>
        <v>0</v>
      </c>
      <c r="I71" s="266">
        <f>SUMIF(LEG!C:C,C71,LEG!R:R)</f>
        <v>0</v>
      </c>
      <c r="J71" s="234"/>
      <c r="K71" s="154">
        <f t="shared" si="4"/>
        <v>0</v>
      </c>
      <c r="L71" s="155">
        <f>SUMIFS(PSP!AH:AH,PSP!D:D,C71)</f>
        <v>0</v>
      </c>
      <c r="M71" s="109">
        <f t="shared" si="5"/>
        <v>0</v>
      </c>
    </row>
    <row r="72" spans="2:13" s="105" customFormat="1" ht="15" customHeight="1">
      <c r="B72" s="1">
        <v>61</v>
      </c>
      <c r="C72" s="1" t="s">
        <v>940</v>
      </c>
      <c r="D72" s="1" t="s">
        <v>1349</v>
      </c>
      <c r="E72" s="71">
        <f>SUMIFS(OFM!AS:AS,OFM!C:C,C72)</f>
        <v>2426.75</v>
      </c>
      <c r="F72" s="209">
        <f>SUMIFS(FAM!AS:AS,FAM!C:C,C72)</f>
        <v>0</v>
      </c>
      <c r="G72" s="266">
        <f>SUMIFS(B2S!U:U,B2S!C:C,C72)</f>
        <v>0</v>
      </c>
      <c r="H72" s="266">
        <f>SUMIF(TOP!C:C,C72,TOP!R:R)</f>
        <v>0</v>
      </c>
      <c r="I72" s="266">
        <f>SUMIF(LEG!C:C,C72,LEG!R:R)</f>
        <v>0</v>
      </c>
      <c r="J72" s="234"/>
      <c r="K72" s="154">
        <f t="shared" si="4"/>
        <v>2426.75</v>
      </c>
      <c r="L72" s="155">
        <f>SUMIFS(PSP!AH:AH,PSP!D:D,C72)</f>
        <v>0</v>
      </c>
      <c r="M72" s="109">
        <f t="shared" si="5"/>
        <v>2426.75</v>
      </c>
    </row>
    <row r="73" spans="2:13" s="105" customFormat="1" ht="15" customHeight="1">
      <c r="B73" s="1">
        <v>62</v>
      </c>
      <c r="C73" s="1" t="s">
        <v>581</v>
      </c>
      <c r="D73" s="1" t="s">
        <v>1349</v>
      </c>
      <c r="E73" s="71">
        <f>SUMIFS(OFM!AS:AS,OFM!C:C,C73)</f>
        <v>0</v>
      </c>
      <c r="F73" s="209">
        <f>SUMIFS(FAM!AS:AS,FAM!C:C,C73)</f>
        <v>0</v>
      </c>
      <c r="G73" s="266">
        <f>SUMIFS(B2S!U:U,B2S!C:C,C73)</f>
        <v>0</v>
      </c>
      <c r="H73" s="266">
        <f>SUMIF(TOP!C:C,C73,TOP!R:R)</f>
        <v>0</v>
      </c>
      <c r="I73" s="266">
        <f>SUMIF(LEG!C:C,C73,LEG!R:R)</f>
        <v>0</v>
      </c>
      <c r="J73" s="234"/>
      <c r="K73" s="154">
        <f t="shared" si="4"/>
        <v>0</v>
      </c>
      <c r="L73" s="155">
        <f>SUMIFS(PSP!AH:AH,PSP!D:D,C73)</f>
        <v>0</v>
      </c>
      <c r="M73" s="109">
        <f t="shared" si="5"/>
        <v>0</v>
      </c>
    </row>
    <row r="74" spans="2:13" s="105" customFormat="1" ht="15" customHeight="1">
      <c r="B74" s="1">
        <v>63</v>
      </c>
      <c r="C74" s="1" t="s">
        <v>941</v>
      </c>
      <c r="D74" s="1" t="s">
        <v>1349</v>
      </c>
      <c r="E74" s="71">
        <f>SUMIFS(OFM!AS:AS,OFM!C:C,C74)</f>
        <v>0</v>
      </c>
      <c r="F74" s="209">
        <f>SUMIFS(FAM!AS:AS,FAM!C:C,C74)</f>
        <v>0</v>
      </c>
      <c r="G74" s="266">
        <f>SUMIFS(B2S!U:U,B2S!C:C,C74)</f>
        <v>0</v>
      </c>
      <c r="H74" s="266">
        <f>SUMIF(TOP!C:C,C74,TOP!R:R)</f>
        <v>0</v>
      </c>
      <c r="I74" s="266">
        <f>SUMIF(LEG!C:C,C74,LEG!R:R)</f>
        <v>0</v>
      </c>
      <c r="J74" s="234"/>
      <c r="K74" s="154">
        <f t="shared" ref="K74:K105" si="6">SUM(E74:I74)</f>
        <v>0</v>
      </c>
      <c r="L74" s="155">
        <f>SUMIFS(PSP!AH:AH,PSP!D:D,C74)</f>
        <v>0</v>
      </c>
      <c r="M74" s="109">
        <f t="shared" ref="M74:M105" si="7">SUM(K74:L74)</f>
        <v>0</v>
      </c>
    </row>
    <row r="75" spans="2:13" s="105" customFormat="1" ht="15" customHeight="1">
      <c r="B75" s="1">
        <v>64</v>
      </c>
      <c r="C75" s="1" t="s">
        <v>942</v>
      </c>
      <c r="D75" s="1" t="s">
        <v>1349</v>
      </c>
      <c r="E75" s="71">
        <f>SUMIFS(OFM!AS:AS,OFM!C:C,C75)</f>
        <v>0</v>
      </c>
      <c r="F75" s="209">
        <f>SUMIFS(FAM!AS:AS,FAM!C:C,C75)</f>
        <v>0</v>
      </c>
      <c r="G75" s="266">
        <f>SUMIFS(B2S!U:U,B2S!C:C,C75)</f>
        <v>0</v>
      </c>
      <c r="H75" s="266">
        <f>SUMIF(TOP!C:C,C75,TOP!R:R)</f>
        <v>0</v>
      </c>
      <c r="I75" s="266">
        <f>SUMIF(LEG!C:C,C75,LEG!R:R)</f>
        <v>0</v>
      </c>
      <c r="J75" s="234"/>
      <c r="K75" s="154">
        <f t="shared" si="6"/>
        <v>0</v>
      </c>
      <c r="L75" s="155">
        <f>SUMIFS(PSP!AH:AH,PSP!D:D,C75)</f>
        <v>0</v>
      </c>
      <c r="M75" s="109">
        <f t="shared" si="7"/>
        <v>0</v>
      </c>
    </row>
    <row r="76" spans="2:13" s="105" customFormat="1" ht="15" customHeight="1">
      <c r="B76" s="1">
        <v>65</v>
      </c>
      <c r="C76" s="1" t="s">
        <v>943</v>
      </c>
      <c r="D76" s="1" t="s">
        <v>1349</v>
      </c>
      <c r="E76" s="71">
        <f>SUMIFS(OFM!AS:AS,OFM!C:C,C76)</f>
        <v>0</v>
      </c>
      <c r="F76" s="209">
        <f>SUMIFS(FAM!AS:AS,FAM!C:C,C76)</f>
        <v>0</v>
      </c>
      <c r="G76" s="266">
        <f>SUMIFS(B2S!U:U,B2S!C:C,C76)</f>
        <v>0</v>
      </c>
      <c r="H76" s="266">
        <f>SUMIF(TOP!C:C,C76,TOP!R:R)</f>
        <v>0</v>
      </c>
      <c r="I76" s="266">
        <f>SUMIF(LEG!C:C,C76,LEG!R:R)</f>
        <v>0</v>
      </c>
      <c r="J76" s="234"/>
      <c r="K76" s="154">
        <f t="shared" si="6"/>
        <v>0</v>
      </c>
      <c r="L76" s="155">
        <f>SUMIFS(PSP!AH:AH,PSP!D:D,C76)</f>
        <v>0</v>
      </c>
      <c r="M76" s="109">
        <f t="shared" si="7"/>
        <v>0</v>
      </c>
    </row>
    <row r="77" spans="2:13" s="105" customFormat="1" ht="15" customHeight="1">
      <c r="B77" s="1">
        <v>66</v>
      </c>
      <c r="C77" s="1" t="s">
        <v>944</v>
      </c>
      <c r="D77" s="1" t="s">
        <v>1349</v>
      </c>
      <c r="E77" s="71">
        <f>SUMIFS(OFM!AS:AS,OFM!C:C,C77)</f>
        <v>0</v>
      </c>
      <c r="F77" s="209">
        <f>SUMIFS(FAM!AS:AS,FAM!C:C,C77)</f>
        <v>0</v>
      </c>
      <c r="G77" s="266">
        <f>SUMIFS(B2S!U:U,B2S!C:C,C77)</f>
        <v>0</v>
      </c>
      <c r="H77" s="266">
        <f>SUMIF(TOP!C:C,C77,TOP!R:R)</f>
        <v>0</v>
      </c>
      <c r="I77" s="266">
        <f>SUMIF(LEG!C:C,C77,LEG!R:R)</f>
        <v>0</v>
      </c>
      <c r="J77" s="234"/>
      <c r="K77" s="154">
        <f t="shared" si="6"/>
        <v>0</v>
      </c>
      <c r="L77" s="155">
        <f>SUMIFS(PSP!AH:AH,PSP!D:D,C77)</f>
        <v>0</v>
      </c>
      <c r="M77" s="109">
        <f t="shared" si="7"/>
        <v>0</v>
      </c>
    </row>
    <row r="78" spans="2:13" s="105" customFormat="1" ht="15" customHeight="1">
      <c r="B78" s="1">
        <v>67</v>
      </c>
      <c r="C78" s="1" t="s">
        <v>945</v>
      </c>
      <c r="D78" s="1" t="s">
        <v>1349</v>
      </c>
      <c r="E78" s="71">
        <f>SUMIFS(OFM!AS:AS,OFM!C:C,C78)</f>
        <v>0</v>
      </c>
      <c r="F78" s="209">
        <f>SUMIFS(FAM!AS:AS,FAM!C:C,C78)</f>
        <v>0</v>
      </c>
      <c r="G78" s="266">
        <f>SUMIFS(B2S!U:U,B2S!C:C,C78)</f>
        <v>0</v>
      </c>
      <c r="H78" s="266">
        <f>SUMIF(TOP!C:C,C78,TOP!R:R)</f>
        <v>0</v>
      </c>
      <c r="I78" s="266">
        <f>SUMIF(LEG!C:C,C78,LEG!R:R)</f>
        <v>0</v>
      </c>
      <c r="J78" s="234"/>
      <c r="K78" s="154">
        <f t="shared" si="6"/>
        <v>0</v>
      </c>
      <c r="L78" s="155">
        <f>SUMIFS(PSP!AH:AH,PSP!D:D,C78)</f>
        <v>0</v>
      </c>
      <c r="M78" s="109">
        <f t="shared" si="7"/>
        <v>0</v>
      </c>
    </row>
    <row r="79" spans="2:13" s="105" customFormat="1" ht="15" customHeight="1">
      <c r="B79" s="1">
        <v>68</v>
      </c>
      <c r="C79" s="1" t="s">
        <v>946</v>
      </c>
      <c r="D79" s="1" t="s">
        <v>1349</v>
      </c>
      <c r="E79" s="71">
        <f>SUMIFS(OFM!AS:AS,OFM!C:C,C79)</f>
        <v>0</v>
      </c>
      <c r="F79" s="209">
        <f>SUMIFS(FAM!AS:AS,FAM!C:C,C79)</f>
        <v>0</v>
      </c>
      <c r="G79" s="266">
        <f>SUMIFS(B2S!U:U,B2S!C:C,C79)</f>
        <v>0</v>
      </c>
      <c r="H79" s="266">
        <f>SUMIF(TOP!C:C,C79,TOP!R:R)</f>
        <v>0</v>
      </c>
      <c r="I79" s="266">
        <f>SUMIF(LEG!C:C,C79,LEG!R:R)</f>
        <v>0</v>
      </c>
      <c r="J79" s="234"/>
      <c r="K79" s="154">
        <f t="shared" si="6"/>
        <v>0</v>
      </c>
      <c r="L79" s="155">
        <f>SUMIFS(PSP!AH:AH,PSP!D:D,C79)</f>
        <v>0</v>
      </c>
      <c r="M79" s="109">
        <f t="shared" si="7"/>
        <v>0</v>
      </c>
    </row>
    <row r="80" spans="2:13" s="105" customFormat="1" ht="15" customHeight="1">
      <c r="B80" s="1">
        <v>69</v>
      </c>
      <c r="C80" s="1" t="s">
        <v>947</v>
      </c>
      <c r="D80" s="1" t="s">
        <v>1349</v>
      </c>
      <c r="E80" s="71">
        <f>SUMIFS(OFM!AS:AS,OFM!C:C,C80)</f>
        <v>0</v>
      </c>
      <c r="F80" s="209">
        <f>SUMIFS(FAM!AS:AS,FAM!C:C,C80)</f>
        <v>0</v>
      </c>
      <c r="G80" s="266">
        <f>SUMIFS(B2S!U:U,B2S!C:C,C80)</f>
        <v>0</v>
      </c>
      <c r="H80" s="266">
        <f>SUMIF(TOP!C:C,C80,TOP!R:R)</f>
        <v>0</v>
      </c>
      <c r="I80" s="266">
        <f>SUMIF(LEG!C:C,C80,LEG!R:R)</f>
        <v>0</v>
      </c>
      <c r="J80" s="234"/>
      <c r="K80" s="154">
        <f t="shared" si="6"/>
        <v>0</v>
      </c>
      <c r="L80" s="155">
        <f>SUMIFS(PSP!AH:AH,PSP!D:D,C80)</f>
        <v>0</v>
      </c>
      <c r="M80" s="109">
        <f t="shared" si="7"/>
        <v>0</v>
      </c>
    </row>
    <row r="81" spans="2:13" s="105" customFormat="1" ht="15" customHeight="1">
      <c r="B81" s="1">
        <v>70</v>
      </c>
      <c r="C81" s="1" t="s">
        <v>948</v>
      </c>
      <c r="D81" s="1" t="s">
        <v>1349</v>
      </c>
      <c r="E81" s="71">
        <f>SUMIFS(OFM!AS:AS,OFM!C:C,C81)</f>
        <v>0</v>
      </c>
      <c r="F81" s="209">
        <f>SUMIFS(FAM!AS:AS,FAM!C:C,C81)</f>
        <v>0</v>
      </c>
      <c r="G81" s="266">
        <f>SUMIFS(B2S!U:U,B2S!C:C,C81)</f>
        <v>0</v>
      </c>
      <c r="H81" s="266">
        <f>SUMIF(TOP!C:C,C81,TOP!R:R)</f>
        <v>0</v>
      </c>
      <c r="I81" s="266">
        <f>SUMIF(LEG!C:C,C81,LEG!R:R)</f>
        <v>0</v>
      </c>
      <c r="J81" s="234"/>
      <c r="K81" s="154">
        <f t="shared" si="6"/>
        <v>0</v>
      </c>
      <c r="L81" s="155">
        <f>SUMIFS(PSP!AH:AH,PSP!D:D,C81)</f>
        <v>633.75</v>
      </c>
      <c r="M81" s="109">
        <f t="shared" si="7"/>
        <v>633.75</v>
      </c>
    </row>
    <row r="82" spans="2:13" s="105" customFormat="1" ht="15" customHeight="1">
      <c r="B82" s="1">
        <v>71</v>
      </c>
      <c r="C82" s="1" t="s">
        <v>949</v>
      </c>
      <c r="D82" s="1" t="s">
        <v>1349</v>
      </c>
      <c r="E82" s="71">
        <f>SUMIFS(OFM!AS:AS,OFM!C:C,C82)</f>
        <v>0</v>
      </c>
      <c r="F82" s="209">
        <f>SUMIFS(FAM!AS:AS,FAM!C:C,C82)</f>
        <v>0</v>
      </c>
      <c r="G82" s="266">
        <f>SUMIFS(B2S!U:U,B2S!C:C,C82)</f>
        <v>0</v>
      </c>
      <c r="H82" s="266">
        <f>SUMIF(TOP!C:C,C82,TOP!R:R)</f>
        <v>0</v>
      </c>
      <c r="I82" s="266">
        <f>SUMIF(LEG!C:C,C82,LEG!R:R)</f>
        <v>0</v>
      </c>
      <c r="J82" s="234"/>
      <c r="K82" s="154">
        <f t="shared" si="6"/>
        <v>0</v>
      </c>
      <c r="L82" s="155">
        <f>SUMIFS(PSP!AH:AH,PSP!D:D,C82)</f>
        <v>0</v>
      </c>
      <c r="M82" s="109">
        <f t="shared" si="7"/>
        <v>0</v>
      </c>
    </row>
    <row r="83" spans="2:13" s="105" customFormat="1" ht="15" customHeight="1">
      <c r="B83" s="1">
        <v>72</v>
      </c>
      <c r="C83" s="1" t="s">
        <v>222</v>
      </c>
      <c r="D83" s="1" t="s">
        <v>1349</v>
      </c>
      <c r="E83" s="71">
        <f>SUMIFS(OFM!AS:AS,OFM!C:C,C83)</f>
        <v>0</v>
      </c>
      <c r="F83" s="209">
        <f>SUMIFS(FAM!AS:AS,FAM!C:C,C83)</f>
        <v>9484.25</v>
      </c>
      <c r="G83" s="266">
        <f>SUMIFS(B2S!U:U,B2S!C:C,C83)</f>
        <v>0</v>
      </c>
      <c r="H83" s="266">
        <f>SUMIF(TOP!C:C,C83,TOP!R:R)</f>
        <v>0</v>
      </c>
      <c r="I83" s="266">
        <f>SUMIF(LEG!C:C,C83,LEG!R:R)</f>
        <v>0</v>
      </c>
      <c r="J83" s="234"/>
      <c r="K83" s="154">
        <f t="shared" si="6"/>
        <v>9484.25</v>
      </c>
      <c r="L83" s="155">
        <f>SUMIFS(PSP!AH:AH,PSP!D:D,C83)</f>
        <v>1276.25</v>
      </c>
      <c r="M83" s="109">
        <f t="shared" si="7"/>
        <v>10760.5</v>
      </c>
    </row>
    <row r="84" spans="2:13" s="105" customFormat="1" ht="15" customHeight="1">
      <c r="B84" s="1">
        <v>73</v>
      </c>
      <c r="C84" s="1" t="s">
        <v>950</v>
      </c>
      <c r="D84" s="1" t="s">
        <v>1349</v>
      </c>
      <c r="E84" s="71">
        <f>SUMIFS(OFM!AS:AS,OFM!C:C,C84)</f>
        <v>0</v>
      </c>
      <c r="F84" s="209">
        <f>SUMIFS(FAM!AS:AS,FAM!C:C,C84)</f>
        <v>0</v>
      </c>
      <c r="G84" s="266">
        <f>SUMIFS(B2S!U:U,B2S!C:C,C84)</f>
        <v>0</v>
      </c>
      <c r="H84" s="266">
        <f>SUMIF(TOP!C:C,C84,TOP!R:R)</f>
        <v>0</v>
      </c>
      <c r="I84" s="266">
        <f>SUMIF(LEG!C:C,C84,LEG!R:R)</f>
        <v>0</v>
      </c>
      <c r="J84" s="234"/>
      <c r="K84" s="154">
        <f t="shared" si="6"/>
        <v>0</v>
      </c>
      <c r="L84" s="155">
        <f>SUMIFS(PSP!AH:AH,PSP!D:D,C84)</f>
        <v>0</v>
      </c>
      <c r="M84" s="109">
        <f t="shared" si="7"/>
        <v>0</v>
      </c>
    </row>
    <row r="85" spans="2:13" s="105" customFormat="1" ht="15" customHeight="1">
      <c r="B85" s="1">
        <v>74</v>
      </c>
      <c r="C85" s="1" t="s">
        <v>951</v>
      </c>
      <c r="D85" s="1" t="s">
        <v>1349</v>
      </c>
      <c r="E85" s="71">
        <f>SUMIFS(OFM!AS:AS,OFM!C:C,C85)</f>
        <v>2502.75</v>
      </c>
      <c r="F85" s="209">
        <f>SUMIFS(FAM!AS:AS,FAM!C:C,C85)</f>
        <v>0</v>
      </c>
      <c r="G85" s="266">
        <f>SUMIFS(B2S!U:U,B2S!C:C,C85)</f>
        <v>0</v>
      </c>
      <c r="H85" s="266">
        <f>SUMIF(TOP!C:C,C85,TOP!R:R)</f>
        <v>0</v>
      </c>
      <c r="I85" s="266">
        <f>SUMIF(LEG!C:C,C85,LEG!R:R)</f>
        <v>0</v>
      </c>
      <c r="J85" s="234"/>
      <c r="K85" s="154">
        <f t="shared" si="6"/>
        <v>2502.75</v>
      </c>
      <c r="L85" s="155">
        <f>SUMIFS(PSP!AH:AH,PSP!D:D,C85)</f>
        <v>0</v>
      </c>
      <c r="M85" s="109">
        <f t="shared" si="7"/>
        <v>2502.75</v>
      </c>
    </row>
    <row r="86" spans="2:13" s="105" customFormat="1" ht="15" customHeight="1">
      <c r="B86" s="1">
        <v>75</v>
      </c>
      <c r="C86" s="1" t="s">
        <v>390</v>
      </c>
      <c r="D86" s="1" t="s">
        <v>1349</v>
      </c>
      <c r="E86" s="71">
        <f>SUMIFS(OFM!AS:AS,OFM!C:C,C86)</f>
        <v>0</v>
      </c>
      <c r="F86" s="209">
        <f>SUMIFS(FAM!AS:AS,FAM!C:C,C86)</f>
        <v>4434.5</v>
      </c>
      <c r="G86" s="266">
        <f>SUMIFS(B2S!U:U,B2S!C:C,C86)</f>
        <v>0</v>
      </c>
      <c r="H86" s="266">
        <f>SUMIF(TOP!C:C,C86,TOP!R:R)</f>
        <v>0</v>
      </c>
      <c r="I86" s="266">
        <f>SUMIF(LEG!C:C,C86,LEG!R:R)</f>
        <v>0</v>
      </c>
      <c r="J86" s="234"/>
      <c r="K86" s="154">
        <f t="shared" si="6"/>
        <v>4434.5</v>
      </c>
      <c r="L86" s="155">
        <f>SUMIFS(PSP!AH:AH,PSP!D:D,C86)</f>
        <v>11878.75</v>
      </c>
      <c r="M86" s="109">
        <f t="shared" si="7"/>
        <v>16313.25</v>
      </c>
    </row>
    <row r="87" spans="2:13" s="105" customFormat="1" ht="15" customHeight="1">
      <c r="B87" s="1">
        <v>76</v>
      </c>
      <c r="C87" s="1" t="s">
        <v>322</v>
      </c>
      <c r="D87" s="1" t="s">
        <v>1349</v>
      </c>
      <c r="E87" s="71">
        <f>SUMIFS(OFM!AS:AS,OFM!C:C,C87)</f>
        <v>0</v>
      </c>
      <c r="F87" s="209">
        <f>SUMIFS(FAM!AS:AS,FAM!C:C,C87)</f>
        <v>0</v>
      </c>
      <c r="G87" s="266">
        <f>SUMIFS(B2S!U:U,B2S!C:C,C87)</f>
        <v>0</v>
      </c>
      <c r="H87" s="266">
        <f>SUMIF(TOP!C:C,C87,TOP!R:R)</f>
        <v>0</v>
      </c>
      <c r="I87" s="266">
        <f>SUMIF(LEG!C:C,C87,LEG!R:R)</f>
        <v>0</v>
      </c>
      <c r="J87" s="234"/>
      <c r="K87" s="154">
        <f t="shared" si="6"/>
        <v>0</v>
      </c>
      <c r="L87" s="155">
        <f>SUMIFS(PSP!AH:AH,PSP!D:D,C87)</f>
        <v>1251.25</v>
      </c>
      <c r="M87" s="109">
        <f t="shared" si="7"/>
        <v>1251.25</v>
      </c>
    </row>
    <row r="88" spans="2:13" s="105" customFormat="1" ht="12.75">
      <c r="B88" s="1">
        <v>77</v>
      </c>
      <c r="C88" s="1" t="s">
        <v>952</v>
      </c>
      <c r="D88" s="1" t="s">
        <v>1349</v>
      </c>
      <c r="E88" s="71">
        <f>SUMIFS(OFM!AS:AS,OFM!C:C,C88)</f>
        <v>0</v>
      </c>
      <c r="F88" s="209">
        <f>SUMIFS(FAM!AS:AS,FAM!C:C,C88)</f>
        <v>0</v>
      </c>
      <c r="G88" s="266">
        <f>SUMIFS(B2S!U:U,B2S!C:C,C88)</f>
        <v>0</v>
      </c>
      <c r="H88" s="266">
        <f>SUMIF(TOP!C:C,C88,TOP!R:R)</f>
        <v>0</v>
      </c>
      <c r="I88" s="266">
        <f>SUMIF(LEG!C:C,C88,LEG!R:R)</f>
        <v>0</v>
      </c>
      <c r="J88" s="234"/>
      <c r="K88" s="154">
        <f t="shared" si="6"/>
        <v>0</v>
      </c>
      <c r="L88" s="155">
        <f>SUMIFS(PSP!AH:AH,PSP!D:D,C88)</f>
        <v>0</v>
      </c>
      <c r="M88" s="109">
        <f t="shared" si="7"/>
        <v>0</v>
      </c>
    </row>
    <row r="89" spans="2:13" s="105" customFormat="1" ht="15" customHeight="1">
      <c r="B89" s="1">
        <v>78</v>
      </c>
      <c r="C89" s="1" t="s">
        <v>372</v>
      </c>
      <c r="D89" s="1" t="s">
        <v>1349</v>
      </c>
      <c r="E89" s="71">
        <f>SUMIFS(OFM!AS:AS,OFM!C:C,C89)</f>
        <v>0</v>
      </c>
      <c r="F89" s="209">
        <f>SUMIFS(FAM!AS:AS,FAM!C:C,C89)</f>
        <v>1855.25</v>
      </c>
      <c r="G89" s="266">
        <f>SUMIFS(B2S!U:U,B2S!C:C,C89)</f>
        <v>0</v>
      </c>
      <c r="H89" s="266">
        <f>SUMIF(TOP!C:C,C89,TOP!R:R)</f>
        <v>0</v>
      </c>
      <c r="I89" s="266">
        <f>SUMIF(LEG!C:C,C89,LEG!R:R)</f>
        <v>0</v>
      </c>
      <c r="J89" s="234"/>
      <c r="K89" s="154">
        <f t="shared" si="6"/>
        <v>1855.25</v>
      </c>
      <c r="L89" s="155">
        <f>SUMIFS(PSP!AH:AH,PSP!D:D,C89)</f>
        <v>4671.25</v>
      </c>
      <c r="M89" s="109">
        <f t="shared" si="7"/>
        <v>6526.5</v>
      </c>
    </row>
    <row r="90" spans="2:13" s="105" customFormat="1" ht="15" customHeight="1">
      <c r="B90" s="1">
        <v>79</v>
      </c>
      <c r="C90" s="1" t="s">
        <v>953</v>
      </c>
      <c r="D90" s="1" t="s">
        <v>1349</v>
      </c>
      <c r="E90" s="71">
        <f>SUMIFS(OFM!AS:AS,OFM!C:C,C90)</f>
        <v>0</v>
      </c>
      <c r="F90" s="209">
        <f>SUMIFS(FAM!AS:AS,FAM!C:C,C90)</f>
        <v>0</v>
      </c>
      <c r="G90" s="266">
        <f>SUMIFS(B2S!U:U,B2S!C:C,C90)</f>
        <v>0</v>
      </c>
      <c r="H90" s="266">
        <f>SUMIF(TOP!C:C,C90,TOP!R:R)</f>
        <v>0</v>
      </c>
      <c r="I90" s="266">
        <f>SUMIF(LEG!C:C,C90,LEG!R:R)</f>
        <v>0</v>
      </c>
      <c r="J90" s="234"/>
      <c r="K90" s="154">
        <f t="shared" si="6"/>
        <v>0</v>
      </c>
      <c r="L90" s="155">
        <f>SUMIFS(PSP!AH:AH,PSP!D:D,C90)</f>
        <v>0</v>
      </c>
      <c r="M90" s="109">
        <f t="shared" si="7"/>
        <v>0</v>
      </c>
    </row>
    <row r="91" spans="2:13" s="105" customFormat="1" ht="15" customHeight="1">
      <c r="B91" s="1">
        <v>80</v>
      </c>
      <c r="C91" s="1" t="s">
        <v>954</v>
      </c>
      <c r="D91" s="1" t="s">
        <v>1349</v>
      </c>
      <c r="E91" s="71">
        <f>SUMIFS(OFM!AS:AS,OFM!C:C,C91)</f>
        <v>0</v>
      </c>
      <c r="F91" s="209">
        <f>SUMIFS(FAM!AS:AS,FAM!C:C,C91)</f>
        <v>0</v>
      </c>
      <c r="G91" s="266">
        <f>SUMIFS(B2S!U:U,B2S!C:C,C91)</f>
        <v>0</v>
      </c>
      <c r="H91" s="266">
        <f>SUMIF(TOP!C:C,C91,TOP!R:R)</f>
        <v>0</v>
      </c>
      <c r="I91" s="266">
        <f>SUMIF(LEG!C:C,C91,LEG!R:R)</f>
        <v>0</v>
      </c>
      <c r="J91" s="234"/>
      <c r="K91" s="154">
        <f t="shared" si="6"/>
        <v>0</v>
      </c>
      <c r="L91" s="155">
        <f>SUMIFS(PSP!AH:AH,PSP!D:D,C91)</f>
        <v>0</v>
      </c>
      <c r="M91" s="109">
        <f t="shared" si="7"/>
        <v>0</v>
      </c>
    </row>
    <row r="92" spans="2:13" s="105" customFormat="1" ht="15" customHeight="1">
      <c r="B92" s="1">
        <v>81</v>
      </c>
      <c r="C92" s="1" t="s">
        <v>955</v>
      </c>
      <c r="D92" s="1" t="s">
        <v>1349</v>
      </c>
      <c r="E92" s="71">
        <f>SUMIFS(OFM!AS:AS,OFM!C:C,C92)</f>
        <v>0</v>
      </c>
      <c r="F92" s="209">
        <f>SUMIFS(FAM!AS:AS,FAM!C:C,C92)</f>
        <v>0</v>
      </c>
      <c r="G92" s="266">
        <f>SUMIFS(B2S!U:U,B2S!C:C,C92)</f>
        <v>0</v>
      </c>
      <c r="H92" s="266">
        <f>SUMIF(TOP!C:C,C92,TOP!R:R)</f>
        <v>0</v>
      </c>
      <c r="I92" s="266">
        <f>SUMIF(LEG!C:C,C92,LEG!R:R)</f>
        <v>0</v>
      </c>
      <c r="J92" s="234"/>
      <c r="K92" s="154">
        <f t="shared" si="6"/>
        <v>0</v>
      </c>
      <c r="L92" s="155">
        <f>SUMIFS(PSP!AH:AH,PSP!D:D,C92)</f>
        <v>0</v>
      </c>
      <c r="M92" s="109">
        <f t="shared" si="7"/>
        <v>0</v>
      </c>
    </row>
    <row r="93" spans="2:13" s="105" customFormat="1" ht="15" customHeight="1">
      <c r="B93" s="1">
        <v>82</v>
      </c>
      <c r="C93" s="1" t="s">
        <v>956</v>
      </c>
      <c r="D93" s="1" t="s">
        <v>1349</v>
      </c>
      <c r="E93" s="71">
        <f>SUMIFS(OFM!AS:AS,OFM!C:C,C93)</f>
        <v>0</v>
      </c>
      <c r="F93" s="209">
        <f>SUMIFS(FAM!AS:AS,FAM!C:C,C93)</f>
        <v>0</v>
      </c>
      <c r="G93" s="266">
        <f>SUMIFS(B2S!U:U,B2S!C:C,C93)</f>
        <v>0</v>
      </c>
      <c r="H93" s="266">
        <f>SUMIF(TOP!C:C,C93,TOP!R:R)</f>
        <v>0</v>
      </c>
      <c r="I93" s="266">
        <f>SUMIF(LEG!C:C,C93,LEG!R:R)</f>
        <v>0</v>
      </c>
      <c r="J93" s="234"/>
      <c r="K93" s="154">
        <f t="shared" si="6"/>
        <v>0</v>
      </c>
      <c r="L93" s="155">
        <f>SUMIFS(PSP!AH:AH,PSP!D:D,C93)</f>
        <v>0</v>
      </c>
      <c r="M93" s="109">
        <f t="shared" si="7"/>
        <v>0</v>
      </c>
    </row>
    <row r="94" spans="2:13" s="105" customFormat="1" ht="15" customHeight="1">
      <c r="B94" s="1">
        <v>83</v>
      </c>
      <c r="C94" s="1" t="s">
        <v>957</v>
      </c>
      <c r="D94" s="1" t="s">
        <v>1349</v>
      </c>
      <c r="E94" s="71">
        <f>SUMIFS(OFM!AS:AS,OFM!C:C,C94)</f>
        <v>0</v>
      </c>
      <c r="F94" s="209">
        <f>SUMIFS(FAM!AS:AS,FAM!C:C,C94)</f>
        <v>0</v>
      </c>
      <c r="G94" s="266">
        <f>SUMIFS(B2S!U:U,B2S!C:C,C94)</f>
        <v>0</v>
      </c>
      <c r="H94" s="266">
        <f>SUMIF(TOP!C:C,C94,TOP!R:R)</f>
        <v>0</v>
      </c>
      <c r="I94" s="266">
        <f>SUMIF(LEG!C:C,C94,LEG!R:R)</f>
        <v>0</v>
      </c>
      <c r="J94" s="234"/>
      <c r="K94" s="154">
        <f t="shared" si="6"/>
        <v>0</v>
      </c>
      <c r="L94" s="155">
        <f>SUMIFS(PSP!AH:AH,PSP!D:D,C94)</f>
        <v>0</v>
      </c>
      <c r="M94" s="109">
        <f t="shared" si="7"/>
        <v>0</v>
      </c>
    </row>
    <row r="95" spans="2:13" s="105" customFormat="1" ht="15" customHeight="1">
      <c r="B95" s="1">
        <v>84</v>
      </c>
      <c r="C95" s="1" t="s">
        <v>958</v>
      </c>
      <c r="D95" s="1" t="s">
        <v>1349</v>
      </c>
      <c r="E95" s="71">
        <f>SUMIFS(OFM!AS:AS,OFM!C:C,C95)</f>
        <v>0</v>
      </c>
      <c r="F95" s="209">
        <f>SUMIFS(FAM!AS:AS,FAM!C:C,C95)</f>
        <v>0</v>
      </c>
      <c r="G95" s="266">
        <f>SUMIFS(B2S!U:U,B2S!C:C,C95)</f>
        <v>0</v>
      </c>
      <c r="H95" s="266">
        <f>SUMIF(TOP!C:C,C95,TOP!R:R)</f>
        <v>0</v>
      </c>
      <c r="I95" s="266">
        <f>SUMIF(LEG!C:C,C95,LEG!R:R)</f>
        <v>0</v>
      </c>
      <c r="J95" s="234"/>
      <c r="K95" s="154">
        <f t="shared" si="6"/>
        <v>0</v>
      </c>
      <c r="L95" s="155">
        <f>SUMIFS(PSP!AH:AH,PSP!D:D,C95)</f>
        <v>0</v>
      </c>
      <c r="M95" s="109">
        <f t="shared" si="7"/>
        <v>0</v>
      </c>
    </row>
    <row r="96" spans="2:13" s="105" customFormat="1" ht="15" customHeight="1">
      <c r="B96" s="1">
        <v>85</v>
      </c>
      <c r="C96" s="1" t="s">
        <v>959</v>
      </c>
      <c r="D96" s="1" t="s">
        <v>1349</v>
      </c>
      <c r="E96" s="71">
        <f>SUMIFS(OFM!AS:AS,OFM!C:C,C96)</f>
        <v>0</v>
      </c>
      <c r="F96" s="209">
        <f>SUMIFS(FAM!AS:AS,FAM!C:C,C96)</f>
        <v>0</v>
      </c>
      <c r="G96" s="266">
        <f>SUMIFS(B2S!U:U,B2S!C:C,C96)</f>
        <v>0</v>
      </c>
      <c r="H96" s="266">
        <f>SUMIF(TOP!C:C,C96,TOP!R:R)</f>
        <v>0</v>
      </c>
      <c r="I96" s="266">
        <f>SUMIF(LEG!C:C,C96,LEG!R:R)</f>
        <v>0</v>
      </c>
      <c r="J96" s="234"/>
      <c r="K96" s="154">
        <f t="shared" si="6"/>
        <v>0</v>
      </c>
      <c r="L96" s="155">
        <f>SUMIFS(PSP!AH:AH,PSP!D:D,C96)</f>
        <v>0</v>
      </c>
      <c r="M96" s="109">
        <f t="shared" si="7"/>
        <v>0</v>
      </c>
    </row>
    <row r="97" spans="2:13" s="105" customFormat="1" ht="15" customHeight="1">
      <c r="B97" s="1">
        <v>86</v>
      </c>
      <c r="C97" s="1" t="s">
        <v>960</v>
      </c>
      <c r="D97" s="1" t="s">
        <v>1349</v>
      </c>
      <c r="E97" s="71">
        <f>SUMIFS(OFM!AS:AS,OFM!C:C,C97)</f>
        <v>0</v>
      </c>
      <c r="F97" s="209">
        <f>SUMIFS(FAM!AS:AS,FAM!C:C,C97)</f>
        <v>0</v>
      </c>
      <c r="G97" s="266">
        <f>SUMIFS(B2S!U:U,B2S!C:C,C97)</f>
        <v>0</v>
      </c>
      <c r="H97" s="266">
        <f>SUMIF(TOP!C:C,C97,TOP!R:R)</f>
        <v>0</v>
      </c>
      <c r="I97" s="266">
        <f>SUMIF(LEG!C:C,C97,LEG!R:R)</f>
        <v>0</v>
      </c>
      <c r="J97" s="234"/>
      <c r="K97" s="154">
        <f t="shared" si="6"/>
        <v>0</v>
      </c>
      <c r="L97" s="155">
        <f>SUMIFS(PSP!AH:AH,PSP!D:D,C97)</f>
        <v>0</v>
      </c>
      <c r="M97" s="109">
        <f t="shared" si="7"/>
        <v>0</v>
      </c>
    </row>
    <row r="98" spans="2:13" s="105" customFormat="1" ht="15" customHeight="1">
      <c r="B98" s="1">
        <v>87</v>
      </c>
      <c r="C98" s="1" t="s">
        <v>961</v>
      </c>
      <c r="D98" s="1" t="s">
        <v>1349</v>
      </c>
      <c r="E98" s="71">
        <f>SUMIFS(OFM!AS:AS,OFM!C:C,C98)</f>
        <v>0</v>
      </c>
      <c r="F98" s="209">
        <f>SUMIFS(FAM!AS:AS,FAM!C:C,C98)</f>
        <v>0</v>
      </c>
      <c r="G98" s="266">
        <f>SUMIFS(B2S!U:U,B2S!C:C,C98)</f>
        <v>631</v>
      </c>
      <c r="H98" s="266">
        <f>SUMIF(TOP!C:C,C98,TOP!R:R)</f>
        <v>0</v>
      </c>
      <c r="I98" s="266">
        <f>SUMIF(LEG!C:C,C98,LEG!R:R)</f>
        <v>0</v>
      </c>
      <c r="J98" s="234"/>
      <c r="K98" s="154">
        <f t="shared" si="6"/>
        <v>631</v>
      </c>
      <c r="L98" s="155">
        <f>SUMIFS(PSP!AH:AH,PSP!D:D,C98)</f>
        <v>0</v>
      </c>
      <c r="M98" s="109">
        <f t="shared" si="7"/>
        <v>631</v>
      </c>
    </row>
    <row r="99" spans="2:13" s="105" customFormat="1" ht="15" customHeight="1">
      <c r="B99" s="82">
        <v>88</v>
      </c>
      <c r="C99" s="77" t="s">
        <v>962</v>
      </c>
      <c r="D99" s="77" t="s">
        <v>1038</v>
      </c>
      <c r="E99" s="78">
        <f>SUMIFS(OFM!AS:AS,OFM!C:C,C99)</f>
        <v>0</v>
      </c>
      <c r="F99" s="78">
        <f>SUMIFS(FAM!AS:AS,FAM!C:C,C99)</f>
        <v>0</v>
      </c>
      <c r="G99" s="267">
        <f>SUMIFS(B2S!U:U,B2S!C:C,C99)</f>
        <v>0</v>
      </c>
      <c r="H99" s="267">
        <f>SUMIF(TOP!C:C,C99,TOP!R:R)</f>
        <v>0</v>
      </c>
      <c r="I99" s="267">
        <f>SUMIF(LEG!C:C,C99,LEG!R:R)</f>
        <v>0</v>
      </c>
      <c r="J99" s="188"/>
      <c r="K99" s="189">
        <f t="shared" si="6"/>
        <v>0</v>
      </c>
      <c r="L99" s="190">
        <f>SUMIFS(PSP!AH:AH,PSP!D:D,C99)</f>
        <v>0</v>
      </c>
      <c r="M99" s="189">
        <f t="shared" si="7"/>
        <v>0</v>
      </c>
    </row>
    <row r="100" spans="2:13" s="105" customFormat="1" ht="15" customHeight="1">
      <c r="B100" s="1">
        <v>89</v>
      </c>
      <c r="C100" s="1" t="s">
        <v>963</v>
      </c>
      <c r="D100" s="1" t="s">
        <v>1349</v>
      </c>
      <c r="E100" s="71">
        <f>SUMIFS(OFM!AS:AS,OFM!C:C,C100)</f>
        <v>0</v>
      </c>
      <c r="F100" s="209">
        <f>SUMIFS(FAM!AS:AS,FAM!C:C,C100)</f>
        <v>0</v>
      </c>
      <c r="G100" s="266">
        <f>SUMIFS(B2S!U:U,B2S!C:C,C100)</f>
        <v>0</v>
      </c>
      <c r="H100" s="266">
        <f>SUMIF(TOP!C:C,C100,TOP!R:R)</f>
        <v>0</v>
      </c>
      <c r="I100" s="266">
        <f>SUMIF(LEG!C:C,C100,LEG!R:R)</f>
        <v>0</v>
      </c>
      <c r="J100" s="234"/>
      <c r="K100" s="154">
        <f t="shared" si="6"/>
        <v>0</v>
      </c>
      <c r="L100" s="155">
        <f>SUMIFS(PSP!AH:AH,PSP!D:D,C100)</f>
        <v>0</v>
      </c>
      <c r="M100" s="109">
        <f t="shared" si="7"/>
        <v>0</v>
      </c>
    </row>
    <row r="101" spans="2:13" s="105" customFormat="1" ht="15" customHeight="1">
      <c r="B101" s="82">
        <v>90</v>
      </c>
      <c r="C101" s="77" t="s">
        <v>964</v>
      </c>
      <c r="D101" s="77" t="s">
        <v>1038</v>
      </c>
      <c r="E101" s="78">
        <f>SUMIFS(OFM!AS:AS,OFM!C:C,C101)</f>
        <v>0</v>
      </c>
      <c r="F101" s="78">
        <f>SUMIFS(FAM!AS:AS,FAM!C:C,C101)</f>
        <v>0</v>
      </c>
      <c r="G101" s="267">
        <f>SUMIFS(B2S!U:U,B2S!C:C,C101)</f>
        <v>0</v>
      </c>
      <c r="H101" s="267">
        <f>SUMIF(TOP!C:C,C101,TOP!R:R)</f>
        <v>0</v>
      </c>
      <c r="I101" s="267">
        <f>SUMIF(LEG!C:C,C101,LEG!R:R)</f>
        <v>0</v>
      </c>
      <c r="J101" s="188"/>
      <c r="K101" s="189">
        <f t="shared" si="6"/>
        <v>0</v>
      </c>
      <c r="L101" s="190">
        <f>SUMIFS(PSP!AH:AH,PSP!D:D,C101)</f>
        <v>0</v>
      </c>
      <c r="M101" s="189">
        <f t="shared" si="7"/>
        <v>0</v>
      </c>
    </row>
    <row r="102" spans="2:13" s="100" customFormat="1" ht="15" customHeight="1">
      <c r="B102" s="77">
        <v>91</v>
      </c>
      <c r="C102" s="77" t="s">
        <v>40</v>
      </c>
      <c r="D102" s="77" t="s">
        <v>1038</v>
      </c>
      <c r="E102" s="78">
        <f>SUMIFS(OFM!AS:AS,OFM!C:C,C102)</f>
        <v>20495.5</v>
      </c>
      <c r="F102" s="78">
        <f>SUMIFS(FAM!AS:AS,FAM!C:C,C102)</f>
        <v>0</v>
      </c>
      <c r="G102" s="267">
        <f>SUMIFS(B2S!U:U,B2S!C:C,C102)</f>
        <v>0</v>
      </c>
      <c r="H102" s="267">
        <f>SUMIF(TOP!C:C,C102,TOP!R:R)</f>
        <v>0</v>
      </c>
      <c r="I102" s="267">
        <f>SUMIF(LEG!C:C,C102,LEG!R:R)</f>
        <v>0</v>
      </c>
      <c r="J102" s="188"/>
      <c r="K102" s="189">
        <f t="shared" si="6"/>
        <v>20495.5</v>
      </c>
      <c r="L102" s="190">
        <f>SUMIFS(PSP!AH:AH,PSP!D:D,C102)</f>
        <v>0</v>
      </c>
      <c r="M102" s="189">
        <f t="shared" si="7"/>
        <v>20495.5</v>
      </c>
    </row>
    <row r="103" spans="2:13" s="105" customFormat="1" ht="15" customHeight="1">
      <c r="B103" s="1">
        <v>92</v>
      </c>
      <c r="C103" s="1" t="s">
        <v>965</v>
      </c>
      <c r="D103" s="1" t="s">
        <v>1349</v>
      </c>
      <c r="E103" s="71">
        <f>SUMIFS(OFM!AS:AS,OFM!C:C,C103)</f>
        <v>0</v>
      </c>
      <c r="F103" s="209">
        <f>SUMIFS(FAM!AS:AS,FAM!C:C,C103)</f>
        <v>0</v>
      </c>
      <c r="G103" s="266">
        <f>SUMIFS(B2S!U:U,B2S!C:C,C103)</f>
        <v>0</v>
      </c>
      <c r="H103" s="266">
        <f>SUMIF(TOP!C:C,C103,TOP!R:R)</f>
        <v>0</v>
      </c>
      <c r="I103" s="266">
        <f>SUMIF(LEG!C:C,C103,LEG!R:R)</f>
        <v>0</v>
      </c>
      <c r="J103" s="234"/>
      <c r="K103" s="154">
        <f t="shared" si="6"/>
        <v>0</v>
      </c>
      <c r="L103" s="155">
        <f>SUMIFS(PSP!AH:AH,PSP!D:D,C103)</f>
        <v>0</v>
      </c>
      <c r="M103" s="109">
        <f t="shared" si="7"/>
        <v>0</v>
      </c>
    </row>
    <row r="104" spans="2:13" s="105" customFormat="1" ht="15" customHeight="1">
      <c r="B104" s="1">
        <v>93</v>
      </c>
      <c r="C104" s="1" t="s">
        <v>966</v>
      </c>
      <c r="D104" s="1" t="s">
        <v>1349</v>
      </c>
      <c r="E104" s="71">
        <f>SUMIFS(OFM!AS:AS,OFM!C:C,C104)</f>
        <v>0</v>
      </c>
      <c r="F104" s="209">
        <f>SUMIFS(FAM!AS:AS,FAM!C:C,C104)</f>
        <v>0</v>
      </c>
      <c r="G104" s="266">
        <f>SUMIFS(B2S!U:U,B2S!C:C,C104)</f>
        <v>0</v>
      </c>
      <c r="H104" s="266">
        <f>SUMIF(TOP!C:C,C104,TOP!R:R)</f>
        <v>0</v>
      </c>
      <c r="I104" s="266">
        <f>SUMIF(LEG!C:C,C104,LEG!R:R)</f>
        <v>0</v>
      </c>
      <c r="J104" s="234"/>
      <c r="K104" s="154">
        <f t="shared" si="6"/>
        <v>0</v>
      </c>
      <c r="L104" s="155">
        <f>SUMIFS(PSP!AH:AH,PSP!D:D,C104)</f>
        <v>0</v>
      </c>
      <c r="M104" s="109">
        <f t="shared" si="7"/>
        <v>0</v>
      </c>
    </row>
    <row r="105" spans="2:13" s="105" customFormat="1" ht="15" customHeight="1">
      <c r="B105" s="1">
        <v>94</v>
      </c>
      <c r="C105" s="1" t="s">
        <v>967</v>
      </c>
      <c r="D105" s="1" t="s">
        <v>1349</v>
      </c>
      <c r="E105" s="71">
        <f>SUMIFS(OFM!AS:AS,OFM!C:C,C105)</f>
        <v>0</v>
      </c>
      <c r="F105" s="209">
        <f>SUMIFS(FAM!AS:AS,FAM!C:C,C105)</f>
        <v>0</v>
      </c>
      <c r="G105" s="266">
        <f>SUMIFS(B2S!U:U,B2S!C:C,C105)</f>
        <v>0</v>
      </c>
      <c r="H105" s="266">
        <f>SUMIF(TOP!C:C,C105,TOP!R:R)</f>
        <v>0</v>
      </c>
      <c r="I105" s="266">
        <f>SUMIF(LEG!C:C,C105,LEG!R:R)</f>
        <v>0</v>
      </c>
      <c r="J105" s="234"/>
      <c r="K105" s="154">
        <f t="shared" si="6"/>
        <v>0</v>
      </c>
      <c r="L105" s="155">
        <f>SUMIFS(PSP!AH:AH,PSP!D:D,C105)</f>
        <v>0</v>
      </c>
      <c r="M105" s="109">
        <f t="shared" si="7"/>
        <v>0</v>
      </c>
    </row>
    <row r="106" spans="2:13" s="105" customFormat="1" ht="15" customHeight="1">
      <c r="B106" s="1">
        <v>95</v>
      </c>
      <c r="C106" s="1" t="s">
        <v>968</v>
      </c>
      <c r="D106" s="1" t="s">
        <v>1349</v>
      </c>
      <c r="E106" s="71">
        <f>SUMIFS(OFM!AS:AS,OFM!C:C,C106)</f>
        <v>0</v>
      </c>
      <c r="F106" s="209">
        <f>SUMIFS(FAM!AS:AS,FAM!C:C,C106)</f>
        <v>0</v>
      </c>
      <c r="G106" s="266">
        <f>SUMIFS(B2S!U:U,B2S!C:C,C106)</f>
        <v>0</v>
      </c>
      <c r="H106" s="266">
        <f>SUMIF(TOP!C:C,C106,TOP!R:R)</f>
        <v>0</v>
      </c>
      <c r="I106" s="266">
        <f>SUMIF(LEG!C:C,C106,LEG!R:R)</f>
        <v>0</v>
      </c>
      <c r="J106" s="234"/>
      <c r="K106" s="154">
        <f t="shared" ref="K106:K137" si="8">SUM(E106:I106)</f>
        <v>0</v>
      </c>
      <c r="L106" s="155">
        <f>SUMIFS(PSP!AH:AH,PSP!D:D,C106)</f>
        <v>0</v>
      </c>
      <c r="M106" s="109">
        <f t="shared" ref="M106:M137" si="9">SUM(K106:L106)</f>
        <v>0</v>
      </c>
    </row>
    <row r="107" spans="2:13" s="105" customFormat="1" ht="15" customHeight="1">
      <c r="B107" s="1">
        <v>96</v>
      </c>
      <c r="C107" s="1" t="s">
        <v>969</v>
      </c>
      <c r="D107" s="1" t="s">
        <v>1349</v>
      </c>
      <c r="E107" s="71">
        <f>SUMIFS(OFM!AS:AS,OFM!C:C,C107)</f>
        <v>0</v>
      </c>
      <c r="F107" s="209">
        <f>SUMIFS(FAM!AS:AS,FAM!C:C,C107)</f>
        <v>0</v>
      </c>
      <c r="G107" s="266">
        <f>SUMIFS(B2S!U:U,B2S!C:C,C107)</f>
        <v>0</v>
      </c>
      <c r="H107" s="266">
        <f>SUMIF(TOP!C:C,C107,TOP!R:R)</f>
        <v>0</v>
      </c>
      <c r="I107" s="266">
        <f>SUMIF(LEG!C:C,C107,LEG!R:R)</f>
        <v>0</v>
      </c>
      <c r="J107" s="234"/>
      <c r="K107" s="154">
        <f t="shared" si="8"/>
        <v>0</v>
      </c>
      <c r="L107" s="155">
        <f>SUMIFS(PSP!AH:AH,PSP!D:D,C107)</f>
        <v>0</v>
      </c>
      <c r="M107" s="109">
        <f t="shared" si="9"/>
        <v>0</v>
      </c>
    </row>
    <row r="108" spans="2:13" s="105" customFormat="1" ht="15" customHeight="1">
      <c r="B108" s="1">
        <v>97</v>
      </c>
      <c r="C108" s="1" t="s">
        <v>970</v>
      </c>
      <c r="D108" s="1" t="s">
        <v>1349</v>
      </c>
      <c r="E108" s="71">
        <f>SUMIFS(OFM!AS:AS,OFM!C:C,C108)</f>
        <v>0</v>
      </c>
      <c r="F108" s="209">
        <f>SUMIFS(FAM!AS:AS,FAM!C:C,C108)</f>
        <v>0</v>
      </c>
      <c r="G108" s="266">
        <f>SUMIFS(B2S!U:U,B2S!C:C,C108)</f>
        <v>0</v>
      </c>
      <c r="H108" s="266">
        <f>SUMIF(TOP!C:C,C108,TOP!R:R)</f>
        <v>0</v>
      </c>
      <c r="I108" s="266">
        <f>SUMIF(LEG!C:C,C108,LEG!R:R)</f>
        <v>0</v>
      </c>
      <c r="J108" s="234"/>
      <c r="K108" s="154">
        <f t="shared" si="8"/>
        <v>0</v>
      </c>
      <c r="L108" s="155">
        <f>SUMIFS(PSP!AH:AH,PSP!D:D,C108)</f>
        <v>0</v>
      </c>
      <c r="M108" s="109">
        <f t="shared" si="9"/>
        <v>0</v>
      </c>
    </row>
    <row r="109" spans="2:13" s="105" customFormat="1" ht="15" customHeight="1">
      <c r="B109" s="1">
        <v>98</v>
      </c>
      <c r="C109" s="1" t="s">
        <v>971</v>
      </c>
      <c r="D109" s="1" t="s">
        <v>1349</v>
      </c>
      <c r="E109" s="71">
        <f>SUMIFS(OFM!AS:AS,OFM!C:C,C109)</f>
        <v>0</v>
      </c>
      <c r="F109" s="209">
        <f>SUMIFS(FAM!AS:AS,FAM!C:C,C109)</f>
        <v>0</v>
      </c>
      <c r="G109" s="266">
        <f>SUMIFS(B2S!U:U,B2S!C:C,C109)</f>
        <v>0</v>
      </c>
      <c r="H109" s="266">
        <f>SUMIF(TOP!C:C,C109,TOP!R:R)</f>
        <v>0</v>
      </c>
      <c r="I109" s="266">
        <f>SUMIF(LEG!C:C,C109,LEG!R:R)</f>
        <v>0</v>
      </c>
      <c r="J109" s="234"/>
      <c r="K109" s="154">
        <f t="shared" si="8"/>
        <v>0</v>
      </c>
      <c r="L109" s="155">
        <f>SUMIFS(PSP!AH:AH,PSP!D:D,C109)</f>
        <v>0</v>
      </c>
      <c r="M109" s="109">
        <f t="shared" si="9"/>
        <v>0</v>
      </c>
    </row>
    <row r="110" spans="2:13" s="105" customFormat="1" ht="15" customHeight="1">
      <c r="B110" s="1">
        <v>99</v>
      </c>
      <c r="C110" s="1" t="s">
        <v>972</v>
      </c>
      <c r="D110" s="1" t="s">
        <v>1349</v>
      </c>
      <c r="E110" s="71">
        <f>SUMIFS(OFM!AS:AS,OFM!C:C,C110)</f>
        <v>0</v>
      </c>
      <c r="F110" s="209">
        <f>SUMIFS(FAM!AS:AS,FAM!C:C,C110)</f>
        <v>0</v>
      </c>
      <c r="G110" s="266">
        <f>SUMIFS(B2S!U:U,B2S!C:C,C110)</f>
        <v>0</v>
      </c>
      <c r="H110" s="266">
        <f>SUMIF(TOP!C:C,C110,TOP!R:R)</f>
        <v>0</v>
      </c>
      <c r="I110" s="266">
        <f>SUMIF(LEG!C:C,C110,LEG!R:R)</f>
        <v>0</v>
      </c>
      <c r="J110" s="234"/>
      <c r="K110" s="154">
        <f t="shared" si="8"/>
        <v>0</v>
      </c>
      <c r="L110" s="155">
        <f>SUMIFS(PSP!AH:AH,PSP!D:D,C110)</f>
        <v>0</v>
      </c>
      <c r="M110" s="109">
        <f t="shared" si="9"/>
        <v>0</v>
      </c>
    </row>
    <row r="111" spans="2:13" s="105" customFormat="1" ht="15" customHeight="1">
      <c r="B111" s="1">
        <v>100</v>
      </c>
      <c r="C111" s="1" t="s">
        <v>973</v>
      </c>
      <c r="D111" s="1" t="s">
        <v>1349</v>
      </c>
      <c r="E111" s="71">
        <f>SUMIFS(OFM!AS:AS,OFM!C:C,C111)</f>
        <v>0</v>
      </c>
      <c r="F111" s="209">
        <f>SUMIFS(FAM!AS:AS,FAM!C:C,C111)</f>
        <v>0</v>
      </c>
      <c r="G111" s="266">
        <f>SUMIFS(B2S!U:U,B2S!C:C,C111)</f>
        <v>0</v>
      </c>
      <c r="H111" s="266">
        <f>SUMIF(TOP!C:C,C111,TOP!R:R)</f>
        <v>0</v>
      </c>
      <c r="I111" s="266">
        <f>SUMIF(LEG!C:C,C111,LEG!R:R)</f>
        <v>0</v>
      </c>
      <c r="J111" s="234"/>
      <c r="K111" s="154">
        <f t="shared" si="8"/>
        <v>0</v>
      </c>
      <c r="L111" s="155">
        <f>SUMIFS(PSP!AH:AH,PSP!D:D,C111)</f>
        <v>0</v>
      </c>
      <c r="M111" s="109">
        <f t="shared" si="9"/>
        <v>0</v>
      </c>
    </row>
    <row r="112" spans="2:13" s="105" customFormat="1" ht="15" customHeight="1">
      <c r="B112" s="1">
        <v>101</v>
      </c>
      <c r="C112" s="1" t="s">
        <v>974</v>
      </c>
      <c r="D112" s="1" t="s">
        <v>1349</v>
      </c>
      <c r="E112" s="71">
        <f>SUMIFS(OFM!AS:AS,OFM!C:C,C112)</f>
        <v>0</v>
      </c>
      <c r="F112" s="209">
        <f>SUMIFS(FAM!AS:AS,FAM!C:C,C112)</f>
        <v>0</v>
      </c>
      <c r="G112" s="266">
        <f>SUMIFS(B2S!U:U,B2S!C:C,C112)</f>
        <v>0</v>
      </c>
      <c r="H112" s="266">
        <f>SUMIF(TOP!C:C,C112,TOP!R:R)</f>
        <v>0</v>
      </c>
      <c r="I112" s="266">
        <f>SUMIF(LEG!C:C,C112,LEG!R:R)</f>
        <v>0</v>
      </c>
      <c r="J112" s="234"/>
      <c r="K112" s="154">
        <f t="shared" si="8"/>
        <v>0</v>
      </c>
      <c r="L112" s="155">
        <f>SUMIFS(PSP!AH:AH,PSP!D:D,C112)</f>
        <v>0</v>
      </c>
      <c r="M112" s="109">
        <f t="shared" si="9"/>
        <v>0</v>
      </c>
    </row>
    <row r="113" spans="2:13" s="105" customFormat="1" ht="15" customHeight="1">
      <c r="B113" s="1">
        <v>102</v>
      </c>
      <c r="C113" s="1" t="s">
        <v>975</v>
      </c>
      <c r="D113" s="1" t="s">
        <v>1349</v>
      </c>
      <c r="E113" s="71">
        <f>SUMIFS(OFM!AS:AS,OFM!C:C,C113)</f>
        <v>0</v>
      </c>
      <c r="F113" s="209">
        <f>SUMIFS(FAM!AS:AS,FAM!C:C,C113)</f>
        <v>0</v>
      </c>
      <c r="G113" s="266">
        <f>SUMIFS(B2S!U:U,B2S!C:C,C113)</f>
        <v>0</v>
      </c>
      <c r="H113" s="266">
        <f>SUMIF(TOP!C:C,C113,TOP!R:R)</f>
        <v>0</v>
      </c>
      <c r="I113" s="266">
        <f>SUMIF(LEG!C:C,C113,LEG!R:R)</f>
        <v>0</v>
      </c>
      <c r="J113" s="234"/>
      <c r="K113" s="154">
        <f t="shared" si="8"/>
        <v>0</v>
      </c>
      <c r="L113" s="155">
        <f>SUMIFS(PSP!AH:AH,PSP!D:D,C113)</f>
        <v>0</v>
      </c>
      <c r="M113" s="109">
        <f t="shared" si="9"/>
        <v>0</v>
      </c>
    </row>
    <row r="114" spans="2:13" s="105" customFormat="1" ht="15" customHeight="1">
      <c r="B114" s="1">
        <v>103</v>
      </c>
      <c r="C114" s="1" t="s">
        <v>976</v>
      </c>
      <c r="D114" s="1" t="s">
        <v>1349</v>
      </c>
      <c r="E114" s="71">
        <f>SUMIFS(OFM!AS:AS,OFM!C:C,C114)</f>
        <v>0</v>
      </c>
      <c r="F114" s="209">
        <f>SUMIFS(FAM!AS:AS,FAM!C:C,C114)</f>
        <v>0</v>
      </c>
      <c r="G114" s="266">
        <f>SUMIFS(B2S!U:U,B2S!C:C,C114)</f>
        <v>0</v>
      </c>
      <c r="H114" s="266">
        <f>SUMIF(TOP!C:C,C114,TOP!R:R)</f>
        <v>0</v>
      </c>
      <c r="I114" s="266">
        <f>SUMIF(LEG!C:C,C114,LEG!R:R)</f>
        <v>0</v>
      </c>
      <c r="J114" s="234"/>
      <c r="K114" s="154">
        <f t="shared" si="8"/>
        <v>0</v>
      </c>
      <c r="L114" s="155">
        <f>SUMIFS(PSP!AH:AH,PSP!D:D,C114)</f>
        <v>0</v>
      </c>
      <c r="M114" s="109">
        <f t="shared" si="9"/>
        <v>0</v>
      </c>
    </row>
    <row r="115" spans="2:13" s="105" customFormat="1" ht="15" customHeight="1">
      <c r="B115" s="1">
        <v>104</v>
      </c>
      <c r="C115" s="1" t="s">
        <v>977</v>
      </c>
      <c r="D115" s="1" t="s">
        <v>1349</v>
      </c>
      <c r="E115" s="71">
        <f>SUMIFS(OFM!AS:AS,OFM!C:C,C115)</f>
        <v>0</v>
      </c>
      <c r="F115" s="209">
        <f>SUMIFS(FAM!AS:AS,FAM!C:C,C115)</f>
        <v>0</v>
      </c>
      <c r="G115" s="266">
        <f>SUMIFS(B2S!U:U,B2S!C:C,C115)</f>
        <v>0</v>
      </c>
      <c r="H115" s="266">
        <f>SUMIF(TOP!C:C,C115,TOP!R:R)</f>
        <v>0</v>
      </c>
      <c r="I115" s="266">
        <f>SUMIF(LEG!C:C,C115,LEG!R:R)</f>
        <v>0</v>
      </c>
      <c r="J115" s="234"/>
      <c r="K115" s="154">
        <f t="shared" si="8"/>
        <v>0</v>
      </c>
      <c r="L115" s="155">
        <f>SUMIFS(PSP!AH:AH,PSP!D:D,C115)</f>
        <v>0</v>
      </c>
      <c r="M115" s="109">
        <f t="shared" si="9"/>
        <v>0</v>
      </c>
    </row>
    <row r="116" spans="2:13" s="105" customFormat="1" ht="15" customHeight="1">
      <c r="B116" s="1">
        <v>105</v>
      </c>
      <c r="C116" s="1" t="s">
        <v>978</v>
      </c>
      <c r="D116" s="1" t="s">
        <v>1349</v>
      </c>
      <c r="E116" s="71">
        <f>SUMIFS(OFM!AS:AS,OFM!C:C,C116)</f>
        <v>0</v>
      </c>
      <c r="F116" s="209">
        <f>SUMIFS(FAM!AS:AS,FAM!C:C,C116)</f>
        <v>0</v>
      </c>
      <c r="G116" s="266">
        <f>SUMIFS(B2S!U:U,B2S!C:C,C116)</f>
        <v>0</v>
      </c>
      <c r="H116" s="266">
        <f>SUMIF(TOP!C:C,C116,TOP!R:R)</f>
        <v>0</v>
      </c>
      <c r="I116" s="266">
        <f>SUMIF(LEG!C:C,C116,LEG!R:R)</f>
        <v>0</v>
      </c>
      <c r="J116" s="234"/>
      <c r="K116" s="154">
        <f t="shared" si="8"/>
        <v>0</v>
      </c>
      <c r="L116" s="155">
        <f>SUMIFS(PSP!AH:AH,PSP!D:D,C116)</f>
        <v>0</v>
      </c>
      <c r="M116" s="109">
        <f t="shared" si="9"/>
        <v>0</v>
      </c>
    </row>
    <row r="117" spans="2:13" s="105" customFormat="1" ht="15" customHeight="1">
      <c r="B117" s="1">
        <v>106</v>
      </c>
      <c r="C117" s="1" t="s">
        <v>979</v>
      </c>
      <c r="D117" s="1" t="s">
        <v>1349</v>
      </c>
      <c r="E117" s="71">
        <f>SUMIFS(OFM!AS:AS,OFM!C:C,C117)</f>
        <v>0</v>
      </c>
      <c r="F117" s="209">
        <f>SUMIFS(FAM!AS:AS,FAM!C:C,C117)</f>
        <v>0</v>
      </c>
      <c r="G117" s="266">
        <f>SUMIFS(B2S!U:U,B2S!C:C,C117)</f>
        <v>0</v>
      </c>
      <c r="H117" s="266">
        <f>SUMIF(TOP!C:C,C117,TOP!R:R)</f>
        <v>0</v>
      </c>
      <c r="I117" s="266">
        <f>SUMIF(LEG!C:C,C117,LEG!R:R)</f>
        <v>0</v>
      </c>
      <c r="J117" s="234"/>
      <c r="K117" s="154">
        <f t="shared" si="8"/>
        <v>0</v>
      </c>
      <c r="L117" s="155">
        <f>SUMIFS(PSP!AH:AH,PSP!D:D,C117)</f>
        <v>0</v>
      </c>
      <c r="M117" s="109">
        <f t="shared" si="9"/>
        <v>0</v>
      </c>
    </row>
    <row r="118" spans="2:13" s="105" customFormat="1" ht="15" customHeight="1">
      <c r="B118" s="1">
        <v>107</v>
      </c>
      <c r="C118" s="1" t="s">
        <v>980</v>
      </c>
      <c r="D118" s="1" t="s">
        <v>1349</v>
      </c>
      <c r="E118" s="71">
        <f>SUMIFS(OFM!AS:AS,OFM!C:C,C118)</f>
        <v>0</v>
      </c>
      <c r="F118" s="209">
        <f>SUMIFS(FAM!AS:AS,FAM!C:C,C118)</f>
        <v>0</v>
      </c>
      <c r="G118" s="266">
        <f>SUMIFS(B2S!U:U,B2S!C:C,C118)</f>
        <v>0</v>
      </c>
      <c r="H118" s="266">
        <f>SUMIF(TOP!C:C,C118,TOP!R:R)</f>
        <v>0</v>
      </c>
      <c r="I118" s="266">
        <f>SUMIF(LEG!C:C,C118,LEG!R:R)</f>
        <v>0</v>
      </c>
      <c r="J118" s="234"/>
      <c r="K118" s="154">
        <f t="shared" si="8"/>
        <v>0</v>
      </c>
      <c r="L118" s="155">
        <f>SUMIFS(PSP!AH:AH,PSP!D:D,C118)</f>
        <v>0</v>
      </c>
      <c r="M118" s="109">
        <f t="shared" si="9"/>
        <v>0</v>
      </c>
    </row>
    <row r="119" spans="2:13" s="105" customFormat="1" ht="15" customHeight="1">
      <c r="B119" s="1">
        <v>108</v>
      </c>
      <c r="C119" s="1" t="s">
        <v>981</v>
      </c>
      <c r="D119" s="1" t="s">
        <v>1349</v>
      </c>
      <c r="E119" s="71">
        <f>SUMIFS(OFM!AS:AS,OFM!C:C,C119)</f>
        <v>0</v>
      </c>
      <c r="F119" s="209">
        <f>SUMIFS(FAM!AS:AS,FAM!C:C,C119)</f>
        <v>0</v>
      </c>
      <c r="G119" s="266">
        <f>SUMIFS(B2S!U:U,B2S!C:C,C119)</f>
        <v>0</v>
      </c>
      <c r="H119" s="266">
        <f>SUMIF(TOP!C:C,C119,TOP!R:R)</f>
        <v>0</v>
      </c>
      <c r="I119" s="266">
        <f>SUMIF(LEG!C:C,C119,LEG!R:R)</f>
        <v>0</v>
      </c>
      <c r="J119" s="234"/>
      <c r="K119" s="154">
        <f t="shared" si="8"/>
        <v>0</v>
      </c>
      <c r="L119" s="155">
        <f>SUMIFS(PSP!AH:AH,PSP!D:D,C119)</f>
        <v>0</v>
      </c>
      <c r="M119" s="109">
        <f t="shared" si="9"/>
        <v>0</v>
      </c>
    </row>
    <row r="120" spans="2:13" s="105" customFormat="1" ht="15" customHeight="1">
      <c r="B120" s="1">
        <v>109</v>
      </c>
      <c r="C120" s="1" t="s">
        <v>982</v>
      </c>
      <c r="D120" s="1" t="s">
        <v>1349</v>
      </c>
      <c r="E120" s="71">
        <f>SUMIFS(OFM!AS:AS,OFM!C:C,C120)</f>
        <v>0</v>
      </c>
      <c r="F120" s="209">
        <f>SUMIFS(FAM!AS:AS,FAM!C:C,C120)</f>
        <v>0</v>
      </c>
      <c r="G120" s="266">
        <f>SUMIFS(B2S!U:U,B2S!C:C,C120)</f>
        <v>0</v>
      </c>
      <c r="H120" s="266">
        <f>SUMIF(TOP!C:C,C120,TOP!R:R)</f>
        <v>0</v>
      </c>
      <c r="I120" s="266">
        <f>SUMIF(LEG!C:C,C120,LEG!R:R)</f>
        <v>0</v>
      </c>
      <c r="J120" s="234"/>
      <c r="K120" s="154">
        <f t="shared" si="8"/>
        <v>0</v>
      </c>
      <c r="L120" s="155">
        <f>SUMIFS(PSP!AH:AH,PSP!D:D,C120)</f>
        <v>0</v>
      </c>
      <c r="M120" s="109">
        <f t="shared" si="9"/>
        <v>0</v>
      </c>
    </row>
    <row r="121" spans="2:13" s="105" customFormat="1" ht="15" customHeight="1">
      <c r="B121" s="1">
        <v>110</v>
      </c>
      <c r="C121" s="1" t="s">
        <v>983</v>
      </c>
      <c r="D121" s="1" t="s">
        <v>1349</v>
      </c>
      <c r="E121" s="71">
        <f>SUMIFS(OFM!AS:AS,OFM!C:C,C121)</f>
        <v>0</v>
      </c>
      <c r="F121" s="209">
        <f>SUMIFS(FAM!AS:AS,FAM!C:C,C121)</f>
        <v>0</v>
      </c>
      <c r="G121" s="266">
        <f>SUMIFS(B2S!U:U,B2S!C:C,C121)</f>
        <v>0</v>
      </c>
      <c r="H121" s="266">
        <f>SUMIF(TOP!C:C,C121,TOP!R:R)</f>
        <v>0</v>
      </c>
      <c r="I121" s="266">
        <f>SUMIF(LEG!C:C,C121,LEG!R:R)</f>
        <v>0</v>
      </c>
      <c r="J121" s="234"/>
      <c r="K121" s="154">
        <f t="shared" si="8"/>
        <v>0</v>
      </c>
      <c r="L121" s="155">
        <f>SUMIFS(PSP!AH:AH,PSP!D:D,C121)</f>
        <v>0</v>
      </c>
      <c r="M121" s="109">
        <f t="shared" si="9"/>
        <v>0</v>
      </c>
    </row>
    <row r="122" spans="2:13" s="105" customFormat="1" ht="15" customHeight="1">
      <c r="B122" s="1">
        <v>111</v>
      </c>
      <c r="C122" s="1" t="s">
        <v>984</v>
      </c>
      <c r="D122" s="1" t="s">
        <v>1349</v>
      </c>
      <c r="E122" s="71">
        <f>SUMIFS(OFM!AS:AS,OFM!C:C,C122)</f>
        <v>0</v>
      </c>
      <c r="F122" s="209">
        <f>SUMIFS(FAM!AS:AS,FAM!C:C,C122)</f>
        <v>0</v>
      </c>
      <c r="G122" s="266">
        <f>SUMIFS(B2S!U:U,B2S!C:C,C122)</f>
        <v>0</v>
      </c>
      <c r="H122" s="266">
        <f>SUMIF(TOP!C:C,C122,TOP!R:R)</f>
        <v>0</v>
      </c>
      <c r="I122" s="266">
        <f>SUMIF(LEG!C:C,C122,LEG!R:R)</f>
        <v>0</v>
      </c>
      <c r="J122" s="234"/>
      <c r="K122" s="154">
        <f t="shared" si="8"/>
        <v>0</v>
      </c>
      <c r="L122" s="155">
        <f>SUMIFS(PSP!AH:AH,PSP!D:D,C122)</f>
        <v>0</v>
      </c>
      <c r="M122" s="109">
        <f t="shared" si="9"/>
        <v>0</v>
      </c>
    </row>
    <row r="123" spans="2:13" s="105" customFormat="1" ht="15" customHeight="1">
      <c r="B123" s="1">
        <v>112</v>
      </c>
      <c r="C123" s="1" t="s">
        <v>985</v>
      </c>
      <c r="D123" s="1" t="s">
        <v>1349</v>
      </c>
      <c r="E123" s="71">
        <f>SUMIFS(OFM!AS:AS,OFM!C:C,C123)</f>
        <v>0</v>
      </c>
      <c r="F123" s="209">
        <f>SUMIFS(FAM!AS:AS,FAM!C:C,C123)</f>
        <v>0</v>
      </c>
      <c r="G123" s="266">
        <f>SUMIFS(B2S!U:U,B2S!C:C,C123)</f>
        <v>0</v>
      </c>
      <c r="H123" s="266">
        <f>SUMIF(TOP!C:C,C123,TOP!R:R)</f>
        <v>0</v>
      </c>
      <c r="I123" s="266">
        <f>SUMIF(LEG!C:C,C123,LEG!R:R)</f>
        <v>0</v>
      </c>
      <c r="J123" s="234"/>
      <c r="K123" s="154">
        <f t="shared" si="8"/>
        <v>0</v>
      </c>
      <c r="L123" s="155">
        <f>SUMIFS(PSP!AH:AH,PSP!D:D,C123)</f>
        <v>0</v>
      </c>
      <c r="M123" s="109">
        <f t="shared" si="9"/>
        <v>0</v>
      </c>
    </row>
    <row r="124" spans="2:13" s="105" customFormat="1" ht="15" customHeight="1">
      <c r="B124" s="1">
        <v>113</v>
      </c>
      <c r="C124" s="1" t="s">
        <v>986</v>
      </c>
      <c r="D124" s="1" t="s">
        <v>1349</v>
      </c>
      <c r="E124" s="71">
        <f>SUMIFS(OFM!AS:AS,OFM!C:C,C124)</f>
        <v>0</v>
      </c>
      <c r="F124" s="209">
        <f>SUMIFS(FAM!AS:AS,FAM!C:C,C124)</f>
        <v>0</v>
      </c>
      <c r="G124" s="266">
        <f>SUMIFS(B2S!U:U,B2S!C:C,C124)</f>
        <v>0</v>
      </c>
      <c r="H124" s="266">
        <f>SUMIF(TOP!C:C,C124,TOP!R:R)</f>
        <v>0</v>
      </c>
      <c r="I124" s="266">
        <f>SUMIF(LEG!C:C,C124,LEG!R:R)</f>
        <v>0</v>
      </c>
      <c r="J124" s="234"/>
      <c r="K124" s="154">
        <f t="shared" si="8"/>
        <v>0</v>
      </c>
      <c r="L124" s="155">
        <f>SUMIFS(PSP!AH:AH,PSP!D:D,C124)</f>
        <v>0</v>
      </c>
      <c r="M124" s="109">
        <f t="shared" si="9"/>
        <v>0</v>
      </c>
    </row>
    <row r="125" spans="2:13" s="105" customFormat="1" ht="15" customHeight="1">
      <c r="B125" s="1">
        <v>114</v>
      </c>
      <c r="C125" s="1" t="s">
        <v>987</v>
      </c>
      <c r="D125" s="1" t="s">
        <v>1349</v>
      </c>
      <c r="E125" s="71">
        <f>SUMIFS(OFM!AS:AS,OFM!C:C,C125)</f>
        <v>0</v>
      </c>
      <c r="F125" s="209">
        <f>SUMIFS(FAM!AS:AS,FAM!C:C,C125)</f>
        <v>0</v>
      </c>
      <c r="G125" s="266">
        <f>SUMIFS(B2S!U:U,B2S!C:C,C125)</f>
        <v>0</v>
      </c>
      <c r="H125" s="266">
        <f>SUMIF(TOP!C:C,C125,TOP!R:R)</f>
        <v>0</v>
      </c>
      <c r="I125" s="266">
        <f>SUMIF(LEG!C:C,C125,LEG!R:R)</f>
        <v>0</v>
      </c>
      <c r="J125" s="234"/>
      <c r="K125" s="154">
        <f t="shared" si="8"/>
        <v>0</v>
      </c>
      <c r="L125" s="155">
        <f>SUMIFS(PSP!AH:AH,PSP!D:D,C125)</f>
        <v>0</v>
      </c>
      <c r="M125" s="109">
        <f t="shared" si="9"/>
        <v>0</v>
      </c>
    </row>
    <row r="126" spans="2:13" s="105" customFormat="1" ht="15" customHeight="1">
      <c r="B126" s="1">
        <v>115</v>
      </c>
      <c r="C126" s="1" t="s">
        <v>988</v>
      </c>
      <c r="D126" s="1" t="s">
        <v>1349</v>
      </c>
      <c r="E126" s="71">
        <f>SUMIFS(OFM!AS:AS,OFM!C:C,C126)</f>
        <v>0</v>
      </c>
      <c r="F126" s="209">
        <f>SUMIFS(FAM!AS:AS,FAM!C:C,C126)</f>
        <v>0</v>
      </c>
      <c r="G126" s="266">
        <f>SUMIFS(B2S!U:U,B2S!C:C,C126)</f>
        <v>0</v>
      </c>
      <c r="H126" s="266">
        <f>SUMIF(TOP!C:C,C126,TOP!R:R)</f>
        <v>0</v>
      </c>
      <c r="I126" s="266">
        <f>SUMIF(LEG!C:C,C126,LEG!R:R)</f>
        <v>0</v>
      </c>
      <c r="J126" s="234"/>
      <c r="K126" s="154">
        <f t="shared" si="8"/>
        <v>0</v>
      </c>
      <c r="L126" s="155">
        <f>SUMIFS(PSP!AH:AH,PSP!D:D,C126)</f>
        <v>0</v>
      </c>
      <c r="M126" s="109">
        <f t="shared" si="9"/>
        <v>0</v>
      </c>
    </row>
    <row r="127" spans="2:13" s="105" customFormat="1" ht="15" customHeight="1">
      <c r="B127" s="1">
        <v>116</v>
      </c>
      <c r="C127" s="1" t="s">
        <v>989</v>
      </c>
      <c r="D127" s="1" t="s">
        <v>1349</v>
      </c>
      <c r="E127" s="71">
        <f>SUMIFS(OFM!AS:AS,OFM!C:C,C127)</f>
        <v>0</v>
      </c>
      <c r="F127" s="209">
        <f>SUMIFS(FAM!AS:AS,FAM!C:C,C127)</f>
        <v>0</v>
      </c>
      <c r="G127" s="266">
        <f>SUMIFS(B2S!U:U,B2S!C:C,C127)</f>
        <v>0</v>
      </c>
      <c r="H127" s="266">
        <f>SUMIF(TOP!C:C,C127,TOP!R:R)</f>
        <v>0</v>
      </c>
      <c r="I127" s="266">
        <f>SUMIF(LEG!C:C,C127,LEG!R:R)</f>
        <v>0</v>
      </c>
      <c r="J127" s="234"/>
      <c r="K127" s="154">
        <f t="shared" si="8"/>
        <v>0</v>
      </c>
      <c r="L127" s="155">
        <f>SUMIFS(PSP!AH:AH,PSP!D:D,C127)</f>
        <v>0</v>
      </c>
      <c r="M127" s="109">
        <f t="shared" si="9"/>
        <v>0</v>
      </c>
    </row>
    <row r="128" spans="2:13" s="105" customFormat="1" ht="15" customHeight="1">
      <c r="B128" s="1">
        <v>117</v>
      </c>
      <c r="C128" s="1" t="s">
        <v>990</v>
      </c>
      <c r="D128" s="1" t="s">
        <v>1349</v>
      </c>
      <c r="E128" s="71">
        <f>SUMIFS(OFM!AS:AS,OFM!C:C,C128)</f>
        <v>0</v>
      </c>
      <c r="F128" s="209">
        <f>SUMIFS(FAM!AS:AS,FAM!C:C,C128)</f>
        <v>0</v>
      </c>
      <c r="G128" s="266">
        <f>SUMIFS(B2S!U:U,B2S!C:C,C128)</f>
        <v>0</v>
      </c>
      <c r="H128" s="266">
        <f>SUMIF(TOP!C:C,C128,TOP!R:R)</f>
        <v>0</v>
      </c>
      <c r="I128" s="266">
        <f>SUMIF(LEG!C:C,C128,LEG!R:R)</f>
        <v>0</v>
      </c>
      <c r="J128" s="234"/>
      <c r="K128" s="154">
        <f t="shared" si="8"/>
        <v>0</v>
      </c>
      <c r="L128" s="155">
        <f>SUMIFS(PSP!AH:AH,PSP!D:D,C128)</f>
        <v>0</v>
      </c>
      <c r="M128" s="109">
        <f t="shared" si="9"/>
        <v>0</v>
      </c>
    </row>
    <row r="129" spans="2:13" ht="15" customHeight="1">
      <c r="B129" s="77">
        <v>118</v>
      </c>
      <c r="C129" s="77" t="s">
        <v>991</v>
      </c>
      <c r="D129" s="77" t="s">
        <v>1038</v>
      </c>
      <c r="E129" s="78">
        <f>SUMIFS(OFM!AS:AS,OFM!C:C,C129)</f>
        <v>0</v>
      </c>
      <c r="F129" s="78">
        <f>SUMIFS(FAM!AS:AS,FAM!C:C,C129)</f>
        <v>0</v>
      </c>
      <c r="G129" s="267">
        <f>SUMIFS(B2S!U:U,B2S!C:C,C129)</f>
        <v>0</v>
      </c>
      <c r="H129" s="267">
        <f>SUMIF(TOP!C:C,C129,TOP!R:R)</f>
        <v>0</v>
      </c>
      <c r="I129" s="267">
        <f>SUMIF(LEG!C:C,C129,LEG!R:R)</f>
        <v>0</v>
      </c>
      <c r="J129" s="188"/>
      <c r="K129" s="189">
        <f t="shared" si="8"/>
        <v>0</v>
      </c>
      <c r="L129" s="190">
        <f>SUMIFS(PSP!AH:AH,PSP!D:D,C129)</f>
        <v>0</v>
      </c>
      <c r="M129" s="189">
        <f t="shared" si="9"/>
        <v>0</v>
      </c>
    </row>
    <row r="130" spans="2:13" s="105" customFormat="1" ht="15" customHeight="1">
      <c r="B130" s="1">
        <v>119</v>
      </c>
      <c r="C130" s="1" t="s">
        <v>992</v>
      </c>
      <c r="D130" s="1" t="s">
        <v>1349</v>
      </c>
      <c r="E130" s="71">
        <f>SUMIFS(OFM!AS:AS,OFM!C:C,C130)</f>
        <v>0</v>
      </c>
      <c r="F130" s="209">
        <f>SUMIFS(FAM!AS:AS,FAM!C:C,C130)</f>
        <v>0</v>
      </c>
      <c r="G130" s="266">
        <f>SUMIFS(B2S!U:U,B2S!C:C,C130)</f>
        <v>0</v>
      </c>
      <c r="H130" s="266">
        <f>SUMIF(TOP!C:C,C130,TOP!R:R)</f>
        <v>0</v>
      </c>
      <c r="I130" s="266">
        <f>SUMIF(LEG!C:C,C130,LEG!R:R)</f>
        <v>0</v>
      </c>
      <c r="J130" s="234"/>
      <c r="K130" s="154">
        <f t="shared" si="8"/>
        <v>0</v>
      </c>
      <c r="L130" s="155">
        <f>SUMIFS(PSP!AH:AH,PSP!D:D,C130)</f>
        <v>0</v>
      </c>
      <c r="M130" s="109">
        <f t="shared" si="9"/>
        <v>0</v>
      </c>
    </row>
    <row r="131" spans="2:13" s="105" customFormat="1" ht="15" customHeight="1">
      <c r="B131" s="1">
        <v>120</v>
      </c>
      <c r="C131" s="1" t="s">
        <v>993</v>
      </c>
      <c r="D131" s="1" t="s">
        <v>1349</v>
      </c>
      <c r="E131" s="71">
        <f>SUMIFS(OFM!AS:AS,OFM!C:C,C131)</f>
        <v>0</v>
      </c>
      <c r="F131" s="209">
        <f>SUMIFS(FAM!AS:AS,FAM!C:C,C131)</f>
        <v>0</v>
      </c>
      <c r="G131" s="266">
        <f>SUMIFS(B2S!U:U,B2S!C:C,C131)</f>
        <v>0</v>
      </c>
      <c r="H131" s="266">
        <f>SUMIF(TOP!C:C,C131,TOP!R:R)</f>
        <v>0</v>
      </c>
      <c r="I131" s="266">
        <f>SUMIF(LEG!C:C,C131,LEG!R:R)</f>
        <v>0</v>
      </c>
      <c r="J131" s="234"/>
      <c r="K131" s="154">
        <f t="shared" si="8"/>
        <v>0</v>
      </c>
      <c r="L131" s="155">
        <f>SUMIFS(PSP!AH:AH,PSP!D:D,C131)</f>
        <v>0</v>
      </c>
      <c r="M131" s="109">
        <f t="shared" si="9"/>
        <v>0</v>
      </c>
    </row>
    <row r="132" spans="2:13" s="105" customFormat="1" ht="15" customHeight="1">
      <c r="B132" s="1">
        <v>121</v>
      </c>
      <c r="C132" s="1" t="s">
        <v>994</v>
      </c>
      <c r="D132" s="1" t="s">
        <v>1349</v>
      </c>
      <c r="E132" s="71">
        <f>SUMIFS(OFM!AS:AS,OFM!C:C,C132)</f>
        <v>0</v>
      </c>
      <c r="F132" s="209">
        <f>SUMIFS(FAM!AS:AS,FAM!C:C,C132)</f>
        <v>0</v>
      </c>
      <c r="G132" s="266">
        <f>SUMIFS(B2S!U:U,B2S!C:C,C132)</f>
        <v>0</v>
      </c>
      <c r="H132" s="266">
        <f>SUMIF(TOP!C:C,C132,TOP!R:R)</f>
        <v>0</v>
      </c>
      <c r="I132" s="266">
        <f>SUMIF(LEG!C:C,C132,LEG!R:R)</f>
        <v>0</v>
      </c>
      <c r="J132" s="234"/>
      <c r="K132" s="154">
        <f t="shared" si="8"/>
        <v>0</v>
      </c>
      <c r="L132" s="155">
        <f>SUMIFS(PSP!AH:AH,PSP!D:D,C132)</f>
        <v>0</v>
      </c>
      <c r="M132" s="109">
        <f t="shared" si="9"/>
        <v>0</v>
      </c>
    </row>
    <row r="133" spans="2:13" s="105" customFormat="1" ht="15" customHeight="1">
      <c r="B133" s="1">
        <v>122</v>
      </c>
      <c r="C133" s="1" t="s">
        <v>995</v>
      </c>
      <c r="D133" s="1" t="s">
        <v>1349</v>
      </c>
      <c r="E133" s="71">
        <f>SUMIFS(OFM!AS:AS,OFM!C:C,C133)</f>
        <v>0</v>
      </c>
      <c r="F133" s="209">
        <f>SUMIFS(FAM!AS:AS,FAM!C:C,C133)</f>
        <v>0</v>
      </c>
      <c r="G133" s="266">
        <f>SUMIFS(B2S!U:U,B2S!C:C,C133)</f>
        <v>0</v>
      </c>
      <c r="H133" s="266">
        <f>SUMIF(TOP!C:C,C133,TOP!R:R)</f>
        <v>0</v>
      </c>
      <c r="I133" s="266">
        <f>SUMIF(LEG!C:C,C133,LEG!R:R)</f>
        <v>0</v>
      </c>
      <c r="J133" s="234"/>
      <c r="K133" s="154">
        <f t="shared" si="8"/>
        <v>0</v>
      </c>
      <c r="L133" s="155">
        <f>SUMIFS(PSP!AH:AH,PSP!D:D,C133)</f>
        <v>0</v>
      </c>
      <c r="M133" s="109">
        <f t="shared" si="9"/>
        <v>0</v>
      </c>
    </row>
    <row r="134" spans="2:13" s="105" customFormat="1" ht="15" customHeight="1">
      <c r="B134" s="1">
        <v>123</v>
      </c>
      <c r="C134" s="1" t="s">
        <v>996</v>
      </c>
      <c r="D134" s="1" t="s">
        <v>1349</v>
      </c>
      <c r="E134" s="71">
        <f>SUMIFS(OFM!AS:AS,OFM!C:C,C134)</f>
        <v>0</v>
      </c>
      <c r="F134" s="209">
        <f>SUMIFS(FAM!AS:AS,FAM!C:C,C134)</f>
        <v>0</v>
      </c>
      <c r="G134" s="266">
        <f>SUMIFS(B2S!U:U,B2S!C:C,C134)</f>
        <v>0</v>
      </c>
      <c r="H134" s="266">
        <f>SUMIF(TOP!C:C,C134,TOP!R:R)</f>
        <v>0</v>
      </c>
      <c r="I134" s="266">
        <f>SUMIF(LEG!C:C,C134,LEG!R:R)</f>
        <v>0</v>
      </c>
      <c r="J134" s="234"/>
      <c r="K134" s="154">
        <f t="shared" si="8"/>
        <v>0</v>
      </c>
      <c r="L134" s="155">
        <f>SUMIFS(PSP!AH:AH,PSP!D:D,C134)</f>
        <v>0</v>
      </c>
      <c r="M134" s="109">
        <f t="shared" si="9"/>
        <v>0</v>
      </c>
    </row>
    <row r="135" spans="2:13" s="105" customFormat="1" ht="15" customHeight="1">
      <c r="B135" s="1">
        <v>124</v>
      </c>
      <c r="C135" s="1" t="s">
        <v>997</v>
      </c>
      <c r="D135" s="1" t="s">
        <v>1349</v>
      </c>
      <c r="E135" s="71">
        <f>SUMIFS(OFM!AS:AS,OFM!C:C,C135)</f>
        <v>0</v>
      </c>
      <c r="F135" s="209">
        <f>SUMIFS(FAM!AS:AS,FAM!C:C,C135)</f>
        <v>0</v>
      </c>
      <c r="G135" s="266">
        <f>SUMIFS(B2S!U:U,B2S!C:C,C135)</f>
        <v>0</v>
      </c>
      <c r="H135" s="266">
        <f>SUMIF(TOP!C:C,C135,TOP!R:R)</f>
        <v>0</v>
      </c>
      <c r="I135" s="266">
        <f>SUMIF(LEG!C:C,C135,LEG!R:R)</f>
        <v>0</v>
      </c>
      <c r="J135" s="234"/>
      <c r="K135" s="154">
        <f t="shared" si="8"/>
        <v>0</v>
      </c>
      <c r="L135" s="155">
        <f>SUMIFS(PSP!AH:AH,PSP!D:D,C135)</f>
        <v>0</v>
      </c>
      <c r="M135" s="109">
        <f t="shared" si="9"/>
        <v>0</v>
      </c>
    </row>
    <row r="136" spans="2:13" s="105" customFormat="1" ht="15" customHeight="1">
      <c r="B136" s="1">
        <v>125</v>
      </c>
      <c r="C136" s="1" t="s">
        <v>998</v>
      </c>
      <c r="D136" s="1" t="s">
        <v>1349</v>
      </c>
      <c r="E136" s="71">
        <f>SUMIFS(OFM!AS:AS,OFM!C:C,C136)</f>
        <v>0</v>
      </c>
      <c r="F136" s="209">
        <f>SUMIFS(FAM!AS:AS,FAM!C:C,C136)</f>
        <v>0</v>
      </c>
      <c r="G136" s="266">
        <f>SUMIFS(B2S!U:U,B2S!C:C,C136)</f>
        <v>0</v>
      </c>
      <c r="H136" s="266">
        <f>SUMIF(TOP!C:C,C136,TOP!R:R)</f>
        <v>0</v>
      </c>
      <c r="I136" s="266">
        <f>SUMIF(LEG!C:C,C136,LEG!R:R)</f>
        <v>0</v>
      </c>
      <c r="J136" s="234"/>
      <c r="K136" s="154">
        <f t="shared" si="8"/>
        <v>0</v>
      </c>
      <c r="L136" s="155">
        <f>SUMIFS(PSP!AH:AH,PSP!D:D,C136)</f>
        <v>0</v>
      </c>
      <c r="M136" s="109">
        <f t="shared" si="9"/>
        <v>0</v>
      </c>
    </row>
    <row r="137" spans="2:13" s="105" customFormat="1" ht="15" customHeight="1">
      <c r="B137" s="1">
        <v>126</v>
      </c>
      <c r="C137" s="1" t="s">
        <v>999</v>
      </c>
      <c r="D137" s="1" t="s">
        <v>1349</v>
      </c>
      <c r="E137" s="71">
        <f>SUMIFS(OFM!AS:AS,OFM!C:C,C137)</f>
        <v>0</v>
      </c>
      <c r="F137" s="209">
        <f>SUMIFS(FAM!AS:AS,FAM!C:C,C137)</f>
        <v>0</v>
      </c>
      <c r="G137" s="266">
        <f>SUMIFS(B2S!U:U,B2S!C:C,C137)</f>
        <v>0</v>
      </c>
      <c r="H137" s="266">
        <f>SUMIF(TOP!C:C,C137,TOP!R:R)</f>
        <v>0</v>
      </c>
      <c r="I137" s="266">
        <f>SUMIF(LEG!C:C,C137,LEG!R:R)</f>
        <v>0</v>
      </c>
      <c r="J137" s="234"/>
      <c r="K137" s="154">
        <f t="shared" si="8"/>
        <v>0</v>
      </c>
      <c r="L137" s="155">
        <f>SUMIFS(PSP!AH:AH,PSP!D:D,C137)</f>
        <v>0</v>
      </c>
      <c r="M137" s="109">
        <f t="shared" si="9"/>
        <v>0</v>
      </c>
    </row>
    <row r="138" spans="2:13" s="105" customFormat="1" ht="15" customHeight="1">
      <c r="B138" s="1">
        <v>127</v>
      </c>
      <c r="C138" s="1" t="s">
        <v>1000</v>
      </c>
      <c r="D138" s="1" t="s">
        <v>1349</v>
      </c>
      <c r="E138" s="71">
        <f>SUMIFS(OFM!AS:AS,OFM!C:C,C138)</f>
        <v>0</v>
      </c>
      <c r="F138" s="209">
        <f>SUMIFS(FAM!AS:AS,FAM!C:C,C138)</f>
        <v>0</v>
      </c>
      <c r="G138" s="266">
        <f>SUMIFS(B2S!U:U,B2S!C:C,C138)</f>
        <v>0</v>
      </c>
      <c r="H138" s="266">
        <f>SUMIF(TOP!C:C,C138,TOP!R:R)</f>
        <v>0</v>
      </c>
      <c r="I138" s="266">
        <f>SUMIF(LEG!C:C,C138,LEG!R:R)</f>
        <v>0</v>
      </c>
      <c r="J138" s="234"/>
      <c r="K138" s="154">
        <f t="shared" ref="K138:K169" si="10">SUM(E138:I138)</f>
        <v>0</v>
      </c>
      <c r="L138" s="155">
        <f>SUMIFS(PSP!AH:AH,PSP!D:D,C138)</f>
        <v>0</v>
      </c>
      <c r="M138" s="109">
        <f t="shared" ref="M138:M169" si="11">SUM(K138:L138)</f>
        <v>0</v>
      </c>
    </row>
    <row r="139" spans="2:13" s="105" customFormat="1" ht="15" customHeight="1">
      <c r="B139" s="1">
        <v>128</v>
      </c>
      <c r="C139" s="1" t="s">
        <v>1001</v>
      </c>
      <c r="D139" s="1" t="s">
        <v>1349</v>
      </c>
      <c r="E139" s="71">
        <f>SUMIFS(OFM!AS:AS,OFM!C:C,C139)</f>
        <v>0</v>
      </c>
      <c r="F139" s="209">
        <f>SUMIFS(FAM!AS:AS,FAM!C:C,C139)</f>
        <v>0</v>
      </c>
      <c r="G139" s="266">
        <f>SUMIFS(B2S!U:U,B2S!C:C,C139)</f>
        <v>0</v>
      </c>
      <c r="H139" s="266">
        <f>SUMIF(TOP!C:C,C139,TOP!R:R)</f>
        <v>0</v>
      </c>
      <c r="I139" s="266">
        <f>SUMIF(LEG!C:C,C139,LEG!R:R)</f>
        <v>0</v>
      </c>
      <c r="J139" s="234"/>
      <c r="K139" s="154">
        <f t="shared" si="10"/>
        <v>0</v>
      </c>
      <c r="L139" s="155">
        <f>SUMIFS(PSP!AH:AH,PSP!D:D,C139)</f>
        <v>0</v>
      </c>
      <c r="M139" s="109">
        <f t="shared" si="11"/>
        <v>0</v>
      </c>
    </row>
    <row r="140" spans="2:13" s="105" customFormat="1" ht="15" customHeight="1">
      <c r="B140" s="1">
        <v>129</v>
      </c>
      <c r="C140" s="1" t="s">
        <v>1002</v>
      </c>
      <c r="D140" s="1" t="s">
        <v>1349</v>
      </c>
      <c r="E140" s="71">
        <f>SUMIFS(OFM!AS:AS,OFM!C:C,C140)</f>
        <v>0</v>
      </c>
      <c r="F140" s="209">
        <f>SUMIFS(FAM!AS:AS,FAM!C:C,C140)</f>
        <v>0</v>
      </c>
      <c r="G140" s="266">
        <f>SUMIFS(B2S!U:U,B2S!C:C,C140)</f>
        <v>0</v>
      </c>
      <c r="H140" s="266">
        <f>SUMIF(TOP!C:C,C140,TOP!R:R)</f>
        <v>0</v>
      </c>
      <c r="I140" s="266">
        <f>SUMIF(LEG!C:C,C140,LEG!R:R)</f>
        <v>0</v>
      </c>
      <c r="J140" s="234"/>
      <c r="K140" s="154">
        <f t="shared" si="10"/>
        <v>0</v>
      </c>
      <c r="L140" s="155">
        <f>SUMIFS(PSP!AH:AH,PSP!D:D,C140)</f>
        <v>0</v>
      </c>
      <c r="M140" s="109">
        <f t="shared" si="11"/>
        <v>0</v>
      </c>
    </row>
    <row r="141" spans="2:13" s="105" customFormat="1" ht="15" customHeight="1">
      <c r="B141" s="1">
        <v>130</v>
      </c>
      <c r="C141" s="1" t="s">
        <v>1003</v>
      </c>
      <c r="D141" s="1" t="s">
        <v>1349</v>
      </c>
      <c r="E141" s="71">
        <f>SUMIFS(OFM!AS:AS,OFM!C:C,C141)</f>
        <v>0</v>
      </c>
      <c r="F141" s="209">
        <f>SUMIFS(FAM!AS:AS,FAM!C:C,C141)</f>
        <v>0</v>
      </c>
      <c r="G141" s="266">
        <f>SUMIFS(B2S!U:U,B2S!C:C,C141)</f>
        <v>0</v>
      </c>
      <c r="H141" s="266">
        <f>SUMIF(TOP!C:C,C141,TOP!R:R)</f>
        <v>0</v>
      </c>
      <c r="I141" s="266">
        <f>SUMIF(LEG!C:C,C141,LEG!R:R)</f>
        <v>0</v>
      </c>
      <c r="J141" s="234"/>
      <c r="K141" s="154">
        <f t="shared" si="10"/>
        <v>0</v>
      </c>
      <c r="L141" s="155">
        <f>SUMIFS(PSP!AH:AH,PSP!D:D,C141)</f>
        <v>0</v>
      </c>
      <c r="M141" s="109">
        <f t="shared" si="11"/>
        <v>0</v>
      </c>
    </row>
    <row r="142" spans="2:13" s="105" customFormat="1" ht="15" customHeight="1">
      <c r="B142" s="1">
        <v>131</v>
      </c>
      <c r="C142" s="1" t="s">
        <v>1004</v>
      </c>
      <c r="D142" s="1" t="s">
        <v>1349</v>
      </c>
      <c r="E142" s="71">
        <f>SUMIFS(OFM!AS:AS,OFM!C:C,C142)</f>
        <v>0</v>
      </c>
      <c r="F142" s="209">
        <f>SUMIFS(FAM!AS:AS,FAM!C:C,C142)</f>
        <v>0</v>
      </c>
      <c r="G142" s="266">
        <f>SUMIFS(B2S!U:U,B2S!C:C,C142)</f>
        <v>0</v>
      </c>
      <c r="H142" s="266">
        <f>SUMIF(TOP!C:C,C142,TOP!R:R)</f>
        <v>0</v>
      </c>
      <c r="I142" s="266">
        <f>SUMIF(LEG!C:C,C142,LEG!R:R)</f>
        <v>0</v>
      </c>
      <c r="J142" s="234"/>
      <c r="K142" s="154">
        <f t="shared" si="10"/>
        <v>0</v>
      </c>
      <c r="L142" s="155">
        <f>SUMIFS(PSP!AH:AH,PSP!D:D,C142)</f>
        <v>0</v>
      </c>
      <c r="M142" s="109">
        <f t="shared" si="11"/>
        <v>0</v>
      </c>
    </row>
    <row r="143" spans="2:13" s="105" customFormat="1" ht="15" customHeight="1">
      <c r="B143" s="1">
        <v>132</v>
      </c>
      <c r="C143" s="1" t="s">
        <v>1005</v>
      </c>
      <c r="D143" s="1" t="s">
        <v>1349</v>
      </c>
      <c r="E143" s="71">
        <f>SUMIFS(OFM!AS:AS,OFM!C:C,C143)</f>
        <v>0</v>
      </c>
      <c r="F143" s="209">
        <f>SUMIFS(FAM!AS:AS,FAM!C:C,C143)</f>
        <v>0</v>
      </c>
      <c r="G143" s="266">
        <f>SUMIFS(B2S!U:U,B2S!C:C,C143)</f>
        <v>0</v>
      </c>
      <c r="H143" s="266">
        <f>SUMIF(TOP!C:C,C143,TOP!R:R)</f>
        <v>0</v>
      </c>
      <c r="I143" s="266">
        <f>SUMIF(LEG!C:C,C143,LEG!R:R)</f>
        <v>0</v>
      </c>
      <c r="J143" s="234"/>
      <c r="K143" s="154">
        <f t="shared" si="10"/>
        <v>0</v>
      </c>
      <c r="L143" s="155">
        <f>SUMIFS(PSP!AH:AH,PSP!D:D,C143)</f>
        <v>0</v>
      </c>
      <c r="M143" s="109">
        <f t="shared" si="11"/>
        <v>0</v>
      </c>
    </row>
    <row r="144" spans="2:13" s="105" customFormat="1" ht="15" customHeight="1">
      <c r="B144" s="1">
        <v>133</v>
      </c>
      <c r="C144" s="1" t="s">
        <v>1006</v>
      </c>
      <c r="D144" s="1" t="s">
        <v>1349</v>
      </c>
      <c r="E144" s="71">
        <f>SUMIFS(OFM!AS:AS,OFM!C:C,C144)</f>
        <v>0</v>
      </c>
      <c r="F144" s="209">
        <f>SUMIFS(FAM!AS:AS,FAM!C:C,C144)</f>
        <v>0</v>
      </c>
      <c r="G144" s="266">
        <f>SUMIFS(B2S!U:U,B2S!C:C,C144)</f>
        <v>0</v>
      </c>
      <c r="H144" s="266">
        <f>SUMIF(TOP!C:C,C144,TOP!R:R)</f>
        <v>0</v>
      </c>
      <c r="I144" s="266">
        <f>SUMIF(LEG!C:C,C144,LEG!R:R)</f>
        <v>0</v>
      </c>
      <c r="J144" s="234"/>
      <c r="K144" s="154">
        <f t="shared" si="10"/>
        <v>0</v>
      </c>
      <c r="L144" s="155">
        <f>SUMIFS(PSP!AH:AH,PSP!D:D,C144)</f>
        <v>0</v>
      </c>
      <c r="M144" s="109">
        <f t="shared" si="11"/>
        <v>0</v>
      </c>
    </row>
    <row r="145" spans="2:13" s="105" customFormat="1" ht="15" customHeight="1">
      <c r="B145" s="1">
        <v>134</v>
      </c>
      <c r="C145" s="1" t="s">
        <v>1007</v>
      </c>
      <c r="D145" s="1" t="s">
        <v>1349</v>
      </c>
      <c r="E145" s="71">
        <f>SUMIFS(OFM!AS:AS,OFM!C:C,C145)</f>
        <v>0</v>
      </c>
      <c r="F145" s="209">
        <f>SUMIFS(FAM!AS:AS,FAM!C:C,C145)</f>
        <v>0</v>
      </c>
      <c r="G145" s="266">
        <f>SUMIFS(B2S!U:U,B2S!C:C,C145)</f>
        <v>0</v>
      </c>
      <c r="H145" s="266">
        <f>SUMIF(TOP!C:C,C145,TOP!R:R)</f>
        <v>0</v>
      </c>
      <c r="I145" s="266">
        <f>SUMIF(LEG!C:C,C145,LEG!R:R)</f>
        <v>0</v>
      </c>
      <c r="J145" s="234"/>
      <c r="K145" s="154">
        <f t="shared" si="10"/>
        <v>0</v>
      </c>
      <c r="L145" s="155">
        <f>SUMIFS(PSP!AH:AH,PSP!D:D,C145)</f>
        <v>0</v>
      </c>
      <c r="M145" s="109">
        <f t="shared" si="11"/>
        <v>0</v>
      </c>
    </row>
    <row r="146" spans="2:13" ht="15" customHeight="1">
      <c r="B146" s="77">
        <v>135</v>
      </c>
      <c r="C146" s="77" t="s">
        <v>1008</v>
      </c>
      <c r="D146" s="77" t="s">
        <v>1038</v>
      </c>
      <c r="E146" s="78">
        <f>SUMIFS(OFM!AS:AS,OFM!C:C,C146)</f>
        <v>0</v>
      </c>
      <c r="F146" s="78">
        <f>SUMIFS(FAM!AS:AS,FAM!C:C,C146)</f>
        <v>0</v>
      </c>
      <c r="G146" s="267">
        <f>SUMIFS(B2S!U:U,B2S!C:C,C146)</f>
        <v>0</v>
      </c>
      <c r="H146" s="267">
        <f>SUMIF(TOP!C:C,C146,TOP!R:R)</f>
        <v>0</v>
      </c>
      <c r="I146" s="267">
        <f>SUMIF(LEG!C:C,C146,LEG!R:R)</f>
        <v>0</v>
      </c>
      <c r="J146" s="188"/>
      <c r="K146" s="189">
        <f t="shared" si="10"/>
        <v>0</v>
      </c>
      <c r="L146" s="190">
        <f>SUMIFS(PSP!AH:AH,PSP!D:D,C146)</f>
        <v>0</v>
      </c>
      <c r="M146" s="189">
        <f t="shared" si="11"/>
        <v>0</v>
      </c>
    </row>
    <row r="147" spans="2:13" ht="15" customHeight="1">
      <c r="B147" s="77">
        <v>136</v>
      </c>
      <c r="C147" s="77" t="s">
        <v>1009</v>
      </c>
      <c r="D147" s="77" t="s">
        <v>1038</v>
      </c>
      <c r="E147" s="78">
        <f>SUMIFS(OFM!AS:AS,OFM!C:C,C147)</f>
        <v>0</v>
      </c>
      <c r="F147" s="78">
        <f>SUMIFS(FAM!AS:AS,FAM!C:C,C147)</f>
        <v>0</v>
      </c>
      <c r="G147" s="267">
        <f>SUMIFS(B2S!U:U,B2S!C:C,C147)</f>
        <v>0</v>
      </c>
      <c r="H147" s="267">
        <f>SUMIF(TOP!C:C,C147,TOP!R:R)</f>
        <v>0</v>
      </c>
      <c r="I147" s="267">
        <f>SUMIF(LEG!C:C,C147,LEG!R:R)</f>
        <v>0</v>
      </c>
      <c r="J147" s="188"/>
      <c r="K147" s="189">
        <f t="shared" si="10"/>
        <v>0</v>
      </c>
      <c r="L147" s="190">
        <f>SUMIFS(PSP!AH:AH,PSP!D:D,C147)</f>
        <v>0</v>
      </c>
      <c r="M147" s="189">
        <f t="shared" si="11"/>
        <v>0</v>
      </c>
    </row>
    <row r="148" spans="2:13" ht="15" customHeight="1">
      <c r="B148" s="77">
        <v>137</v>
      </c>
      <c r="C148" s="77" t="s">
        <v>1010</v>
      </c>
      <c r="D148" s="77" t="s">
        <v>1038</v>
      </c>
      <c r="E148" s="78">
        <f>SUMIFS(OFM!AS:AS,OFM!C:C,C148)</f>
        <v>0</v>
      </c>
      <c r="F148" s="78">
        <f>SUMIFS(FAM!AS:AS,FAM!C:C,C148)</f>
        <v>0</v>
      </c>
      <c r="G148" s="267">
        <f>SUMIFS(B2S!U:U,B2S!C:C,C148)</f>
        <v>0</v>
      </c>
      <c r="H148" s="267">
        <f>SUMIF(TOP!C:C,C148,TOP!R:R)</f>
        <v>0</v>
      </c>
      <c r="I148" s="267">
        <f>SUMIF(LEG!C:C,C148,LEG!R:R)</f>
        <v>0</v>
      </c>
      <c r="J148" s="188"/>
      <c r="K148" s="189">
        <f t="shared" si="10"/>
        <v>0</v>
      </c>
      <c r="L148" s="190">
        <f>SUMIFS(PSP!AH:AH,PSP!D:D,C148)</f>
        <v>0</v>
      </c>
      <c r="M148" s="189">
        <f t="shared" si="11"/>
        <v>0</v>
      </c>
    </row>
    <row r="149" spans="2:13" s="105" customFormat="1" ht="15" customHeight="1">
      <c r="B149" s="1">
        <v>138</v>
      </c>
      <c r="C149" s="1" t="s">
        <v>1011</v>
      </c>
      <c r="D149" s="1" t="s">
        <v>1349</v>
      </c>
      <c r="E149" s="71">
        <f>SUMIFS(OFM!AS:AS,OFM!C:C,C149)</f>
        <v>0</v>
      </c>
      <c r="F149" s="209">
        <f>SUMIFS(FAM!AS:AS,FAM!C:C,C149)</f>
        <v>0</v>
      </c>
      <c r="G149" s="266">
        <f>SUMIFS(B2S!U:U,B2S!C:C,C149)</f>
        <v>0</v>
      </c>
      <c r="H149" s="266">
        <f>SUMIF(TOP!C:C,C149,TOP!R:R)</f>
        <v>0</v>
      </c>
      <c r="I149" s="266">
        <f>SUMIF(LEG!C:C,C149,LEG!R:R)</f>
        <v>0</v>
      </c>
      <c r="J149" s="234"/>
      <c r="K149" s="154">
        <f t="shared" si="10"/>
        <v>0</v>
      </c>
      <c r="L149" s="155">
        <f>SUMIFS(PSP!AH:AH,PSP!D:D,C149)</f>
        <v>0</v>
      </c>
      <c r="M149" s="109">
        <f t="shared" si="11"/>
        <v>0</v>
      </c>
    </row>
    <row r="150" spans="2:13" s="105" customFormat="1" ht="15" customHeight="1">
      <c r="B150" s="1">
        <v>139</v>
      </c>
      <c r="C150" s="1" t="s">
        <v>1012</v>
      </c>
      <c r="D150" s="1" t="s">
        <v>1349</v>
      </c>
      <c r="E150" s="71">
        <f>SUMIFS(OFM!AS:AS,OFM!C:C,C150)</f>
        <v>0</v>
      </c>
      <c r="F150" s="209">
        <f>SUMIFS(FAM!AS:AS,FAM!C:C,C150)</f>
        <v>0</v>
      </c>
      <c r="G150" s="266">
        <f>SUMIFS(B2S!U:U,B2S!C:C,C150)</f>
        <v>0</v>
      </c>
      <c r="H150" s="266">
        <f>SUMIF(TOP!C:C,C150,TOP!R:R)</f>
        <v>0</v>
      </c>
      <c r="I150" s="266">
        <f>SUMIF(LEG!C:C,C150,LEG!R:R)</f>
        <v>0</v>
      </c>
      <c r="J150" s="234"/>
      <c r="K150" s="154">
        <f t="shared" si="10"/>
        <v>0</v>
      </c>
      <c r="L150" s="155">
        <f>SUMIFS(PSP!AH:AH,PSP!D:D,C150)</f>
        <v>0</v>
      </c>
      <c r="M150" s="109">
        <f t="shared" si="11"/>
        <v>0</v>
      </c>
    </row>
    <row r="151" spans="2:13" s="105" customFormat="1" ht="15" customHeight="1">
      <c r="B151" s="1">
        <v>140</v>
      </c>
      <c r="C151" s="1" t="s">
        <v>1013</v>
      </c>
      <c r="D151" s="1" t="s">
        <v>1349</v>
      </c>
      <c r="E151" s="71">
        <f>SUMIFS(OFM!AS:AS,OFM!C:C,C151)</f>
        <v>0</v>
      </c>
      <c r="F151" s="209">
        <f>SUMIFS(FAM!AS:AS,FAM!C:C,C151)</f>
        <v>0</v>
      </c>
      <c r="G151" s="266">
        <f>SUMIFS(B2S!U:U,B2S!C:C,C151)</f>
        <v>0</v>
      </c>
      <c r="H151" s="266">
        <f>SUMIF(TOP!C:C,C151,TOP!R:R)</f>
        <v>0</v>
      </c>
      <c r="I151" s="266">
        <f>SUMIF(LEG!C:C,C151,LEG!R:R)</f>
        <v>0</v>
      </c>
      <c r="J151" s="234"/>
      <c r="K151" s="154">
        <f t="shared" si="10"/>
        <v>0</v>
      </c>
      <c r="L151" s="155">
        <f>SUMIFS(PSP!AH:AH,PSP!D:D,C151)</f>
        <v>0</v>
      </c>
      <c r="M151" s="109">
        <f t="shared" si="11"/>
        <v>0</v>
      </c>
    </row>
    <row r="152" spans="2:13" s="105" customFormat="1" ht="15" customHeight="1">
      <c r="B152" s="1">
        <v>141</v>
      </c>
      <c r="C152" s="1" t="s">
        <v>1014</v>
      </c>
      <c r="D152" s="1" t="s">
        <v>1349</v>
      </c>
      <c r="E152" s="71">
        <f>SUMIFS(OFM!AS:AS,OFM!C:C,C152)</f>
        <v>0</v>
      </c>
      <c r="F152" s="209">
        <f>SUMIFS(FAM!AS:AS,FAM!C:C,C152)</f>
        <v>0</v>
      </c>
      <c r="G152" s="266">
        <f>SUMIFS(B2S!U:U,B2S!C:C,C152)</f>
        <v>0</v>
      </c>
      <c r="H152" s="266">
        <f>SUMIF(TOP!C:C,C152,TOP!R:R)</f>
        <v>0</v>
      </c>
      <c r="I152" s="266">
        <f>SUMIF(LEG!C:C,C152,LEG!R:R)</f>
        <v>0</v>
      </c>
      <c r="J152" s="234"/>
      <c r="K152" s="154">
        <f t="shared" si="10"/>
        <v>0</v>
      </c>
      <c r="L152" s="155">
        <f>SUMIFS(PSP!AH:AH,PSP!D:D,C152)</f>
        <v>0</v>
      </c>
      <c r="M152" s="109">
        <f t="shared" si="11"/>
        <v>0</v>
      </c>
    </row>
    <row r="153" spans="2:13" s="105" customFormat="1" ht="15" customHeight="1">
      <c r="B153" s="1">
        <v>142</v>
      </c>
      <c r="C153" s="1" t="s">
        <v>1015</v>
      </c>
      <c r="D153" s="1" t="s">
        <v>1349</v>
      </c>
      <c r="E153" s="71">
        <f>SUMIFS(OFM!AS:AS,OFM!C:C,C153)</f>
        <v>0</v>
      </c>
      <c r="F153" s="209">
        <f>SUMIFS(FAM!AS:AS,FAM!C:C,C153)</f>
        <v>0</v>
      </c>
      <c r="G153" s="266">
        <f>SUMIFS(B2S!U:U,B2S!C:C,C153)</f>
        <v>0</v>
      </c>
      <c r="H153" s="266">
        <f>SUMIF(TOP!C:C,C153,TOP!R:R)</f>
        <v>0</v>
      </c>
      <c r="I153" s="266">
        <f>SUMIF(LEG!C:C,C153,LEG!R:R)</f>
        <v>0</v>
      </c>
      <c r="J153" s="234"/>
      <c r="K153" s="154">
        <f t="shared" si="10"/>
        <v>0</v>
      </c>
      <c r="L153" s="155">
        <f>SUMIFS(PSP!AH:AH,PSP!D:D,C153)</f>
        <v>0</v>
      </c>
      <c r="M153" s="109">
        <f t="shared" si="11"/>
        <v>0</v>
      </c>
    </row>
    <row r="154" spans="2:13" s="105" customFormat="1" ht="15" customHeight="1">
      <c r="B154" s="1">
        <v>143</v>
      </c>
      <c r="C154" s="1" t="s">
        <v>1016</v>
      </c>
      <c r="D154" s="1" t="s">
        <v>1349</v>
      </c>
      <c r="E154" s="71">
        <f>SUMIFS(OFM!AS:AS,OFM!C:C,C154)</f>
        <v>0</v>
      </c>
      <c r="F154" s="209">
        <f>SUMIFS(FAM!AS:AS,FAM!C:C,C154)</f>
        <v>0</v>
      </c>
      <c r="G154" s="266">
        <f>SUMIFS(B2S!U:U,B2S!C:C,C154)</f>
        <v>0</v>
      </c>
      <c r="H154" s="266">
        <f>SUMIF(TOP!C:C,C154,TOP!R:R)</f>
        <v>0</v>
      </c>
      <c r="I154" s="266">
        <f>SUMIF(LEG!C:C,C154,LEG!R:R)</f>
        <v>0</v>
      </c>
      <c r="J154" s="234"/>
      <c r="K154" s="154">
        <f t="shared" si="10"/>
        <v>0</v>
      </c>
      <c r="L154" s="155">
        <f>SUMIFS(PSP!AH:AH,PSP!D:D,C154)</f>
        <v>0</v>
      </c>
      <c r="M154" s="109">
        <f t="shared" si="11"/>
        <v>0</v>
      </c>
    </row>
    <row r="155" spans="2:13" s="105" customFormat="1" ht="15" customHeight="1">
      <c r="B155" s="1">
        <v>144</v>
      </c>
      <c r="C155" s="1" t="s">
        <v>1017</v>
      </c>
      <c r="D155" s="1" t="s">
        <v>1349</v>
      </c>
      <c r="E155" s="71">
        <f>SUMIFS(OFM!AS:AS,OFM!C:C,C155)</f>
        <v>0</v>
      </c>
      <c r="F155" s="209">
        <f>SUMIFS(FAM!AS:AS,FAM!C:C,C155)</f>
        <v>0</v>
      </c>
      <c r="G155" s="266">
        <f>SUMIFS(B2S!U:U,B2S!C:C,C155)</f>
        <v>0</v>
      </c>
      <c r="H155" s="266">
        <f>SUMIF(TOP!C:C,C155,TOP!R:R)</f>
        <v>0</v>
      </c>
      <c r="I155" s="266">
        <f>SUMIF(LEG!C:C,C155,LEG!R:R)</f>
        <v>0</v>
      </c>
      <c r="J155" s="234"/>
      <c r="K155" s="154">
        <f t="shared" si="10"/>
        <v>0</v>
      </c>
      <c r="L155" s="155">
        <f>SUMIFS(PSP!AH:AH,PSP!D:D,C155)</f>
        <v>0</v>
      </c>
      <c r="M155" s="109">
        <f t="shared" si="11"/>
        <v>0</v>
      </c>
    </row>
    <row r="156" spans="2:13" s="105" customFormat="1" ht="15" customHeight="1">
      <c r="B156" s="1">
        <v>145</v>
      </c>
      <c r="C156" s="1" t="s">
        <v>1018</v>
      </c>
      <c r="D156" s="1" t="s">
        <v>1349</v>
      </c>
      <c r="E156" s="71">
        <f>SUMIFS(OFM!AS:AS,OFM!C:C,C156)</f>
        <v>0</v>
      </c>
      <c r="F156" s="209">
        <f>SUMIFS(FAM!AS:AS,FAM!C:C,C156)</f>
        <v>0</v>
      </c>
      <c r="G156" s="266">
        <f>SUMIFS(B2S!U:U,B2S!C:C,C156)</f>
        <v>0</v>
      </c>
      <c r="H156" s="266">
        <f>SUMIF(TOP!C:C,C156,TOP!R:R)</f>
        <v>0</v>
      </c>
      <c r="I156" s="266">
        <f>SUMIF(LEG!C:C,C156,LEG!R:R)</f>
        <v>0</v>
      </c>
      <c r="J156" s="234"/>
      <c r="K156" s="154">
        <f t="shared" si="10"/>
        <v>0</v>
      </c>
      <c r="L156" s="155">
        <f>SUMIFS(PSP!AH:AH,PSP!D:D,C156)</f>
        <v>0</v>
      </c>
      <c r="M156" s="109">
        <f t="shared" si="11"/>
        <v>0</v>
      </c>
    </row>
    <row r="157" spans="2:13" s="105" customFormat="1" ht="15" customHeight="1">
      <c r="B157" s="1">
        <v>146</v>
      </c>
      <c r="C157" s="1" t="s">
        <v>1019</v>
      </c>
      <c r="D157" s="1" t="s">
        <v>1349</v>
      </c>
      <c r="E157" s="71">
        <f>SUMIFS(OFM!AS:AS,OFM!C:C,C157)</f>
        <v>0</v>
      </c>
      <c r="F157" s="209">
        <f>SUMIFS(FAM!AS:AS,FAM!C:C,C157)</f>
        <v>0</v>
      </c>
      <c r="G157" s="266">
        <f>SUMIFS(B2S!U:U,B2S!C:C,C157)</f>
        <v>0</v>
      </c>
      <c r="H157" s="266">
        <f>SUMIF(TOP!C:C,C157,TOP!R:R)</f>
        <v>0</v>
      </c>
      <c r="I157" s="266">
        <f>SUMIF(LEG!C:C,C157,LEG!R:R)</f>
        <v>0</v>
      </c>
      <c r="J157" s="234"/>
      <c r="K157" s="154">
        <f t="shared" si="10"/>
        <v>0</v>
      </c>
      <c r="L157" s="155">
        <f>SUMIFS(PSP!AH:AH,PSP!D:D,C157)</f>
        <v>0</v>
      </c>
      <c r="M157" s="109">
        <f t="shared" si="11"/>
        <v>0</v>
      </c>
    </row>
    <row r="158" spans="2:13" s="105" customFormat="1" ht="15" customHeight="1">
      <c r="B158" s="1">
        <v>147</v>
      </c>
      <c r="C158" s="1" t="s">
        <v>1020</v>
      </c>
      <c r="D158" s="1" t="s">
        <v>1349</v>
      </c>
      <c r="E158" s="71">
        <f>SUMIFS(OFM!AS:AS,OFM!C:C,C158)</f>
        <v>0</v>
      </c>
      <c r="F158" s="209">
        <f>SUMIFS(FAM!AS:AS,FAM!C:C,C158)</f>
        <v>0</v>
      </c>
      <c r="G158" s="266">
        <f>SUMIFS(B2S!U:U,B2S!C:C,C158)</f>
        <v>0</v>
      </c>
      <c r="H158" s="266">
        <f>SUMIF(TOP!C:C,C158,TOP!R:R)</f>
        <v>0</v>
      </c>
      <c r="I158" s="266">
        <f>SUMIF(LEG!C:C,C158,LEG!R:R)</f>
        <v>0</v>
      </c>
      <c r="J158" s="234"/>
      <c r="K158" s="154">
        <f t="shared" si="10"/>
        <v>0</v>
      </c>
      <c r="L158" s="155">
        <f>SUMIFS(PSP!AH:AH,PSP!D:D,C158)</f>
        <v>0</v>
      </c>
      <c r="M158" s="109">
        <f t="shared" si="11"/>
        <v>0</v>
      </c>
    </row>
    <row r="159" spans="2:13" s="105" customFormat="1" ht="15" customHeight="1">
      <c r="B159" s="1">
        <v>148</v>
      </c>
      <c r="C159" s="1" t="s">
        <v>1021</v>
      </c>
      <c r="D159" s="1" t="s">
        <v>1349</v>
      </c>
      <c r="E159" s="71">
        <f>SUMIFS(OFM!AS:AS,OFM!C:C,C159)</f>
        <v>0</v>
      </c>
      <c r="F159" s="209">
        <f>SUMIFS(FAM!AS:AS,FAM!C:C,C159)</f>
        <v>0</v>
      </c>
      <c r="G159" s="266">
        <f>SUMIFS(B2S!U:U,B2S!C:C,C159)</f>
        <v>0</v>
      </c>
      <c r="H159" s="266">
        <f>SUMIF(TOP!C:C,C159,TOP!R:R)</f>
        <v>0</v>
      </c>
      <c r="I159" s="266">
        <f>SUMIF(LEG!C:C,C159,LEG!R:R)</f>
        <v>0</v>
      </c>
      <c r="J159" s="234"/>
      <c r="K159" s="154">
        <f t="shared" si="10"/>
        <v>0</v>
      </c>
      <c r="L159" s="155">
        <f>SUMIFS(PSP!AH:AH,PSP!D:D,C159)</f>
        <v>0</v>
      </c>
      <c r="M159" s="109">
        <f t="shared" si="11"/>
        <v>0</v>
      </c>
    </row>
    <row r="160" spans="2:13" s="105" customFormat="1" ht="15" customHeight="1">
      <c r="B160" s="1">
        <v>149</v>
      </c>
      <c r="C160" s="1" t="s">
        <v>1022</v>
      </c>
      <c r="D160" s="1" t="s">
        <v>1349</v>
      </c>
      <c r="E160" s="71">
        <f>SUMIFS(OFM!AS:AS,OFM!C:C,C160)</f>
        <v>0</v>
      </c>
      <c r="F160" s="209">
        <f>SUMIFS(FAM!AS:AS,FAM!C:C,C160)</f>
        <v>0</v>
      </c>
      <c r="G160" s="266">
        <f>SUMIFS(B2S!U:U,B2S!C:C,C160)</f>
        <v>0</v>
      </c>
      <c r="H160" s="266">
        <f>SUMIF(TOP!C:C,C160,TOP!R:R)</f>
        <v>0</v>
      </c>
      <c r="I160" s="266">
        <f>SUMIF(LEG!C:C,C160,LEG!R:R)</f>
        <v>0</v>
      </c>
      <c r="J160" s="234"/>
      <c r="K160" s="154">
        <f t="shared" si="10"/>
        <v>0</v>
      </c>
      <c r="L160" s="155">
        <f>SUMIFS(PSP!AH:AH,PSP!D:D,C160)</f>
        <v>0</v>
      </c>
      <c r="M160" s="109">
        <f t="shared" si="11"/>
        <v>0</v>
      </c>
    </row>
    <row r="161" spans="2:13" s="105" customFormat="1" ht="15" customHeight="1">
      <c r="B161" s="1">
        <v>150</v>
      </c>
      <c r="C161" s="1" t="s">
        <v>1023</v>
      </c>
      <c r="D161" s="1" t="s">
        <v>1349</v>
      </c>
      <c r="E161" s="71">
        <f>SUMIFS(OFM!AS:AS,OFM!C:C,C161)</f>
        <v>0</v>
      </c>
      <c r="F161" s="209">
        <f>SUMIFS(FAM!AS:AS,FAM!C:C,C161)</f>
        <v>0</v>
      </c>
      <c r="G161" s="266">
        <f>SUMIFS(B2S!U:U,B2S!C:C,C161)</f>
        <v>0</v>
      </c>
      <c r="H161" s="266">
        <f>SUMIF(TOP!C:C,C161,TOP!R:R)</f>
        <v>0</v>
      </c>
      <c r="I161" s="266">
        <f>SUMIF(LEG!C:C,C161,LEG!R:R)</f>
        <v>0</v>
      </c>
      <c r="J161" s="234"/>
      <c r="K161" s="154">
        <f t="shared" si="10"/>
        <v>0</v>
      </c>
      <c r="L161" s="155">
        <f>SUMIFS(PSP!AH:AH,PSP!D:D,C161)</f>
        <v>0</v>
      </c>
      <c r="M161" s="109">
        <f t="shared" si="11"/>
        <v>0</v>
      </c>
    </row>
    <row r="162" spans="2:13" s="105" customFormat="1" ht="15" customHeight="1">
      <c r="B162" s="1">
        <v>151</v>
      </c>
      <c r="C162" s="1" t="s">
        <v>1024</v>
      </c>
      <c r="D162" s="1" t="s">
        <v>1349</v>
      </c>
      <c r="E162" s="71">
        <f>SUMIFS(OFM!AS:AS,OFM!C:C,C162)</f>
        <v>0</v>
      </c>
      <c r="F162" s="209">
        <f>SUMIFS(FAM!AS:AS,FAM!C:C,C162)</f>
        <v>0</v>
      </c>
      <c r="G162" s="266">
        <f>SUMIFS(B2S!U:U,B2S!C:C,C162)</f>
        <v>0</v>
      </c>
      <c r="H162" s="266">
        <f>SUMIF(TOP!C:C,C162,TOP!R:R)</f>
        <v>0</v>
      </c>
      <c r="I162" s="266">
        <f>SUMIF(LEG!C:C,C162,LEG!R:R)</f>
        <v>0</v>
      </c>
      <c r="J162" s="234"/>
      <c r="K162" s="154">
        <f t="shared" si="10"/>
        <v>0</v>
      </c>
      <c r="L162" s="155">
        <f>SUMIFS(PSP!AH:AH,PSP!D:D,C162)</f>
        <v>0</v>
      </c>
      <c r="M162" s="109">
        <f t="shared" si="11"/>
        <v>0</v>
      </c>
    </row>
    <row r="163" spans="2:13" s="105" customFormat="1" ht="15" customHeight="1">
      <c r="B163" s="1">
        <v>152</v>
      </c>
      <c r="C163" s="1" t="s">
        <v>1025</v>
      </c>
      <c r="D163" s="1" t="s">
        <v>1349</v>
      </c>
      <c r="E163" s="71">
        <f>SUMIFS(OFM!AS:AS,OFM!C:C,C163)</f>
        <v>0</v>
      </c>
      <c r="F163" s="209">
        <f>SUMIFS(FAM!AS:AS,FAM!C:C,C163)</f>
        <v>0</v>
      </c>
      <c r="G163" s="266">
        <f>SUMIFS(B2S!U:U,B2S!C:C,C163)</f>
        <v>0</v>
      </c>
      <c r="H163" s="266">
        <f>SUMIF(TOP!C:C,C163,TOP!R:R)</f>
        <v>0</v>
      </c>
      <c r="I163" s="266">
        <f>SUMIF(LEG!C:C,C163,LEG!R:R)</f>
        <v>0</v>
      </c>
      <c r="J163" s="234"/>
      <c r="K163" s="154">
        <f t="shared" si="10"/>
        <v>0</v>
      </c>
      <c r="L163" s="155">
        <f>SUMIFS(PSP!AH:AH,PSP!D:D,C163)</f>
        <v>0</v>
      </c>
      <c r="M163" s="109">
        <f t="shared" si="11"/>
        <v>0</v>
      </c>
    </row>
    <row r="164" spans="2:13" s="105" customFormat="1" ht="15" customHeight="1">
      <c r="B164" s="1">
        <v>153</v>
      </c>
      <c r="C164" s="1" t="s">
        <v>1086</v>
      </c>
      <c r="D164" s="1" t="s">
        <v>1349</v>
      </c>
      <c r="E164" s="71">
        <f>SUMIFS(OFM!AS:AS,OFM!C:C,C164)</f>
        <v>0</v>
      </c>
      <c r="F164" s="209">
        <f>SUMIFS(FAM!AS:AS,FAM!C:C,C164)</f>
        <v>0</v>
      </c>
      <c r="G164" s="266">
        <f>SUMIFS(B2S!U:U,B2S!C:C,C164)</f>
        <v>0</v>
      </c>
      <c r="H164" s="266">
        <f>SUMIF(TOP!C:C,C164,TOP!R:R)</f>
        <v>0</v>
      </c>
      <c r="I164" s="266">
        <f>SUMIF(LEG!C:C,C164,LEG!R:R)</f>
        <v>0</v>
      </c>
      <c r="J164" s="234"/>
      <c r="K164" s="154">
        <f t="shared" si="10"/>
        <v>0</v>
      </c>
      <c r="L164" s="155">
        <f>SUMIFS(PSP!AH:AH,PSP!D:D,C164)</f>
        <v>0</v>
      </c>
      <c r="M164" s="109">
        <f t="shared" si="11"/>
        <v>0</v>
      </c>
    </row>
    <row r="165" spans="2:13" ht="15" customHeight="1">
      <c r="B165" s="77">
        <v>154</v>
      </c>
      <c r="C165" s="77" t="s">
        <v>1087</v>
      </c>
      <c r="D165" s="77" t="s">
        <v>1038</v>
      </c>
      <c r="E165" s="78">
        <f>SUMIFS(OFM!AS:AS,OFM!C:C,C165)</f>
        <v>0</v>
      </c>
      <c r="F165" s="78">
        <f>SUMIFS(FAM!AS:AS,FAM!C:C,C165)</f>
        <v>0</v>
      </c>
      <c r="G165" s="267">
        <f>SUMIFS(B2S!U:U,B2S!C:C,C165)</f>
        <v>0</v>
      </c>
      <c r="H165" s="267">
        <f>SUMIF(TOP!C:C,C165,TOP!R:R)</f>
        <v>0</v>
      </c>
      <c r="I165" s="267">
        <f>SUMIF(LEG!C:C,C165,LEG!R:R)</f>
        <v>0</v>
      </c>
      <c r="J165" s="188"/>
      <c r="K165" s="189">
        <f t="shared" si="10"/>
        <v>0</v>
      </c>
      <c r="L165" s="190">
        <f>SUMIFS(PSP!AH:AH,PSP!D:D,C165)</f>
        <v>0</v>
      </c>
      <c r="M165" s="189">
        <f t="shared" si="11"/>
        <v>0</v>
      </c>
    </row>
    <row r="166" spans="2:13" s="105" customFormat="1" ht="15" customHeight="1">
      <c r="B166" s="1">
        <v>155</v>
      </c>
      <c r="C166" s="1" t="s">
        <v>1088</v>
      </c>
      <c r="D166" s="1" t="s">
        <v>1349</v>
      </c>
      <c r="E166" s="71">
        <f>SUMIFS(OFM!AS:AS,OFM!C:C,C166)</f>
        <v>0</v>
      </c>
      <c r="F166" s="209">
        <f>SUMIFS(FAM!AS:AS,FAM!C:C,C166)</f>
        <v>0</v>
      </c>
      <c r="G166" s="266">
        <f>SUMIFS(B2S!U:U,B2S!C:C,C166)</f>
        <v>0</v>
      </c>
      <c r="H166" s="266">
        <f>SUMIF(TOP!C:C,C166,TOP!R:R)</f>
        <v>0</v>
      </c>
      <c r="I166" s="266">
        <f>SUMIF(LEG!C:C,C166,LEG!R:R)</f>
        <v>0</v>
      </c>
      <c r="J166" s="234"/>
      <c r="K166" s="154">
        <f t="shared" si="10"/>
        <v>0</v>
      </c>
      <c r="L166" s="155">
        <f>SUMIFS(PSP!AH:AH,PSP!D:D,C166)</f>
        <v>0</v>
      </c>
      <c r="M166" s="109">
        <f t="shared" si="11"/>
        <v>0</v>
      </c>
    </row>
    <row r="167" spans="2:13" s="105" customFormat="1" ht="15" customHeight="1">
      <c r="B167" s="1">
        <v>156</v>
      </c>
      <c r="C167" s="1" t="s">
        <v>1089</v>
      </c>
      <c r="D167" s="1" t="s">
        <v>1349</v>
      </c>
      <c r="E167" s="71">
        <f>SUMIFS(OFM!AS:AS,OFM!C:C,C167)</f>
        <v>0</v>
      </c>
      <c r="F167" s="209">
        <f>SUMIFS(FAM!AS:AS,FAM!C:C,C167)</f>
        <v>0</v>
      </c>
      <c r="G167" s="266">
        <f>SUMIFS(B2S!U:U,B2S!C:C,C167)</f>
        <v>0</v>
      </c>
      <c r="H167" s="266">
        <f>SUMIF(TOP!C:C,C167,TOP!R:R)</f>
        <v>0</v>
      </c>
      <c r="I167" s="266">
        <f>SUMIF(LEG!C:C,C167,LEG!R:R)</f>
        <v>0</v>
      </c>
      <c r="J167" s="234"/>
      <c r="K167" s="154">
        <f t="shared" si="10"/>
        <v>0</v>
      </c>
      <c r="L167" s="155">
        <f>SUMIFS(PSP!AH:AH,PSP!D:D,C167)</f>
        <v>0</v>
      </c>
      <c r="M167" s="109">
        <f t="shared" si="11"/>
        <v>0</v>
      </c>
    </row>
    <row r="168" spans="2:13" s="105" customFormat="1" ht="15" customHeight="1">
      <c r="B168" s="1">
        <v>157</v>
      </c>
      <c r="C168" s="1" t="s">
        <v>1090</v>
      </c>
      <c r="D168" s="1" t="s">
        <v>1349</v>
      </c>
      <c r="E168" s="71">
        <f>SUMIFS(OFM!AS:AS,OFM!C:C,C168)</f>
        <v>0</v>
      </c>
      <c r="F168" s="209">
        <f>SUMIFS(FAM!AS:AS,FAM!C:C,C168)</f>
        <v>0</v>
      </c>
      <c r="G168" s="266">
        <f>SUMIFS(B2S!U:U,B2S!C:C,C168)</f>
        <v>0</v>
      </c>
      <c r="H168" s="266">
        <f>SUMIF(TOP!C:C,C168,TOP!R:R)</f>
        <v>0</v>
      </c>
      <c r="I168" s="266">
        <f>SUMIF(LEG!C:C,C168,LEG!R:R)</f>
        <v>0</v>
      </c>
      <c r="J168" s="234"/>
      <c r="K168" s="154">
        <f t="shared" si="10"/>
        <v>0</v>
      </c>
      <c r="L168" s="155">
        <f>SUMIFS(PSP!AH:AH,PSP!D:D,C168)</f>
        <v>0</v>
      </c>
      <c r="M168" s="109">
        <f t="shared" si="11"/>
        <v>0</v>
      </c>
    </row>
    <row r="169" spans="2:13" s="105" customFormat="1" ht="15" customHeight="1">
      <c r="B169" s="1">
        <v>158</v>
      </c>
      <c r="C169" s="1" t="s">
        <v>1091</v>
      </c>
      <c r="D169" s="1" t="s">
        <v>1349</v>
      </c>
      <c r="E169" s="71">
        <f>SUMIFS(OFM!AS:AS,OFM!C:C,C169)</f>
        <v>0</v>
      </c>
      <c r="F169" s="209">
        <f>SUMIFS(FAM!AS:AS,FAM!C:C,C169)</f>
        <v>0</v>
      </c>
      <c r="G169" s="266">
        <f>SUMIFS(B2S!U:U,B2S!C:C,C169)</f>
        <v>0</v>
      </c>
      <c r="H169" s="266">
        <f>SUMIF(TOP!C:C,C169,TOP!R:R)</f>
        <v>0</v>
      </c>
      <c r="I169" s="266">
        <f>SUMIF(LEG!C:C,C169,LEG!R:R)</f>
        <v>0</v>
      </c>
      <c r="J169" s="234"/>
      <c r="K169" s="154">
        <f t="shared" si="10"/>
        <v>0</v>
      </c>
      <c r="L169" s="155">
        <f>SUMIFS(PSP!AH:AH,PSP!D:D,C169)</f>
        <v>0</v>
      </c>
      <c r="M169" s="109">
        <f t="shared" si="11"/>
        <v>0</v>
      </c>
    </row>
    <row r="170" spans="2:13" s="105" customFormat="1" ht="15" customHeight="1">
      <c r="B170" s="102">
        <v>159</v>
      </c>
      <c r="C170" s="103" t="s">
        <v>1317</v>
      </c>
      <c r="D170" s="1" t="s">
        <v>1349</v>
      </c>
      <c r="E170" s="71">
        <f>SUMIFS(OFM!AS:AS,OFM!C:C,C170)</f>
        <v>0</v>
      </c>
      <c r="F170" s="209">
        <f>SUMIFS(FAM!AS:AS,FAM!C:C,C170)</f>
        <v>0</v>
      </c>
      <c r="G170" s="266">
        <f>SUMIFS(B2S!U:U,B2S!C:C,C170)</f>
        <v>0</v>
      </c>
      <c r="H170" s="266">
        <f>SUMIF(TOP!C:C,C170,TOP!R:R)</f>
        <v>0</v>
      </c>
      <c r="I170" s="266">
        <f>SUMIF(LEG!C:C,C170,LEG!R:R)</f>
        <v>0</v>
      </c>
      <c r="J170" s="234"/>
      <c r="K170" s="154">
        <f t="shared" ref="K170:K180" si="12">SUM(E170:I170)</f>
        <v>0</v>
      </c>
      <c r="L170" s="155">
        <f>SUMIFS(PSP!AH:AH,PSP!D:D,C170)</f>
        <v>0</v>
      </c>
      <c r="M170" s="109">
        <f t="shared" ref="M170:M180" si="13">SUM(K170:L170)</f>
        <v>0</v>
      </c>
    </row>
    <row r="171" spans="2:13" s="105" customFormat="1" ht="15" customHeight="1">
      <c r="B171" s="102">
        <v>160</v>
      </c>
      <c r="C171" s="103" t="s">
        <v>1318</v>
      </c>
      <c r="D171" s="1" t="s">
        <v>1349</v>
      </c>
      <c r="E171" s="71">
        <f>SUMIFS(OFM!AS:AS,OFM!C:C,C171)</f>
        <v>0</v>
      </c>
      <c r="F171" s="209">
        <f>SUMIFS(FAM!AS:AS,FAM!C:C,C171)</f>
        <v>0</v>
      </c>
      <c r="G171" s="266">
        <f>SUMIFS(B2S!U:U,B2S!C:C,C171)</f>
        <v>0</v>
      </c>
      <c r="H171" s="266">
        <f>SUMIF(TOP!C:C,C171,TOP!R:R)</f>
        <v>0</v>
      </c>
      <c r="I171" s="266">
        <f>SUMIF(LEG!C:C,C171,LEG!R:R)</f>
        <v>0</v>
      </c>
      <c r="J171" s="234"/>
      <c r="K171" s="154">
        <f t="shared" si="12"/>
        <v>0</v>
      </c>
      <c r="L171" s="155">
        <f>SUMIFS(PSP!AH:AH,PSP!D:D,C171)</f>
        <v>0</v>
      </c>
      <c r="M171" s="109">
        <f t="shared" si="13"/>
        <v>0</v>
      </c>
    </row>
    <row r="172" spans="2:13" s="105" customFormat="1" ht="15" customHeight="1">
      <c r="B172" s="102">
        <v>161</v>
      </c>
      <c r="C172" s="104" t="s">
        <v>1319</v>
      </c>
      <c r="D172" s="1" t="s">
        <v>1349</v>
      </c>
      <c r="E172" s="71">
        <f>SUMIFS(OFM!AS:AS,OFM!C:C,C172)</f>
        <v>0</v>
      </c>
      <c r="F172" s="209">
        <f>SUMIFS(FAM!AS:AS,FAM!C:C,C172)</f>
        <v>0</v>
      </c>
      <c r="G172" s="266">
        <f>SUMIFS(B2S!U:U,B2S!C:C,C172)</f>
        <v>0</v>
      </c>
      <c r="H172" s="266">
        <f>SUMIF(TOP!C:C,C172,TOP!R:R)</f>
        <v>0</v>
      </c>
      <c r="I172" s="266">
        <f>SUMIF(LEG!C:C,C172,LEG!R:R)</f>
        <v>0</v>
      </c>
      <c r="J172" s="234"/>
      <c r="K172" s="154">
        <f t="shared" si="12"/>
        <v>0</v>
      </c>
      <c r="L172" s="155">
        <f>SUMIFS(PSP!AH:AH,PSP!D:D,C172)</f>
        <v>0</v>
      </c>
      <c r="M172" s="109">
        <f t="shared" si="13"/>
        <v>0</v>
      </c>
    </row>
    <row r="173" spans="2:13" s="105" customFormat="1" ht="15" customHeight="1">
      <c r="B173" s="102">
        <v>162</v>
      </c>
      <c r="C173" s="104" t="s">
        <v>1320</v>
      </c>
      <c r="D173" s="1" t="s">
        <v>1349</v>
      </c>
      <c r="E173" s="71">
        <f>SUMIFS(OFM!AS:AS,OFM!C:C,C173)</f>
        <v>0</v>
      </c>
      <c r="F173" s="209">
        <f>SUMIFS(FAM!AS:AS,FAM!C:C,C173)</f>
        <v>0</v>
      </c>
      <c r="G173" s="266">
        <f>SUMIFS(B2S!U:U,B2S!C:C,C173)</f>
        <v>0</v>
      </c>
      <c r="H173" s="266">
        <f>SUMIF(TOP!C:C,C173,TOP!R:R)</f>
        <v>0</v>
      </c>
      <c r="I173" s="266">
        <f>SUMIF(LEG!C:C,C173,LEG!R:R)</f>
        <v>0</v>
      </c>
      <c r="J173" s="234"/>
      <c r="K173" s="154">
        <f t="shared" si="12"/>
        <v>0</v>
      </c>
      <c r="L173" s="155">
        <f>SUMIFS(PSP!AH:AH,PSP!D:D,C173)</f>
        <v>0</v>
      </c>
      <c r="M173" s="109">
        <f t="shared" si="13"/>
        <v>0</v>
      </c>
    </row>
    <row r="174" spans="2:13" s="105" customFormat="1" ht="15" customHeight="1">
      <c r="B174" s="102">
        <v>163</v>
      </c>
      <c r="C174" s="104" t="s">
        <v>1321</v>
      </c>
      <c r="D174" s="1" t="s">
        <v>1349</v>
      </c>
      <c r="E174" s="71">
        <f>SUMIFS(OFM!AS:AS,OFM!C:C,C174)</f>
        <v>0</v>
      </c>
      <c r="F174" s="209">
        <f>SUMIFS(FAM!AS:AS,FAM!C:C,C174)</f>
        <v>0</v>
      </c>
      <c r="G174" s="266">
        <f>SUMIFS(B2S!U:U,B2S!C:C,C174)</f>
        <v>0</v>
      </c>
      <c r="H174" s="266">
        <f>SUMIF(TOP!C:C,C174,TOP!R:R)</f>
        <v>0</v>
      </c>
      <c r="I174" s="266">
        <f>SUMIF(LEG!C:C,C174,LEG!R:R)</f>
        <v>0</v>
      </c>
      <c r="J174" s="234"/>
      <c r="K174" s="154">
        <f t="shared" si="12"/>
        <v>0</v>
      </c>
      <c r="L174" s="155">
        <f>SUMIFS(PSP!AH:AH,PSP!D:D,C174)</f>
        <v>0</v>
      </c>
      <c r="M174" s="109">
        <f t="shared" si="13"/>
        <v>0</v>
      </c>
    </row>
    <row r="175" spans="2:13" s="105" customFormat="1" ht="15" customHeight="1">
      <c r="B175" s="102">
        <v>164</v>
      </c>
      <c r="C175" s="104" t="s">
        <v>1322</v>
      </c>
      <c r="D175" s="1" t="s">
        <v>1349</v>
      </c>
      <c r="E175" s="71">
        <f>SUMIFS(OFM!AS:AS,OFM!C:C,C175)</f>
        <v>0</v>
      </c>
      <c r="F175" s="209">
        <f>SUMIFS(FAM!AS:AS,FAM!C:C,C175)</f>
        <v>0</v>
      </c>
      <c r="G175" s="266">
        <f>SUMIFS(B2S!U:U,B2S!C:C,C175)</f>
        <v>0</v>
      </c>
      <c r="H175" s="266">
        <f>SUMIF(TOP!C:C,C175,TOP!R:R)</f>
        <v>0</v>
      </c>
      <c r="I175" s="266">
        <f>SUMIF(LEG!C:C,C175,LEG!R:R)</f>
        <v>0</v>
      </c>
      <c r="J175" s="234"/>
      <c r="K175" s="154">
        <f t="shared" si="12"/>
        <v>0</v>
      </c>
      <c r="L175" s="155">
        <f>SUMIFS(PSP!AH:AH,PSP!D:D,C175)</f>
        <v>0</v>
      </c>
      <c r="M175" s="109">
        <f t="shared" si="13"/>
        <v>0</v>
      </c>
    </row>
    <row r="176" spans="2:13" s="105" customFormat="1" ht="15" customHeight="1">
      <c r="B176" s="102">
        <v>165</v>
      </c>
      <c r="C176" s="104" t="s">
        <v>1323</v>
      </c>
      <c r="D176" s="1" t="s">
        <v>1349</v>
      </c>
      <c r="E176" s="71">
        <f>SUMIFS(OFM!AS:AS,OFM!C:C,C176)</f>
        <v>0</v>
      </c>
      <c r="F176" s="209">
        <f>SUMIFS(FAM!AS:AS,FAM!C:C,C176)</f>
        <v>0</v>
      </c>
      <c r="G176" s="266">
        <f>SUMIFS(B2S!U:U,B2S!C:C,C176)</f>
        <v>0</v>
      </c>
      <c r="H176" s="266">
        <f>SUMIF(TOP!C:C,C176,TOP!R:R)</f>
        <v>0</v>
      </c>
      <c r="I176" s="266">
        <f>SUMIF(LEG!C:C,C176,LEG!R:R)</f>
        <v>0</v>
      </c>
      <c r="J176" s="234"/>
      <c r="K176" s="154">
        <f t="shared" si="12"/>
        <v>0</v>
      </c>
      <c r="L176" s="155">
        <f>SUMIFS(PSP!AH:AH,PSP!D:D,C176)</f>
        <v>0</v>
      </c>
      <c r="M176" s="109">
        <f t="shared" si="13"/>
        <v>0</v>
      </c>
    </row>
    <row r="177" spans="2:13" s="105" customFormat="1" ht="15" customHeight="1">
      <c r="B177" s="102">
        <v>166</v>
      </c>
      <c r="C177" s="104" t="s">
        <v>1332</v>
      </c>
      <c r="D177" s="1" t="s">
        <v>1349</v>
      </c>
      <c r="E177" s="71">
        <f>SUMIFS(OFM!AS:AS,OFM!C:C,C177)</f>
        <v>0</v>
      </c>
      <c r="F177" s="209">
        <f>SUMIFS(FAM!AS:AS,FAM!C:C,C177)</f>
        <v>0</v>
      </c>
      <c r="G177" s="266">
        <f>SUMIFS(B2S!U:U,B2S!C:C,C177)</f>
        <v>0</v>
      </c>
      <c r="H177" s="266">
        <f>SUMIF(TOP!C:C,C177,TOP!R:R)</f>
        <v>0</v>
      </c>
      <c r="I177" s="266">
        <f>SUMIF(LEG!C:C,C177,LEG!R:R)</f>
        <v>0</v>
      </c>
      <c r="J177" s="234"/>
      <c r="K177" s="154">
        <f t="shared" si="12"/>
        <v>0</v>
      </c>
      <c r="L177" s="155">
        <f>SUMIFS(PSP!AH:AH,PSP!D:D,C177)</f>
        <v>0</v>
      </c>
      <c r="M177" s="109">
        <f t="shared" si="13"/>
        <v>0</v>
      </c>
    </row>
    <row r="178" spans="2:13" s="105" customFormat="1" ht="15" customHeight="1">
      <c r="B178" s="102">
        <v>167</v>
      </c>
      <c r="C178" s="104" t="s">
        <v>1333</v>
      </c>
      <c r="D178" s="1" t="s">
        <v>1349</v>
      </c>
      <c r="E178" s="71">
        <f>SUMIFS(OFM!AS:AS,OFM!C:C,C178)</f>
        <v>0</v>
      </c>
      <c r="F178" s="209">
        <f>SUMIFS(FAM!AS:AS,FAM!C:C,C178)</f>
        <v>0</v>
      </c>
      <c r="G178" s="266">
        <f>SUMIFS(B2S!U:U,B2S!C:C,C178)</f>
        <v>0</v>
      </c>
      <c r="H178" s="266">
        <f>SUMIF(TOP!C:C,C178,TOP!R:R)</f>
        <v>0</v>
      </c>
      <c r="I178" s="266">
        <f>SUMIF(LEG!C:C,C178,LEG!R:R)</f>
        <v>0</v>
      </c>
      <c r="J178" s="234"/>
      <c r="K178" s="154">
        <f t="shared" si="12"/>
        <v>0</v>
      </c>
      <c r="L178" s="155">
        <f>SUMIFS(PSP!AH:AH,PSP!D:D,C178)</f>
        <v>0</v>
      </c>
      <c r="M178" s="109">
        <f t="shared" si="13"/>
        <v>0</v>
      </c>
    </row>
    <row r="179" spans="2:13" s="105" customFormat="1" ht="15" customHeight="1">
      <c r="B179" s="102">
        <v>168</v>
      </c>
      <c r="C179" s="103" t="s">
        <v>1324</v>
      </c>
      <c r="D179" s="1" t="s">
        <v>1349</v>
      </c>
      <c r="E179" s="71">
        <f>SUMIFS(OFM!AS:AS,OFM!C:C,C179)</f>
        <v>0</v>
      </c>
      <c r="F179" s="209">
        <f>SUMIFS(FAM!AS:AS,FAM!C:C,C179)</f>
        <v>0</v>
      </c>
      <c r="G179" s="266">
        <f>SUMIFS(B2S!U:U,B2S!C:C,C179)</f>
        <v>0</v>
      </c>
      <c r="H179" s="266">
        <f>SUMIF(TOP!C:C,C179,TOP!R:R)</f>
        <v>0</v>
      </c>
      <c r="I179" s="266">
        <f>SUMIF(LEG!C:C,C179,LEG!R:R)</f>
        <v>0</v>
      </c>
      <c r="J179" s="234"/>
      <c r="K179" s="154">
        <f t="shared" si="12"/>
        <v>0</v>
      </c>
      <c r="L179" s="155">
        <f>SUMIFS(PSP!AH:AH,PSP!D:D,C179)</f>
        <v>0</v>
      </c>
      <c r="M179" s="109">
        <f t="shared" si="13"/>
        <v>0</v>
      </c>
    </row>
    <row r="180" spans="2:13" s="105" customFormat="1" ht="15" customHeight="1">
      <c r="B180" s="102">
        <v>169</v>
      </c>
      <c r="C180" s="103" t="s">
        <v>1334</v>
      </c>
      <c r="D180" s="1" t="s">
        <v>1349</v>
      </c>
      <c r="E180" s="71">
        <f>SUMIFS(OFM!AS:AS,OFM!C:C,C180)</f>
        <v>0</v>
      </c>
      <c r="F180" s="209">
        <f>SUMIFS(FAM!AS:AS,FAM!C:C,C180)</f>
        <v>0</v>
      </c>
      <c r="G180" s="266">
        <f>SUMIFS(B2S!U:U,B2S!C:C,C180)</f>
        <v>0</v>
      </c>
      <c r="H180" s="266">
        <f>SUMIF(TOP!C:C,C180,TOP!R:R)</f>
        <v>0</v>
      </c>
      <c r="I180" s="266">
        <f>SUMIF(LEG!C:C,C180,LEG!R:R)</f>
        <v>0</v>
      </c>
      <c r="J180" s="234"/>
      <c r="K180" s="154">
        <f t="shared" si="12"/>
        <v>0</v>
      </c>
      <c r="L180" s="155">
        <f>SUMIFS(PSP!AH:AH,PSP!D:D,C180)</f>
        <v>0</v>
      </c>
      <c r="M180" s="109">
        <f t="shared" si="13"/>
        <v>0</v>
      </c>
    </row>
  </sheetData>
  <mergeCells count="11">
    <mergeCell ref="K1:L2"/>
    <mergeCell ref="B3:B4"/>
    <mergeCell ref="C3:C4"/>
    <mergeCell ref="D3:D4"/>
    <mergeCell ref="K3:K4"/>
    <mergeCell ref="L3:L4"/>
    <mergeCell ref="M3:M4"/>
    <mergeCell ref="B5:C5"/>
    <mergeCell ref="B6:C6"/>
    <mergeCell ref="B7:C7"/>
    <mergeCell ref="B8:C8"/>
  </mergeCells>
  <pageMargins left="0.7" right="0.7" top="0.75" bottom="0.75" header="0.3" footer="0.3"/>
  <pageSetup paperSize="26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463"/>
  <sheetViews>
    <sheetView showGridLines="0" topLeftCell="A333" zoomScale="80" zoomScaleNormal="80" workbookViewId="0">
      <selection activeCell="O345" sqref="N345:O345"/>
    </sheetView>
  </sheetViews>
  <sheetFormatPr defaultColWidth="8.85546875" defaultRowHeight="15"/>
  <cols>
    <col min="1" max="1" width="3" style="174" customWidth="1"/>
    <col min="2" max="2" width="5.85546875" style="174" customWidth="1"/>
    <col min="3" max="3" width="37.85546875" style="174" customWidth="1"/>
    <col min="4" max="4" width="8.85546875" style="174"/>
    <col min="5" max="5" width="2.28515625" style="174" customWidth="1"/>
    <col min="6" max="6" width="6.140625" style="174" customWidth="1"/>
    <col min="7" max="7" width="40.5703125" style="174" bestFit="1" customWidth="1"/>
    <col min="8" max="8" width="8.85546875" style="175"/>
    <col min="9" max="9" width="2.42578125" style="174" customWidth="1"/>
    <col min="10" max="10" width="9.7109375" style="175" customWidth="1"/>
    <col min="11" max="11" width="39.140625" style="174" customWidth="1"/>
    <col min="12" max="12" width="9.140625" style="175"/>
    <col min="13" max="13" width="1.85546875" style="174" customWidth="1"/>
    <col min="14" max="14" width="8.85546875" style="174"/>
    <col min="15" max="15" width="33.42578125" style="174" customWidth="1"/>
    <col min="16" max="16" width="9.7109375" style="174" customWidth="1"/>
    <col min="17" max="17" width="2.140625" style="174" customWidth="1"/>
    <col min="18" max="18" width="9.140625" style="175"/>
    <col min="19" max="19" width="33.42578125" style="174" customWidth="1"/>
    <col min="20" max="20" width="8.85546875" style="174"/>
    <col min="21" max="21" width="1.85546875" style="174" customWidth="1"/>
    <col min="22" max="22" width="8.85546875" style="174"/>
    <col min="23" max="23" width="36.7109375" style="174" customWidth="1"/>
    <col min="24" max="24" width="8.85546875" style="174"/>
    <col min="25" max="25" width="2.140625" style="174" customWidth="1"/>
    <col min="26" max="26" width="8.85546875" style="174"/>
    <col min="27" max="27" width="35.5703125" style="174" customWidth="1"/>
    <col min="28" max="28" width="9.28515625" style="174" customWidth="1"/>
    <col min="29" max="16384" width="8.85546875" style="174"/>
  </cols>
  <sheetData>
    <row r="1" spans="2:28" ht="19.5" customHeight="1">
      <c r="B1" s="173" t="s">
        <v>45</v>
      </c>
      <c r="F1" s="173" t="s">
        <v>262</v>
      </c>
      <c r="J1" s="176" t="s">
        <v>830</v>
      </c>
      <c r="N1" s="173" t="s">
        <v>921</v>
      </c>
      <c r="R1" s="176" t="s">
        <v>1316</v>
      </c>
      <c r="V1" s="176" t="s">
        <v>1666</v>
      </c>
      <c r="Z1" s="176" t="s">
        <v>1667</v>
      </c>
    </row>
    <row r="2" spans="2:28">
      <c r="B2" s="16" t="s">
        <v>0</v>
      </c>
      <c r="C2" s="18" t="s">
        <v>2</v>
      </c>
      <c r="D2" s="17" t="s">
        <v>1</v>
      </c>
      <c r="F2" s="13" t="s">
        <v>0</v>
      </c>
      <c r="G2" s="14" t="s">
        <v>2</v>
      </c>
      <c r="H2" s="13" t="s">
        <v>1</v>
      </c>
      <c r="J2" s="15" t="s">
        <v>0</v>
      </c>
      <c r="K2" s="15" t="s">
        <v>2</v>
      </c>
      <c r="L2" s="15" t="s">
        <v>1</v>
      </c>
      <c r="N2" s="24" t="s">
        <v>0</v>
      </c>
      <c r="O2" s="24" t="s">
        <v>2</v>
      </c>
      <c r="P2" s="24" t="s">
        <v>1</v>
      </c>
      <c r="R2" s="97" t="s">
        <v>0</v>
      </c>
      <c r="S2" s="97" t="s">
        <v>2</v>
      </c>
      <c r="T2" s="97" t="s">
        <v>1</v>
      </c>
      <c r="V2" s="129" t="s">
        <v>0</v>
      </c>
      <c r="W2" s="129" t="s">
        <v>2</v>
      </c>
      <c r="X2" s="129" t="s">
        <v>1</v>
      </c>
      <c r="Z2" s="172" t="s">
        <v>0</v>
      </c>
      <c r="AA2" s="172" t="s">
        <v>2</v>
      </c>
      <c r="AB2" s="172" t="s">
        <v>1</v>
      </c>
    </row>
    <row r="3" spans="2:28" s="62" customFormat="1">
      <c r="B3" s="1" t="s">
        <v>1699</v>
      </c>
      <c r="C3" s="2" t="s">
        <v>4</v>
      </c>
      <c r="D3" s="1" t="s">
        <v>3</v>
      </c>
      <c r="F3" s="1">
        <v>1</v>
      </c>
      <c r="G3" s="11" t="s">
        <v>46</v>
      </c>
      <c r="H3" s="5" t="s">
        <v>5</v>
      </c>
      <c r="J3" s="177" t="s">
        <v>263</v>
      </c>
      <c r="K3" s="178" t="s">
        <v>264</v>
      </c>
      <c r="L3" s="9" t="s">
        <v>5</v>
      </c>
      <c r="N3" s="70" t="s">
        <v>919</v>
      </c>
      <c r="O3" s="11" t="s">
        <v>1668</v>
      </c>
      <c r="P3" s="3" t="s">
        <v>552</v>
      </c>
      <c r="R3" s="44" t="s">
        <v>1163</v>
      </c>
      <c r="S3" s="179" t="s">
        <v>1220</v>
      </c>
      <c r="T3" s="44" t="s">
        <v>84</v>
      </c>
      <c r="V3" s="130" t="s">
        <v>1417</v>
      </c>
      <c r="W3" s="187" t="s">
        <v>1677</v>
      </c>
      <c r="X3" s="9" t="s">
        <v>5</v>
      </c>
      <c r="Z3" s="206" t="s">
        <v>1656</v>
      </c>
      <c r="AA3" s="187" t="s">
        <v>1646</v>
      </c>
      <c r="AB3" s="9" t="s">
        <v>5</v>
      </c>
    </row>
    <row r="4" spans="2:28" s="62" customFormat="1">
      <c r="B4" s="1" t="s">
        <v>1700</v>
      </c>
      <c r="C4" s="2" t="s">
        <v>6</v>
      </c>
      <c r="D4" s="1" t="s">
        <v>5</v>
      </c>
      <c r="F4" s="1">
        <v>2</v>
      </c>
      <c r="G4" s="11" t="s">
        <v>47</v>
      </c>
      <c r="H4" s="5" t="s">
        <v>21</v>
      </c>
      <c r="J4" s="177" t="s">
        <v>266</v>
      </c>
      <c r="K4" s="178" t="s">
        <v>267</v>
      </c>
      <c r="L4" s="9" t="s">
        <v>5</v>
      </c>
      <c r="N4" s="70" t="s">
        <v>920</v>
      </c>
      <c r="O4" s="11" t="s">
        <v>1669</v>
      </c>
      <c r="P4" s="1" t="s">
        <v>5</v>
      </c>
      <c r="R4" s="44" t="s">
        <v>1265</v>
      </c>
      <c r="S4" s="179" t="s">
        <v>1313</v>
      </c>
      <c r="T4" s="44" t="s">
        <v>19</v>
      </c>
      <c r="V4" s="130" t="s">
        <v>1418</v>
      </c>
      <c r="W4" s="187" t="s">
        <v>1676</v>
      </c>
      <c r="X4" s="44" t="s">
        <v>21</v>
      </c>
      <c r="Z4" s="206" t="s">
        <v>1659</v>
      </c>
      <c r="AA4" s="187" t="s">
        <v>1647</v>
      </c>
      <c r="AB4" s="9" t="s">
        <v>5</v>
      </c>
    </row>
    <row r="5" spans="2:28" s="62" customFormat="1">
      <c r="B5" s="1" t="s">
        <v>1701</v>
      </c>
      <c r="C5" s="2" t="s">
        <v>7</v>
      </c>
      <c r="D5" s="1" t="s">
        <v>5</v>
      </c>
      <c r="F5" s="1">
        <v>3</v>
      </c>
      <c r="G5" s="11" t="s">
        <v>48</v>
      </c>
      <c r="H5" s="5" t="s">
        <v>5</v>
      </c>
      <c r="J5" s="177" t="s">
        <v>268</v>
      </c>
      <c r="K5" s="178" t="s">
        <v>269</v>
      </c>
      <c r="L5" s="9" t="s">
        <v>5</v>
      </c>
      <c r="N5" s="96" t="s">
        <v>1561</v>
      </c>
      <c r="O5" s="12" t="s">
        <v>1562</v>
      </c>
      <c r="P5" s="9" t="s">
        <v>5</v>
      </c>
      <c r="R5" s="44" t="s">
        <v>1266</v>
      </c>
      <c r="S5" s="179" t="s">
        <v>1314</v>
      </c>
      <c r="T5" s="44" t="s">
        <v>19</v>
      </c>
      <c r="V5" s="130" t="s">
        <v>1419</v>
      </c>
      <c r="W5" s="187" t="s">
        <v>1675</v>
      </c>
      <c r="X5" s="1" t="s">
        <v>313</v>
      </c>
      <c r="Z5" s="206" t="s">
        <v>1661</v>
      </c>
      <c r="AA5" s="187" t="s">
        <v>1648</v>
      </c>
      <c r="AB5" s="5" t="s">
        <v>84</v>
      </c>
    </row>
    <row r="6" spans="2:28" s="62" customFormat="1">
      <c r="B6" s="1" t="s">
        <v>1702</v>
      </c>
      <c r="C6" s="2" t="s">
        <v>8</v>
      </c>
      <c r="D6" s="1" t="s">
        <v>5</v>
      </c>
      <c r="F6" s="1">
        <v>4</v>
      </c>
      <c r="G6" s="11" t="s">
        <v>49</v>
      </c>
      <c r="H6" s="5" t="s">
        <v>5</v>
      </c>
      <c r="J6" s="177" t="s">
        <v>270</v>
      </c>
      <c r="K6" s="178" t="s">
        <v>271</v>
      </c>
      <c r="L6" s="177" t="s">
        <v>84</v>
      </c>
      <c r="N6" s="96" t="s">
        <v>1563</v>
      </c>
      <c r="O6" s="12" t="s">
        <v>1564</v>
      </c>
      <c r="P6" s="5" t="s">
        <v>58</v>
      </c>
      <c r="R6" s="44" t="s">
        <v>1267</v>
      </c>
      <c r="S6" s="179" t="s">
        <v>1315</v>
      </c>
      <c r="T6" s="9" t="s">
        <v>5</v>
      </c>
      <c r="V6" s="130" t="s">
        <v>1638</v>
      </c>
      <c r="W6" s="186" t="s">
        <v>1674</v>
      </c>
      <c r="X6" s="9" t="s">
        <v>5</v>
      </c>
      <c r="Z6" s="206" t="s">
        <v>1662</v>
      </c>
      <c r="AA6" s="187" t="s">
        <v>1649</v>
      </c>
      <c r="AB6" s="9" t="s">
        <v>5</v>
      </c>
    </row>
    <row r="7" spans="2:28" s="62" customFormat="1">
      <c r="B7" s="1" t="s">
        <v>1703</v>
      </c>
      <c r="C7" s="2" t="s">
        <v>9</v>
      </c>
      <c r="D7" s="1" t="s">
        <v>5</v>
      </c>
      <c r="F7" s="1">
        <v>5</v>
      </c>
      <c r="G7" s="11" t="s">
        <v>50</v>
      </c>
      <c r="H7" s="5" t="s">
        <v>5</v>
      </c>
      <c r="J7" s="177" t="s">
        <v>272</v>
      </c>
      <c r="K7" s="178" t="s">
        <v>273</v>
      </c>
      <c r="L7" s="9" t="s">
        <v>5</v>
      </c>
      <c r="N7" s="96" t="s">
        <v>1565</v>
      </c>
      <c r="O7" s="12" t="s">
        <v>1566</v>
      </c>
      <c r="P7" s="9" t="s">
        <v>5</v>
      </c>
      <c r="R7" s="44" t="s">
        <v>1268</v>
      </c>
      <c r="S7" s="179" t="s">
        <v>1221</v>
      </c>
      <c r="T7" s="9" t="s">
        <v>5</v>
      </c>
      <c r="V7" s="130" t="s">
        <v>1640</v>
      </c>
      <c r="W7" s="186" t="s">
        <v>1678</v>
      </c>
      <c r="X7" s="9" t="s">
        <v>5</v>
      </c>
      <c r="Z7" s="206" t="s">
        <v>1663</v>
      </c>
      <c r="AA7" s="187" t="s">
        <v>1650</v>
      </c>
      <c r="AB7" s="9" t="s">
        <v>5</v>
      </c>
    </row>
    <row r="8" spans="2:28" s="62" customFormat="1">
      <c r="B8" s="1" t="s">
        <v>1704</v>
      </c>
      <c r="C8" s="2" t="s">
        <v>10</v>
      </c>
      <c r="D8" s="1" t="s">
        <v>5</v>
      </c>
      <c r="F8" s="1">
        <v>6</v>
      </c>
      <c r="G8" s="11" t="s">
        <v>51</v>
      </c>
      <c r="H8" s="5" t="s">
        <v>5</v>
      </c>
      <c r="J8" s="177" t="s">
        <v>274</v>
      </c>
      <c r="K8" s="178" t="s">
        <v>275</v>
      </c>
      <c r="L8" s="9" t="s">
        <v>5</v>
      </c>
      <c r="N8" s="96" t="s">
        <v>1567</v>
      </c>
      <c r="O8" s="12" t="s">
        <v>1568</v>
      </c>
      <c r="P8" s="9" t="s">
        <v>5</v>
      </c>
      <c r="R8" s="44" t="s">
        <v>1269</v>
      </c>
      <c r="S8" s="179" t="s">
        <v>1222</v>
      </c>
      <c r="T8" s="9" t="s">
        <v>5</v>
      </c>
      <c r="V8" s="130" t="s">
        <v>1642</v>
      </c>
      <c r="W8" s="186" t="s">
        <v>1679</v>
      </c>
      <c r="X8" s="1" t="s">
        <v>23</v>
      </c>
      <c r="Z8" s="206" t="s">
        <v>1657</v>
      </c>
      <c r="AA8" s="187" t="s">
        <v>1651</v>
      </c>
      <c r="AB8" s="9" t="s">
        <v>5</v>
      </c>
    </row>
    <row r="9" spans="2:28" s="62" customFormat="1">
      <c r="B9" s="1" t="s">
        <v>1705</v>
      </c>
      <c r="C9" s="2" t="s">
        <v>11</v>
      </c>
      <c r="D9" s="1" t="s">
        <v>5</v>
      </c>
      <c r="F9" s="1">
        <v>7</v>
      </c>
      <c r="G9" s="11" t="s">
        <v>52</v>
      </c>
      <c r="H9" s="5" t="s">
        <v>5</v>
      </c>
      <c r="J9" s="177" t="s">
        <v>276</v>
      </c>
      <c r="K9" s="178" t="s">
        <v>277</v>
      </c>
      <c r="L9" s="177" t="s">
        <v>14</v>
      </c>
      <c r="N9" s="96" t="s">
        <v>1569</v>
      </c>
      <c r="O9" s="12" t="s">
        <v>1570</v>
      </c>
      <c r="P9" s="5" t="s">
        <v>463</v>
      </c>
      <c r="R9" s="44" t="s">
        <v>1270</v>
      </c>
      <c r="S9" s="179" t="s">
        <v>1223</v>
      </c>
      <c r="T9" s="9" t="s">
        <v>5</v>
      </c>
      <c r="V9" s="130" t="s">
        <v>1644</v>
      </c>
      <c r="W9" s="186" t="s">
        <v>1680</v>
      </c>
      <c r="X9" s="9" t="s">
        <v>5</v>
      </c>
      <c r="Z9" s="206" t="s">
        <v>1658</v>
      </c>
      <c r="AA9" s="187" t="s">
        <v>1652</v>
      </c>
      <c r="AB9" s="9" t="s">
        <v>5</v>
      </c>
    </row>
    <row r="10" spans="2:28" s="62" customFormat="1" ht="12.75">
      <c r="B10" s="1" t="s">
        <v>1706</v>
      </c>
      <c r="C10" s="2" t="s">
        <v>13</v>
      </c>
      <c r="D10" s="1" t="s">
        <v>12</v>
      </c>
      <c r="F10" s="1">
        <v>8</v>
      </c>
      <c r="G10" s="11" t="s">
        <v>53</v>
      </c>
      <c r="H10" s="5" t="s">
        <v>5</v>
      </c>
      <c r="J10" s="177" t="s">
        <v>278</v>
      </c>
      <c r="K10" s="178" t="s">
        <v>279</v>
      </c>
      <c r="L10" s="177" t="s">
        <v>259</v>
      </c>
      <c r="N10" s="96" t="s">
        <v>1571</v>
      </c>
      <c r="O10" s="12" t="s">
        <v>1572</v>
      </c>
      <c r="P10" s="5" t="s">
        <v>16</v>
      </c>
      <c r="R10" s="44" t="s">
        <v>1271</v>
      </c>
      <c r="S10" s="179" t="s">
        <v>1224</v>
      </c>
      <c r="T10" s="44" t="s">
        <v>16</v>
      </c>
      <c r="Z10" s="206" t="s">
        <v>1660</v>
      </c>
      <c r="AA10" s="187" t="s">
        <v>1653</v>
      </c>
      <c r="AB10" s="9" t="s">
        <v>5</v>
      </c>
    </row>
    <row r="11" spans="2:28" s="62" customFormat="1" ht="12.75">
      <c r="B11" s="1" t="s">
        <v>1707</v>
      </c>
      <c r="C11" s="2" t="s">
        <v>15</v>
      </c>
      <c r="D11" s="1" t="s">
        <v>14</v>
      </c>
      <c r="F11" s="1">
        <v>9</v>
      </c>
      <c r="G11" s="11" t="s">
        <v>54</v>
      </c>
      <c r="H11" s="5" t="s">
        <v>5</v>
      </c>
      <c r="J11" s="177" t="s">
        <v>280</v>
      </c>
      <c r="K11" s="178" t="s">
        <v>281</v>
      </c>
      <c r="L11" s="9" t="s">
        <v>5</v>
      </c>
      <c r="N11" s="96" t="s">
        <v>1573</v>
      </c>
      <c r="O11" s="12" t="s">
        <v>1574</v>
      </c>
      <c r="P11" s="5" t="s">
        <v>204</v>
      </c>
      <c r="R11" s="44" t="s">
        <v>1272</v>
      </c>
      <c r="S11" s="179" t="s">
        <v>1225</v>
      </c>
      <c r="T11" s="44" t="s">
        <v>16</v>
      </c>
      <c r="Z11" s="206" t="s">
        <v>1664</v>
      </c>
      <c r="AA11" s="187" t="s">
        <v>1654</v>
      </c>
      <c r="AB11" s="9" t="s">
        <v>5</v>
      </c>
    </row>
    <row r="12" spans="2:28" s="62" customFormat="1" ht="12.75">
      <c r="B12" s="1" t="s">
        <v>1708</v>
      </c>
      <c r="C12" s="2" t="s">
        <v>17</v>
      </c>
      <c r="D12" s="1" t="s">
        <v>16</v>
      </c>
      <c r="F12" s="1">
        <v>10</v>
      </c>
      <c r="G12" s="11" t="s">
        <v>55</v>
      </c>
      <c r="H12" s="7" t="s">
        <v>19</v>
      </c>
      <c r="J12" s="177" t="s">
        <v>282</v>
      </c>
      <c r="K12" s="178" t="s">
        <v>283</v>
      </c>
      <c r="L12" s="177" t="s">
        <v>284</v>
      </c>
      <c r="N12" s="96" t="s">
        <v>1575</v>
      </c>
      <c r="O12" s="12" t="s">
        <v>1576</v>
      </c>
      <c r="P12" s="9" t="s">
        <v>5</v>
      </c>
      <c r="R12" s="44" t="s">
        <v>1273</v>
      </c>
      <c r="S12" s="179" t="s">
        <v>1226</v>
      </c>
      <c r="T12" s="44" t="s">
        <v>16</v>
      </c>
      <c r="Z12" s="206" t="s">
        <v>1665</v>
      </c>
      <c r="AA12" s="187" t="s">
        <v>1655</v>
      </c>
      <c r="AB12" s="9" t="s">
        <v>5</v>
      </c>
    </row>
    <row r="13" spans="2:28" s="62" customFormat="1" ht="12.75">
      <c r="B13" s="1" t="s">
        <v>1709</v>
      </c>
      <c r="C13" s="2" t="s">
        <v>18</v>
      </c>
      <c r="D13" s="1" t="s">
        <v>5</v>
      </c>
      <c r="F13" s="1">
        <v>11</v>
      </c>
      <c r="G13" s="11" t="s">
        <v>56</v>
      </c>
      <c r="H13" s="7" t="s">
        <v>29</v>
      </c>
      <c r="J13" s="177" t="s">
        <v>285</v>
      </c>
      <c r="K13" s="178" t="s">
        <v>286</v>
      </c>
      <c r="L13" s="177" t="s">
        <v>12</v>
      </c>
      <c r="N13" s="96" t="s">
        <v>1577</v>
      </c>
      <c r="O13" s="12" t="s">
        <v>1578</v>
      </c>
      <c r="P13" s="5" t="s">
        <v>16</v>
      </c>
      <c r="R13" s="44" t="s">
        <v>1274</v>
      </c>
      <c r="S13" s="179" t="s">
        <v>1227</v>
      </c>
      <c r="T13" s="9" t="s">
        <v>5</v>
      </c>
      <c r="Z13" s="206" t="s">
        <v>1760</v>
      </c>
      <c r="AA13" s="20" t="s">
        <v>1758</v>
      </c>
      <c r="AB13" s="9" t="s">
        <v>5</v>
      </c>
    </row>
    <row r="14" spans="2:28" s="62" customFormat="1" ht="12.75">
      <c r="B14" s="1"/>
      <c r="C14" s="2" t="s">
        <v>20</v>
      </c>
      <c r="D14" s="1" t="s">
        <v>19</v>
      </c>
      <c r="F14" s="1">
        <v>12</v>
      </c>
      <c r="G14" s="11" t="s">
        <v>57</v>
      </c>
      <c r="H14" s="7" t="s">
        <v>19</v>
      </c>
      <c r="J14" s="177" t="s">
        <v>287</v>
      </c>
      <c r="K14" s="178" t="s">
        <v>288</v>
      </c>
      <c r="L14" s="177" t="s">
        <v>125</v>
      </c>
      <c r="N14" s="96" t="s">
        <v>1579</v>
      </c>
      <c r="O14" s="12" t="s">
        <v>1580</v>
      </c>
      <c r="P14" s="5" t="s">
        <v>29</v>
      </c>
      <c r="R14" s="44" t="s">
        <v>1275</v>
      </c>
      <c r="S14" s="179" t="s">
        <v>1228</v>
      </c>
      <c r="T14" s="9" t="s">
        <v>5</v>
      </c>
      <c r="Z14" s="206" t="s">
        <v>1761</v>
      </c>
      <c r="AA14" s="20" t="s">
        <v>1759</v>
      </c>
      <c r="AB14" s="9" t="s">
        <v>5</v>
      </c>
    </row>
    <row r="15" spans="2:28" s="62" customFormat="1" ht="12.75">
      <c r="B15" s="1"/>
      <c r="C15" s="2" t="s">
        <v>22</v>
      </c>
      <c r="D15" s="1" t="s">
        <v>21</v>
      </c>
      <c r="F15" s="1">
        <v>13</v>
      </c>
      <c r="G15" s="11" t="s">
        <v>59</v>
      </c>
      <c r="H15" s="7" t="s">
        <v>58</v>
      </c>
      <c r="J15" s="177" t="s">
        <v>289</v>
      </c>
      <c r="K15" s="178" t="s">
        <v>290</v>
      </c>
      <c r="L15" s="177" t="s">
        <v>38</v>
      </c>
      <c r="N15" s="96" t="s">
        <v>1581</v>
      </c>
      <c r="O15" s="12" t="s">
        <v>1582</v>
      </c>
      <c r="P15" s="5" t="s">
        <v>14</v>
      </c>
      <c r="R15" s="44" t="s">
        <v>1276</v>
      </c>
      <c r="S15" s="179" t="s">
        <v>1229</v>
      </c>
      <c r="T15" s="44" t="s">
        <v>125</v>
      </c>
    </row>
    <row r="16" spans="2:28" s="62" customFormat="1" ht="12.75">
      <c r="B16" s="1" t="s">
        <v>1710</v>
      </c>
      <c r="C16" s="2" t="s">
        <v>24</v>
      </c>
      <c r="D16" s="1" t="s">
        <v>23</v>
      </c>
      <c r="F16" s="1">
        <v>14</v>
      </c>
      <c r="G16" s="11" t="s">
        <v>60</v>
      </c>
      <c r="H16" s="7" t="s">
        <v>58</v>
      </c>
      <c r="J16" s="177" t="s">
        <v>291</v>
      </c>
      <c r="K16" s="178" t="s">
        <v>292</v>
      </c>
      <c r="L16" s="177" t="s">
        <v>34</v>
      </c>
      <c r="N16" s="96" t="s">
        <v>1583</v>
      </c>
      <c r="O16" s="12" t="s">
        <v>1584</v>
      </c>
      <c r="P16" s="9" t="s">
        <v>5</v>
      </c>
      <c r="R16" s="44" t="s">
        <v>1277</v>
      </c>
      <c r="S16" s="179" t="s">
        <v>1230</v>
      </c>
      <c r="T16" s="9" t="s">
        <v>5</v>
      </c>
    </row>
    <row r="17" spans="2:20" s="62" customFormat="1" ht="12.75">
      <c r="B17" s="1" t="s">
        <v>1711</v>
      </c>
      <c r="C17" s="2" t="s">
        <v>26</v>
      </c>
      <c r="D17" s="1" t="s">
        <v>25</v>
      </c>
      <c r="F17" s="1">
        <v>15</v>
      </c>
      <c r="G17" s="11" t="s">
        <v>61</v>
      </c>
      <c r="H17" s="7" t="s">
        <v>5</v>
      </c>
      <c r="J17" s="177" t="s">
        <v>293</v>
      </c>
      <c r="K17" s="178" t="s">
        <v>294</v>
      </c>
      <c r="L17" s="9" t="s">
        <v>5</v>
      </c>
      <c r="N17" s="96" t="s">
        <v>1585</v>
      </c>
      <c r="O17" s="12" t="s">
        <v>1586</v>
      </c>
      <c r="P17" s="5" t="s">
        <v>25</v>
      </c>
      <c r="R17" s="44" t="s">
        <v>1278</v>
      </c>
      <c r="S17" s="179" t="s">
        <v>1231</v>
      </c>
      <c r="T17" s="44" t="s">
        <v>204</v>
      </c>
    </row>
    <row r="18" spans="2:20" s="62" customFormat="1" ht="12.75">
      <c r="B18" s="1" t="s">
        <v>1712</v>
      </c>
      <c r="C18" s="2" t="s">
        <v>27</v>
      </c>
      <c r="D18" s="1" t="s">
        <v>5</v>
      </c>
      <c r="F18" s="1">
        <v>16</v>
      </c>
      <c r="G18" s="11" t="s">
        <v>62</v>
      </c>
      <c r="H18" s="7" t="s">
        <v>19</v>
      </c>
      <c r="J18" s="177" t="s">
        <v>295</v>
      </c>
      <c r="K18" s="178" t="s">
        <v>296</v>
      </c>
      <c r="L18" s="177" t="s">
        <v>297</v>
      </c>
      <c r="N18" s="96" t="s">
        <v>1587</v>
      </c>
      <c r="O18" s="12" t="s">
        <v>1588</v>
      </c>
      <c r="P18" s="5" t="s">
        <v>125</v>
      </c>
      <c r="R18" s="44" t="s">
        <v>1279</v>
      </c>
      <c r="S18" s="179" t="s">
        <v>1232</v>
      </c>
      <c r="T18" s="44" t="s">
        <v>545</v>
      </c>
    </row>
    <row r="19" spans="2:20" s="62" customFormat="1" ht="12.75">
      <c r="B19" s="1" t="s">
        <v>1713</v>
      </c>
      <c r="C19" s="2" t="s">
        <v>28</v>
      </c>
      <c r="D19" s="1" t="s">
        <v>16</v>
      </c>
      <c r="F19" s="1">
        <v>17</v>
      </c>
      <c r="G19" s="11" t="s">
        <v>63</v>
      </c>
      <c r="H19" s="7" t="s">
        <v>5</v>
      </c>
      <c r="J19" s="177" t="s">
        <v>298</v>
      </c>
      <c r="K19" s="178" t="s">
        <v>299</v>
      </c>
      <c r="L19" s="177" t="s">
        <v>25</v>
      </c>
      <c r="N19" s="96" t="s">
        <v>1589</v>
      </c>
      <c r="O19" s="12" t="s">
        <v>1590</v>
      </c>
      <c r="P19" s="5" t="s">
        <v>463</v>
      </c>
      <c r="R19" s="44" t="s">
        <v>1280</v>
      </c>
      <c r="S19" s="179" t="s">
        <v>1233</v>
      </c>
      <c r="T19" s="9" t="s">
        <v>5</v>
      </c>
    </row>
    <row r="20" spans="2:20" s="62" customFormat="1" ht="12.75">
      <c r="B20" s="1" t="s">
        <v>1714</v>
      </c>
      <c r="C20" s="4" t="s">
        <v>30</v>
      </c>
      <c r="D20" s="3" t="s">
        <v>29</v>
      </c>
      <c r="F20" s="1">
        <v>18</v>
      </c>
      <c r="G20" s="11" t="s">
        <v>64</v>
      </c>
      <c r="H20" s="7" t="s">
        <v>58</v>
      </c>
      <c r="J20" s="177" t="s">
        <v>300</v>
      </c>
      <c r="K20" s="178" t="s">
        <v>301</v>
      </c>
      <c r="L20" s="177" t="s">
        <v>302</v>
      </c>
      <c r="N20" s="96" t="s">
        <v>1591</v>
      </c>
      <c r="O20" s="12" t="s">
        <v>1592</v>
      </c>
      <c r="P20" s="5" t="s">
        <v>463</v>
      </c>
      <c r="R20" s="44" t="s">
        <v>1281</v>
      </c>
      <c r="S20" s="179" t="s">
        <v>1234</v>
      </c>
      <c r="T20" s="44" t="s">
        <v>552</v>
      </c>
    </row>
    <row r="21" spans="2:20" s="62" customFormat="1" ht="12.75">
      <c r="B21" s="1" t="s">
        <v>1715</v>
      </c>
      <c r="C21" s="4" t="s">
        <v>31</v>
      </c>
      <c r="D21" s="3" t="s">
        <v>29</v>
      </c>
      <c r="F21" s="1">
        <v>19</v>
      </c>
      <c r="G21" s="11" t="s">
        <v>65</v>
      </c>
      <c r="H21" s="7" t="s">
        <v>5</v>
      </c>
      <c r="J21" s="177" t="s">
        <v>303</v>
      </c>
      <c r="K21" s="178" t="s">
        <v>304</v>
      </c>
      <c r="L21" s="177" t="s">
        <v>302</v>
      </c>
      <c r="N21" s="96" t="s">
        <v>1593</v>
      </c>
      <c r="O21" s="12" t="s">
        <v>1594</v>
      </c>
      <c r="P21" s="5" t="s">
        <v>261</v>
      </c>
      <c r="R21" s="44" t="s">
        <v>1282</v>
      </c>
      <c r="S21" s="179" t="s">
        <v>1235</v>
      </c>
      <c r="T21" s="44" t="s">
        <v>512</v>
      </c>
    </row>
    <row r="22" spans="2:20" s="62" customFormat="1" ht="12.75">
      <c r="B22" s="1" t="s">
        <v>1716</v>
      </c>
      <c r="C22" s="4" t="s">
        <v>33</v>
      </c>
      <c r="D22" s="3" t="s">
        <v>32</v>
      </c>
      <c r="F22" s="1">
        <v>20</v>
      </c>
      <c r="G22" s="11" t="s">
        <v>67</v>
      </c>
      <c r="H22" s="5" t="s">
        <v>66</v>
      </c>
      <c r="J22" s="177" t="s">
        <v>305</v>
      </c>
      <c r="K22" s="178" t="s">
        <v>306</v>
      </c>
      <c r="L22" s="177" t="s">
        <v>307</v>
      </c>
      <c r="N22" s="96" t="s">
        <v>1595</v>
      </c>
      <c r="O22" s="12" t="s">
        <v>1596</v>
      </c>
      <c r="P22" s="5" t="s">
        <v>552</v>
      </c>
      <c r="R22" s="44" t="s">
        <v>1283</v>
      </c>
      <c r="S22" s="179" t="s">
        <v>1236</v>
      </c>
      <c r="T22" s="44" t="s">
        <v>307</v>
      </c>
    </row>
    <row r="23" spans="2:20" s="62" customFormat="1" ht="12.75">
      <c r="B23" s="1" t="s">
        <v>1717</v>
      </c>
      <c r="C23" s="4" t="s">
        <v>35</v>
      </c>
      <c r="D23" s="3" t="s">
        <v>34</v>
      </c>
      <c r="F23" s="1">
        <v>21</v>
      </c>
      <c r="G23" s="11" t="s">
        <v>68</v>
      </c>
      <c r="H23" s="5" t="s">
        <v>19</v>
      </c>
      <c r="J23" s="177" t="s">
        <v>308</v>
      </c>
      <c r="K23" s="178" t="s">
        <v>309</v>
      </c>
      <c r="L23" s="177" t="s">
        <v>310</v>
      </c>
      <c r="N23" s="96" t="s">
        <v>1597</v>
      </c>
      <c r="O23" s="12" t="s">
        <v>1598</v>
      </c>
      <c r="P23" s="9" t="s">
        <v>5</v>
      </c>
      <c r="R23" s="44" t="s">
        <v>1284</v>
      </c>
      <c r="S23" s="179" t="s">
        <v>1237</v>
      </c>
      <c r="T23" s="44" t="s">
        <v>58</v>
      </c>
    </row>
    <row r="24" spans="2:20" s="62" customFormat="1" ht="12.75">
      <c r="B24" s="1" t="s">
        <v>1718</v>
      </c>
      <c r="C24" s="4" t="s">
        <v>37</v>
      </c>
      <c r="D24" s="3" t="s">
        <v>36</v>
      </c>
      <c r="F24" s="1">
        <v>22</v>
      </c>
      <c r="G24" s="11" t="s">
        <v>69</v>
      </c>
      <c r="H24" s="5" t="s">
        <v>12</v>
      </c>
      <c r="J24" s="177" t="s">
        <v>311</v>
      </c>
      <c r="K24" s="178" t="s">
        <v>312</v>
      </c>
      <c r="L24" s="177" t="s">
        <v>313</v>
      </c>
      <c r="N24" s="96" t="s">
        <v>1599</v>
      </c>
      <c r="O24" s="12" t="s">
        <v>1600</v>
      </c>
      <c r="P24" s="5" t="s">
        <v>34</v>
      </c>
      <c r="R24" s="44" t="s">
        <v>1285</v>
      </c>
      <c r="S24" s="179" t="s">
        <v>1238</v>
      </c>
      <c r="T24" s="44" t="s">
        <v>19</v>
      </c>
    </row>
    <row r="25" spans="2:20" s="62" customFormat="1" ht="12.75">
      <c r="B25" s="1" t="s">
        <v>1719</v>
      </c>
      <c r="C25" s="4" t="s">
        <v>39</v>
      </c>
      <c r="D25" s="3" t="s">
        <v>38</v>
      </c>
      <c r="F25" s="1">
        <v>23</v>
      </c>
      <c r="G25" s="11" t="s">
        <v>70</v>
      </c>
      <c r="H25" s="5" t="s">
        <v>66</v>
      </c>
      <c r="J25" s="177" t="s">
        <v>314</v>
      </c>
      <c r="K25" s="178" t="s">
        <v>315</v>
      </c>
      <c r="L25" s="177" t="s">
        <v>123</v>
      </c>
      <c r="N25" s="96" t="s">
        <v>1601</v>
      </c>
      <c r="O25" s="12" t="s">
        <v>1602</v>
      </c>
      <c r="P25" s="9" t="s">
        <v>5</v>
      </c>
      <c r="R25" s="44" t="s">
        <v>1286</v>
      </c>
      <c r="S25" s="179" t="s">
        <v>1239</v>
      </c>
      <c r="T25" s="44" t="s">
        <v>14</v>
      </c>
    </row>
    <row r="26" spans="2:20" s="62" customFormat="1" ht="12.75">
      <c r="B26" s="1" t="s">
        <v>1720</v>
      </c>
      <c r="C26" s="4" t="s">
        <v>41</v>
      </c>
      <c r="D26" s="3" t="s">
        <v>40</v>
      </c>
      <c r="F26" s="1">
        <v>24</v>
      </c>
      <c r="G26" s="11" t="s">
        <v>71</v>
      </c>
      <c r="H26" s="5" t="s">
        <v>66</v>
      </c>
      <c r="J26" s="177" t="s">
        <v>316</v>
      </c>
      <c r="K26" s="178" t="s">
        <v>317</v>
      </c>
      <c r="L26" s="177" t="s">
        <v>84</v>
      </c>
      <c r="N26" s="96" t="s">
        <v>1603</v>
      </c>
      <c r="O26" s="12" t="s">
        <v>1604</v>
      </c>
      <c r="P26" s="5" t="s">
        <v>29</v>
      </c>
      <c r="R26" s="44" t="s">
        <v>1287</v>
      </c>
      <c r="S26" s="179" t="s">
        <v>1240</v>
      </c>
      <c r="T26" s="9" t="s">
        <v>5</v>
      </c>
    </row>
    <row r="27" spans="2:20" s="62" customFormat="1" ht="12.75">
      <c r="B27" s="1" t="s">
        <v>1721</v>
      </c>
      <c r="C27" s="4" t="s">
        <v>42</v>
      </c>
      <c r="D27" s="1" t="s">
        <v>23</v>
      </c>
      <c r="F27" s="1">
        <v>25</v>
      </c>
      <c r="G27" s="11" t="s">
        <v>72</v>
      </c>
      <c r="H27" s="5" t="s">
        <v>5</v>
      </c>
      <c r="J27" s="177" t="s">
        <v>318</v>
      </c>
      <c r="K27" s="178" t="s">
        <v>319</v>
      </c>
      <c r="L27" s="177" t="s">
        <v>29</v>
      </c>
      <c r="N27" s="96" t="s">
        <v>1605</v>
      </c>
      <c r="O27" s="12" t="s">
        <v>1606</v>
      </c>
      <c r="P27" s="5" t="s">
        <v>34</v>
      </c>
      <c r="R27" s="44" t="s">
        <v>1288</v>
      </c>
      <c r="S27" s="179" t="s">
        <v>1241</v>
      </c>
      <c r="T27" s="44" t="s">
        <v>123</v>
      </c>
    </row>
    <row r="28" spans="2:20" s="62" customFormat="1" ht="12.75">
      <c r="B28" s="1" t="s">
        <v>1722</v>
      </c>
      <c r="C28" s="4" t="s">
        <v>44</v>
      </c>
      <c r="D28" s="1" t="s">
        <v>43</v>
      </c>
      <c r="F28" s="1">
        <v>26</v>
      </c>
      <c r="G28" s="11" t="s">
        <v>73</v>
      </c>
      <c r="H28" s="5" t="s">
        <v>3</v>
      </c>
      <c r="J28" s="177" t="s">
        <v>320</v>
      </c>
      <c r="K28" s="178" t="s">
        <v>321</v>
      </c>
      <c r="L28" s="177" t="s">
        <v>322</v>
      </c>
      <c r="N28" s="96" t="s">
        <v>1607</v>
      </c>
      <c r="O28" s="12" t="s">
        <v>1608</v>
      </c>
      <c r="P28" s="5" t="s">
        <v>3</v>
      </c>
      <c r="R28" s="44" t="s">
        <v>1289</v>
      </c>
      <c r="S28" s="179" t="s">
        <v>1242</v>
      </c>
      <c r="T28" s="44" t="s">
        <v>123</v>
      </c>
    </row>
    <row r="29" spans="2:20" s="62" customFormat="1" ht="12.75">
      <c r="B29" s="1" t="s">
        <v>1723</v>
      </c>
      <c r="C29" s="4" t="s">
        <v>831</v>
      </c>
      <c r="D29" s="3" t="s">
        <v>284</v>
      </c>
      <c r="F29" s="1">
        <v>27</v>
      </c>
      <c r="G29" s="11" t="s">
        <v>74</v>
      </c>
      <c r="H29" s="5" t="s">
        <v>3</v>
      </c>
      <c r="J29" s="177" t="s">
        <v>323</v>
      </c>
      <c r="K29" s="178" t="s">
        <v>324</v>
      </c>
      <c r="L29" s="177" t="s">
        <v>36</v>
      </c>
      <c r="N29" s="96" t="s">
        <v>1609</v>
      </c>
      <c r="O29" s="12" t="s">
        <v>1610</v>
      </c>
      <c r="P29" s="5" t="s">
        <v>58</v>
      </c>
      <c r="R29" s="44" t="s">
        <v>1290</v>
      </c>
      <c r="S29" s="179" t="s">
        <v>1243</v>
      </c>
      <c r="T29" s="44" t="s">
        <v>515</v>
      </c>
    </row>
    <row r="30" spans="2:20" s="62" customFormat="1" ht="12.75">
      <c r="B30" s="1" t="s">
        <v>1724</v>
      </c>
      <c r="C30" s="4" t="s">
        <v>832</v>
      </c>
      <c r="D30" s="1" t="s">
        <v>5</v>
      </c>
      <c r="F30" s="1">
        <v>28</v>
      </c>
      <c r="G30" s="11" t="s">
        <v>75</v>
      </c>
      <c r="H30" s="5" t="s">
        <v>3</v>
      </c>
      <c r="J30" s="177" t="s">
        <v>325</v>
      </c>
      <c r="K30" s="178" t="s">
        <v>326</v>
      </c>
      <c r="L30" s="177" t="s">
        <v>322</v>
      </c>
      <c r="N30" s="96" t="s">
        <v>1611</v>
      </c>
      <c r="O30" s="12" t="s">
        <v>1612</v>
      </c>
      <c r="P30" s="5" t="s">
        <v>125</v>
      </c>
      <c r="R30" s="44" t="s">
        <v>1291</v>
      </c>
      <c r="S30" s="179" t="s">
        <v>1244</v>
      </c>
      <c r="T30" s="44" t="s">
        <v>341</v>
      </c>
    </row>
    <row r="31" spans="2:20" s="62" customFormat="1" ht="12.75">
      <c r="B31" s="1" t="s">
        <v>1725</v>
      </c>
      <c r="C31" s="4" t="s">
        <v>833</v>
      </c>
      <c r="D31" s="3" t="s">
        <v>313</v>
      </c>
      <c r="F31" s="1">
        <v>29</v>
      </c>
      <c r="G31" s="11" t="s">
        <v>76</v>
      </c>
      <c r="H31" s="5" t="s">
        <v>12</v>
      </c>
      <c r="J31" s="177" t="s">
        <v>327</v>
      </c>
      <c r="K31" s="178" t="s">
        <v>328</v>
      </c>
      <c r="L31" s="177" t="s">
        <v>34</v>
      </c>
      <c r="N31" s="96" t="s">
        <v>1613</v>
      </c>
      <c r="O31" s="12" t="s">
        <v>1614</v>
      </c>
      <c r="P31" s="5" t="s">
        <v>43</v>
      </c>
      <c r="R31" s="44" t="s">
        <v>1292</v>
      </c>
      <c r="S31" s="179" t="s">
        <v>1245</v>
      </c>
      <c r="T31" s="44" t="s">
        <v>310</v>
      </c>
    </row>
    <row r="32" spans="2:20" s="62" customFormat="1" ht="12.75">
      <c r="B32" s="1" t="s">
        <v>1726</v>
      </c>
      <c r="C32" s="4" t="s">
        <v>834</v>
      </c>
      <c r="D32" s="3" t="s">
        <v>501</v>
      </c>
      <c r="F32" s="1">
        <v>30</v>
      </c>
      <c r="G32" s="11" t="s">
        <v>77</v>
      </c>
      <c r="H32" s="5" t="s">
        <v>3</v>
      </c>
      <c r="J32" s="177" t="s">
        <v>329</v>
      </c>
      <c r="K32" s="178" t="s">
        <v>330</v>
      </c>
      <c r="L32" s="177" t="s">
        <v>123</v>
      </c>
      <c r="N32" s="96" t="s">
        <v>1615</v>
      </c>
      <c r="O32" s="12" t="s">
        <v>1616</v>
      </c>
      <c r="P32" s="5" t="s">
        <v>16</v>
      </c>
      <c r="R32" s="44" t="s">
        <v>1293</v>
      </c>
      <c r="S32" s="179" t="s">
        <v>1246</v>
      </c>
      <c r="T32" s="44" t="s">
        <v>310</v>
      </c>
    </row>
    <row r="33" spans="2:20" s="62" customFormat="1" ht="12.75">
      <c r="B33" s="1" t="s">
        <v>1727</v>
      </c>
      <c r="C33" s="4" t="s">
        <v>835</v>
      </c>
      <c r="D33" s="3" t="s">
        <v>307</v>
      </c>
      <c r="F33" s="1">
        <v>31</v>
      </c>
      <c r="G33" s="11" t="s">
        <v>78</v>
      </c>
      <c r="H33" s="5" t="s">
        <v>3</v>
      </c>
      <c r="J33" s="177" t="s">
        <v>331</v>
      </c>
      <c r="K33" s="178" t="s">
        <v>332</v>
      </c>
      <c r="L33" s="177" t="s">
        <v>284</v>
      </c>
      <c r="N33" s="96" t="s">
        <v>1617</v>
      </c>
      <c r="O33" s="12" t="s">
        <v>1618</v>
      </c>
      <c r="P33" s="5" t="s">
        <v>58</v>
      </c>
      <c r="R33" s="44" t="s">
        <v>1294</v>
      </c>
      <c r="S33" s="179" t="s">
        <v>1247</v>
      </c>
      <c r="T33" s="44" t="s">
        <v>148</v>
      </c>
    </row>
    <row r="34" spans="2:20" s="62" customFormat="1" ht="12.75">
      <c r="B34" s="1" t="s">
        <v>1728</v>
      </c>
      <c r="C34" s="4" t="s">
        <v>836</v>
      </c>
      <c r="D34" s="69" t="s">
        <v>5</v>
      </c>
      <c r="F34" s="1">
        <v>32</v>
      </c>
      <c r="G34" s="11" t="s">
        <v>79</v>
      </c>
      <c r="H34" s="5" t="s">
        <v>19</v>
      </c>
      <c r="J34" s="177" t="s">
        <v>333</v>
      </c>
      <c r="K34" s="178" t="s">
        <v>334</v>
      </c>
      <c r="L34" s="177" t="s">
        <v>43</v>
      </c>
      <c r="N34" s="96" t="s">
        <v>1619</v>
      </c>
      <c r="O34" s="12" t="s">
        <v>1620</v>
      </c>
      <c r="P34" s="5" t="s">
        <v>364</v>
      </c>
      <c r="R34" s="44" t="s">
        <v>1295</v>
      </c>
      <c r="S34" s="179" t="s">
        <v>1248</v>
      </c>
      <c r="T34" s="44" t="s">
        <v>125</v>
      </c>
    </row>
    <row r="35" spans="2:20" s="62" customFormat="1" ht="12.75">
      <c r="B35" s="1" t="s">
        <v>1729</v>
      </c>
      <c r="C35" s="4" t="s">
        <v>837</v>
      </c>
      <c r="D35" s="69" t="s">
        <v>5</v>
      </c>
      <c r="F35" s="1">
        <v>33</v>
      </c>
      <c r="G35" s="11" t="s">
        <v>80</v>
      </c>
      <c r="H35" s="5" t="s">
        <v>12</v>
      </c>
      <c r="J35" s="177" t="s">
        <v>335</v>
      </c>
      <c r="K35" s="178" t="s">
        <v>336</v>
      </c>
      <c r="L35" s="177" t="s">
        <v>23</v>
      </c>
      <c r="N35" s="96" t="s">
        <v>1621</v>
      </c>
      <c r="O35" s="12" t="s">
        <v>1622</v>
      </c>
      <c r="P35" s="9" t="s">
        <v>5</v>
      </c>
      <c r="R35" s="44" t="s">
        <v>1296</v>
      </c>
      <c r="S35" s="179" t="s">
        <v>1249</v>
      </c>
      <c r="T35" s="44" t="s">
        <v>204</v>
      </c>
    </row>
    <row r="36" spans="2:20" s="62" customFormat="1" ht="12.75">
      <c r="B36" s="1" t="s">
        <v>1730</v>
      </c>
      <c r="C36" s="4" t="s">
        <v>838</v>
      </c>
      <c r="D36" s="69" t="s">
        <v>5</v>
      </c>
      <c r="F36" s="1">
        <v>34</v>
      </c>
      <c r="G36" s="11" t="s">
        <v>81</v>
      </c>
      <c r="H36" s="5" t="s">
        <v>19</v>
      </c>
      <c r="J36" s="177" t="s">
        <v>337</v>
      </c>
      <c r="K36" s="178" t="s">
        <v>338</v>
      </c>
      <c r="L36" s="177" t="s">
        <v>23</v>
      </c>
      <c r="N36" s="96" t="s">
        <v>1623</v>
      </c>
      <c r="O36" s="12" t="s">
        <v>1624</v>
      </c>
      <c r="P36" s="5" t="s">
        <v>961</v>
      </c>
      <c r="R36" s="44" t="s">
        <v>1297</v>
      </c>
      <c r="S36" s="179" t="s">
        <v>1250</v>
      </c>
      <c r="T36" s="9" t="s">
        <v>5</v>
      </c>
    </row>
    <row r="37" spans="2:20" s="62" customFormat="1" ht="12.75">
      <c r="B37" s="1" t="s">
        <v>1731</v>
      </c>
      <c r="C37" s="4" t="s">
        <v>839</v>
      </c>
      <c r="D37" s="69" t="s">
        <v>5</v>
      </c>
      <c r="F37" s="1">
        <v>35</v>
      </c>
      <c r="G37" s="11" t="s">
        <v>82</v>
      </c>
      <c r="H37" s="5" t="s">
        <v>19</v>
      </c>
      <c r="J37" s="177" t="s">
        <v>339</v>
      </c>
      <c r="K37" s="178" t="s">
        <v>340</v>
      </c>
      <c r="L37" s="177" t="s">
        <v>341</v>
      </c>
      <c r="N37" s="96" t="s">
        <v>1625</v>
      </c>
      <c r="O37" s="12" t="s">
        <v>1626</v>
      </c>
      <c r="P37" s="9" t="s">
        <v>5</v>
      </c>
      <c r="R37" s="44" t="s">
        <v>1298</v>
      </c>
      <c r="S37" s="179" t="s">
        <v>1251</v>
      </c>
      <c r="T37" s="9" t="s">
        <v>5</v>
      </c>
    </row>
    <row r="38" spans="2:20" s="62" customFormat="1" ht="12.75">
      <c r="B38" s="1" t="s">
        <v>1732</v>
      </c>
      <c r="C38" s="4" t="s">
        <v>840</v>
      </c>
      <c r="D38" s="3" t="s">
        <v>364</v>
      </c>
      <c r="F38" s="1">
        <v>36</v>
      </c>
      <c r="G38" s="11" t="s">
        <v>83</v>
      </c>
      <c r="H38" s="5" t="s">
        <v>5</v>
      </c>
      <c r="J38" s="177" t="s">
        <v>342</v>
      </c>
      <c r="K38" s="178" t="s">
        <v>343</v>
      </c>
      <c r="L38" s="177" t="s">
        <v>66</v>
      </c>
      <c r="N38" s="96" t="s">
        <v>1627</v>
      </c>
      <c r="O38" s="12" t="s">
        <v>1628</v>
      </c>
      <c r="P38" s="9" t="s">
        <v>5</v>
      </c>
      <c r="R38" s="44" t="s">
        <v>1299</v>
      </c>
      <c r="S38" s="179" t="s">
        <v>1252</v>
      </c>
      <c r="T38" s="9" t="s">
        <v>5</v>
      </c>
    </row>
    <row r="39" spans="2:20" s="62" customFormat="1" ht="12.75">
      <c r="B39" s="3" t="s">
        <v>1733</v>
      </c>
      <c r="C39" s="4" t="s">
        <v>1093</v>
      </c>
      <c r="D39" s="44" t="s">
        <v>5</v>
      </c>
      <c r="F39" s="1">
        <v>37</v>
      </c>
      <c r="G39" s="11" t="s">
        <v>85</v>
      </c>
      <c r="H39" s="5" t="s">
        <v>84</v>
      </c>
      <c r="J39" s="177" t="s">
        <v>344</v>
      </c>
      <c r="K39" s="178" t="s">
        <v>345</v>
      </c>
      <c r="L39" s="177" t="s">
        <v>130</v>
      </c>
      <c r="N39" s="96" t="s">
        <v>1629</v>
      </c>
      <c r="O39" s="12" t="s">
        <v>1630</v>
      </c>
      <c r="P39" s="9" t="s">
        <v>5</v>
      </c>
      <c r="R39" s="44" t="s">
        <v>1300</v>
      </c>
      <c r="S39" s="179" t="s">
        <v>1253</v>
      </c>
      <c r="T39" s="9" t="s">
        <v>5</v>
      </c>
    </row>
    <row r="40" spans="2:20" s="62" customFormat="1" ht="12.75">
      <c r="B40" s="1" t="s">
        <v>1734</v>
      </c>
      <c r="C40" s="4" t="s">
        <v>1363</v>
      </c>
      <c r="D40" s="1" t="s">
        <v>5</v>
      </c>
      <c r="F40" s="1">
        <v>38</v>
      </c>
      <c r="G40" s="11" t="s">
        <v>86</v>
      </c>
      <c r="H40" s="5" t="s">
        <v>21</v>
      </c>
      <c r="J40" s="177" t="s">
        <v>346</v>
      </c>
      <c r="K40" s="178" t="s">
        <v>347</v>
      </c>
      <c r="L40" s="177" t="s">
        <v>191</v>
      </c>
      <c r="N40" s="96" t="s">
        <v>1631</v>
      </c>
      <c r="O40" s="12" t="s">
        <v>1632</v>
      </c>
      <c r="P40" s="9" t="s">
        <v>5</v>
      </c>
      <c r="R40" s="44" t="s">
        <v>1301</v>
      </c>
      <c r="S40" s="179" t="s">
        <v>1254</v>
      </c>
      <c r="T40" s="44" t="s">
        <v>216</v>
      </c>
    </row>
    <row r="41" spans="2:20" s="62" customFormat="1" ht="12.75">
      <c r="B41" s="1" t="s">
        <v>1735</v>
      </c>
      <c r="C41" s="4" t="s">
        <v>1364</v>
      </c>
      <c r="D41" s="1" t="s">
        <v>5</v>
      </c>
      <c r="F41" s="1">
        <v>39</v>
      </c>
      <c r="G41" s="11" t="s">
        <v>87</v>
      </c>
      <c r="H41" s="5" t="s">
        <v>21</v>
      </c>
      <c r="J41" s="177" t="s">
        <v>348</v>
      </c>
      <c r="K41" s="178" t="s">
        <v>349</v>
      </c>
      <c r="L41" s="177" t="s">
        <v>66</v>
      </c>
      <c r="N41" s="96" t="s">
        <v>1633</v>
      </c>
      <c r="O41" s="12" t="s">
        <v>1634</v>
      </c>
      <c r="P41" s="9" t="s">
        <v>5</v>
      </c>
      <c r="R41" s="44" t="s">
        <v>1302</v>
      </c>
      <c r="S41" s="179" t="s">
        <v>1255</v>
      </c>
      <c r="T41" s="44" t="s">
        <v>515</v>
      </c>
    </row>
    <row r="42" spans="2:20" s="62" customFormat="1" ht="12.75">
      <c r="B42" s="1" t="s">
        <v>1736</v>
      </c>
      <c r="C42" s="186" t="s">
        <v>1542</v>
      </c>
      <c r="D42" s="1" t="s">
        <v>5</v>
      </c>
      <c r="F42" s="1">
        <v>40</v>
      </c>
      <c r="G42" s="11" t="s">
        <v>88</v>
      </c>
      <c r="H42" s="5" t="s">
        <v>21</v>
      </c>
      <c r="J42" s="177" t="s">
        <v>350</v>
      </c>
      <c r="K42" s="178" t="s">
        <v>351</v>
      </c>
      <c r="L42" s="177" t="s">
        <v>307</v>
      </c>
      <c r="N42" s="96" t="s">
        <v>1635</v>
      </c>
      <c r="O42" s="12" t="s">
        <v>1636</v>
      </c>
      <c r="P42" s="9" t="s">
        <v>5</v>
      </c>
      <c r="R42" s="44" t="s">
        <v>1303</v>
      </c>
      <c r="S42" s="179" t="s">
        <v>1256</v>
      </c>
      <c r="T42" s="9" t="s">
        <v>5</v>
      </c>
    </row>
    <row r="43" spans="2:20" s="62" customFormat="1" ht="12.75">
      <c r="B43" s="1" t="s">
        <v>1737</v>
      </c>
      <c r="C43" s="186" t="s">
        <v>1543</v>
      </c>
      <c r="D43" s="1" t="s">
        <v>364</v>
      </c>
      <c r="F43" s="1">
        <v>41</v>
      </c>
      <c r="G43" s="11" t="s">
        <v>89</v>
      </c>
      <c r="H43" s="5" t="s">
        <v>21</v>
      </c>
      <c r="J43" s="177" t="s">
        <v>352</v>
      </c>
      <c r="K43" s="178" t="s">
        <v>353</v>
      </c>
      <c r="L43" s="177" t="s">
        <v>125</v>
      </c>
      <c r="N43" s="96" t="s">
        <v>1637</v>
      </c>
      <c r="O43" s="12" t="s">
        <v>1552</v>
      </c>
      <c r="P43" s="9" t="s">
        <v>5</v>
      </c>
      <c r="R43" s="44" t="s">
        <v>1304</v>
      </c>
      <c r="S43" s="179" t="s">
        <v>1257</v>
      </c>
      <c r="T43" s="44" t="s">
        <v>16</v>
      </c>
    </row>
    <row r="44" spans="2:20" s="62" customFormat="1" ht="12.75">
      <c r="B44" s="1" t="s">
        <v>1738</v>
      </c>
      <c r="C44" s="186" t="s">
        <v>1544</v>
      </c>
      <c r="D44" s="44" t="s">
        <v>5</v>
      </c>
      <c r="F44" s="1">
        <v>42</v>
      </c>
      <c r="G44" s="11" t="s">
        <v>90</v>
      </c>
      <c r="H44" s="5" t="s">
        <v>21</v>
      </c>
      <c r="J44" s="177" t="s">
        <v>354</v>
      </c>
      <c r="K44" s="178" t="s">
        <v>355</v>
      </c>
      <c r="L44" s="177" t="s">
        <v>204</v>
      </c>
      <c r="R44" s="44" t="s">
        <v>1305</v>
      </c>
      <c r="S44" s="179" t="s">
        <v>1258</v>
      </c>
      <c r="T44" s="9" t="s">
        <v>5</v>
      </c>
    </row>
    <row r="45" spans="2:20" s="62" customFormat="1" ht="12.75">
      <c r="B45" s="1" t="s">
        <v>1739</v>
      </c>
      <c r="C45" s="186" t="s">
        <v>1545</v>
      </c>
      <c r="D45" s="44" t="s">
        <v>5</v>
      </c>
      <c r="F45" s="1">
        <v>43</v>
      </c>
      <c r="G45" s="11" t="s">
        <v>91</v>
      </c>
      <c r="H45" s="5" t="s">
        <v>21</v>
      </c>
      <c r="J45" s="177" t="s">
        <v>356</v>
      </c>
      <c r="K45" s="178" t="s">
        <v>357</v>
      </c>
      <c r="L45" s="177" t="s">
        <v>25</v>
      </c>
      <c r="R45" s="44" t="s">
        <v>1306</v>
      </c>
      <c r="S45" s="179" t="s">
        <v>1259</v>
      </c>
      <c r="T45" s="44" t="s">
        <v>261</v>
      </c>
    </row>
    <row r="46" spans="2:20" s="62" customFormat="1" ht="12.75">
      <c r="B46" s="1" t="s">
        <v>1740</v>
      </c>
      <c r="C46" s="186" t="s">
        <v>1546</v>
      </c>
      <c r="D46" s="44" t="s">
        <v>5</v>
      </c>
      <c r="F46" s="1">
        <v>44</v>
      </c>
      <c r="G46" s="11" t="s">
        <v>92</v>
      </c>
      <c r="H46" s="5" t="s">
        <v>21</v>
      </c>
      <c r="J46" s="177" t="s">
        <v>358</v>
      </c>
      <c r="K46" s="178" t="s">
        <v>359</v>
      </c>
      <c r="L46" s="177" t="s">
        <v>36</v>
      </c>
      <c r="R46" s="44" t="s">
        <v>1307</v>
      </c>
      <c r="S46" s="179" t="s">
        <v>1260</v>
      </c>
      <c r="T46" s="44" t="s">
        <v>307</v>
      </c>
    </row>
    <row r="47" spans="2:20" s="62" customFormat="1" ht="12.75">
      <c r="B47" s="1" t="s">
        <v>1741</v>
      </c>
      <c r="C47" s="186" t="s">
        <v>1547</v>
      </c>
      <c r="D47" s="44" t="s">
        <v>5</v>
      </c>
      <c r="F47" s="1">
        <v>45</v>
      </c>
      <c r="G47" s="11" t="s">
        <v>93</v>
      </c>
      <c r="H47" s="5" t="s">
        <v>21</v>
      </c>
      <c r="J47" s="177" t="s">
        <v>360</v>
      </c>
      <c r="K47" s="178" t="s">
        <v>361</v>
      </c>
      <c r="L47" s="177" t="s">
        <v>307</v>
      </c>
      <c r="R47" s="44" t="s">
        <v>1308</v>
      </c>
      <c r="S47" s="179" t="s">
        <v>1261</v>
      </c>
      <c r="T47" s="44" t="s">
        <v>297</v>
      </c>
    </row>
    <row r="48" spans="2:20" s="62" customFormat="1" ht="12.75">
      <c r="B48" s="1" t="s">
        <v>1742</v>
      </c>
      <c r="C48" s="186" t="s">
        <v>1548</v>
      </c>
      <c r="D48" s="44" t="s">
        <v>5</v>
      </c>
      <c r="F48" s="8">
        <v>46</v>
      </c>
      <c r="G48" s="12" t="s">
        <v>94</v>
      </c>
      <c r="H48" s="9" t="s">
        <v>21</v>
      </c>
      <c r="J48" s="177" t="s">
        <v>362</v>
      </c>
      <c r="K48" s="178" t="s">
        <v>363</v>
      </c>
      <c r="L48" s="177" t="s">
        <v>364</v>
      </c>
      <c r="R48" s="44" t="s">
        <v>1309</v>
      </c>
      <c r="S48" s="179" t="s">
        <v>1262</v>
      </c>
      <c r="T48" s="44" t="s">
        <v>21</v>
      </c>
    </row>
    <row r="49" spans="2:20" s="62" customFormat="1" ht="12.75">
      <c r="B49" s="1" t="s">
        <v>1743</v>
      </c>
      <c r="C49" s="186" t="s">
        <v>1549</v>
      </c>
      <c r="D49" s="44" t="s">
        <v>5</v>
      </c>
      <c r="F49" s="8">
        <v>47</v>
      </c>
      <c r="G49" s="12" t="s">
        <v>95</v>
      </c>
      <c r="H49" s="9" t="s">
        <v>21</v>
      </c>
      <c r="J49" s="177" t="s">
        <v>365</v>
      </c>
      <c r="K49" s="178" t="s">
        <v>366</v>
      </c>
      <c r="L49" s="177" t="s">
        <v>367</v>
      </c>
      <c r="R49" s="44" t="s">
        <v>1310</v>
      </c>
      <c r="S49" s="179" t="s">
        <v>1263</v>
      </c>
      <c r="T49" s="9" t="s">
        <v>5</v>
      </c>
    </row>
    <row r="50" spans="2:20" s="62" customFormat="1" ht="12.75">
      <c r="B50" s="1" t="s">
        <v>1744</v>
      </c>
      <c r="C50" s="186" t="s">
        <v>1550</v>
      </c>
      <c r="D50" s="1" t="s">
        <v>940</v>
      </c>
      <c r="F50" s="8">
        <v>48</v>
      </c>
      <c r="G50" s="12" t="s">
        <v>96</v>
      </c>
      <c r="H50" s="9" t="s">
        <v>21</v>
      </c>
      <c r="J50" s="177" t="s">
        <v>368</v>
      </c>
      <c r="K50" s="178" t="s">
        <v>369</v>
      </c>
      <c r="L50" s="177" t="s">
        <v>259</v>
      </c>
      <c r="R50" s="44" t="s">
        <v>1311</v>
      </c>
      <c r="S50" s="179" t="s">
        <v>1264</v>
      </c>
      <c r="T50" s="44" t="s">
        <v>191</v>
      </c>
    </row>
    <row r="51" spans="2:20" s="62" customFormat="1" ht="12.75">
      <c r="B51" s="1" t="s">
        <v>1745</v>
      </c>
      <c r="C51" s="186" t="s">
        <v>1551</v>
      </c>
      <c r="D51" s="44" t="s">
        <v>5</v>
      </c>
      <c r="F51" s="8">
        <v>49</v>
      </c>
      <c r="G51" s="12" t="s">
        <v>97</v>
      </c>
      <c r="H51" s="9" t="s">
        <v>21</v>
      </c>
      <c r="J51" s="177" t="s">
        <v>370</v>
      </c>
      <c r="K51" s="178" t="s">
        <v>371</v>
      </c>
      <c r="L51" s="177" t="s">
        <v>372</v>
      </c>
      <c r="R51" s="44" t="s">
        <v>1312</v>
      </c>
      <c r="S51" s="166" t="s">
        <v>1670</v>
      </c>
      <c r="T51" s="44" t="s">
        <v>3</v>
      </c>
    </row>
    <row r="52" spans="2:20" s="62" customFormat="1" ht="12.75">
      <c r="B52" s="1" t="s">
        <v>1746</v>
      </c>
      <c r="C52" s="186" t="s">
        <v>1552</v>
      </c>
      <c r="D52" s="44" t="s">
        <v>5</v>
      </c>
      <c r="F52" s="8">
        <v>50</v>
      </c>
      <c r="G52" s="12" t="s">
        <v>98</v>
      </c>
      <c r="H52" s="9" t="s">
        <v>5</v>
      </c>
      <c r="J52" s="177" t="s">
        <v>373</v>
      </c>
      <c r="K52" s="178" t="s">
        <v>374</v>
      </c>
      <c r="L52" s="177" t="s">
        <v>372</v>
      </c>
      <c r="R52" s="61"/>
    </row>
    <row r="53" spans="2:20" s="62" customFormat="1" ht="12.75">
      <c r="B53" s="1" t="s">
        <v>1747</v>
      </c>
      <c r="C53" s="186" t="s">
        <v>1553</v>
      </c>
      <c r="D53" s="1" t="s">
        <v>364</v>
      </c>
      <c r="F53" s="8">
        <v>51</v>
      </c>
      <c r="G53" s="12" t="s">
        <v>99</v>
      </c>
      <c r="H53" s="9" t="s">
        <v>5</v>
      </c>
      <c r="J53" s="177" t="s">
        <v>375</v>
      </c>
      <c r="K53" s="178" t="s">
        <v>376</v>
      </c>
      <c r="L53" s="177" t="s">
        <v>12</v>
      </c>
      <c r="R53" s="61"/>
    </row>
    <row r="54" spans="2:20" s="62" customFormat="1" ht="12.75">
      <c r="B54" s="1" t="s">
        <v>1748</v>
      </c>
      <c r="C54" s="186" t="s">
        <v>1554</v>
      </c>
      <c r="D54" s="44" t="s">
        <v>5</v>
      </c>
      <c r="F54" s="8">
        <v>52</v>
      </c>
      <c r="G54" s="12" t="s">
        <v>100</v>
      </c>
      <c r="H54" s="9" t="s">
        <v>5</v>
      </c>
      <c r="J54" s="177" t="s">
        <v>377</v>
      </c>
      <c r="K54" s="178" t="s">
        <v>378</v>
      </c>
      <c r="L54" s="177" t="s">
        <v>261</v>
      </c>
      <c r="R54" s="61"/>
    </row>
    <row r="55" spans="2:20" s="62" customFormat="1" ht="12.75">
      <c r="B55" s="1" t="s">
        <v>1749</v>
      </c>
      <c r="C55" s="186" t="s">
        <v>1555</v>
      </c>
      <c r="D55" s="44" t="s">
        <v>5</v>
      </c>
      <c r="F55" s="8">
        <v>53</v>
      </c>
      <c r="G55" s="12" t="s">
        <v>101</v>
      </c>
      <c r="H55" s="9" t="s">
        <v>5</v>
      </c>
      <c r="J55" s="177" t="s">
        <v>379</v>
      </c>
      <c r="K55" s="178" t="s">
        <v>380</v>
      </c>
      <c r="L55" s="177" t="s">
        <v>14</v>
      </c>
      <c r="R55" s="61"/>
    </row>
    <row r="56" spans="2:20" s="62" customFormat="1" ht="12.75">
      <c r="B56" s="1" t="s">
        <v>1750</v>
      </c>
      <c r="C56" s="186" t="s">
        <v>1556</v>
      </c>
      <c r="D56" s="44" t="s">
        <v>5</v>
      </c>
      <c r="F56" s="8">
        <v>54</v>
      </c>
      <c r="G56" s="12" t="s">
        <v>102</v>
      </c>
      <c r="H56" s="9" t="s">
        <v>5</v>
      </c>
      <c r="J56" s="177" t="s">
        <v>381</v>
      </c>
      <c r="K56" s="178" t="s">
        <v>382</v>
      </c>
      <c r="L56" s="177" t="s">
        <v>383</v>
      </c>
      <c r="R56" s="61"/>
    </row>
    <row r="57" spans="2:20" s="62" customFormat="1" ht="12.75">
      <c r="B57" s="1" t="s">
        <v>1751</v>
      </c>
      <c r="C57" s="186" t="s">
        <v>1557</v>
      </c>
      <c r="D57" s="44" t="s">
        <v>5</v>
      </c>
      <c r="F57" s="8">
        <v>55</v>
      </c>
      <c r="G57" s="12" t="s">
        <v>103</v>
      </c>
      <c r="H57" s="9" t="s">
        <v>5</v>
      </c>
      <c r="J57" s="177" t="s">
        <v>384</v>
      </c>
      <c r="K57" s="178" t="s">
        <v>385</v>
      </c>
      <c r="L57" s="177" t="s">
        <v>302</v>
      </c>
      <c r="R57" s="61"/>
    </row>
    <row r="58" spans="2:20" s="62" customFormat="1" ht="12.75">
      <c r="B58" s="1" t="s">
        <v>1752</v>
      </c>
      <c r="C58" s="186" t="s">
        <v>1558</v>
      </c>
      <c r="D58" s="44" t="s">
        <v>5</v>
      </c>
      <c r="F58" s="8">
        <v>56</v>
      </c>
      <c r="G58" s="12" t="s">
        <v>104</v>
      </c>
      <c r="H58" s="9" t="s">
        <v>5</v>
      </c>
      <c r="J58" s="177" t="s">
        <v>386</v>
      </c>
      <c r="K58" s="178" t="s">
        <v>387</v>
      </c>
      <c r="L58" s="177" t="s">
        <v>261</v>
      </c>
      <c r="R58" s="61"/>
    </row>
    <row r="59" spans="2:20" s="62" customFormat="1" ht="12.75">
      <c r="B59" s="1" t="s">
        <v>1753</v>
      </c>
      <c r="C59" s="186" t="s">
        <v>1559</v>
      </c>
      <c r="D59" s="44" t="s">
        <v>5</v>
      </c>
      <c r="F59" s="8">
        <v>57</v>
      </c>
      <c r="G59" s="12" t="s">
        <v>105</v>
      </c>
      <c r="H59" s="9" t="s">
        <v>5</v>
      </c>
      <c r="J59" s="177" t="s">
        <v>388</v>
      </c>
      <c r="K59" s="178" t="s">
        <v>389</v>
      </c>
      <c r="L59" s="177" t="s">
        <v>390</v>
      </c>
      <c r="R59" s="61"/>
    </row>
    <row r="60" spans="2:20" s="62" customFormat="1">
      <c r="B60" s="201" t="s">
        <v>1754</v>
      </c>
      <c r="C60" s="200" t="s">
        <v>1697</v>
      </c>
      <c r="D60" s="1" t="s">
        <v>951</v>
      </c>
      <c r="F60" s="8">
        <v>58</v>
      </c>
      <c r="G60" s="12" t="s">
        <v>106</v>
      </c>
      <c r="H60" s="9" t="s">
        <v>5</v>
      </c>
      <c r="J60" s="177" t="s">
        <v>391</v>
      </c>
      <c r="K60" s="178" t="s">
        <v>392</v>
      </c>
      <c r="L60" s="177" t="s">
        <v>125</v>
      </c>
      <c r="R60" s="61"/>
    </row>
    <row r="61" spans="2:20" s="62" customFormat="1">
      <c r="B61" s="201" t="s">
        <v>1755</v>
      </c>
      <c r="C61" s="200" t="s">
        <v>1698</v>
      </c>
      <c r="D61" s="44" t="s">
        <v>5</v>
      </c>
      <c r="F61" s="8">
        <v>59</v>
      </c>
      <c r="G61" s="12" t="s">
        <v>107</v>
      </c>
      <c r="H61" s="9" t="s">
        <v>5</v>
      </c>
      <c r="J61" s="177" t="s">
        <v>393</v>
      </c>
      <c r="K61" s="178" t="s">
        <v>394</v>
      </c>
      <c r="L61" s="177" t="s">
        <v>259</v>
      </c>
      <c r="R61" s="61"/>
    </row>
    <row r="62" spans="2:20" s="62" customFormat="1" ht="12.75">
      <c r="F62" s="8">
        <v>60</v>
      </c>
      <c r="G62" s="12" t="s">
        <v>108</v>
      </c>
      <c r="H62" s="9" t="s">
        <v>5</v>
      </c>
      <c r="J62" s="177" t="s">
        <v>395</v>
      </c>
      <c r="K62" s="178" t="s">
        <v>396</v>
      </c>
      <c r="L62" s="9" t="s">
        <v>5</v>
      </c>
      <c r="R62" s="61"/>
    </row>
    <row r="63" spans="2:20" s="62" customFormat="1" ht="12.75">
      <c r="F63" s="8">
        <v>61</v>
      </c>
      <c r="G63" s="12" t="s">
        <v>109</v>
      </c>
      <c r="H63" s="9" t="s">
        <v>5</v>
      </c>
      <c r="J63" s="177" t="s">
        <v>397</v>
      </c>
      <c r="K63" s="178" t="s">
        <v>398</v>
      </c>
      <c r="L63" s="177" t="s">
        <v>125</v>
      </c>
      <c r="R63" s="61"/>
    </row>
    <row r="64" spans="2:20" s="62" customFormat="1" ht="12.75">
      <c r="F64" s="8">
        <v>62</v>
      </c>
      <c r="G64" s="12" t="s">
        <v>110</v>
      </c>
      <c r="H64" s="9" t="s">
        <v>5</v>
      </c>
      <c r="J64" s="177" t="s">
        <v>399</v>
      </c>
      <c r="K64" s="178" t="s">
        <v>400</v>
      </c>
      <c r="L64" s="177" t="s">
        <v>390</v>
      </c>
      <c r="R64" s="61"/>
    </row>
    <row r="65" spans="6:18" s="62" customFormat="1" ht="12.75">
      <c r="F65" s="8">
        <v>63</v>
      </c>
      <c r="G65" s="12" t="s">
        <v>111</v>
      </c>
      <c r="H65" s="9" t="s">
        <v>5</v>
      </c>
      <c r="J65" s="177" t="s">
        <v>401</v>
      </c>
      <c r="K65" s="178" t="s">
        <v>402</v>
      </c>
      <c r="L65" s="177" t="s">
        <v>390</v>
      </c>
      <c r="R65" s="61"/>
    </row>
    <row r="66" spans="6:18" s="62" customFormat="1" ht="12.75">
      <c r="F66" s="8">
        <v>64</v>
      </c>
      <c r="G66" s="12" t="s">
        <v>112</v>
      </c>
      <c r="H66" s="9" t="s">
        <v>5</v>
      </c>
      <c r="J66" s="177" t="s">
        <v>403</v>
      </c>
      <c r="K66" s="178" t="s">
        <v>404</v>
      </c>
      <c r="L66" s="9" t="s">
        <v>5</v>
      </c>
      <c r="R66" s="61"/>
    </row>
    <row r="67" spans="6:18" s="62" customFormat="1" ht="12.75">
      <c r="F67" s="8">
        <v>65</v>
      </c>
      <c r="G67" s="12" t="s">
        <v>113</v>
      </c>
      <c r="H67" s="9" t="s">
        <v>5</v>
      </c>
      <c r="J67" s="177" t="s">
        <v>405</v>
      </c>
      <c r="K67" s="178" t="s">
        <v>406</v>
      </c>
      <c r="L67" s="177" t="s">
        <v>341</v>
      </c>
      <c r="R67" s="61"/>
    </row>
    <row r="68" spans="6:18" s="62" customFormat="1" ht="12.75">
      <c r="F68" s="8">
        <v>66</v>
      </c>
      <c r="G68" s="12" t="s">
        <v>114</v>
      </c>
      <c r="H68" s="9" t="s">
        <v>5</v>
      </c>
      <c r="J68" s="177" t="s">
        <v>407</v>
      </c>
      <c r="K68" s="178" t="s">
        <v>408</v>
      </c>
      <c r="L68" s="177" t="s">
        <v>259</v>
      </c>
      <c r="R68" s="61"/>
    </row>
    <row r="69" spans="6:18" s="62" customFormat="1" ht="12.75">
      <c r="F69" s="8">
        <v>67</v>
      </c>
      <c r="G69" s="12" t="s">
        <v>115</v>
      </c>
      <c r="H69" s="9" t="s">
        <v>5</v>
      </c>
      <c r="J69" s="177" t="s">
        <v>409</v>
      </c>
      <c r="K69" s="178" t="s">
        <v>410</v>
      </c>
      <c r="L69" s="9" t="s">
        <v>5</v>
      </c>
      <c r="R69" s="61"/>
    </row>
    <row r="70" spans="6:18" s="62" customFormat="1" ht="12.75">
      <c r="F70" s="8">
        <v>68</v>
      </c>
      <c r="G70" s="12" t="s">
        <v>116</v>
      </c>
      <c r="H70" s="9" t="s">
        <v>5</v>
      </c>
      <c r="J70" s="177" t="s">
        <v>411</v>
      </c>
      <c r="K70" s="178" t="s">
        <v>412</v>
      </c>
      <c r="L70" s="9" t="s">
        <v>5</v>
      </c>
      <c r="R70" s="61"/>
    </row>
    <row r="71" spans="6:18" s="62" customFormat="1" ht="12.75">
      <c r="F71" s="8">
        <v>69</v>
      </c>
      <c r="G71" s="12" t="s">
        <v>117</v>
      </c>
      <c r="H71" s="9" t="s">
        <v>5</v>
      </c>
      <c r="J71" s="177" t="s">
        <v>413</v>
      </c>
      <c r="K71" s="178" t="s">
        <v>414</v>
      </c>
      <c r="L71" s="177" t="s">
        <v>38</v>
      </c>
      <c r="R71" s="61"/>
    </row>
    <row r="72" spans="6:18" s="62" customFormat="1" ht="12.75">
      <c r="F72" s="8">
        <v>70</v>
      </c>
      <c r="G72" s="12" t="s">
        <v>118</v>
      </c>
      <c r="H72" s="9" t="s">
        <v>5</v>
      </c>
      <c r="J72" s="177" t="s">
        <v>415</v>
      </c>
      <c r="K72" s="178" t="s">
        <v>416</v>
      </c>
      <c r="L72" s="9" t="s">
        <v>5</v>
      </c>
      <c r="R72" s="61"/>
    </row>
    <row r="73" spans="6:18" s="62" customFormat="1" ht="12.75">
      <c r="F73" s="8">
        <v>71</v>
      </c>
      <c r="G73" s="12" t="s">
        <v>119</v>
      </c>
      <c r="H73" s="8" t="s">
        <v>58</v>
      </c>
      <c r="J73" s="177" t="s">
        <v>417</v>
      </c>
      <c r="K73" s="178" t="s">
        <v>418</v>
      </c>
      <c r="L73" s="177" t="s">
        <v>341</v>
      </c>
      <c r="R73" s="61"/>
    </row>
    <row r="74" spans="6:18" s="62" customFormat="1" ht="12.75">
      <c r="F74" s="8">
        <v>72</v>
      </c>
      <c r="G74" s="12" t="s">
        <v>120</v>
      </c>
      <c r="H74" s="9" t="s">
        <v>5</v>
      </c>
      <c r="J74" s="177" t="s">
        <v>419</v>
      </c>
      <c r="K74" s="178" t="s">
        <v>420</v>
      </c>
      <c r="L74" s="9" t="s">
        <v>5</v>
      </c>
      <c r="R74" s="61"/>
    </row>
    <row r="75" spans="6:18" s="62" customFormat="1" ht="12.75">
      <c r="F75" s="8">
        <v>73</v>
      </c>
      <c r="G75" s="12" t="s">
        <v>121</v>
      </c>
      <c r="H75" s="10" t="s">
        <v>5</v>
      </c>
      <c r="J75" s="177" t="s">
        <v>421</v>
      </c>
      <c r="K75" s="178" t="s">
        <v>422</v>
      </c>
      <c r="L75" s="177" t="s">
        <v>12</v>
      </c>
      <c r="R75" s="61"/>
    </row>
    <row r="76" spans="6:18" s="62" customFormat="1" ht="12.75">
      <c r="F76" s="8">
        <v>74</v>
      </c>
      <c r="G76" s="12" t="s">
        <v>122</v>
      </c>
      <c r="H76" s="10" t="s">
        <v>5</v>
      </c>
      <c r="J76" s="177" t="s">
        <v>423</v>
      </c>
      <c r="K76" s="178" t="s">
        <v>424</v>
      </c>
      <c r="L76" s="177" t="s">
        <v>34</v>
      </c>
      <c r="R76" s="61"/>
    </row>
    <row r="77" spans="6:18" s="62" customFormat="1" ht="12.75">
      <c r="F77" s="8">
        <v>75</v>
      </c>
      <c r="G77" s="12" t="s">
        <v>124</v>
      </c>
      <c r="H77" s="8" t="s">
        <v>123</v>
      </c>
      <c r="J77" s="177" t="s">
        <v>425</v>
      </c>
      <c r="K77" s="178" t="s">
        <v>426</v>
      </c>
      <c r="L77" s="177" t="s">
        <v>16</v>
      </c>
      <c r="R77" s="61"/>
    </row>
    <row r="78" spans="6:18" s="62" customFormat="1" ht="12.75">
      <c r="F78" s="8">
        <v>76</v>
      </c>
      <c r="G78" s="12" t="s">
        <v>126</v>
      </c>
      <c r="H78" s="8" t="s">
        <v>125</v>
      </c>
      <c r="J78" s="177" t="s">
        <v>427</v>
      </c>
      <c r="K78" s="178" t="s">
        <v>428</v>
      </c>
      <c r="L78" s="9" t="s">
        <v>5</v>
      </c>
      <c r="R78" s="61"/>
    </row>
    <row r="79" spans="6:18" s="62" customFormat="1" ht="12.75">
      <c r="F79" s="8">
        <v>77</v>
      </c>
      <c r="G79" s="12" t="s">
        <v>127</v>
      </c>
      <c r="H79" s="8" t="s">
        <v>125</v>
      </c>
      <c r="J79" s="177" t="s">
        <v>429</v>
      </c>
      <c r="K79" s="178" t="s">
        <v>430</v>
      </c>
      <c r="L79" s="9" t="s">
        <v>5</v>
      </c>
      <c r="R79" s="61"/>
    </row>
    <row r="80" spans="6:18" s="62" customFormat="1" ht="12.75">
      <c r="F80" s="8">
        <v>78</v>
      </c>
      <c r="G80" s="12" t="s">
        <v>128</v>
      </c>
      <c r="H80" s="8" t="s">
        <v>125</v>
      </c>
      <c r="J80" s="177" t="s">
        <v>431</v>
      </c>
      <c r="K80" s="178" t="s">
        <v>432</v>
      </c>
      <c r="L80" s="177" t="s">
        <v>284</v>
      </c>
      <c r="R80" s="61"/>
    </row>
    <row r="81" spans="6:18" s="62" customFormat="1" ht="12.75">
      <c r="F81" s="8">
        <v>79</v>
      </c>
      <c r="G81" s="12" t="s">
        <v>129</v>
      </c>
      <c r="H81" s="8" t="s">
        <v>125</v>
      </c>
      <c r="J81" s="177" t="s">
        <v>433</v>
      </c>
      <c r="K81" s="178" t="s">
        <v>434</v>
      </c>
      <c r="L81" s="177" t="s">
        <v>25</v>
      </c>
      <c r="R81" s="61"/>
    </row>
    <row r="82" spans="6:18" s="62" customFormat="1" ht="12.75">
      <c r="F82" s="8">
        <v>80</v>
      </c>
      <c r="G82" s="12" t="s">
        <v>131</v>
      </c>
      <c r="H82" s="8" t="s">
        <v>130</v>
      </c>
      <c r="J82" s="177" t="s">
        <v>435</v>
      </c>
      <c r="K82" s="178" t="s">
        <v>436</v>
      </c>
      <c r="L82" s="177" t="s">
        <v>16</v>
      </c>
      <c r="R82" s="61"/>
    </row>
    <row r="83" spans="6:18" s="62" customFormat="1" ht="12.75">
      <c r="F83" s="8">
        <v>81</v>
      </c>
      <c r="G83" s="12" t="s">
        <v>132</v>
      </c>
      <c r="H83" s="8" t="s">
        <v>5</v>
      </c>
      <c r="J83" s="177" t="s">
        <v>437</v>
      </c>
      <c r="K83" s="178" t="s">
        <v>438</v>
      </c>
      <c r="L83" s="177" t="s">
        <v>19</v>
      </c>
      <c r="R83" s="61"/>
    </row>
    <row r="84" spans="6:18" s="62" customFormat="1" ht="12.75">
      <c r="F84" s="8">
        <v>82</v>
      </c>
      <c r="G84" s="12" t="s">
        <v>133</v>
      </c>
      <c r="H84" s="8" t="s">
        <v>125</v>
      </c>
      <c r="J84" s="177" t="s">
        <v>439</v>
      </c>
      <c r="K84" s="178" t="s">
        <v>440</v>
      </c>
      <c r="L84" s="177" t="s">
        <v>14</v>
      </c>
      <c r="R84" s="61"/>
    </row>
    <row r="85" spans="6:18" s="62" customFormat="1" ht="12.75">
      <c r="F85" s="8">
        <v>83</v>
      </c>
      <c r="G85" s="12" t="s">
        <v>134</v>
      </c>
      <c r="H85" s="8" t="s">
        <v>5</v>
      </c>
      <c r="J85" s="177" t="s">
        <v>441</v>
      </c>
      <c r="K85" s="178" t="s">
        <v>442</v>
      </c>
      <c r="L85" s="177" t="s">
        <v>3</v>
      </c>
      <c r="R85" s="61"/>
    </row>
    <row r="86" spans="6:18" s="62" customFormat="1" ht="12.75">
      <c r="F86" s="8">
        <v>84</v>
      </c>
      <c r="G86" s="12" t="s">
        <v>135</v>
      </c>
      <c r="H86" s="8" t="s">
        <v>130</v>
      </c>
      <c r="J86" s="177" t="s">
        <v>443</v>
      </c>
      <c r="K86" s="178" t="s">
        <v>444</v>
      </c>
      <c r="L86" s="9" t="s">
        <v>5</v>
      </c>
      <c r="R86" s="61"/>
    </row>
    <row r="87" spans="6:18" s="62" customFormat="1" ht="12.75">
      <c r="F87" s="8">
        <v>85</v>
      </c>
      <c r="G87" s="12" t="s">
        <v>136</v>
      </c>
      <c r="H87" s="8" t="s">
        <v>5</v>
      </c>
      <c r="J87" s="177" t="s">
        <v>445</v>
      </c>
      <c r="K87" s="178" t="s">
        <v>446</v>
      </c>
      <c r="L87" s="177" t="s">
        <v>84</v>
      </c>
      <c r="R87" s="61"/>
    </row>
    <row r="88" spans="6:18" s="62" customFormat="1" ht="12.75">
      <c r="F88" s="8">
        <v>86</v>
      </c>
      <c r="G88" s="12" t="s">
        <v>137</v>
      </c>
      <c r="H88" s="8" t="s">
        <v>123</v>
      </c>
      <c r="J88" s="177" t="s">
        <v>447</v>
      </c>
      <c r="K88" s="178" t="s">
        <v>448</v>
      </c>
      <c r="L88" s="177" t="s">
        <v>36</v>
      </c>
      <c r="R88" s="61"/>
    </row>
    <row r="89" spans="6:18" s="62" customFormat="1" ht="12.75">
      <c r="F89" s="8">
        <v>87</v>
      </c>
      <c r="G89" s="12" t="s">
        <v>138</v>
      </c>
      <c r="H89" s="8" t="s">
        <v>123</v>
      </c>
      <c r="J89" s="177" t="s">
        <v>449</v>
      </c>
      <c r="K89" s="178" t="s">
        <v>450</v>
      </c>
      <c r="L89" s="177" t="s">
        <v>14</v>
      </c>
      <c r="R89" s="61"/>
    </row>
    <row r="90" spans="6:18" s="62" customFormat="1" ht="12.75">
      <c r="F90" s="8">
        <v>88</v>
      </c>
      <c r="G90" s="12" t="s">
        <v>139</v>
      </c>
      <c r="H90" s="8" t="s">
        <v>123</v>
      </c>
      <c r="J90" s="177" t="s">
        <v>451</v>
      </c>
      <c r="K90" s="178" t="s">
        <v>452</v>
      </c>
      <c r="L90" s="177" t="s">
        <v>148</v>
      </c>
      <c r="R90" s="61"/>
    </row>
    <row r="91" spans="6:18" s="62" customFormat="1" ht="12.75">
      <c r="F91" s="8">
        <v>89</v>
      </c>
      <c r="G91" s="12" t="s">
        <v>140</v>
      </c>
      <c r="H91" s="8" t="s">
        <v>123</v>
      </c>
      <c r="J91" s="177" t="s">
        <v>453</v>
      </c>
      <c r="K91" s="178" t="s">
        <v>454</v>
      </c>
      <c r="L91" s="9" t="s">
        <v>5</v>
      </c>
      <c r="R91" s="61"/>
    </row>
    <row r="92" spans="6:18" s="62" customFormat="1" ht="12.75">
      <c r="F92" s="8">
        <v>90</v>
      </c>
      <c r="G92" s="12" t="s">
        <v>141</v>
      </c>
      <c r="H92" s="8" t="s">
        <v>123</v>
      </c>
      <c r="J92" s="177" t="s">
        <v>455</v>
      </c>
      <c r="K92" s="178" t="s">
        <v>456</v>
      </c>
      <c r="L92" s="9" t="s">
        <v>5</v>
      </c>
      <c r="R92" s="61"/>
    </row>
    <row r="93" spans="6:18" s="62" customFormat="1" ht="12.75">
      <c r="F93" s="8">
        <v>91</v>
      </c>
      <c r="G93" s="12" t="s">
        <v>142</v>
      </c>
      <c r="H93" s="10" t="s">
        <v>130</v>
      </c>
      <c r="J93" s="177" t="s">
        <v>457</v>
      </c>
      <c r="K93" s="178" t="s">
        <v>458</v>
      </c>
      <c r="L93" s="177" t="s">
        <v>23</v>
      </c>
      <c r="R93" s="61"/>
    </row>
    <row r="94" spans="6:18" s="62" customFormat="1" ht="12.75">
      <c r="F94" s="8">
        <v>92</v>
      </c>
      <c r="G94" s="12" t="s">
        <v>143</v>
      </c>
      <c r="H94" s="8" t="s">
        <v>123</v>
      </c>
      <c r="J94" s="177" t="s">
        <v>459</v>
      </c>
      <c r="K94" s="178" t="s">
        <v>460</v>
      </c>
      <c r="L94" s="177" t="s">
        <v>16</v>
      </c>
      <c r="R94" s="61"/>
    </row>
    <row r="95" spans="6:18" s="62" customFormat="1" ht="12.75">
      <c r="F95" s="8">
        <v>93</v>
      </c>
      <c r="G95" s="12" t="s">
        <v>144</v>
      </c>
      <c r="H95" s="8" t="s">
        <v>313</v>
      </c>
      <c r="J95" s="177" t="s">
        <v>461</v>
      </c>
      <c r="K95" s="178" t="s">
        <v>462</v>
      </c>
      <c r="L95" s="177" t="s">
        <v>463</v>
      </c>
      <c r="R95" s="61"/>
    </row>
    <row r="96" spans="6:18" s="62" customFormat="1" ht="12.75">
      <c r="F96" s="8">
        <v>94</v>
      </c>
      <c r="G96" s="12" t="s">
        <v>145</v>
      </c>
      <c r="H96" s="8" t="s">
        <v>5</v>
      </c>
      <c r="J96" s="177" t="s">
        <v>464</v>
      </c>
      <c r="K96" s="178" t="s">
        <v>465</v>
      </c>
      <c r="L96" s="177" t="s">
        <v>36</v>
      </c>
      <c r="R96" s="61"/>
    </row>
    <row r="97" spans="6:18" s="62" customFormat="1" ht="12.75">
      <c r="F97" s="8">
        <v>95</v>
      </c>
      <c r="G97" s="12" t="s">
        <v>146</v>
      </c>
      <c r="H97" s="8" t="s">
        <v>16</v>
      </c>
      <c r="J97" s="177" t="s">
        <v>466</v>
      </c>
      <c r="K97" s="178" t="s">
        <v>467</v>
      </c>
      <c r="L97" s="9" t="s">
        <v>5</v>
      </c>
      <c r="R97" s="61"/>
    </row>
    <row r="98" spans="6:18" s="62" customFormat="1" ht="12.75">
      <c r="F98" s="8">
        <v>96</v>
      </c>
      <c r="G98" s="12" t="s">
        <v>147</v>
      </c>
      <c r="H98" s="8" t="s">
        <v>123</v>
      </c>
      <c r="J98" s="177" t="s">
        <v>468</v>
      </c>
      <c r="K98" s="178" t="s">
        <v>469</v>
      </c>
      <c r="L98" s="9" t="s">
        <v>5</v>
      </c>
      <c r="R98" s="61"/>
    </row>
    <row r="99" spans="6:18" s="62" customFormat="1" ht="12.75">
      <c r="F99" s="8">
        <v>97</v>
      </c>
      <c r="G99" s="12" t="s">
        <v>149</v>
      </c>
      <c r="H99" s="8" t="s">
        <v>148</v>
      </c>
      <c r="J99" s="177" t="s">
        <v>470</v>
      </c>
      <c r="K99" s="178" t="s">
        <v>471</v>
      </c>
      <c r="L99" s="177" t="s">
        <v>16</v>
      </c>
      <c r="R99" s="61"/>
    </row>
    <row r="100" spans="6:18" s="62" customFormat="1" ht="12.75">
      <c r="F100" s="8">
        <v>98</v>
      </c>
      <c r="G100" s="12" t="s">
        <v>150</v>
      </c>
      <c r="H100" s="8" t="s">
        <v>123</v>
      </c>
      <c r="J100" s="177" t="s">
        <v>472</v>
      </c>
      <c r="K100" s="178" t="s">
        <v>473</v>
      </c>
      <c r="L100" s="177" t="s">
        <v>148</v>
      </c>
      <c r="R100" s="61"/>
    </row>
    <row r="101" spans="6:18" s="62" customFormat="1" ht="12.75">
      <c r="F101" s="8">
        <v>99</v>
      </c>
      <c r="G101" s="12" t="s">
        <v>151</v>
      </c>
      <c r="H101" s="10" t="s">
        <v>123</v>
      </c>
      <c r="J101" s="177" t="s">
        <v>474</v>
      </c>
      <c r="K101" s="178" t="s">
        <v>475</v>
      </c>
      <c r="L101" s="9" t="s">
        <v>5</v>
      </c>
      <c r="R101" s="61"/>
    </row>
    <row r="102" spans="6:18" s="62" customFormat="1" ht="12.75">
      <c r="F102" s="8">
        <v>100</v>
      </c>
      <c r="G102" s="12" t="s">
        <v>152</v>
      </c>
      <c r="H102" s="8" t="s">
        <v>123</v>
      </c>
      <c r="J102" s="177" t="s">
        <v>476</v>
      </c>
      <c r="K102" s="178" t="s">
        <v>477</v>
      </c>
      <c r="L102" s="9" t="s">
        <v>5</v>
      </c>
      <c r="R102" s="61"/>
    </row>
    <row r="103" spans="6:18" s="62" customFormat="1" ht="12.75">
      <c r="F103" s="8">
        <v>101</v>
      </c>
      <c r="G103" s="12" t="s">
        <v>153</v>
      </c>
      <c r="H103" s="8" t="s">
        <v>16</v>
      </c>
      <c r="J103" s="177" t="s">
        <v>478</v>
      </c>
      <c r="K103" s="178" t="s">
        <v>479</v>
      </c>
      <c r="L103" s="177" t="s">
        <v>480</v>
      </c>
      <c r="R103" s="61"/>
    </row>
    <row r="104" spans="6:18" s="62" customFormat="1" ht="12.75">
      <c r="F104" s="8">
        <v>102</v>
      </c>
      <c r="G104" s="12" t="s">
        <v>154</v>
      </c>
      <c r="H104" s="8" t="s">
        <v>16</v>
      </c>
      <c r="J104" s="177" t="s">
        <v>481</v>
      </c>
      <c r="K104" s="178" t="s">
        <v>482</v>
      </c>
      <c r="L104" s="177" t="s">
        <v>390</v>
      </c>
      <c r="R104" s="61"/>
    </row>
    <row r="105" spans="6:18" s="62" customFormat="1" ht="12.75">
      <c r="F105" s="8">
        <v>103</v>
      </c>
      <c r="G105" s="12" t="s">
        <v>155</v>
      </c>
      <c r="H105" s="8" t="s">
        <v>16</v>
      </c>
      <c r="J105" s="177" t="s">
        <v>483</v>
      </c>
      <c r="K105" s="178" t="s">
        <v>484</v>
      </c>
      <c r="L105" s="9" t="s">
        <v>5</v>
      </c>
      <c r="R105" s="61"/>
    </row>
    <row r="106" spans="6:18" s="62" customFormat="1" ht="12.75">
      <c r="F106" s="8">
        <v>104</v>
      </c>
      <c r="G106" s="12" t="s">
        <v>156</v>
      </c>
      <c r="H106" s="8" t="s">
        <v>16</v>
      </c>
      <c r="J106" s="177" t="s">
        <v>485</v>
      </c>
      <c r="K106" s="178" t="s">
        <v>486</v>
      </c>
      <c r="L106" s="9" t="s">
        <v>5</v>
      </c>
      <c r="R106" s="61"/>
    </row>
    <row r="107" spans="6:18" s="62" customFormat="1" ht="12.75">
      <c r="F107" s="8">
        <v>105</v>
      </c>
      <c r="G107" s="12" t="s">
        <v>157</v>
      </c>
      <c r="H107" s="8" t="s">
        <v>16</v>
      </c>
      <c r="J107" s="177" t="s">
        <v>487</v>
      </c>
      <c r="K107" s="178" t="s">
        <v>488</v>
      </c>
      <c r="L107" s="177" t="s">
        <v>372</v>
      </c>
      <c r="R107" s="61"/>
    </row>
    <row r="108" spans="6:18" s="62" customFormat="1" ht="12.75">
      <c r="F108" s="8">
        <v>106</v>
      </c>
      <c r="G108" s="12" t="s">
        <v>158</v>
      </c>
      <c r="H108" s="8" t="s">
        <v>16</v>
      </c>
      <c r="J108" s="177" t="s">
        <v>489</v>
      </c>
      <c r="K108" s="178" t="s">
        <v>490</v>
      </c>
      <c r="L108" s="9" t="s">
        <v>5</v>
      </c>
      <c r="R108" s="61"/>
    </row>
    <row r="109" spans="6:18" s="62" customFormat="1" ht="12.75">
      <c r="F109" s="8">
        <v>107</v>
      </c>
      <c r="G109" s="12" t="s">
        <v>159</v>
      </c>
      <c r="H109" s="8" t="s">
        <v>16</v>
      </c>
      <c r="J109" s="177" t="s">
        <v>491</v>
      </c>
      <c r="K109" s="178" t="s">
        <v>492</v>
      </c>
      <c r="L109" s="177" t="s">
        <v>36</v>
      </c>
      <c r="R109" s="61"/>
    </row>
    <row r="110" spans="6:18" s="62" customFormat="1" ht="12.75">
      <c r="F110" s="8">
        <v>108</v>
      </c>
      <c r="G110" s="12" t="s">
        <v>160</v>
      </c>
      <c r="H110" s="8" t="s">
        <v>16</v>
      </c>
      <c r="J110" s="177" t="s">
        <v>493</v>
      </c>
      <c r="K110" s="178" t="s">
        <v>494</v>
      </c>
      <c r="L110" s="177" t="s">
        <v>43</v>
      </c>
      <c r="R110" s="61"/>
    </row>
    <row r="111" spans="6:18" s="62" customFormat="1" ht="12.75">
      <c r="F111" s="8">
        <v>109</v>
      </c>
      <c r="G111" s="12" t="s">
        <v>161</v>
      </c>
      <c r="H111" s="8" t="s">
        <v>16</v>
      </c>
      <c r="J111" s="177" t="s">
        <v>495</v>
      </c>
      <c r="K111" s="178" t="s">
        <v>496</v>
      </c>
      <c r="L111" s="9" t="s">
        <v>5</v>
      </c>
      <c r="R111" s="61"/>
    </row>
    <row r="112" spans="6:18" s="62" customFormat="1" ht="12.75">
      <c r="F112" s="8">
        <v>110</v>
      </c>
      <c r="G112" s="12" t="s">
        <v>162</v>
      </c>
      <c r="H112" s="8" t="s">
        <v>16</v>
      </c>
      <c r="J112" s="177" t="s">
        <v>497</v>
      </c>
      <c r="K112" s="178" t="s">
        <v>498</v>
      </c>
      <c r="L112" s="177" t="s">
        <v>259</v>
      </c>
      <c r="R112" s="61"/>
    </row>
    <row r="113" spans="6:18" s="62" customFormat="1" ht="12.75">
      <c r="F113" s="8">
        <v>111</v>
      </c>
      <c r="G113" s="12" t="s">
        <v>163</v>
      </c>
      <c r="H113" s="8" t="s">
        <v>16</v>
      </c>
      <c r="J113" s="177" t="s">
        <v>499</v>
      </c>
      <c r="K113" s="178" t="s">
        <v>500</v>
      </c>
      <c r="L113" s="177" t="s">
        <v>501</v>
      </c>
      <c r="R113" s="61"/>
    </row>
    <row r="114" spans="6:18" s="62" customFormat="1" ht="12.75">
      <c r="F114" s="8">
        <v>112</v>
      </c>
      <c r="G114" s="12" t="s">
        <v>164</v>
      </c>
      <c r="H114" s="8" t="s">
        <v>16</v>
      </c>
      <c r="J114" s="177" t="s">
        <v>502</v>
      </c>
      <c r="K114" s="178" t="s">
        <v>503</v>
      </c>
      <c r="L114" s="177" t="s">
        <v>372</v>
      </c>
      <c r="R114" s="61"/>
    </row>
    <row r="115" spans="6:18" s="62" customFormat="1" ht="12.75">
      <c r="F115" s="8">
        <v>113</v>
      </c>
      <c r="G115" s="12" t="s">
        <v>165</v>
      </c>
      <c r="H115" s="8" t="s">
        <v>16</v>
      </c>
      <c r="J115" s="177" t="s">
        <v>504</v>
      </c>
      <c r="K115" s="178" t="s">
        <v>505</v>
      </c>
      <c r="L115" s="177" t="s">
        <v>3</v>
      </c>
      <c r="R115" s="61"/>
    </row>
    <row r="116" spans="6:18" s="62" customFormat="1" ht="12.75">
      <c r="F116" s="8">
        <v>114</v>
      </c>
      <c r="G116" s="12" t="s">
        <v>166</v>
      </c>
      <c r="H116" s="8" t="s">
        <v>23</v>
      </c>
      <c r="J116" s="177" t="s">
        <v>506</v>
      </c>
      <c r="K116" s="178" t="s">
        <v>507</v>
      </c>
      <c r="L116" s="9" t="s">
        <v>5</v>
      </c>
      <c r="R116" s="61"/>
    </row>
    <row r="117" spans="6:18" s="62" customFormat="1" ht="12.75">
      <c r="F117" s="8">
        <v>115</v>
      </c>
      <c r="G117" s="12" t="s">
        <v>167</v>
      </c>
      <c r="H117" s="8" t="s">
        <v>23</v>
      </c>
      <c r="J117" s="177" t="s">
        <v>508</v>
      </c>
      <c r="K117" s="178" t="s">
        <v>509</v>
      </c>
      <c r="L117" s="177" t="s">
        <v>23</v>
      </c>
      <c r="R117" s="61"/>
    </row>
    <row r="118" spans="6:18" s="62" customFormat="1" ht="12.75">
      <c r="F118" s="8">
        <v>116</v>
      </c>
      <c r="G118" s="12" t="s">
        <v>168</v>
      </c>
      <c r="H118" s="8" t="s">
        <v>23</v>
      </c>
      <c r="J118" s="177" t="s">
        <v>510</v>
      </c>
      <c r="K118" s="178" t="s">
        <v>511</v>
      </c>
      <c r="L118" s="177" t="s">
        <v>512</v>
      </c>
      <c r="R118" s="61"/>
    </row>
    <row r="119" spans="6:18" s="62" customFormat="1" ht="12.75">
      <c r="F119" s="8">
        <v>117</v>
      </c>
      <c r="G119" s="12" t="s">
        <v>169</v>
      </c>
      <c r="H119" s="10" t="s">
        <v>16</v>
      </c>
      <c r="J119" s="177" t="s">
        <v>513</v>
      </c>
      <c r="K119" s="178" t="s">
        <v>514</v>
      </c>
      <c r="L119" s="177" t="s">
        <v>515</v>
      </c>
      <c r="R119" s="61"/>
    </row>
    <row r="120" spans="6:18" s="62" customFormat="1" ht="12.75">
      <c r="F120" s="8">
        <v>118</v>
      </c>
      <c r="G120" s="12" t="s">
        <v>170</v>
      </c>
      <c r="H120" s="8" t="s">
        <v>23</v>
      </c>
      <c r="J120" s="177" t="s">
        <v>516</v>
      </c>
      <c r="K120" s="178" t="s">
        <v>517</v>
      </c>
      <c r="L120" s="177" t="s">
        <v>222</v>
      </c>
      <c r="R120" s="61"/>
    </row>
    <row r="121" spans="6:18" s="62" customFormat="1" ht="12.75">
      <c r="F121" s="8">
        <v>119</v>
      </c>
      <c r="G121" s="12" t="s">
        <v>171</v>
      </c>
      <c r="H121" s="8" t="s">
        <v>23</v>
      </c>
      <c r="J121" s="177" t="s">
        <v>518</v>
      </c>
      <c r="K121" s="178" t="s">
        <v>519</v>
      </c>
      <c r="L121" s="177" t="s">
        <v>125</v>
      </c>
      <c r="R121" s="61"/>
    </row>
    <row r="122" spans="6:18" s="62" customFormat="1" ht="12.75">
      <c r="F122" s="8">
        <v>120</v>
      </c>
      <c r="G122" s="12" t="s">
        <v>172</v>
      </c>
      <c r="H122" s="8" t="s">
        <v>23</v>
      </c>
      <c r="J122" s="177" t="s">
        <v>520</v>
      </c>
      <c r="K122" s="178" t="s">
        <v>521</v>
      </c>
      <c r="L122" s="9" t="s">
        <v>5</v>
      </c>
      <c r="R122" s="61"/>
    </row>
    <row r="123" spans="6:18" s="62" customFormat="1" ht="12.75">
      <c r="F123" s="8">
        <v>121</v>
      </c>
      <c r="G123" s="12" t="s">
        <v>173</v>
      </c>
      <c r="H123" s="8" t="s">
        <v>23</v>
      </c>
      <c r="J123" s="177" t="s">
        <v>522</v>
      </c>
      <c r="K123" s="178" t="s">
        <v>523</v>
      </c>
      <c r="L123" s="9" t="s">
        <v>5</v>
      </c>
      <c r="R123" s="61"/>
    </row>
    <row r="124" spans="6:18" s="62" customFormat="1" ht="12.75">
      <c r="F124" s="8">
        <v>122</v>
      </c>
      <c r="G124" s="12" t="s">
        <v>174</v>
      </c>
      <c r="H124" s="8" t="s">
        <v>23</v>
      </c>
      <c r="J124" s="177" t="s">
        <v>524</v>
      </c>
      <c r="K124" s="178" t="s">
        <v>525</v>
      </c>
      <c r="L124" s="177" t="s">
        <v>191</v>
      </c>
      <c r="R124" s="61"/>
    </row>
    <row r="125" spans="6:18" s="62" customFormat="1" ht="12.75">
      <c r="F125" s="8">
        <v>123</v>
      </c>
      <c r="G125" s="12" t="s">
        <v>175</v>
      </c>
      <c r="H125" s="8" t="s">
        <v>23</v>
      </c>
      <c r="J125" s="177" t="s">
        <v>526</v>
      </c>
      <c r="K125" s="178" t="s">
        <v>527</v>
      </c>
      <c r="L125" s="9" t="s">
        <v>5</v>
      </c>
      <c r="R125" s="61"/>
    </row>
    <row r="126" spans="6:18" s="62" customFormat="1" ht="12.75">
      <c r="F126" s="8">
        <v>124</v>
      </c>
      <c r="G126" s="12" t="s">
        <v>176</v>
      </c>
      <c r="H126" s="8" t="s">
        <v>23</v>
      </c>
      <c r="J126" s="177" t="s">
        <v>528</v>
      </c>
      <c r="K126" s="178" t="s">
        <v>529</v>
      </c>
      <c r="L126" s="177" t="s">
        <v>341</v>
      </c>
      <c r="R126" s="61"/>
    </row>
    <row r="127" spans="6:18" s="62" customFormat="1" ht="12.75">
      <c r="F127" s="8">
        <v>125</v>
      </c>
      <c r="G127" s="12" t="s">
        <v>177</v>
      </c>
      <c r="H127" s="8" t="s">
        <v>23</v>
      </c>
      <c r="J127" s="177" t="s">
        <v>530</v>
      </c>
      <c r="K127" s="178" t="s">
        <v>531</v>
      </c>
      <c r="L127" s="9" t="s">
        <v>5</v>
      </c>
      <c r="R127" s="61"/>
    </row>
    <row r="128" spans="6:18" s="62" customFormat="1" ht="12.75">
      <c r="F128" s="8">
        <v>126</v>
      </c>
      <c r="G128" s="12" t="s">
        <v>178</v>
      </c>
      <c r="H128" s="10" t="s">
        <v>23</v>
      </c>
      <c r="J128" s="177" t="s">
        <v>532</v>
      </c>
      <c r="K128" s="178" t="s">
        <v>531</v>
      </c>
      <c r="L128" s="177" t="s">
        <v>16</v>
      </c>
      <c r="R128" s="61"/>
    </row>
    <row r="129" spans="6:18" s="62" customFormat="1" ht="12.75">
      <c r="F129" s="8">
        <v>127</v>
      </c>
      <c r="G129" s="12" t="s">
        <v>179</v>
      </c>
      <c r="H129" s="10" t="s">
        <v>23</v>
      </c>
      <c r="J129" s="177" t="s">
        <v>533</v>
      </c>
      <c r="K129" s="178" t="s">
        <v>534</v>
      </c>
      <c r="L129" s="177" t="s">
        <v>130</v>
      </c>
      <c r="R129" s="61"/>
    </row>
    <row r="130" spans="6:18" s="62" customFormat="1" ht="12.75">
      <c r="F130" s="8">
        <v>128</v>
      </c>
      <c r="G130" s="12" t="s">
        <v>180</v>
      </c>
      <c r="H130" s="10" t="s">
        <v>23</v>
      </c>
      <c r="J130" s="177" t="s">
        <v>535</v>
      </c>
      <c r="K130" s="178" t="s">
        <v>536</v>
      </c>
      <c r="L130" s="9" t="s">
        <v>5</v>
      </c>
      <c r="R130" s="61"/>
    </row>
    <row r="131" spans="6:18" s="62" customFormat="1" ht="12.75">
      <c r="F131" s="8">
        <v>129</v>
      </c>
      <c r="G131" s="12" t="s">
        <v>181</v>
      </c>
      <c r="H131" s="10" t="s">
        <v>23</v>
      </c>
      <c r="J131" s="177" t="s">
        <v>537</v>
      </c>
      <c r="K131" s="178" t="s">
        <v>538</v>
      </c>
      <c r="L131" s="177" t="s">
        <v>84</v>
      </c>
      <c r="R131" s="61"/>
    </row>
    <row r="132" spans="6:18" s="62" customFormat="1" ht="12.75">
      <c r="F132" s="8">
        <v>130</v>
      </c>
      <c r="G132" s="12" t="s">
        <v>182</v>
      </c>
      <c r="H132" s="10" t="s">
        <v>23</v>
      </c>
      <c r="J132" s="177" t="s">
        <v>539</v>
      </c>
      <c r="K132" s="178" t="s">
        <v>540</v>
      </c>
      <c r="L132" s="177" t="s">
        <v>259</v>
      </c>
      <c r="R132" s="61"/>
    </row>
    <row r="133" spans="6:18" s="62" customFormat="1" ht="12.75">
      <c r="F133" s="8">
        <v>131</v>
      </c>
      <c r="G133" s="12" t="s">
        <v>183</v>
      </c>
      <c r="H133" s="8" t="s">
        <v>5</v>
      </c>
      <c r="J133" s="177" t="s">
        <v>541</v>
      </c>
      <c r="K133" s="178" t="s">
        <v>542</v>
      </c>
      <c r="L133" s="177" t="s">
        <v>12</v>
      </c>
      <c r="R133" s="61"/>
    </row>
    <row r="134" spans="6:18" s="62" customFormat="1" ht="12.75">
      <c r="F134" s="8">
        <v>132</v>
      </c>
      <c r="G134" s="12" t="s">
        <v>184</v>
      </c>
      <c r="H134" s="8" t="s">
        <v>16</v>
      </c>
      <c r="J134" s="177" t="s">
        <v>543</v>
      </c>
      <c r="K134" s="178" t="s">
        <v>544</v>
      </c>
      <c r="L134" s="177" t="s">
        <v>545</v>
      </c>
      <c r="R134" s="61"/>
    </row>
    <row r="135" spans="6:18" s="62" customFormat="1" ht="12.75">
      <c r="F135" s="8">
        <v>133</v>
      </c>
      <c r="G135" s="12" t="s">
        <v>185</v>
      </c>
      <c r="H135" s="8" t="s">
        <v>5</v>
      </c>
      <c r="J135" s="177" t="s">
        <v>546</v>
      </c>
      <c r="K135" s="178" t="s">
        <v>547</v>
      </c>
      <c r="L135" s="177" t="s">
        <v>34</v>
      </c>
      <c r="R135" s="61"/>
    </row>
    <row r="136" spans="6:18" s="62" customFormat="1" ht="12.75">
      <c r="F136" s="8">
        <v>134</v>
      </c>
      <c r="G136" s="12" t="s">
        <v>186</v>
      </c>
      <c r="H136" s="8" t="s">
        <v>16</v>
      </c>
      <c r="J136" s="177" t="s">
        <v>548</v>
      </c>
      <c r="K136" s="178" t="s">
        <v>549</v>
      </c>
      <c r="L136" s="177" t="s">
        <v>204</v>
      </c>
      <c r="R136" s="61"/>
    </row>
    <row r="137" spans="6:18" s="62" customFormat="1" ht="12.75">
      <c r="F137" s="8">
        <v>135</v>
      </c>
      <c r="G137" s="12" t="s">
        <v>187</v>
      </c>
      <c r="H137" s="10" t="s">
        <v>16</v>
      </c>
      <c r="J137" s="177" t="s">
        <v>550</v>
      </c>
      <c r="K137" s="178" t="s">
        <v>551</v>
      </c>
      <c r="L137" s="177" t="s">
        <v>552</v>
      </c>
      <c r="R137" s="61"/>
    </row>
    <row r="138" spans="6:18" s="62" customFormat="1" ht="12.75">
      <c r="F138" s="8">
        <v>136</v>
      </c>
      <c r="G138" s="12" t="s">
        <v>188</v>
      </c>
      <c r="H138" s="8" t="s">
        <v>23</v>
      </c>
      <c r="J138" s="177" t="s">
        <v>553</v>
      </c>
      <c r="K138" s="178" t="s">
        <v>554</v>
      </c>
      <c r="L138" s="177" t="s">
        <v>12</v>
      </c>
      <c r="R138" s="61"/>
    </row>
    <row r="139" spans="6:18" s="62" customFormat="1" ht="12.75">
      <c r="F139" s="8">
        <v>137</v>
      </c>
      <c r="G139" s="12" t="s">
        <v>189</v>
      </c>
      <c r="H139" s="8" t="s">
        <v>5</v>
      </c>
      <c r="J139" s="177" t="s">
        <v>555</v>
      </c>
      <c r="K139" s="178" t="s">
        <v>556</v>
      </c>
      <c r="L139" s="9" t="s">
        <v>5</v>
      </c>
      <c r="R139" s="61"/>
    </row>
    <row r="140" spans="6:18" s="62" customFormat="1" ht="12.75">
      <c r="F140" s="8">
        <v>138</v>
      </c>
      <c r="G140" s="12" t="s">
        <v>190</v>
      </c>
      <c r="H140" s="8" t="s">
        <v>23</v>
      </c>
      <c r="J140" s="177" t="s">
        <v>557</v>
      </c>
      <c r="K140" s="178" t="s">
        <v>558</v>
      </c>
      <c r="L140" s="9" t="s">
        <v>5</v>
      </c>
      <c r="R140" s="61"/>
    </row>
    <row r="141" spans="6:18" s="62" customFormat="1" ht="12.75">
      <c r="F141" s="8">
        <v>139</v>
      </c>
      <c r="G141" s="12" t="s">
        <v>192</v>
      </c>
      <c r="H141" s="8" t="s">
        <v>191</v>
      </c>
      <c r="J141" s="177" t="s">
        <v>559</v>
      </c>
      <c r="K141" s="178" t="s">
        <v>560</v>
      </c>
      <c r="L141" s="177" t="s">
        <v>19</v>
      </c>
      <c r="R141" s="61"/>
    </row>
    <row r="142" spans="6:18" s="62" customFormat="1" ht="12.75">
      <c r="F142" s="8">
        <v>140</v>
      </c>
      <c r="G142" s="12" t="s">
        <v>193</v>
      </c>
      <c r="H142" s="8" t="s">
        <v>148</v>
      </c>
      <c r="J142" s="177" t="s">
        <v>561</v>
      </c>
      <c r="K142" s="178" t="s">
        <v>562</v>
      </c>
      <c r="L142" s="177" t="s">
        <v>66</v>
      </c>
      <c r="R142" s="61"/>
    </row>
    <row r="143" spans="6:18" s="62" customFormat="1" ht="12.75">
      <c r="F143" s="8">
        <v>141</v>
      </c>
      <c r="G143" s="12" t="s">
        <v>194</v>
      </c>
      <c r="H143" s="8" t="s">
        <v>148</v>
      </c>
      <c r="J143" s="177" t="s">
        <v>563</v>
      </c>
      <c r="K143" s="178" t="s">
        <v>564</v>
      </c>
      <c r="L143" s="177" t="s">
        <v>463</v>
      </c>
      <c r="R143" s="61"/>
    </row>
    <row r="144" spans="6:18" s="62" customFormat="1" ht="12.75">
      <c r="F144" s="8">
        <v>142</v>
      </c>
      <c r="G144" s="12" t="s">
        <v>195</v>
      </c>
      <c r="H144" s="8" t="s">
        <v>148</v>
      </c>
      <c r="J144" s="177" t="s">
        <v>565</v>
      </c>
      <c r="K144" s="178" t="s">
        <v>566</v>
      </c>
      <c r="L144" s="177" t="s">
        <v>297</v>
      </c>
      <c r="R144" s="61"/>
    </row>
    <row r="145" spans="6:18" s="62" customFormat="1" ht="12.75">
      <c r="F145" s="8">
        <v>143</v>
      </c>
      <c r="G145" s="12" t="s">
        <v>196</v>
      </c>
      <c r="H145" s="8" t="s">
        <v>148</v>
      </c>
      <c r="J145" s="177" t="s">
        <v>567</v>
      </c>
      <c r="K145" s="178" t="s">
        <v>568</v>
      </c>
      <c r="L145" s="177" t="s">
        <v>284</v>
      </c>
      <c r="R145" s="61"/>
    </row>
    <row r="146" spans="6:18" s="62" customFormat="1" ht="12.75">
      <c r="F146" s="8">
        <v>144</v>
      </c>
      <c r="G146" s="12" t="s">
        <v>197</v>
      </c>
      <c r="H146" s="8" t="s">
        <v>23</v>
      </c>
      <c r="J146" s="177" t="s">
        <v>569</v>
      </c>
      <c r="K146" s="178" t="s">
        <v>570</v>
      </c>
      <c r="L146" s="177" t="s">
        <v>19</v>
      </c>
      <c r="R146" s="61"/>
    </row>
    <row r="147" spans="6:18" s="62" customFormat="1" ht="12.75">
      <c r="F147" s="8">
        <v>145</v>
      </c>
      <c r="G147" s="12" t="s">
        <v>198</v>
      </c>
      <c r="H147" s="8" t="s">
        <v>191</v>
      </c>
      <c r="J147" s="177" t="s">
        <v>571</v>
      </c>
      <c r="K147" s="178" t="s">
        <v>572</v>
      </c>
      <c r="L147" s="177" t="s">
        <v>23</v>
      </c>
      <c r="R147" s="61"/>
    </row>
    <row r="148" spans="6:18" s="62" customFormat="1" ht="12.75">
      <c r="F148" s="8">
        <v>146</v>
      </c>
      <c r="G148" s="12" t="s">
        <v>199</v>
      </c>
      <c r="H148" s="8" t="s">
        <v>191</v>
      </c>
      <c r="J148" s="177" t="s">
        <v>573</v>
      </c>
      <c r="K148" s="178" t="s">
        <v>574</v>
      </c>
      <c r="L148" s="177" t="s">
        <v>84</v>
      </c>
      <c r="R148" s="61"/>
    </row>
    <row r="149" spans="6:18" s="62" customFormat="1" ht="12.75">
      <c r="F149" s="8">
        <v>147</v>
      </c>
      <c r="G149" s="12" t="s">
        <v>200</v>
      </c>
      <c r="H149" s="8" t="s">
        <v>191</v>
      </c>
      <c r="J149" s="177" t="s">
        <v>575</v>
      </c>
      <c r="K149" s="178" t="s">
        <v>576</v>
      </c>
      <c r="L149" s="177" t="s">
        <v>313</v>
      </c>
      <c r="R149" s="61"/>
    </row>
    <row r="150" spans="6:18" s="62" customFormat="1" ht="12.75">
      <c r="F150" s="8">
        <v>148</v>
      </c>
      <c r="G150" s="12" t="s">
        <v>201</v>
      </c>
      <c r="H150" s="8" t="s">
        <v>191</v>
      </c>
      <c r="J150" s="177" t="s">
        <v>577</v>
      </c>
      <c r="K150" s="178" t="s">
        <v>578</v>
      </c>
      <c r="L150" s="177" t="s">
        <v>367</v>
      </c>
      <c r="R150" s="61"/>
    </row>
    <row r="151" spans="6:18" s="62" customFormat="1" ht="12.75">
      <c r="F151" s="8">
        <v>149</v>
      </c>
      <c r="G151" s="12" t="s">
        <v>202</v>
      </c>
      <c r="H151" s="10" t="s">
        <v>5</v>
      </c>
      <c r="J151" s="177" t="s">
        <v>579</v>
      </c>
      <c r="K151" s="178" t="s">
        <v>580</v>
      </c>
      <c r="L151" s="177" t="s">
        <v>581</v>
      </c>
      <c r="R151" s="61"/>
    </row>
    <row r="152" spans="6:18" s="62" customFormat="1" ht="12.75">
      <c r="F152" s="8">
        <v>150</v>
      </c>
      <c r="G152" s="12" t="s">
        <v>203</v>
      </c>
      <c r="H152" s="10" t="s">
        <v>23</v>
      </c>
      <c r="J152" s="177" t="s">
        <v>582</v>
      </c>
      <c r="K152" s="178" t="s">
        <v>583</v>
      </c>
      <c r="L152" s="177" t="s">
        <v>19</v>
      </c>
      <c r="R152" s="61"/>
    </row>
    <row r="153" spans="6:18" s="62" customFormat="1" ht="12.75">
      <c r="F153" s="8">
        <v>151</v>
      </c>
      <c r="G153" s="12" t="s">
        <v>205</v>
      </c>
      <c r="H153" s="10" t="s">
        <v>204</v>
      </c>
      <c r="J153" s="177" t="s">
        <v>584</v>
      </c>
      <c r="K153" s="178" t="s">
        <v>585</v>
      </c>
      <c r="L153" s="177" t="s">
        <v>204</v>
      </c>
      <c r="R153" s="61"/>
    </row>
    <row r="154" spans="6:18" s="62" customFormat="1" ht="12.75">
      <c r="F154" s="8">
        <v>152</v>
      </c>
      <c r="G154" s="12" t="s">
        <v>206</v>
      </c>
      <c r="H154" s="10" t="s">
        <v>204</v>
      </c>
      <c r="J154" s="177" t="s">
        <v>586</v>
      </c>
      <c r="K154" s="178" t="s">
        <v>587</v>
      </c>
      <c r="L154" s="177" t="s">
        <v>23</v>
      </c>
      <c r="R154" s="61"/>
    </row>
    <row r="155" spans="6:18" s="62" customFormat="1" ht="12.75">
      <c r="F155" s="8">
        <v>153</v>
      </c>
      <c r="G155" s="12" t="s">
        <v>208</v>
      </c>
      <c r="H155" s="10" t="s">
        <v>207</v>
      </c>
      <c r="J155" s="177" t="s">
        <v>588</v>
      </c>
      <c r="K155" s="178" t="s">
        <v>589</v>
      </c>
      <c r="L155" s="177" t="s">
        <v>29</v>
      </c>
      <c r="R155" s="61"/>
    </row>
    <row r="156" spans="6:18" s="62" customFormat="1" ht="12.75">
      <c r="F156" s="8">
        <v>154</v>
      </c>
      <c r="G156" s="12" t="s">
        <v>209</v>
      </c>
      <c r="H156" s="10" t="s">
        <v>207</v>
      </c>
      <c r="J156" s="177" t="s">
        <v>590</v>
      </c>
      <c r="K156" s="178" t="s">
        <v>591</v>
      </c>
      <c r="L156" s="177" t="s">
        <v>29</v>
      </c>
      <c r="R156" s="61"/>
    </row>
    <row r="157" spans="6:18" s="62" customFormat="1" ht="12.75">
      <c r="F157" s="8">
        <v>155</v>
      </c>
      <c r="G157" s="12" t="s">
        <v>210</v>
      </c>
      <c r="H157" s="10" t="s">
        <v>207</v>
      </c>
      <c r="J157" s="177" t="s">
        <v>592</v>
      </c>
      <c r="K157" s="178" t="s">
        <v>593</v>
      </c>
      <c r="L157" s="177" t="s">
        <v>463</v>
      </c>
      <c r="R157" s="61"/>
    </row>
    <row r="158" spans="6:18" s="62" customFormat="1" ht="12.75">
      <c r="F158" s="8">
        <v>156</v>
      </c>
      <c r="G158" s="12" t="s">
        <v>211</v>
      </c>
      <c r="H158" s="10" t="s">
        <v>207</v>
      </c>
      <c r="J158" s="177" t="s">
        <v>594</v>
      </c>
      <c r="K158" s="178" t="s">
        <v>595</v>
      </c>
      <c r="L158" s="177" t="s">
        <v>545</v>
      </c>
      <c r="R158" s="61"/>
    </row>
    <row r="159" spans="6:18" s="62" customFormat="1" ht="12.75">
      <c r="F159" s="8">
        <v>157</v>
      </c>
      <c r="G159" s="12" t="s">
        <v>212</v>
      </c>
      <c r="H159" s="10" t="s">
        <v>207</v>
      </c>
      <c r="J159" s="177" t="s">
        <v>596</v>
      </c>
      <c r="K159" s="178" t="s">
        <v>597</v>
      </c>
      <c r="L159" s="177" t="s">
        <v>29</v>
      </c>
      <c r="R159" s="61"/>
    </row>
    <row r="160" spans="6:18" s="62" customFormat="1" ht="12.75">
      <c r="F160" s="8">
        <v>158</v>
      </c>
      <c r="G160" s="12" t="s">
        <v>213</v>
      </c>
      <c r="H160" s="10" t="s">
        <v>207</v>
      </c>
      <c r="J160" s="177" t="s">
        <v>598</v>
      </c>
      <c r="K160" s="178" t="s">
        <v>599</v>
      </c>
      <c r="L160" s="177" t="s">
        <v>38</v>
      </c>
      <c r="R160" s="61"/>
    </row>
    <row r="161" spans="6:18" s="62" customFormat="1" ht="12.75">
      <c r="F161" s="8">
        <v>159</v>
      </c>
      <c r="G161" s="12" t="s">
        <v>214</v>
      </c>
      <c r="H161" s="10" t="s">
        <v>207</v>
      </c>
      <c r="J161" s="177" t="s">
        <v>600</v>
      </c>
      <c r="K161" s="178" t="s">
        <v>601</v>
      </c>
      <c r="L161" s="177" t="s">
        <v>602</v>
      </c>
      <c r="R161" s="61"/>
    </row>
    <row r="162" spans="6:18" s="62" customFormat="1" ht="12.75">
      <c r="F162" s="8">
        <v>160</v>
      </c>
      <c r="G162" s="12" t="s">
        <v>215</v>
      </c>
      <c r="H162" s="10" t="s">
        <v>5</v>
      </c>
      <c r="J162" s="177" t="s">
        <v>603</v>
      </c>
      <c r="K162" s="178" t="s">
        <v>604</v>
      </c>
      <c r="L162" s="177" t="s">
        <v>501</v>
      </c>
      <c r="R162" s="61"/>
    </row>
    <row r="163" spans="6:18" s="62" customFormat="1" ht="12.75">
      <c r="F163" s="8">
        <v>161</v>
      </c>
      <c r="G163" s="12" t="s">
        <v>217</v>
      </c>
      <c r="H163" s="10" t="s">
        <v>216</v>
      </c>
      <c r="J163" s="177" t="s">
        <v>605</v>
      </c>
      <c r="K163" s="178" t="s">
        <v>606</v>
      </c>
      <c r="L163" s="177" t="s">
        <v>204</v>
      </c>
      <c r="R163" s="61"/>
    </row>
    <row r="164" spans="6:18" s="62" customFormat="1" ht="12.75">
      <c r="F164" s="8">
        <v>162</v>
      </c>
      <c r="G164" s="12" t="s">
        <v>219</v>
      </c>
      <c r="H164" s="10" t="s">
        <v>218</v>
      </c>
      <c r="J164" s="177" t="s">
        <v>607</v>
      </c>
      <c r="K164" s="178" t="s">
        <v>608</v>
      </c>
      <c r="L164" s="9" t="s">
        <v>5</v>
      </c>
      <c r="R164" s="61"/>
    </row>
    <row r="165" spans="6:18" s="62" customFormat="1" ht="12.75">
      <c r="F165" s="8">
        <v>163</v>
      </c>
      <c r="G165" s="12" t="s">
        <v>220</v>
      </c>
      <c r="H165" s="8" t="s">
        <v>216</v>
      </c>
      <c r="J165" s="177" t="s">
        <v>609</v>
      </c>
      <c r="K165" s="178" t="s">
        <v>610</v>
      </c>
      <c r="L165" s="177" t="s">
        <v>19</v>
      </c>
      <c r="R165" s="61"/>
    </row>
    <row r="166" spans="6:18" s="62" customFormat="1" ht="12.75">
      <c r="F166" s="8">
        <v>164</v>
      </c>
      <c r="G166" s="12" t="s">
        <v>221</v>
      </c>
      <c r="H166" s="10" t="s">
        <v>216</v>
      </c>
      <c r="J166" s="177" t="s">
        <v>611</v>
      </c>
      <c r="K166" s="178" t="s">
        <v>612</v>
      </c>
      <c r="L166" s="177" t="s">
        <v>16</v>
      </c>
      <c r="R166" s="61"/>
    </row>
    <row r="167" spans="6:18" s="62" customFormat="1" ht="12.75">
      <c r="F167" s="8">
        <v>165</v>
      </c>
      <c r="G167" s="12" t="s">
        <v>223</v>
      </c>
      <c r="H167" s="10" t="s">
        <v>222</v>
      </c>
      <c r="J167" s="177" t="s">
        <v>613</v>
      </c>
      <c r="K167" s="178" t="s">
        <v>614</v>
      </c>
      <c r="L167" s="177" t="s">
        <v>515</v>
      </c>
      <c r="R167" s="61"/>
    </row>
    <row r="168" spans="6:18" s="62" customFormat="1" ht="12.75">
      <c r="F168" s="8">
        <v>166</v>
      </c>
      <c r="G168" s="12" t="s">
        <v>224</v>
      </c>
      <c r="H168" s="10" t="s">
        <v>222</v>
      </c>
      <c r="J168" s="177" t="s">
        <v>615</v>
      </c>
      <c r="K168" s="178" t="s">
        <v>616</v>
      </c>
      <c r="L168" s="177" t="s">
        <v>284</v>
      </c>
      <c r="R168" s="61"/>
    </row>
    <row r="169" spans="6:18" s="62" customFormat="1" ht="12.75">
      <c r="F169" s="8">
        <v>167</v>
      </c>
      <c r="G169" s="12" t="s">
        <v>225</v>
      </c>
      <c r="H169" s="10" t="s">
        <v>216</v>
      </c>
      <c r="J169" s="177" t="s">
        <v>617</v>
      </c>
      <c r="K169" s="178" t="s">
        <v>618</v>
      </c>
      <c r="L169" s="177" t="s">
        <v>29</v>
      </c>
      <c r="R169" s="61"/>
    </row>
    <row r="170" spans="6:18" s="62" customFormat="1" ht="12.75">
      <c r="F170" s="8">
        <v>168</v>
      </c>
      <c r="G170" s="12" t="s">
        <v>226</v>
      </c>
      <c r="H170" s="10" t="s">
        <v>216</v>
      </c>
      <c r="J170" s="177" t="s">
        <v>619</v>
      </c>
      <c r="K170" s="178" t="s">
        <v>620</v>
      </c>
      <c r="L170" s="9" t="s">
        <v>5</v>
      </c>
      <c r="R170" s="61"/>
    </row>
    <row r="171" spans="6:18" s="62" customFormat="1" ht="12.75">
      <c r="F171" s="8">
        <v>169</v>
      </c>
      <c r="G171" s="12" t="s">
        <v>227</v>
      </c>
      <c r="H171" s="10" t="s">
        <v>222</v>
      </c>
      <c r="J171" s="177" t="s">
        <v>621</v>
      </c>
      <c r="K171" s="178" t="s">
        <v>622</v>
      </c>
      <c r="L171" s="177" t="s">
        <v>34</v>
      </c>
      <c r="R171" s="61"/>
    </row>
    <row r="172" spans="6:18" s="62" customFormat="1" ht="12.75">
      <c r="F172" s="8">
        <v>170</v>
      </c>
      <c r="G172" s="12" t="s">
        <v>228</v>
      </c>
      <c r="H172" s="10" t="s">
        <v>222</v>
      </c>
      <c r="J172" s="177" t="s">
        <v>623</v>
      </c>
      <c r="K172" s="178" t="s">
        <v>624</v>
      </c>
      <c r="L172" s="9" t="s">
        <v>5</v>
      </c>
      <c r="R172" s="61"/>
    </row>
    <row r="173" spans="6:18" s="62" customFormat="1" ht="12.75">
      <c r="F173" s="8">
        <v>171</v>
      </c>
      <c r="G173" s="12" t="s">
        <v>229</v>
      </c>
      <c r="H173" s="10" t="s">
        <v>222</v>
      </c>
      <c r="J173" s="177" t="s">
        <v>625</v>
      </c>
      <c r="K173" s="178" t="s">
        <v>626</v>
      </c>
      <c r="L173" s="177" t="s">
        <v>204</v>
      </c>
      <c r="R173" s="61"/>
    </row>
    <row r="174" spans="6:18" s="62" customFormat="1" ht="12.75">
      <c r="F174" s="8">
        <v>172</v>
      </c>
      <c r="G174" s="12" t="s">
        <v>230</v>
      </c>
      <c r="H174" s="10" t="s">
        <v>216</v>
      </c>
      <c r="J174" s="177" t="s">
        <v>627</v>
      </c>
      <c r="K174" s="178" t="s">
        <v>628</v>
      </c>
      <c r="L174" s="177" t="s">
        <v>84</v>
      </c>
      <c r="R174" s="61"/>
    </row>
    <row r="175" spans="6:18" s="62" customFormat="1" ht="12.75">
      <c r="F175" s="8">
        <v>173</v>
      </c>
      <c r="G175" s="12" t="s">
        <v>231</v>
      </c>
      <c r="H175" s="10" t="s">
        <v>222</v>
      </c>
      <c r="J175" s="177" t="s">
        <v>629</v>
      </c>
      <c r="K175" s="178" t="s">
        <v>630</v>
      </c>
      <c r="L175" s="9" t="s">
        <v>5</v>
      </c>
      <c r="R175" s="61"/>
    </row>
    <row r="176" spans="6:18" s="62" customFormat="1" ht="12.75">
      <c r="F176" s="8">
        <v>174</v>
      </c>
      <c r="G176" s="12" t="s">
        <v>232</v>
      </c>
      <c r="H176" s="10" t="s">
        <v>43</v>
      </c>
      <c r="J176" s="177" t="s">
        <v>631</v>
      </c>
      <c r="K176" s="178" t="s">
        <v>632</v>
      </c>
      <c r="L176" s="177" t="s">
        <v>284</v>
      </c>
      <c r="R176" s="61"/>
    </row>
    <row r="177" spans="6:18" s="62" customFormat="1" ht="12.75">
      <c r="F177" s="8">
        <v>175</v>
      </c>
      <c r="G177" s="12" t="s">
        <v>233</v>
      </c>
      <c r="H177" s="10" t="s">
        <v>216</v>
      </c>
      <c r="J177" s="177" t="s">
        <v>633</v>
      </c>
      <c r="K177" s="178" t="s">
        <v>634</v>
      </c>
      <c r="L177" s="9" t="s">
        <v>5</v>
      </c>
      <c r="R177" s="61"/>
    </row>
    <row r="178" spans="6:18" s="62" customFormat="1" ht="12.75">
      <c r="F178" s="8">
        <v>176</v>
      </c>
      <c r="G178" s="12" t="s">
        <v>234</v>
      </c>
      <c r="H178" s="10" t="s">
        <v>216</v>
      </c>
      <c r="J178" s="177" t="s">
        <v>635</v>
      </c>
      <c r="K178" s="178" t="s">
        <v>636</v>
      </c>
      <c r="L178" s="177" t="s">
        <v>637</v>
      </c>
      <c r="R178" s="61"/>
    </row>
    <row r="179" spans="6:18" s="62" customFormat="1" ht="12.75">
      <c r="F179" s="8">
        <v>177</v>
      </c>
      <c r="G179" s="12" t="s">
        <v>235</v>
      </c>
      <c r="H179" s="10" t="s">
        <v>216</v>
      </c>
      <c r="J179" s="177" t="s">
        <v>638</v>
      </c>
      <c r="K179" s="178" t="s">
        <v>639</v>
      </c>
      <c r="L179" s="9" t="s">
        <v>5</v>
      </c>
      <c r="R179" s="61"/>
    </row>
    <row r="180" spans="6:18" s="62" customFormat="1" ht="12.75">
      <c r="F180" s="8">
        <v>178</v>
      </c>
      <c r="G180" s="12" t="s">
        <v>236</v>
      </c>
      <c r="H180" s="10" t="s">
        <v>207</v>
      </c>
      <c r="J180" s="177" t="s">
        <v>640</v>
      </c>
      <c r="K180" s="178" t="s">
        <v>641</v>
      </c>
      <c r="L180" s="177" t="s">
        <v>12</v>
      </c>
      <c r="R180" s="61"/>
    </row>
    <row r="181" spans="6:18" s="62" customFormat="1" ht="12.75">
      <c r="F181" s="8">
        <v>179</v>
      </c>
      <c r="G181" s="12" t="s">
        <v>237</v>
      </c>
      <c r="H181" s="10" t="s">
        <v>207</v>
      </c>
      <c r="J181" s="177" t="s">
        <v>642</v>
      </c>
      <c r="K181" s="178" t="s">
        <v>643</v>
      </c>
      <c r="L181" s="9" t="s">
        <v>5</v>
      </c>
      <c r="R181" s="61"/>
    </row>
    <row r="182" spans="6:18" s="62" customFormat="1" ht="12.75">
      <c r="F182" s="8">
        <v>180</v>
      </c>
      <c r="G182" s="12" t="s">
        <v>239</v>
      </c>
      <c r="H182" s="10" t="s">
        <v>238</v>
      </c>
      <c r="J182" s="177" t="s">
        <v>644</v>
      </c>
      <c r="K182" s="178" t="s">
        <v>645</v>
      </c>
      <c r="L182" s="9" t="s">
        <v>5</v>
      </c>
      <c r="R182" s="61"/>
    </row>
    <row r="183" spans="6:18" s="62" customFormat="1" ht="12.75">
      <c r="F183" s="8">
        <v>181</v>
      </c>
      <c r="G183" s="12" t="s">
        <v>240</v>
      </c>
      <c r="H183" s="10" t="s">
        <v>238</v>
      </c>
      <c r="J183" s="177" t="s">
        <v>646</v>
      </c>
      <c r="K183" s="178" t="s">
        <v>647</v>
      </c>
      <c r="L183" s="9" t="s">
        <v>5</v>
      </c>
      <c r="R183" s="61"/>
    </row>
    <row r="184" spans="6:18" s="62" customFormat="1" ht="12.75">
      <c r="F184" s="8">
        <v>182</v>
      </c>
      <c r="G184" s="12" t="s">
        <v>241</v>
      </c>
      <c r="H184" s="10" t="s">
        <v>238</v>
      </c>
      <c r="J184" s="177" t="s">
        <v>648</v>
      </c>
      <c r="K184" s="178" t="s">
        <v>649</v>
      </c>
      <c r="L184" s="177" t="s">
        <v>58</v>
      </c>
      <c r="R184" s="61"/>
    </row>
    <row r="185" spans="6:18" s="62" customFormat="1" ht="12.75">
      <c r="F185" s="8">
        <v>183</v>
      </c>
      <c r="G185" s="12" t="s">
        <v>242</v>
      </c>
      <c r="H185" s="10" t="s">
        <v>29</v>
      </c>
      <c r="J185" s="177" t="s">
        <v>650</v>
      </c>
      <c r="K185" s="178" t="s">
        <v>651</v>
      </c>
      <c r="L185" s="9" t="s">
        <v>5</v>
      </c>
      <c r="R185" s="61"/>
    </row>
    <row r="186" spans="6:18" s="62" customFormat="1" ht="12.75">
      <c r="F186" s="8">
        <v>184</v>
      </c>
      <c r="G186" s="12" t="s">
        <v>243</v>
      </c>
      <c r="H186" s="10" t="s">
        <v>14</v>
      </c>
      <c r="J186" s="177" t="s">
        <v>652</v>
      </c>
      <c r="K186" s="178" t="s">
        <v>653</v>
      </c>
      <c r="L186" s="177" t="s">
        <v>12</v>
      </c>
      <c r="R186" s="61"/>
    </row>
    <row r="187" spans="6:18" s="62" customFormat="1" ht="12.75">
      <c r="F187" s="8">
        <v>185</v>
      </c>
      <c r="G187" s="12" t="s">
        <v>245</v>
      </c>
      <c r="H187" s="10" t="s">
        <v>244</v>
      </c>
      <c r="J187" s="177" t="s">
        <v>654</v>
      </c>
      <c r="K187" s="178" t="s">
        <v>655</v>
      </c>
      <c r="L187" s="177" t="s">
        <v>84</v>
      </c>
      <c r="R187" s="61"/>
    </row>
    <row r="188" spans="6:18" s="62" customFormat="1" ht="12.75">
      <c r="F188" s="8">
        <v>186</v>
      </c>
      <c r="G188" s="12" t="s">
        <v>246</v>
      </c>
      <c r="H188" s="10" t="s">
        <v>244</v>
      </c>
      <c r="J188" s="177" t="s">
        <v>656</v>
      </c>
      <c r="K188" s="178" t="s">
        <v>657</v>
      </c>
      <c r="L188" s="9" t="s">
        <v>5</v>
      </c>
      <c r="R188" s="61"/>
    </row>
    <row r="189" spans="6:18" s="62" customFormat="1" ht="12.75">
      <c r="F189" s="8">
        <v>187</v>
      </c>
      <c r="G189" s="12" t="s">
        <v>247</v>
      </c>
      <c r="H189" s="10" t="s">
        <v>244</v>
      </c>
      <c r="J189" s="177" t="s">
        <v>658</v>
      </c>
      <c r="K189" s="178" t="s">
        <v>659</v>
      </c>
      <c r="L189" s="9" t="s">
        <v>5</v>
      </c>
      <c r="R189" s="61"/>
    </row>
    <row r="190" spans="6:18" s="62" customFormat="1" ht="12.75">
      <c r="F190" s="8">
        <v>188</v>
      </c>
      <c r="G190" s="12" t="s">
        <v>248</v>
      </c>
      <c r="H190" s="10" t="s">
        <v>244</v>
      </c>
      <c r="J190" s="177" t="s">
        <v>660</v>
      </c>
      <c r="K190" s="178" t="s">
        <v>661</v>
      </c>
      <c r="L190" s="9" t="s">
        <v>5</v>
      </c>
      <c r="R190" s="61"/>
    </row>
    <row r="191" spans="6:18" s="62" customFormat="1" ht="12.75">
      <c r="F191" s="8">
        <v>189</v>
      </c>
      <c r="G191" s="12" t="s">
        <v>249</v>
      </c>
      <c r="H191" s="10" t="s">
        <v>244</v>
      </c>
      <c r="J191" s="177" t="s">
        <v>662</v>
      </c>
      <c r="K191" s="178" t="s">
        <v>663</v>
      </c>
      <c r="L191" s="177" t="s">
        <v>58</v>
      </c>
      <c r="R191" s="61"/>
    </row>
    <row r="192" spans="6:18" s="62" customFormat="1" ht="12.75">
      <c r="F192" s="8">
        <v>190</v>
      </c>
      <c r="G192" s="12" t="s">
        <v>250</v>
      </c>
      <c r="H192" s="10" t="s">
        <v>244</v>
      </c>
      <c r="J192" s="177" t="s">
        <v>664</v>
      </c>
      <c r="K192" s="178" t="s">
        <v>665</v>
      </c>
      <c r="L192" s="177" t="s">
        <v>148</v>
      </c>
      <c r="R192" s="61"/>
    </row>
    <row r="193" spans="6:18" s="62" customFormat="1" ht="12.75">
      <c r="F193" s="8">
        <v>191</v>
      </c>
      <c r="G193" s="12" t="s">
        <v>251</v>
      </c>
      <c r="H193" s="10" t="s">
        <v>5</v>
      </c>
      <c r="J193" s="177" t="s">
        <v>666</v>
      </c>
      <c r="K193" s="178" t="s">
        <v>667</v>
      </c>
      <c r="L193" s="177" t="s">
        <v>12</v>
      </c>
      <c r="R193" s="61"/>
    </row>
    <row r="194" spans="6:18" s="62" customFormat="1" ht="12.75">
      <c r="F194" s="8">
        <v>192</v>
      </c>
      <c r="G194" s="12" t="s">
        <v>252</v>
      </c>
      <c r="H194" s="10" t="s">
        <v>204</v>
      </c>
      <c r="J194" s="177" t="s">
        <v>668</v>
      </c>
      <c r="K194" s="178" t="s">
        <v>669</v>
      </c>
      <c r="L194" s="9" t="s">
        <v>5</v>
      </c>
      <c r="R194" s="61"/>
    </row>
    <row r="195" spans="6:18" s="62" customFormat="1" ht="12.75">
      <c r="F195" s="8">
        <v>193</v>
      </c>
      <c r="G195" s="12" t="s">
        <v>253</v>
      </c>
      <c r="H195" s="10" t="s">
        <v>29</v>
      </c>
      <c r="J195" s="177" t="s">
        <v>670</v>
      </c>
      <c r="K195" s="178" t="s">
        <v>671</v>
      </c>
      <c r="L195" s="177" t="s">
        <v>19</v>
      </c>
      <c r="R195" s="61"/>
    </row>
    <row r="196" spans="6:18" s="62" customFormat="1" ht="12.75">
      <c r="F196" s="8">
        <v>194</v>
      </c>
      <c r="G196" s="12" t="s">
        <v>254</v>
      </c>
      <c r="H196" s="10" t="s">
        <v>29</v>
      </c>
      <c r="J196" s="177" t="s">
        <v>672</v>
      </c>
      <c r="K196" s="178" t="s">
        <v>673</v>
      </c>
      <c r="L196" s="9" t="s">
        <v>5</v>
      </c>
      <c r="R196" s="61"/>
    </row>
    <row r="197" spans="6:18" s="62" customFormat="1" ht="12.75">
      <c r="F197" s="8">
        <v>195</v>
      </c>
      <c r="G197" s="12" t="s">
        <v>255</v>
      </c>
      <c r="H197" s="10" t="s">
        <v>29</v>
      </c>
      <c r="J197" s="177" t="s">
        <v>674</v>
      </c>
      <c r="K197" s="178" t="s">
        <v>675</v>
      </c>
      <c r="L197" s="9" t="s">
        <v>5</v>
      </c>
      <c r="R197" s="61"/>
    </row>
    <row r="198" spans="6:18" s="62" customFormat="1" ht="12.75">
      <c r="F198" s="8">
        <v>196</v>
      </c>
      <c r="G198" s="12" t="s">
        <v>256</v>
      </c>
      <c r="H198" s="10" t="s">
        <v>29</v>
      </c>
      <c r="J198" s="177" t="s">
        <v>676</v>
      </c>
      <c r="K198" s="178" t="s">
        <v>677</v>
      </c>
      <c r="L198" s="177" t="s">
        <v>58</v>
      </c>
      <c r="R198" s="61"/>
    </row>
    <row r="199" spans="6:18" s="62" customFormat="1" ht="12.75">
      <c r="F199" s="8">
        <v>197</v>
      </c>
      <c r="G199" s="12" t="s">
        <v>257</v>
      </c>
      <c r="H199" s="10" t="s">
        <v>29</v>
      </c>
      <c r="J199" s="177" t="s">
        <v>678</v>
      </c>
      <c r="K199" s="178" t="s">
        <v>679</v>
      </c>
      <c r="L199" s="177" t="s">
        <v>3</v>
      </c>
      <c r="R199" s="61"/>
    </row>
    <row r="200" spans="6:18" s="62" customFormat="1" ht="12.75">
      <c r="F200" s="8">
        <v>198</v>
      </c>
      <c r="G200" s="12" t="s">
        <v>258</v>
      </c>
      <c r="H200" s="10" t="s">
        <v>29</v>
      </c>
      <c r="J200" s="177" t="s">
        <v>680</v>
      </c>
      <c r="K200" s="178" t="s">
        <v>681</v>
      </c>
      <c r="L200" s="177" t="s">
        <v>3</v>
      </c>
      <c r="R200" s="61"/>
    </row>
    <row r="201" spans="6:18" s="62" customFormat="1" ht="12.75">
      <c r="F201" s="8">
        <v>199</v>
      </c>
      <c r="G201" s="12" t="s">
        <v>916</v>
      </c>
      <c r="H201" s="10" t="s">
        <v>259</v>
      </c>
      <c r="J201" s="177" t="s">
        <v>682</v>
      </c>
      <c r="K201" s="178" t="s">
        <v>683</v>
      </c>
      <c r="L201" s="177" t="s">
        <v>307</v>
      </c>
      <c r="R201" s="61"/>
    </row>
    <row r="202" spans="6:18" s="62" customFormat="1" ht="12.75">
      <c r="F202" s="8">
        <v>200</v>
      </c>
      <c r="G202" s="12" t="s">
        <v>917</v>
      </c>
      <c r="H202" s="10" t="s">
        <v>14</v>
      </c>
      <c r="J202" s="177" t="s">
        <v>684</v>
      </c>
      <c r="K202" s="178" t="s">
        <v>685</v>
      </c>
      <c r="L202" s="9" t="s">
        <v>5</v>
      </c>
      <c r="R202" s="61"/>
    </row>
    <row r="203" spans="6:18" s="62" customFormat="1" ht="12.75">
      <c r="F203" s="8">
        <v>201</v>
      </c>
      <c r="G203" s="12" t="s">
        <v>260</v>
      </c>
      <c r="H203" s="10" t="s">
        <v>14</v>
      </c>
      <c r="J203" s="177" t="s">
        <v>686</v>
      </c>
      <c r="K203" s="178" t="s">
        <v>687</v>
      </c>
      <c r="L203" s="177" t="s">
        <v>125</v>
      </c>
      <c r="R203" s="61"/>
    </row>
    <row r="204" spans="6:18" s="62" customFormat="1" ht="12.75">
      <c r="F204" s="8">
        <v>202</v>
      </c>
      <c r="G204" s="12" t="s">
        <v>918</v>
      </c>
      <c r="H204" s="10" t="s">
        <v>261</v>
      </c>
      <c r="J204" s="177" t="s">
        <v>688</v>
      </c>
      <c r="K204" s="178" t="s">
        <v>689</v>
      </c>
      <c r="L204" s="9" t="s">
        <v>5</v>
      </c>
      <c r="R204" s="61"/>
    </row>
    <row r="205" spans="6:18" s="62" customFormat="1" ht="12.75">
      <c r="F205" s="1">
        <v>203</v>
      </c>
      <c r="G205" s="180" t="s">
        <v>841</v>
      </c>
      <c r="H205" s="1" t="s">
        <v>5</v>
      </c>
      <c r="J205" s="177" t="s">
        <v>690</v>
      </c>
      <c r="K205" s="178" t="s">
        <v>691</v>
      </c>
      <c r="L205" s="177" t="s">
        <v>16</v>
      </c>
      <c r="R205" s="61"/>
    </row>
    <row r="206" spans="6:18" s="62" customFormat="1" ht="12.75">
      <c r="F206" s="1">
        <v>204</v>
      </c>
      <c r="G206" s="180" t="s">
        <v>842</v>
      </c>
      <c r="H206" s="1" t="s">
        <v>5</v>
      </c>
      <c r="J206" s="177" t="s">
        <v>692</v>
      </c>
      <c r="K206" s="178" t="s">
        <v>693</v>
      </c>
      <c r="L206" s="177" t="s">
        <v>148</v>
      </c>
      <c r="R206" s="61"/>
    </row>
    <row r="207" spans="6:18" s="62" customFormat="1" ht="12.75">
      <c r="F207" s="1">
        <v>205</v>
      </c>
      <c r="G207" s="180" t="s">
        <v>843</v>
      </c>
      <c r="H207" s="1" t="s">
        <v>5</v>
      </c>
      <c r="J207" s="177" t="s">
        <v>694</v>
      </c>
      <c r="K207" s="178" t="s">
        <v>695</v>
      </c>
      <c r="L207" s="177" t="s">
        <v>16</v>
      </c>
      <c r="R207" s="61"/>
    </row>
    <row r="208" spans="6:18" s="62" customFormat="1" ht="12.75">
      <c r="F208" s="1">
        <v>206</v>
      </c>
      <c r="G208" s="180" t="s">
        <v>844</v>
      </c>
      <c r="H208" s="1" t="s">
        <v>23</v>
      </c>
      <c r="J208" s="177" t="s">
        <v>696</v>
      </c>
      <c r="K208" s="178" t="s">
        <v>697</v>
      </c>
      <c r="L208" s="177" t="s">
        <v>204</v>
      </c>
      <c r="R208" s="61"/>
    </row>
    <row r="209" spans="6:18" s="62" customFormat="1" ht="12.75">
      <c r="F209" s="1">
        <v>207</v>
      </c>
      <c r="G209" s="180" t="s">
        <v>845</v>
      </c>
      <c r="H209" s="1" t="s">
        <v>23</v>
      </c>
      <c r="J209" s="177" t="s">
        <v>698</v>
      </c>
      <c r="K209" s="178" t="s">
        <v>699</v>
      </c>
      <c r="L209" s="9" t="s">
        <v>5</v>
      </c>
      <c r="R209" s="61"/>
    </row>
    <row r="210" spans="6:18" s="62" customFormat="1" ht="12.75">
      <c r="F210" s="1">
        <v>208</v>
      </c>
      <c r="G210" s="180" t="s">
        <v>846</v>
      </c>
      <c r="H210" s="3" t="s">
        <v>5</v>
      </c>
      <c r="J210" s="177" t="s">
        <v>700</v>
      </c>
      <c r="K210" s="178" t="s">
        <v>701</v>
      </c>
      <c r="L210" s="177" t="s">
        <v>16</v>
      </c>
      <c r="R210" s="61"/>
    </row>
    <row r="211" spans="6:18" s="62" customFormat="1" ht="12.75">
      <c r="F211" s="1">
        <v>209</v>
      </c>
      <c r="G211" s="180" t="s">
        <v>847</v>
      </c>
      <c r="H211" s="3" t="s">
        <v>5</v>
      </c>
      <c r="J211" s="177" t="s">
        <v>702</v>
      </c>
      <c r="K211" s="178" t="s">
        <v>703</v>
      </c>
      <c r="L211" s="177" t="s">
        <v>148</v>
      </c>
      <c r="R211" s="61"/>
    </row>
    <row r="212" spans="6:18" s="62" customFormat="1" ht="12.75">
      <c r="F212" s="1">
        <v>210</v>
      </c>
      <c r="G212" s="180" t="s">
        <v>848</v>
      </c>
      <c r="H212" s="3" t="s">
        <v>23</v>
      </c>
      <c r="J212" s="177" t="s">
        <v>704</v>
      </c>
      <c r="K212" s="178" t="s">
        <v>705</v>
      </c>
      <c r="L212" s="177" t="s">
        <v>16</v>
      </c>
      <c r="R212" s="61"/>
    </row>
    <row r="213" spans="6:18" s="62" customFormat="1" ht="12.75">
      <c r="F213" s="1">
        <v>211</v>
      </c>
      <c r="G213" s="180" t="s">
        <v>849</v>
      </c>
      <c r="H213" s="3" t="s">
        <v>5</v>
      </c>
      <c r="J213" s="177" t="s">
        <v>706</v>
      </c>
      <c r="K213" s="178" t="s">
        <v>707</v>
      </c>
      <c r="L213" s="9" t="s">
        <v>5</v>
      </c>
      <c r="R213" s="61"/>
    </row>
    <row r="214" spans="6:18" s="62" customFormat="1" ht="12.75">
      <c r="F214" s="1">
        <v>212</v>
      </c>
      <c r="G214" s="180" t="s">
        <v>850</v>
      </c>
      <c r="H214" s="3" t="s">
        <v>5</v>
      </c>
      <c r="J214" s="177" t="s">
        <v>708</v>
      </c>
      <c r="K214" s="178" t="s">
        <v>709</v>
      </c>
      <c r="L214" s="177" t="s">
        <v>16</v>
      </c>
      <c r="R214" s="61"/>
    </row>
    <row r="215" spans="6:18" s="62" customFormat="1" ht="12.75">
      <c r="F215" s="1">
        <v>213</v>
      </c>
      <c r="G215" s="180" t="s">
        <v>851</v>
      </c>
      <c r="H215" s="3" t="s">
        <v>5</v>
      </c>
      <c r="J215" s="177" t="s">
        <v>710</v>
      </c>
      <c r="K215" s="178" t="s">
        <v>711</v>
      </c>
      <c r="L215" s="9" t="s">
        <v>5</v>
      </c>
      <c r="R215" s="61"/>
    </row>
    <row r="216" spans="6:18" s="62" customFormat="1" ht="12.75">
      <c r="F216" s="1">
        <v>214</v>
      </c>
      <c r="G216" s="180" t="s">
        <v>852</v>
      </c>
      <c r="H216" s="3" t="s">
        <v>5</v>
      </c>
      <c r="J216" s="177" t="s">
        <v>712</v>
      </c>
      <c r="K216" s="178" t="s">
        <v>713</v>
      </c>
      <c r="L216" s="9" t="s">
        <v>5</v>
      </c>
      <c r="R216" s="61"/>
    </row>
    <row r="217" spans="6:18" s="62" customFormat="1" ht="12.75">
      <c r="F217" s="1">
        <v>215</v>
      </c>
      <c r="G217" s="180" t="s">
        <v>853</v>
      </c>
      <c r="H217" s="3" t="s">
        <v>5</v>
      </c>
      <c r="J217" s="177" t="s">
        <v>714</v>
      </c>
      <c r="K217" s="178" t="s">
        <v>715</v>
      </c>
      <c r="L217" s="177" t="s">
        <v>58</v>
      </c>
      <c r="R217" s="61"/>
    </row>
    <row r="218" spans="6:18" s="62" customFormat="1" ht="12.75">
      <c r="F218" s="1">
        <v>216</v>
      </c>
      <c r="G218" s="180" t="s">
        <v>854</v>
      </c>
      <c r="H218" s="3" t="s">
        <v>16</v>
      </c>
      <c r="J218" s="177" t="s">
        <v>716</v>
      </c>
      <c r="K218" s="178" t="s">
        <v>717</v>
      </c>
      <c r="L218" s="9" t="s">
        <v>5</v>
      </c>
      <c r="R218" s="61"/>
    </row>
    <row r="219" spans="6:18" s="62" customFormat="1" ht="12.75">
      <c r="F219" s="1">
        <v>217</v>
      </c>
      <c r="G219" s="180" t="s">
        <v>855</v>
      </c>
      <c r="H219" s="3" t="s">
        <v>5</v>
      </c>
      <c r="J219" s="177" t="s">
        <v>718</v>
      </c>
      <c r="K219" s="178" t="s">
        <v>719</v>
      </c>
      <c r="L219" s="9" t="s">
        <v>5</v>
      </c>
      <c r="R219" s="61"/>
    </row>
    <row r="220" spans="6:18" s="62" customFormat="1" ht="12.75">
      <c r="F220" s="1">
        <v>218</v>
      </c>
      <c r="G220" s="180" t="s">
        <v>856</v>
      </c>
      <c r="H220" s="3" t="s">
        <v>16</v>
      </c>
      <c r="J220" s="177" t="s">
        <v>720</v>
      </c>
      <c r="K220" s="178" t="s">
        <v>721</v>
      </c>
      <c r="L220" s="177" t="s">
        <v>29</v>
      </c>
      <c r="R220" s="61"/>
    </row>
    <row r="221" spans="6:18" s="62" customFormat="1" ht="12.75">
      <c r="F221" s="1">
        <v>219</v>
      </c>
      <c r="G221" s="180" t="s">
        <v>857</v>
      </c>
      <c r="H221" s="3" t="s">
        <v>23</v>
      </c>
      <c r="J221" s="177" t="s">
        <v>722</v>
      </c>
      <c r="K221" s="178" t="s">
        <v>723</v>
      </c>
      <c r="L221" s="177" t="s">
        <v>341</v>
      </c>
      <c r="R221" s="61"/>
    </row>
    <row r="222" spans="6:18" s="62" customFormat="1" ht="12.75">
      <c r="F222" s="1">
        <v>220</v>
      </c>
      <c r="G222" s="180" t="s">
        <v>858</v>
      </c>
      <c r="H222" s="3" t="s">
        <v>23</v>
      </c>
      <c r="J222" s="177" t="s">
        <v>724</v>
      </c>
      <c r="K222" s="178" t="s">
        <v>725</v>
      </c>
      <c r="L222" s="9" t="s">
        <v>5</v>
      </c>
      <c r="R222" s="61"/>
    </row>
    <row r="223" spans="6:18" s="62" customFormat="1" ht="12.75">
      <c r="F223" s="1">
        <v>221</v>
      </c>
      <c r="G223" s="180" t="s">
        <v>859</v>
      </c>
      <c r="H223" s="3" t="s">
        <v>5</v>
      </c>
      <c r="J223" s="177" t="s">
        <v>726</v>
      </c>
      <c r="K223" s="178" t="s">
        <v>727</v>
      </c>
      <c r="L223" s="9" t="s">
        <v>5</v>
      </c>
      <c r="R223" s="61"/>
    </row>
    <row r="224" spans="6:18" s="62" customFormat="1" ht="12.75">
      <c r="F224" s="1">
        <v>222</v>
      </c>
      <c r="G224" s="180" t="s">
        <v>860</v>
      </c>
      <c r="H224" s="3" t="s">
        <v>5</v>
      </c>
      <c r="J224" s="177" t="s">
        <v>728</v>
      </c>
      <c r="K224" s="178" t="s">
        <v>729</v>
      </c>
      <c r="L224" s="177" t="s">
        <v>23</v>
      </c>
      <c r="R224" s="61"/>
    </row>
    <row r="225" spans="6:18" s="62" customFormat="1" ht="12.75">
      <c r="F225" s="1">
        <v>223</v>
      </c>
      <c r="G225" s="180" t="s">
        <v>861</v>
      </c>
      <c r="H225" s="3" t="s">
        <v>5</v>
      </c>
      <c r="J225" s="177" t="s">
        <v>730</v>
      </c>
      <c r="K225" s="178" t="s">
        <v>731</v>
      </c>
      <c r="L225" s="9" t="s">
        <v>5</v>
      </c>
      <c r="R225" s="61"/>
    </row>
    <row r="226" spans="6:18" s="62" customFormat="1" ht="12.75">
      <c r="F226" s="1">
        <v>224</v>
      </c>
      <c r="G226" s="180" t="s">
        <v>862</v>
      </c>
      <c r="H226" s="3" t="s">
        <v>5</v>
      </c>
      <c r="J226" s="177" t="s">
        <v>732</v>
      </c>
      <c r="K226" s="178" t="s">
        <v>733</v>
      </c>
      <c r="L226" s="9" t="s">
        <v>5</v>
      </c>
      <c r="R226" s="61"/>
    </row>
    <row r="227" spans="6:18" s="62" customFormat="1" ht="12.75">
      <c r="F227" s="1">
        <v>225</v>
      </c>
      <c r="G227" s="180" t="s">
        <v>863</v>
      </c>
      <c r="H227" s="3" t="s">
        <v>23</v>
      </c>
      <c r="J227" s="177" t="s">
        <v>734</v>
      </c>
      <c r="K227" s="178" t="s">
        <v>735</v>
      </c>
      <c r="L227" s="9" t="s">
        <v>5</v>
      </c>
      <c r="R227" s="61"/>
    </row>
    <row r="228" spans="6:18" s="62" customFormat="1" ht="12.75">
      <c r="F228" s="1">
        <v>226</v>
      </c>
      <c r="G228" s="180" t="s">
        <v>864</v>
      </c>
      <c r="H228" s="3" t="s">
        <v>23</v>
      </c>
      <c r="J228" s="177" t="s">
        <v>736</v>
      </c>
      <c r="K228" s="178" t="s">
        <v>737</v>
      </c>
      <c r="L228" s="9" t="s">
        <v>5</v>
      </c>
      <c r="R228" s="61"/>
    </row>
    <row r="229" spans="6:18" s="62" customFormat="1" ht="12.75">
      <c r="F229" s="1">
        <v>227</v>
      </c>
      <c r="G229" s="180" t="s">
        <v>865</v>
      </c>
      <c r="H229" s="3" t="s">
        <v>23</v>
      </c>
      <c r="J229" s="177" t="s">
        <v>738</v>
      </c>
      <c r="K229" s="178" t="s">
        <v>739</v>
      </c>
      <c r="L229" s="177" t="s">
        <v>23</v>
      </c>
      <c r="R229" s="61"/>
    </row>
    <row r="230" spans="6:18" s="62" customFormat="1" ht="12.75">
      <c r="F230" s="1">
        <v>228</v>
      </c>
      <c r="G230" s="180" t="s">
        <v>866</v>
      </c>
      <c r="H230" s="3" t="s">
        <v>148</v>
      </c>
      <c r="J230" s="177" t="s">
        <v>1046</v>
      </c>
      <c r="K230" s="178" t="s">
        <v>1047</v>
      </c>
      <c r="L230" s="177" t="s">
        <v>16</v>
      </c>
      <c r="R230" s="61"/>
    </row>
    <row r="231" spans="6:18" s="62" customFormat="1" ht="12.75">
      <c r="F231" s="1">
        <v>229</v>
      </c>
      <c r="G231" s="180" t="s">
        <v>867</v>
      </c>
      <c r="H231" s="3" t="s">
        <v>23</v>
      </c>
      <c r="J231" s="177" t="s">
        <v>740</v>
      </c>
      <c r="K231" s="178" t="s">
        <v>741</v>
      </c>
      <c r="L231" s="9" t="s">
        <v>5</v>
      </c>
      <c r="R231" s="61"/>
    </row>
    <row r="232" spans="6:18" s="62" customFormat="1" ht="12.75">
      <c r="F232" s="1">
        <v>230</v>
      </c>
      <c r="G232" s="180" t="s">
        <v>868</v>
      </c>
      <c r="H232" s="3" t="s">
        <v>5</v>
      </c>
      <c r="J232" s="177" t="s">
        <v>742</v>
      </c>
      <c r="K232" s="178" t="s">
        <v>743</v>
      </c>
      <c r="L232" s="9" t="s">
        <v>5</v>
      </c>
      <c r="R232" s="61"/>
    </row>
    <row r="233" spans="6:18" s="62" customFormat="1" ht="12.75">
      <c r="F233" s="1">
        <v>231</v>
      </c>
      <c r="G233" s="180" t="s">
        <v>869</v>
      </c>
      <c r="H233" s="3" t="s">
        <v>552</v>
      </c>
      <c r="J233" s="177" t="s">
        <v>744</v>
      </c>
      <c r="K233" s="178" t="s">
        <v>745</v>
      </c>
      <c r="L233" s="9" t="s">
        <v>5</v>
      </c>
      <c r="R233" s="61"/>
    </row>
    <row r="234" spans="6:18" s="62" customFormat="1" ht="12.75">
      <c r="F234" s="1">
        <v>232</v>
      </c>
      <c r="G234" s="180" t="s">
        <v>870</v>
      </c>
      <c r="H234" s="3" t="s">
        <v>84</v>
      </c>
      <c r="J234" s="177" t="s">
        <v>746</v>
      </c>
      <c r="K234" s="178" t="s">
        <v>747</v>
      </c>
      <c r="L234" s="177" t="s">
        <v>204</v>
      </c>
      <c r="R234" s="61"/>
    </row>
    <row r="235" spans="6:18" s="62" customFormat="1" ht="12.75">
      <c r="F235" s="1">
        <v>233</v>
      </c>
      <c r="G235" s="180" t="s">
        <v>871</v>
      </c>
      <c r="H235" s="3" t="s">
        <v>204</v>
      </c>
      <c r="J235" s="177" t="s">
        <v>748</v>
      </c>
      <c r="K235" s="178" t="s">
        <v>749</v>
      </c>
      <c r="L235" s="177" t="s">
        <v>148</v>
      </c>
      <c r="R235" s="61"/>
    </row>
    <row r="236" spans="6:18" s="62" customFormat="1" ht="12.75">
      <c r="F236" s="1">
        <v>234</v>
      </c>
      <c r="G236" s="180" t="s">
        <v>872</v>
      </c>
      <c r="H236" s="3" t="s">
        <v>204</v>
      </c>
      <c r="J236" s="177" t="s">
        <v>750</v>
      </c>
      <c r="K236" s="178" t="s">
        <v>751</v>
      </c>
      <c r="L236" s="9" t="s">
        <v>5</v>
      </c>
      <c r="R236" s="61"/>
    </row>
    <row r="237" spans="6:18" s="62" customFormat="1" ht="12.75">
      <c r="F237" s="1">
        <v>235</v>
      </c>
      <c r="G237" s="180" t="s">
        <v>873</v>
      </c>
      <c r="H237" s="3" t="s">
        <v>191</v>
      </c>
      <c r="J237" s="177" t="s">
        <v>752</v>
      </c>
      <c r="K237" s="178" t="s">
        <v>753</v>
      </c>
      <c r="L237" s="9" t="s">
        <v>5</v>
      </c>
      <c r="R237" s="61"/>
    </row>
    <row r="238" spans="6:18" s="62" customFormat="1" ht="12.75">
      <c r="F238" s="1">
        <v>236</v>
      </c>
      <c r="G238" s="180" t="s">
        <v>874</v>
      </c>
      <c r="H238" s="3" t="s">
        <v>204</v>
      </c>
      <c r="J238" s="177" t="s">
        <v>754</v>
      </c>
      <c r="K238" s="178" t="s">
        <v>755</v>
      </c>
      <c r="L238" s="9" t="s">
        <v>5</v>
      </c>
      <c r="R238" s="61"/>
    </row>
    <row r="239" spans="6:18" s="62" customFormat="1" ht="12.75">
      <c r="F239" s="1">
        <v>237</v>
      </c>
      <c r="G239" s="180" t="s">
        <v>875</v>
      </c>
      <c r="H239" s="3" t="s">
        <v>364</v>
      </c>
      <c r="J239" s="177" t="s">
        <v>756</v>
      </c>
      <c r="K239" s="178" t="s">
        <v>757</v>
      </c>
      <c r="L239" s="9" t="s">
        <v>5</v>
      </c>
      <c r="R239" s="61"/>
    </row>
    <row r="240" spans="6:18" s="62" customFormat="1" ht="12.75">
      <c r="F240" s="1">
        <v>238</v>
      </c>
      <c r="G240" s="180" t="s">
        <v>876</v>
      </c>
      <c r="H240" s="3" t="s">
        <v>191</v>
      </c>
      <c r="J240" s="177" t="s">
        <v>758</v>
      </c>
      <c r="K240" s="178" t="s">
        <v>759</v>
      </c>
      <c r="L240" s="177" t="s">
        <v>58</v>
      </c>
      <c r="R240" s="61"/>
    </row>
    <row r="241" spans="6:18" s="62" customFormat="1" ht="12.75">
      <c r="F241" s="1">
        <v>239</v>
      </c>
      <c r="G241" s="180" t="s">
        <v>877</v>
      </c>
      <c r="H241" s="3" t="s">
        <v>204</v>
      </c>
      <c r="J241" s="177" t="s">
        <v>760</v>
      </c>
      <c r="K241" s="178" t="s">
        <v>761</v>
      </c>
      <c r="L241" s="9" t="s">
        <v>5</v>
      </c>
      <c r="R241" s="61"/>
    </row>
    <row r="242" spans="6:18" s="62" customFormat="1" ht="12.75">
      <c r="F242" s="1">
        <v>240</v>
      </c>
      <c r="G242" s="180" t="s">
        <v>878</v>
      </c>
      <c r="H242" s="3" t="s">
        <v>191</v>
      </c>
      <c r="J242" s="177" t="s">
        <v>762</v>
      </c>
      <c r="K242" s="178" t="s">
        <v>763</v>
      </c>
      <c r="L242" s="177" t="s">
        <v>19</v>
      </c>
      <c r="R242" s="61"/>
    </row>
    <row r="243" spans="6:18" s="62" customFormat="1" ht="12.75">
      <c r="F243" s="1">
        <v>241</v>
      </c>
      <c r="G243" s="180" t="s">
        <v>879</v>
      </c>
      <c r="H243" s="3" t="s">
        <v>191</v>
      </c>
      <c r="J243" s="177" t="s">
        <v>764</v>
      </c>
      <c r="K243" s="178" t="s">
        <v>765</v>
      </c>
      <c r="L243" s="177" t="s">
        <v>19</v>
      </c>
      <c r="R243" s="61"/>
    </row>
    <row r="244" spans="6:18" s="62" customFormat="1" ht="12.75">
      <c r="F244" s="1">
        <v>242</v>
      </c>
      <c r="G244" s="180" t="s">
        <v>880</v>
      </c>
      <c r="H244" s="3" t="s">
        <v>84</v>
      </c>
      <c r="J244" s="177" t="s">
        <v>766</v>
      </c>
      <c r="K244" s="178" t="s">
        <v>767</v>
      </c>
      <c r="L244" s="177" t="s">
        <v>19</v>
      </c>
      <c r="R244" s="61"/>
    </row>
    <row r="245" spans="6:18" s="62" customFormat="1" ht="12.75">
      <c r="F245" s="1">
        <v>243</v>
      </c>
      <c r="G245" s="180" t="s">
        <v>881</v>
      </c>
      <c r="H245" s="3" t="s">
        <v>84</v>
      </c>
      <c r="J245" s="177" t="s">
        <v>768</v>
      </c>
      <c r="K245" s="178" t="s">
        <v>769</v>
      </c>
      <c r="L245" s="177" t="s">
        <v>29</v>
      </c>
      <c r="R245" s="61"/>
    </row>
    <row r="246" spans="6:18" s="62" customFormat="1" ht="12.75">
      <c r="F246" s="1">
        <v>244</v>
      </c>
      <c r="G246" s="180" t="s">
        <v>882</v>
      </c>
      <c r="H246" s="3" t="s">
        <v>84</v>
      </c>
      <c r="J246" s="177" t="s">
        <v>770</v>
      </c>
      <c r="K246" s="178" t="s">
        <v>771</v>
      </c>
      <c r="L246" s="177" t="s">
        <v>19</v>
      </c>
      <c r="R246" s="61"/>
    </row>
    <row r="247" spans="6:18" s="62" customFormat="1" ht="12.75">
      <c r="F247" s="1">
        <v>245</v>
      </c>
      <c r="G247" s="180" t="s">
        <v>883</v>
      </c>
      <c r="H247" s="3" t="s">
        <v>84</v>
      </c>
      <c r="J247" s="177" t="s">
        <v>772</v>
      </c>
      <c r="K247" s="178" t="s">
        <v>773</v>
      </c>
      <c r="L247" s="177" t="s">
        <v>12</v>
      </c>
      <c r="R247" s="61"/>
    </row>
    <row r="248" spans="6:18" s="62" customFormat="1" ht="12.75">
      <c r="F248" s="1">
        <v>246</v>
      </c>
      <c r="G248" s="180" t="s">
        <v>884</v>
      </c>
      <c r="H248" s="3" t="s">
        <v>552</v>
      </c>
      <c r="J248" s="177" t="s">
        <v>1082</v>
      </c>
      <c r="K248" s="178" t="s">
        <v>1083</v>
      </c>
      <c r="L248" s="177" t="s">
        <v>19</v>
      </c>
      <c r="R248" s="61"/>
    </row>
    <row r="249" spans="6:18" s="62" customFormat="1" ht="12.75">
      <c r="F249" s="1">
        <v>247</v>
      </c>
      <c r="G249" s="180" t="s">
        <v>885</v>
      </c>
      <c r="H249" s="3" t="s">
        <v>552</v>
      </c>
      <c r="J249" s="177" t="s">
        <v>774</v>
      </c>
      <c r="K249" s="178" t="s">
        <v>775</v>
      </c>
      <c r="L249" s="177" t="s">
        <v>12</v>
      </c>
      <c r="R249" s="61"/>
    </row>
    <row r="250" spans="6:18" s="62" customFormat="1" ht="12.75">
      <c r="F250" s="1">
        <v>248</v>
      </c>
      <c r="G250" s="180" t="s">
        <v>886</v>
      </c>
      <c r="H250" s="3" t="s">
        <v>204</v>
      </c>
      <c r="J250" s="177" t="s">
        <v>776</v>
      </c>
      <c r="K250" s="178" t="s">
        <v>777</v>
      </c>
      <c r="L250" s="177" t="s">
        <v>12</v>
      </c>
      <c r="R250" s="61"/>
    </row>
    <row r="251" spans="6:18" s="62" customFormat="1" ht="12.75">
      <c r="F251" s="1">
        <v>249</v>
      </c>
      <c r="G251" s="180" t="s">
        <v>887</v>
      </c>
      <c r="H251" s="3" t="s">
        <v>552</v>
      </c>
      <c r="J251" s="177" t="s">
        <v>778</v>
      </c>
      <c r="K251" s="178" t="s">
        <v>779</v>
      </c>
      <c r="L251" s="177" t="s">
        <v>12</v>
      </c>
      <c r="R251" s="61"/>
    </row>
    <row r="252" spans="6:18" s="62" customFormat="1" ht="12.75">
      <c r="F252" s="1">
        <v>250</v>
      </c>
      <c r="G252" s="180" t="s">
        <v>888</v>
      </c>
      <c r="H252" s="3" t="s">
        <v>552</v>
      </c>
      <c r="J252" s="177" t="s">
        <v>780</v>
      </c>
      <c r="K252" s="178" t="s">
        <v>781</v>
      </c>
      <c r="L252" s="177" t="s">
        <v>12</v>
      </c>
      <c r="R252" s="61"/>
    </row>
    <row r="253" spans="6:18" s="62" customFormat="1" ht="12.75">
      <c r="F253" s="1">
        <v>251</v>
      </c>
      <c r="G253" s="180" t="s">
        <v>889</v>
      </c>
      <c r="H253" s="3" t="s">
        <v>552</v>
      </c>
      <c r="J253" s="177" t="s">
        <v>782</v>
      </c>
      <c r="K253" s="178" t="s">
        <v>783</v>
      </c>
      <c r="L253" s="9" t="s">
        <v>5</v>
      </c>
      <c r="R253" s="61"/>
    </row>
    <row r="254" spans="6:18" s="62" customFormat="1" ht="12.75">
      <c r="F254" s="1">
        <v>252</v>
      </c>
      <c r="G254" s="180" t="s">
        <v>890</v>
      </c>
      <c r="H254" s="3" t="s">
        <v>5</v>
      </c>
      <c r="J254" s="177" t="s">
        <v>784</v>
      </c>
      <c r="K254" s="178" t="s">
        <v>785</v>
      </c>
      <c r="L254" s="9" t="s">
        <v>5</v>
      </c>
      <c r="R254" s="61"/>
    </row>
    <row r="255" spans="6:18" s="62" customFormat="1" ht="12.75">
      <c r="F255" s="1">
        <v>253</v>
      </c>
      <c r="G255" s="180" t="s">
        <v>891</v>
      </c>
      <c r="H255" s="3" t="s">
        <v>5</v>
      </c>
      <c r="J255" s="177" t="s">
        <v>786</v>
      </c>
      <c r="K255" s="178" t="s">
        <v>787</v>
      </c>
      <c r="L255" s="177" t="s">
        <v>23</v>
      </c>
      <c r="R255" s="61"/>
    </row>
    <row r="256" spans="6:18" s="62" customFormat="1" ht="12.75">
      <c r="F256" s="1">
        <v>254</v>
      </c>
      <c r="G256" s="180" t="s">
        <v>892</v>
      </c>
      <c r="H256" s="3" t="s">
        <v>5</v>
      </c>
      <c r="J256" s="177" t="s">
        <v>788</v>
      </c>
      <c r="K256" s="178" t="s">
        <v>789</v>
      </c>
      <c r="L256" s="177" t="s">
        <v>23</v>
      </c>
      <c r="R256" s="61"/>
    </row>
    <row r="257" spans="6:18" s="62" customFormat="1" ht="12.75">
      <c r="F257" s="1">
        <v>255</v>
      </c>
      <c r="G257" s="180" t="s">
        <v>893</v>
      </c>
      <c r="H257" s="3" t="s">
        <v>5</v>
      </c>
      <c r="J257" s="177" t="s">
        <v>790</v>
      </c>
      <c r="K257" s="178" t="s">
        <v>791</v>
      </c>
      <c r="L257" s="177" t="s">
        <v>23</v>
      </c>
      <c r="R257" s="61"/>
    </row>
    <row r="258" spans="6:18" s="62" customFormat="1" ht="12.75">
      <c r="F258" s="1">
        <v>256</v>
      </c>
      <c r="G258" s="180" t="s">
        <v>894</v>
      </c>
      <c r="H258" s="3" t="s">
        <v>5</v>
      </c>
      <c r="J258" s="177" t="s">
        <v>792</v>
      </c>
      <c r="K258" s="178" t="s">
        <v>793</v>
      </c>
      <c r="L258" s="177" t="s">
        <v>23</v>
      </c>
      <c r="R258" s="61"/>
    </row>
    <row r="259" spans="6:18" s="62" customFormat="1" ht="12.75">
      <c r="F259" s="1">
        <v>257</v>
      </c>
      <c r="G259" s="180" t="s">
        <v>895</v>
      </c>
      <c r="H259" s="3" t="s">
        <v>5</v>
      </c>
      <c r="J259" s="177" t="s">
        <v>794</v>
      </c>
      <c r="K259" s="178" t="s">
        <v>795</v>
      </c>
      <c r="L259" s="177" t="s">
        <v>23</v>
      </c>
      <c r="R259" s="61"/>
    </row>
    <row r="260" spans="6:18" s="62" customFormat="1" ht="12.75">
      <c r="F260" s="1">
        <v>258</v>
      </c>
      <c r="G260" s="180" t="s">
        <v>896</v>
      </c>
      <c r="H260" s="3" t="s">
        <v>5</v>
      </c>
      <c r="J260" s="177" t="s">
        <v>796</v>
      </c>
      <c r="K260" s="178" t="s">
        <v>797</v>
      </c>
      <c r="L260" s="177" t="s">
        <v>23</v>
      </c>
      <c r="R260" s="61"/>
    </row>
    <row r="261" spans="6:18" s="62" customFormat="1" ht="12.75">
      <c r="F261" s="1">
        <v>259</v>
      </c>
      <c r="G261" s="180" t="s">
        <v>897</v>
      </c>
      <c r="H261" s="3" t="s">
        <v>5</v>
      </c>
      <c r="J261" s="177" t="s">
        <v>798</v>
      </c>
      <c r="K261" s="178" t="s">
        <v>799</v>
      </c>
      <c r="L261" s="177" t="s">
        <v>23</v>
      </c>
      <c r="R261" s="61"/>
    </row>
    <row r="262" spans="6:18" s="62" customFormat="1" ht="12.75">
      <c r="F262" s="1">
        <v>260</v>
      </c>
      <c r="G262" s="180" t="s">
        <v>898</v>
      </c>
      <c r="H262" s="3" t="s">
        <v>5</v>
      </c>
      <c r="J262" s="177" t="s">
        <v>1084</v>
      </c>
      <c r="K262" s="178" t="s">
        <v>1085</v>
      </c>
      <c r="L262" s="177" t="s">
        <v>16</v>
      </c>
      <c r="R262" s="61"/>
    </row>
    <row r="263" spans="6:18" s="62" customFormat="1" ht="12.75">
      <c r="F263" s="1">
        <v>261</v>
      </c>
      <c r="G263" s="180" t="s">
        <v>899</v>
      </c>
      <c r="H263" s="3" t="s">
        <v>5</v>
      </c>
      <c r="J263" s="177" t="s">
        <v>800</v>
      </c>
      <c r="K263" s="178" t="s">
        <v>801</v>
      </c>
      <c r="L263" s="177" t="s">
        <v>29</v>
      </c>
      <c r="R263" s="61"/>
    </row>
    <row r="264" spans="6:18" s="62" customFormat="1" ht="12.75">
      <c r="F264" s="1">
        <v>262</v>
      </c>
      <c r="G264" s="180" t="s">
        <v>900</v>
      </c>
      <c r="H264" s="3" t="s">
        <v>5</v>
      </c>
      <c r="J264" s="177" t="s">
        <v>802</v>
      </c>
      <c r="K264" s="178" t="s">
        <v>803</v>
      </c>
      <c r="L264" s="177" t="s">
        <v>29</v>
      </c>
      <c r="R264" s="61"/>
    </row>
    <row r="265" spans="6:18" s="62" customFormat="1" ht="12.75">
      <c r="F265" s="1">
        <v>263</v>
      </c>
      <c r="G265" s="180" t="s">
        <v>901</v>
      </c>
      <c r="H265" s="3" t="s">
        <v>5</v>
      </c>
      <c r="J265" s="177" t="s">
        <v>804</v>
      </c>
      <c r="K265" s="178" t="s">
        <v>805</v>
      </c>
      <c r="L265" s="177" t="s">
        <v>19</v>
      </c>
      <c r="R265" s="61"/>
    </row>
    <row r="266" spans="6:18" s="62" customFormat="1" ht="12.75">
      <c r="F266" s="1">
        <v>264</v>
      </c>
      <c r="G266" s="180" t="s">
        <v>902</v>
      </c>
      <c r="H266" s="3" t="s">
        <v>5</v>
      </c>
      <c r="J266" s="177" t="s">
        <v>806</v>
      </c>
      <c r="K266" s="178" t="s">
        <v>807</v>
      </c>
      <c r="L266" s="177" t="s">
        <v>19</v>
      </c>
      <c r="R266" s="61"/>
    </row>
    <row r="267" spans="6:18" s="62" customFormat="1" ht="12.75">
      <c r="F267" s="1">
        <v>265</v>
      </c>
      <c r="G267" s="180" t="s">
        <v>903</v>
      </c>
      <c r="H267" s="3" t="s">
        <v>5</v>
      </c>
      <c r="J267" s="177" t="s">
        <v>808</v>
      </c>
      <c r="K267" s="178" t="s">
        <v>809</v>
      </c>
      <c r="L267" s="177" t="s">
        <v>19</v>
      </c>
      <c r="R267" s="61"/>
    </row>
    <row r="268" spans="6:18" s="62" customFormat="1" ht="12.75">
      <c r="F268" s="1">
        <v>266</v>
      </c>
      <c r="G268" s="180" t="s">
        <v>904</v>
      </c>
      <c r="H268" s="3" t="s">
        <v>5</v>
      </c>
      <c r="J268" s="177" t="s">
        <v>810</v>
      </c>
      <c r="K268" s="178" t="s">
        <v>811</v>
      </c>
      <c r="L268" s="177" t="s">
        <v>29</v>
      </c>
      <c r="R268" s="61"/>
    </row>
    <row r="269" spans="6:18" s="62" customFormat="1" ht="12.75">
      <c r="F269" s="1">
        <v>267</v>
      </c>
      <c r="G269" s="180" t="s">
        <v>905</v>
      </c>
      <c r="H269" s="3" t="s">
        <v>5</v>
      </c>
      <c r="J269" s="177" t="s">
        <v>812</v>
      </c>
      <c r="K269" s="178" t="s">
        <v>813</v>
      </c>
      <c r="L269" s="177" t="s">
        <v>19</v>
      </c>
      <c r="R269" s="61"/>
    </row>
    <row r="270" spans="6:18" s="62" customFormat="1" ht="12.75">
      <c r="F270" s="1">
        <v>268</v>
      </c>
      <c r="G270" s="180" t="s">
        <v>906</v>
      </c>
      <c r="H270" s="3" t="s">
        <v>29</v>
      </c>
      <c r="J270" s="177" t="s">
        <v>814</v>
      </c>
      <c r="K270" s="178" t="s">
        <v>815</v>
      </c>
      <c r="L270" s="177" t="s">
        <v>19</v>
      </c>
      <c r="R270" s="61"/>
    </row>
    <row r="271" spans="6:18" s="62" customFormat="1" ht="12.75">
      <c r="F271" s="1">
        <v>269</v>
      </c>
      <c r="G271" s="180" t="s">
        <v>907</v>
      </c>
      <c r="H271" s="3" t="s">
        <v>29</v>
      </c>
      <c r="J271" s="177" t="s">
        <v>816</v>
      </c>
      <c r="K271" s="178" t="s">
        <v>817</v>
      </c>
      <c r="L271" s="177" t="s">
        <v>29</v>
      </c>
      <c r="R271" s="61"/>
    </row>
    <row r="272" spans="6:18" s="62" customFormat="1" ht="12.75">
      <c r="F272" s="1">
        <v>270</v>
      </c>
      <c r="G272" s="180" t="s">
        <v>908</v>
      </c>
      <c r="H272" s="3" t="s">
        <v>5</v>
      </c>
      <c r="J272" s="177" t="s">
        <v>1048</v>
      </c>
      <c r="K272" s="178" t="s">
        <v>1049</v>
      </c>
      <c r="L272" s="177" t="s">
        <v>29</v>
      </c>
      <c r="R272" s="61"/>
    </row>
    <row r="273" spans="6:18" s="62" customFormat="1" ht="12.75">
      <c r="F273" s="1">
        <v>271</v>
      </c>
      <c r="G273" s="180" t="s">
        <v>909</v>
      </c>
      <c r="H273" s="3" t="s">
        <v>29</v>
      </c>
      <c r="J273" s="177" t="s">
        <v>1050</v>
      </c>
      <c r="K273" s="178" t="s">
        <v>1051</v>
      </c>
      <c r="L273" s="9" t="s">
        <v>5</v>
      </c>
      <c r="R273" s="61"/>
    </row>
    <row r="274" spans="6:18" s="62" customFormat="1" ht="12.75">
      <c r="F274" s="1">
        <v>272</v>
      </c>
      <c r="G274" s="180" t="s">
        <v>910</v>
      </c>
      <c r="H274" s="3" t="s">
        <v>29</v>
      </c>
      <c r="J274" s="177" t="s">
        <v>818</v>
      </c>
      <c r="K274" s="178" t="s">
        <v>819</v>
      </c>
      <c r="L274" s="9" t="s">
        <v>5</v>
      </c>
      <c r="R274" s="61"/>
    </row>
    <row r="275" spans="6:18" s="62" customFormat="1" ht="12.75">
      <c r="F275" s="1">
        <v>273</v>
      </c>
      <c r="G275" s="180" t="s">
        <v>911</v>
      </c>
      <c r="H275" s="3" t="s">
        <v>16</v>
      </c>
      <c r="J275" s="44" t="s">
        <v>820</v>
      </c>
      <c r="K275" s="45" t="s">
        <v>821</v>
      </c>
      <c r="L275" s="44" t="s">
        <v>58</v>
      </c>
      <c r="R275" s="61"/>
    </row>
    <row r="276" spans="6:18" s="62" customFormat="1" ht="12.75">
      <c r="F276" s="1">
        <v>274</v>
      </c>
      <c r="G276" s="180" t="s">
        <v>912</v>
      </c>
      <c r="H276" s="3" t="s">
        <v>5</v>
      </c>
      <c r="J276" s="44" t="s">
        <v>822</v>
      </c>
      <c r="K276" s="45" t="s">
        <v>823</v>
      </c>
      <c r="L276" s="9" t="s">
        <v>5</v>
      </c>
      <c r="R276" s="61"/>
    </row>
    <row r="277" spans="6:18" s="62" customFormat="1" ht="12.75">
      <c r="F277" s="1">
        <v>275</v>
      </c>
      <c r="G277" s="180" t="s">
        <v>913</v>
      </c>
      <c r="H277" s="3" t="s">
        <v>16</v>
      </c>
      <c r="J277" s="44" t="s">
        <v>824</v>
      </c>
      <c r="K277" s="45" t="s">
        <v>825</v>
      </c>
      <c r="L277" s="44" t="s">
        <v>58</v>
      </c>
      <c r="R277" s="61"/>
    </row>
    <row r="278" spans="6:18" s="62" customFormat="1" ht="12.75">
      <c r="F278" s="1">
        <v>276</v>
      </c>
      <c r="G278" s="180" t="s">
        <v>914</v>
      </c>
      <c r="H278" s="3" t="s">
        <v>16</v>
      </c>
      <c r="J278" s="44" t="s">
        <v>1052</v>
      </c>
      <c r="K278" s="45" t="s">
        <v>1067</v>
      </c>
      <c r="L278" s="44" t="s">
        <v>23</v>
      </c>
      <c r="R278" s="61"/>
    </row>
    <row r="279" spans="6:18" s="62" customFormat="1" ht="12.75">
      <c r="F279" s="1">
        <v>277</v>
      </c>
      <c r="G279" s="180" t="s">
        <v>915</v>
      </c>
      <c r="H279" s="3" t="s">
        <v>5</v>
      </c>
      <c r="J279" s="44" t="s">
        <v>1053</v>
      </c>
      <c r="K279" s="45" t="s">
        <v>1068</v>
      </c>
      <c r="L279" s="44" t="s">
        <v>16</v>
      </c>
      <c r="R279" s="61"/>
    </row>
    <row r="280" spans="6:18">
      <c r="F280" s="1">
        <v>278</v>
      </c>
      <c r="G280" s="84" t="s">
        <v>1094</v>
      </c>
      <c r="H280" s="3" t="s">
        <v>5</v>
      </c>
      <c r="J280" s="44" t="s">
        <v>1054</v>
      </c>
      <c r="K280" s="45" t="s">
        <v>1069</v>
      </c>
      <c r="L280" s="44" t="s">
        <v>123</v>
      </c>
    </row>
    <row r="281" spans="6:18">
      <c r="F281" s="1">
        <v>279</v>
      </c>
      <c r="G281" s="84" t="s">
        <v>1095</v>
      </c>
      <c r="H281" s="3" t="s">
        <v>5</v>
      </c>
      <c r="J281" s="44" t="s">
        <v>1055</v>
      </c>
      <c r="K281" s="45" t="s">
        <v>1070</v>
      </c>
      <c r="L281" s="44" t="s">
        <v>148</v>
      </c>
    </row>
    <row r="282" spans="6:18">
      <c r="F282" s="1">
        <v>280</v>
      </c>
      <c r="G282" s="84" t="s">
        <v>1096</v>
      </c>
      <c r="H282" s="3" t="s">
        <v>5</v>
      </c>
      <c r="J282" s="44" t="s">
        <v>1056</v>
      </c>
      <c r="K282" s="45" t="s">
        <v>1071</v>
      </c>
      <c r="L282" s="44" t="s">
        <v>16</v>
      </c>
    </row>
    <row r="283" spans="6:18">
      <c r="F283" s="1">
        <v>281</v>
      </c>
      <c r="G283" s="84" t="s">
        <v>1097</v>
      </c>
      <c r="H283" s="3" t="s">
        <v>21</v>
      </c>
      <c r="J283" s="44" t="s">
        <v>1057</v>
      </c>
      <c r="K283" s="45" t="s">
        <v>1072</v>
      </c>
      <c r="L283" s="44" t="s">
        <v>29</v>
      </c>
    </row>
    <row r="284" spans="6:18">
      <c r="F284" s="1">
        <v>282</v>
      </c>
      <c r="G284" s="84" t="s">
        <v>1098</v>
      </c>
      <c r="H284" s="3" t="s">
        <v>5</v>
      </c>
      <c r="J284" s="44" t="s">
        <v>1058</v>
      </c>
      <c r="K284" s="45" t="s">
        <v>1073</v>
      </c>
      <c r="L284" s="44" t="s">
        <v>29</v>
      </c>
    </row>
    <row r="285" spans="6:18">
      <c r="F285" s="1">
        <v>283</v>
      </c>
      <c r="G285" s="84" t="s">
        <v>1099</v>
      </c>
      <c r="H285" s="3" t="s">
        <v>5</v>
      </c>
      <c r="J285" s="44" t="s">
        <v>1059</v>
      </c>
      <c r="K285" s="45" t="s">
        <v>1074</v>
      </c>
      <c r="L285" s="44" t="s">
        <v>19</v>
      </c>
    </row>
    <row r="286" spans="6:18">
      <c r="F286" s="1">
        <v>284</v>
      </c>
      <c r="G286" s="84" t="s">
        <v>1100</v>
      </c>
      <c r="H286" s="3" t="s">
        <v>216</v>
      </c>
      <c r="J286" s="44" t="s">
        <v>1060</v>
      </c>
      <c r="K286" s="45" t="s">
        <v>1075</v>
      </c>
      <c r="L286" s="44" t="s">
        <v>29</v>
      </c>
    </row>
    <row r="287" spans="6:18">
      <c r="F287" s="1">
        <v>285</v>
      </c>
      <c r="G287" s="84" t="s">
        <v>1101</v>
      </c>
      <c r="H287" s="3" t="s">
        <v>204</v>
      </c>
      <c r="J287" s="44" t="s">
        <v>1061</v>
      </c>
      <c r="K287" s="45" t="s">
        <v>1076</v>
      </c>
      <c r="L287" s="44" t="s">
        <v>29</v>
      </c>
    </row>
    <row r="288" spans="6:18">
      <c r="F288" s="1">
        <v>286</v>
      </c>
      <c r="G288" s="84" t="s">
        <v>1102</v>
      </c>
      <c r="H288" s="3" t="s">
        <v>545</v>
      </c>
      <c r="J288" s="44" t="s">
        <v>1062</v>
      </c>
      <c r="K288" s="45" t="s">
        <v>1077</v>
      </c>
      <c r="L288" s="44" t="s">
        <v>29</v>
      </c>
    </row>
    <row r="289" spans="6:12">
      <c r="F289" s="1">
        <v>287</v>
      </c>
      <c r="G289" s="84" t="s">
        <v>1103</v>
      </c>
      <c r="H289" s="3" t="s">
        <v>5</v>
      </c>
      <c r="J289" s="44" t="s">
        <v>1063</v>
      </c>
      <c r="K289" s="45" t="s">
        <v>1078</v>
      </c>
      <c r="L289" s="44" t="s">
        <v>29</v>
      </c>
    </row>
    <row r="290" spans="6:12">
      <c r="F290" s="1">
        <v>288</v>
      </c>
      <c r="G290" s="84" t="s">
        <v>1104</v>
      </c>
      <c r="H290" s="3" t="s">
        <v>5</v>
      </c>
      <c r="J290" s="44" t="s">
        <v>1064</v>
      </c>
      <c r="K290" s="45" t="s">
        <v>1079</v>
      </c>
      <c r="L290" s="44" t="s">
        <v>148</v>
      </c>
    </row>
    <row r="291" spans="6:12">
      <c r="F291" s="1">
        <v>289</v>
      </c>
      <c r="G291" s="84" t="s">
        <v>1105</v>
      </c>
      <c r="H291" s="3" t="s">
        <v>480</v>
      </c>
      <c r="J291" s="44" t="s">
        <v>1065</v>
      </c>
      <c r="K291" s="45" t="s">
        <v>1080</v>
      </c>
      <c r="L291" s="44" t="s">
        <v>148</v>
      </c>
    </row>
    <row r="292" spans="6:12">
      <c r="F292" s="1">
        <v>290</v>
      </c>
      <c r="G292" s="84" t="s">
        <v>1106</v>
      </c>
      <c r="H292" s="3" t="s">
        <v>259</v>
      </c>
      <c r="J292" s="44" t="s">
        <v>1066</v>
      </c>
      <c r="K292" s="45" t="s">
        <v>1081</v>
      </c>
      <c r="L292" s="44" t="s">
        <v>148</v>
      </c>
    </row>
    <row r="293" spans="6:12">
      <c r="F293" s="1">
        <v>291</v>
      </c>
      <c r="G293" s="84" t="s">
        <v>1107</v>
      </c>
      <c r="H293" s="1" t="s">
        <v>259</v>
      </c>
      <c r="J293" s="44" t="s">
        <v>826</v>
      </c>
      <c r="K293" s="45" t="s">
        <v>827</v>
      </c>
      <c r="L293" s="9" t="s">
        <v>5</v>
      </c>
    </row>
    <row r="294" spans="6:12">
      <c r="F294" s="1">
        <v>292</v>
      </c>
      <c r="G294" s="84" t="s">
        <v>1108</v>
      </c>
      <c r="H294" s="1" t="s">
        <v>480</v>
      </c>
      <c r="J294" s="44" t="s">
        <v>828</v>
      </c>
      <c r="K294" s="45" t="s">
        <v>829</v>
      </c>
      <c r="L294" s="9" t="s">
        <v>5</v>
      </c>
    </row>
    <row r="295" spans="6:12">
      <c r="F295" s="1">
        <v>293</v>
      </c>
      <c r="G295" s="84" t="s">
        <v>1109</v>
      </c>
      <c r="H295" s="1" t="s">
        <v>259</v>
      </c>
      <c r="J295" s="44" t="s">
        <v>1029</v>
      </c>
      <c r="K295" s="45" t="s">
        <v>1037</v>
      </c>
      <c r="L295" s="9" t="s">
        <v>5</v>
      </c>
    </row>
    <row r="296" spans="6:12">
      <c r="F296" s="1">
        <v>294</v>
      </c>
      <c r="G296" s="84" t="s">
        <v>1110</v>
      </c>
      <c r="H296" s="1" t="s">
        <v>480</v>
      </c>
      <c r="J296" s="44" t="s">
        <v>1030</v>
      </c>
      <c r="K296" s="45" t="s">
        <v>1039</v>
      </c>
      <c r="L296" s="44" t="s">
        <v>148</v>
      </c>
    </row>
    <row r="297" spans="6:12">
      <c r="F297" s="1">
        <v>295</v>
      </c>
      <c r="G297" s="84" t="s">
        <v>1111</v>
      </c>
      <c r="H297" s="1" t="s">
        <v>19</v>
      </c>
      <c r="J297" s="44" t="s">
        <v>1031</v>
      </c>
      <c r="K297" s="45" t="s">
        <v>1040</v>
      </c>
      <c r="L297" s="44" t="s">
        <v>29</v>
      </c>
    </row>
    <row r="298" spans="6:12">
      <c r="F298" s="1">
        <v>296</v>
      </c>
      <c r="G298" s="84" t="s">
        <v>1112</v>
      </c>
      <c r="H298" s="1" t="s">
        <v>19</v>
      </c>
      <c r="J298" s="44" t="s">
        <v>1032</v>
      </c>
      <c r="K298" s="45" t="s">
        <v>1041</v>
      </c>
      <c r="L298" s="44" t="s">
        <v>123</v>
      </c>
    </row>
    <row r="299" spans="6:12">
      <c r="F299" s="1">
        <v>297</v>
      </c>
      <c r="G299" s="84" t="s">
        <v>1113</v>
      </c>
      <c r="H299" s="1" t="s">
        <v>5</v>
      </c>
      <c r="J299" s="44" t="s">
        <v>1033</v>
      </c>
      <c r="K299" s="45" t="s">
        <v>1042</v>
      </c>
      <c r="L299" s="44" t="s">
        <v>29</v>
      </c>
    </row>
    <row r="300" spans="6:12">
      <c r="F300" s="1">
        <v>298</v>
      </c>
      <c r="G300" s="84" t="s">
        <v>1114</v>
      </c>
      <c r="H300" s="1" t="s">
        <v>5</v>
      </c>
      <c r="J300" s="44" t="s">
        <v>1034</v>
      </c>
      <c r="K300" s="45" t="s">
        <v>1043</v>
      </c>
      <c r="L300" s="44" t="s">
        <v>29</v>
      </c>
    </row>
    <row r="301" spans="6:12">
      <c r="F301" s="1">
        <v>299</v>
      </c>
      <c r="G301" s="84" t="s">
        <v>1115</v>
      </c>
      <c r="H301" s="1" t="s">
        <v>5</v>
      </c>
      <c r="J301" s="44" t="s">
        <v>1035</v>
      </c>
      <c r="K301" s="45" t="s">
        <v>1044</v>
      </c>
      <c r="L301" s="44" t="s">
        <v>29</v>
      </c>
    </row>
    <row r="302" spans="6:12">
      <c r="F302" s="1">
        <v>300</v>
      </c>
      <c r="G302" s="84" t="s">
        <v>1116</v>
      </c>
      <c r="H302" s="1" t="s">
        <v>5</v>
      </c>
      <c r="J302" s="44" t="s">
        <v>1036</v>
      </c>
      <c r="K302" s="45" t="s">
        <v>1045</v>
      </c>
      <c r="L302" s="44" t="s">
        <v>29</v>
      </c>
    </row>
    <row r="303" spans="6:12">
      <c r="F303" s="1">
        <v>301</v>
      </c>
      <c r="G303" s="84" t="s">
        <v>1117</v>
      </c>
      <c r="H303" s="1" t="s">
        <v>38</v>
      </c>
      <c r="J303" s="44" t="s">
        <v>1210</v>
      </c>
      <c r="K303" s="45" t="s">
        <v>1350</v>
      </c>
      <c r="L303" s="9" t="s">
        <v>5</v>
      </c>
    </row>
    <row r="304" spans="6:12">
      <c r="F304" s="1">
        <v>302</v>
      </c>
      <c r="G304" s="84" t="s">
        <v>1118</v>
      </c>
      <c r="H304" s="1" t="s">
        <v>38</v>
      </c>
      <c r="J304" s="44" t="s">
        <v>1211</v>
      </c>
      <c r="K304" s="45" t="s">
        <v>1351</v>
      </c>
      <c r="L304" s="44" t="s">
        <v>29</v>
      </c>
    </row>
    <row r="305" spans="6:12">
      <c r="F305" s="1">
        <v>303</v>
      </c>
      <c r="G305" s="84" t="s">
        <v>1119</v>
      </c>
      <c r="H305" s="1" t="s">
        <v>5</v>
      </c>
      <c r="J305" s="44" t="s">
        <v>1212</v>
      </c>
      <c r="K305" s="45" t="s">
        <v>1352</v>
      </c>
      <c r="L305" s="44" t="s">
        <v>463</v>
      </c>
    </row>
    <row r="306" spans="6:12">
      <c r="F306" s="1">
        <v>304</v>
      </c>
      <c r="G306" s="84" t="s">
        <v>1120</v>
      </c>
      <c r="H306" s="1" t="s">
        <v>38</v>
      </c>
      <c r="J306" s="44" t="s">
        <v>1213</v>
      </c>
      <c r="K306" s="45" t="s">
        <v>1353</v>
      </c>
      <c r="L306" s="44" t="s">
        <v>948</v>
      </c>
    </row>
    <row r="307" spans="6:12">
      <c r="F307" s="1">
        <v>305</v>
      </c>
      <c r="G307" s="84" t="s">
        <v>1121</v>
      </c>
      <c r="H307" s="1" t="s">
        <v>38</v>
      </c>
      <c r="J307" s="44" t="s">
        <v>1214</v>
      </c>
      <c r="K307" s="45" t="s">
        <v>1354</v>
      </c>
      <c r="L307" s="9" t="s">
        <v>5</v>
      </c>
    </row>
    <row r="308" spans="6:12">
      <c r="F308" s="1">
        <v>306</v>
      </c>
      <c r="G308" s="84" t="s">
        <v>1122</v>
      </c>
      <c r="H308" s="1" t="s">
        <v>38</v>
      </c>
      <c r="J308" s="44" t="s">
        <v>1215</v>
      </c>
      <c r="K308" s="45" t="s">
        <v>1355</v>
      </c>
      <c r="L308" s="44" t="s">
        <v>34</v>
      </c>
    </row>
    <row r="309" spans="6:12">
      <c r="F309" s="1">
        <v>307</v>
      </c>
      <c r="G309" s="84" t="s">
        <v>1123</v>
      </c>
      <c r="H309" s="1" t="s">
        <v>38</v>
      </c>
      <c r="J309" s="44" t="s">
        <v>1216</v>
      </c>
      <c r="K309" s="45" t="s">
        <v>1356</v>
      </c>
      <c r="L309" s="44" t="s">
        <v>29</v>
      </c>
    </row>
    <row r="310" spans="6:12">
      <c r="F310" s="1">
        <v>308</v>
      </c>
      <c r="G310" s="84" t="s">
        <v>1124</v>
      </c>
      <c r="H310" s="1" t="s">
        <v>307</v>
      </c>
      <c r="J310" s="44" t="s">
        <v>1217</v>
      </c>
      <c r="K310" s="45" t="s">
        <v>1357</v>
      </c>
      <c r="L310" s="9" t="s">
        <v>5</v>
      </c>
    </row>
    <row r="311" spans="6:12">
      <c r="F311" s="1">
        <v>309</v>
      </c>
      <c r="G311" s="84" t="s">
        <v>1125</v>
      </c>
      <c r="H311" s="1" t="s">
        <v>38</v>
      </c>
      <c r="J311" s="44" t="s">
        <v>1218</v>
      </c>
      <c r="K311" s="45" t="s">
        <v>1358</v>
      </c>
      <c r="L311" s="9" t="s">
        <v>5</v>
      </c>
    </row>
    <row r="312" spans="6:12">
      <c r="F312" s="1">
        <v>310</v>
      </c>
      <c r="G312" s="84" t="s">
        <v>1126</v>
      </c>
      <c r="H312" s="1" t="s">
        <v>38</v>
      </c>
      <c r="J312" s="44" t="s">
        <v>1219</v>
      </c>
      <c r="K312" s="45" t="s">
        <v>1359</v>
      </c>
      <c r="L312" s="9" t="s">
        <v>5</v>
      </c>
    </row>
    <row r="313" spans="6:12">
      <c r="F313" s="1">
        <v>311</v>
      </c>
      <c r="G313" s="84" t="s">
        <v>1127</v>
      </c>
      <c r="H313" s="1" t="s">
        <v>38</v>
      </c>
      <c r="J313" s="44" t="s">
        <v>1347</v>
      </c>
      <c r="K313" s="45" t="s">
        <v>1360</v>
      </c>
      <c r="L313" s="9" t="s">
        <v>5</v>
      </c>
    </row>
    <row r="314" spans="6:12">
      <c r="F314" s="1">
        <v>312</v>
      </c>
      <c r="G314" s="84" t="s">
        <v>1128</v>
      </c>
      <c r="H314" s="1" t="s">
        <v>307</v>
      </c>
      <c r="J314" s="131" t="s">
        <v>1425</v>
      </c>
      <c r="K314" s="181" t="s">
        <v>1527</v>
      </c>
      <c r="L314" s="9" t="s">
        <v>5</v>
      </c>
    </row>
    <row r="315" spans="6:12">
      <c r="F315" s="1">
        <v>313</v>
      </c>
      <c r="G315" s="84" t="s">
        <v>1129</v>
      </c>
      <c r="H315" s="1" t="s">
        <v>463</v>
      </c>
      <c r="J315" s="131" t="s">
        <v>1426</v>
      </c>
      <c r="K315" s="181" t="s">
        <v>1528</v>
      </c>
      <c r="L315" s="131" t="s">
        <v>58</v>
      </c>
    </row>
    <row r="316" spans="6:12">
      <c r="F316" s="1">
        <v>314</v>
      </c>
      <c r="G316" s="84" t="s">
        <v>1130</v>
      </c>
      <c r="H316" s="1" t="s">
        <v>36</v>
      </c>
      <c r="J316" s="131" t="s">
        <v>1427</v>
      </c>
      <c r="K316" s="181" t="s">
        <v>1529</v>
      </c>
      <c r="L316" s="131" t="s">
        <v>23</v>
      </c>
    </row>
    <row r="317" spans="6:12">
      <c r="F317" s="1">
        <v>315</v>
      </c>
      <c r="G317" s="84" t="s">
        <v>1131</v>
      </c>
      <c r="H317" s="1" t="s">
        <v>125</v>
      </c>
      <c r="J317" s="131" t="s">
        <v>1428</v>
      </c>
      <c r="K317" s="181" t="s">
        <v>1530</v>
      </c>
      <c r="L317" s="131" t="s">
        <v>222</v>
      </c>
    </row>
    <row r="318" spans="6:12">
      <c r="F318" s="1">
        <v>316</v>
      </c>
      <c r="G318" s="84" t="s">
        <v>1132</v>
      </c>
      <c r="H318" s="1" t="s">
        <v>125</v>
      </c>
      <c r="J318" s="131" t="s">
        <v>1429</v>
      </c>
      <c r="K318" s="181" t="s">
        <v>1531</v>
      </c>
      <c r="L318" s="131" t="s">
        <v>23</v>
      </c>
    </row>
    <row r="319" spans="6:12">
      <c r="F319" s="1">
        <v>317</v>
      </c>
      <c r="G319" s="84" t="s">
        <v>1133</v>
      </c>
      <c r="H319" s="1" t="s">
        <v>125</v>
      </c>
      <c r="J319" s="131" t="s">
        <v>1430</v>
      </c>
      <c r="K319" s="181" t="s">
        <v>1532</v>
      </c>
      <c r="L319" s="9" t="s">
        <v>5</v>
      </c>
    </row>
    <row r="320" spans="6:12">
      <c r="F320" s="1">
        <v>318</v>
      </c>
      <c r="G320" s="84" t="s">
        <v>1134</v>
      </c>
      <c r="H320" s="1" t="s">
        <v>307</v>
      </c>
      <c r="J320" s="131" t="s">
        <v>1431</v>
      </c>
      <c r="K320" s="181" t="s">
        <v>1533</v>
      </c>
      <c r="L320" s="9" t="s">
        <v>5</v>
      </c>
    </row>
    <row r="321" spans="6:12">
      <c r="F321" s="1">
        <v>319</v>
      </c>
      <c r="G321" s="84" t="s">
        <v>1135</v>
      </c>
      <c r="H321" s="1" t="s">
        <v>38</v>
      </c>
      <c r="J321" s="131" t="s">
        <v>1432</v>
      </c>
      <c r="K321" s="181" t="s">
        <v>1534</v>
      </c>
      <c r="L321" s="131" t="s">
        <v>552</v>
      </c>
    </row>
    <row r="322" spans="6:12">
      <c r="F322" s="1">
        <v>320</v>
      </c>
      <c r="G322" s="84" t="s">
        <v>1136</v>
      </c>
      <c r="H322" s="1" t="s">
        <v>307</v>
      </c>
      <c r="J322" s="131" t="s">
        <v>1433</v>
      </c>
      <c r="K322" s="181" t="s">
        <v>1535</v>
      </c>
      <c r="L322" s="131" t="s">
        <v>501</v>
      </c>
    </row>
    <row r="323" spans="6:12">
      <c r="F323" s="1">
        <v>321</v>
      </c>
      <c r="G323" s="84" t="s">
        <v>1137</v>
      </c>
      <c r="H323" s="1" t="s">
        <v>463</v>
      </c>
      <c r="J323" s="131" t="s">
        <v>1434</v>
      </c>
      <c r="K323" s="181" t="s">
        <v>1485</v>
      </c>
      <c r="L323" s="131" t="s">
        <v>501</v>
      </c>
    </row>
    <row r="324" spans="6:12">
      <c r="F324" s="1">
        <v>322</v>
      </c>
      <c r="G324" s="84" t="s">
        <v>1138</v>
      </c>
      <c r="H324" s="1" t="s">
        <v>515</v>
      </c>
      <c r="J324" s="131" t="s">
        <v>1435</v>
      </c>
      <c r="K324" s="240" t="s">
        <v>1486</v>
      </c>
      <c r="L324" s="184" t="s">
        <v>552</v>
      </c>
    </row>
    <row r="325" spans="6:12">
      <c r="F325" s="1">
        <v>323</v>
      </c>
      <c r="G325" s="84" t="s">
        <v>1139</v>
      </c>
      <c r="H325" s="1" t="s">
        <v>307</v>
      </c>
      <c r="J325" s="131" t="s">
        <v>1436</v>
      </c>
      <c r="K325" s="240" t="s">
        <v>1933</v>
      </c>
      <c r="L325" s="184" t="s">
        <v>207</v>
      </c>
    </row>
    <row r="326" spans="6:12">
      <c r="F326" s="1">
        <v>324</v>
      </c>
      <c r="G326" s="84" t="s">
        <v>1140</v>
      </c>
      <c r="H326" s="1" t="s">
        <v>5</v>
      </c>
      <c r="J326" s="131" t="s">
        <v>1437</v>
      </c>
      <c r="K326" s="240" t="s">
        <v>1487</v>
      </c>
      <c r="L326" s="9" t="s">
        <v>5</v>
      </c>
    </row>
    <row r="327" spans="6:12">
      <c r="F327" s="1">
        <v>325</v>
      </c>
      <c r="G327" s="84" t="s">
        <v>1141</v>
      </c>
      <c r="H327" s="1" t="s">
        <v>307</v>
      </c>
      <c r="J327" s="131" t="s">
        <v>1438</v>
      </c>
      <c r="K327" s="181" t="s">
        <v>1488</v>
      </c>
      <c r="L327" s="131" t="s">
        <v>222</v>
      </c>
    </row>
    <row r="328" spans="6:12">
      <c r="F328" s="1">
        <v>326</v>
      </c>
      <c r="G328" s="84" t="s">
        <v>1142</v>
      </c>
      <c r="H328" s="1" t="s">
        <v>307</v>
      </c>
      <c r="J328" s="131" t="s">
        <v>1439</v>
      </c>
      <c r="K328" s="181" t="s">
        <v>1489</v>
      </c>
      <c r="L328" s="131" t="s">
        <v>313</v>
      </c>
    </row>
    <row r="329" spans="6:12">
      <c r="F329" s="1">
        <v>327</v>
      </c>
      <c r="G329" s="84" t="s">
        <v>1143</v>
      </c>
      <c r="H329" s="1" t="s">
        <v>36</v>
      </c>
      <c r="J329" s="131" t="s">
        <v>1440</v>
      </c>
      <c r="K329" s="181" t="s">
        <v>1490</v>
      </c>
      <c r="L329" s="131" t="s">
        <v>310</v>
      </c>
    </row>
    <row r="330" spans="6:12">
      <c r="F330" s="1">
        <v>328</v>
      </c>
      <c r="G330" s="84" t="s">
        <v>1144</v>
      </c>
      <c r="H330" s="1" t="s">
        <v>34</v>
      </c>
      <c r="J330" s="131" t="s">
        <v>1441</v>
      </c>
      <c r="K330" s="181" t="s">
        <v>1491</v>
      </c>
      <c r="L330" s="131" t="s">
        <v>123</v>
      </c>
    </row>
    <row r="331" spans="6:12">
      <c r="F331" s="1">
        <v>329</v>
      </c>
      <c r="G331" s="84" t="s">
        <v>1145</v>
      </c>
      <c r="H331" s="1" t="s">
        <v>637</v>
      </c>
      <c r="J331" s="131" t="s">
        <v>1442</v>
      </c>
      <c r="K331" s="181" t="s">
        <v>1492</v>
      </c>
      <c r="L331" s="131" t="s">
        <v>313</v>
      </c>
    </row>
    <row r="332" spans="6:12">
      <c r="F332" s="1">
        <v>330</v>
      </c>
      <c r="G332" s="84" t="s">
        <v>1146</v>
      </c>
      <c r="H332" s="1" t="s">
        <v>34</v>
      </c>
      <c r="J332" s="131" t="s">
        <v>1443</v>
      </c>
      <c r="K332" s="181" t="s">
        <v>1493</v>
      </c>
      <c r="L332" s="131" t="s">
        <v>313</v>
      </c>
    </row>
    <row r="333" spans="6:12">
      <c r="F333" s="1">
        <v>331</v>
      </c>
      <c r="G333" s="84" t="s">
        <v>1147</v>
      </c>
      <c r="H333" s="1" t="s">
        <v>932</v>
      </c>
      <c r="J333" s="131" t="s">
        <v>1444</v>
      </c>
      <c r="K333" s="181" t="s">
        <v>1494</v>
      </c>
      <c r="L333" s="9" t="s">
        <v>5</v>
      </c>
    </row>
    <row r="334" spans="6:12">
      <c r="F334" s="1">
        <v>332</v>
      </c>
      <c r="G334" s="84" t="s">
        <v>1148</v>
      </c>
      <c r="H334" s="1" t="s">
        <v>34</v>
      </c>
      <c r="J334" s="131" t="s">
        <v>1445</v>
      </c>
      <c r="K334" s="181" t="s">
        <v>1495</v>
      </c>
      <c r="L334" s="9" t="s">
        <v>5</v>
      </c>
    </row>
    <row r="335" spans="6:12">
      <c r="F335" s="1">
        <v>333</v>
      </c>
      <c r="G335" s="84" t="s">
        <v>1149</v>
      </c>
      <c r="H335" s="1" t="s">
        <v>372</v>
      </c>
      <c r="J335" s="131" t="s">
        <v>1446</v>
      </c>
      <c r="K335" s="181" t="s">
        <v>1496</v>
      </c>
      <c r="L335" s="9" t="s">
        <v>5</v>
      </c>
    </row>
    <row r="336" spans="6:12">
      <c r="F336" s="1">
        <v>334</v>
      </c>
      <c r="G336" s="84" t="s">
        <v>1150</v>
      </c>
      <c r="H336" s="1" t="s">
        <v>932</v>
      </c>
      <c r="J336" s="131" t="s">
        <v>1447</v>
      </c>
      <c r="K336" s="181" t="s">
        <v>1497</v>
      </c>
      <c r="L336" s="9" t="s">
        <v>5</v>
      </c>
    </row>
    <row r="337" spans="6:12">
      <c r="F337" s="1">
        <v>335</v>
      </c>
      <c r="G337" s="84" t="s">
        <v>1151</v>
      </c>
      <c r="H337" s="1" t="s">
        <v>310</v>
      </c>
      <c r="J337" s="131" t="s">
        <v>1448</v>
      </c>
      <c r="K337" s="181" t="s">
        <v>1498</v>
      </c>
      <c r="L337" s="9" t="s">
        <v>5</v>
      </c>
    </row>
    <row r="338" spans="6:12">
      <c r="F338" s="1">
        <v>336</v>
      </c>
      <c r="G338" s="84" t="s">
        <v>1152</v>
      </c>
      <c r="H338" s="1" t="s">
        <v>932</v>
      </c>
      <c r="J338" s="131" t="s">
        <v>1449</v>
      </c>
      <c r="K338" s="181" t="s">
        <v>1499</v>
      </c>
      <c r="L338" s="131" t="s">
        <v>16</v>
      </c>
    </row>
    <row r="339" spans="6:12">
      <c r="F339" s="1">
        <v>337</v>
      </c>
      <c r="G339" s="84" t="s">
        <v>1153</v>
      </c>
      <c r="H339" s="1" t="s">
        <v>602</v>
      </c>
      <c r="J339" s="131" t="s">
        <v>1450</v>
      </c>
      <c r="K339" s="181" t="s">
        <v>1500</v>
      </c>
      <c r="L339" s="131" t="s">
        <v>23</v>
      </c>
    </row>
    <row r="340" spans="6:12">
      <c r="F340" s="1">
        <v>338</v>
      </c>
      <c r="G340" s="84" t="s">
        <v>1154</v>
      </c>
      <c r="H340" s="1" t="s">
        <v>932</v>
      </c>
      <c r="J340" s="131" t="s">
        <v>1451</v>
      </c>
      <c r="K340" s="181" t="s">
        <v>1501</v>
      </c>
      <c r="L340" s="131" t="s">
        <v>23</v>
      </c>
    </row>
    <row r="341" spans="6:12">
      <c r="F341" s="1">
        <v>339</v>
      </c>
      <c r="G341" s="84" t="s">
        <v>1155</v>
      </c>
      <c r="H341" s="1" t="s">
        <v>637</v>
      </c>
      <c r="J341" s="131" t="s">
        <v>1452</v>
      </c>
      <c r="K341" s="181" t="s">
        <v>1502</v>
      </c>
      <c r="L341" s="9" t="s">
        <v>5</v>
      </c>
    </row>
    <row r="342" spans="6:12">
      <c r="F342" s="1">
        <v>340</v>
      </c>
      <c r="G342" s="84" t="s">
        <v>1156</v>
      </c>
      <c r="H342" s="1" t="s">
        <v>5</v>
      </c>
      <c r="J342" s="131" t="s">
        <v>1453</v>
      </c>
      <c r="K342" s="182"/>
      <c r="L342" s="183"/>
    </row>
    <row r="343" spans="6:12">
      <c r="F343" s="1">
        <v>341</v>
      </c>
      <c r="G343" s="84" t="s">
        <v>1157</v>
      </c>
      <c r="H343" s="3" t="s">
        <v>125</v>
      </c>
      <c r="J343" s="131" t="s">
        <v>1454</v>
      </c>
      <c r="K343" s="181" t="s">
        <v>1503</v>
      </c>
      <c r="L343" s="131" t="s">
        <v>16</v>
      </c>
    </row>
    <row r="344" spans="6:12">
      <c r="F344" s="1">
        <v>342</v>
      </c>
      <c r="G344" s="84" t="s">
        <v>1158</v>
      </c>
      <c r="H344" s="3" t="s">
        <v>125</v>
      </c>
      <c r="J344" s="131" t="s">
        <v>1455</v>
      </c>
      <c r="K344" s="181" t="s">
        <v>1504</v>
      </c>
      <c r="L344" s="9" t="s">
        <v>5</v>
      </c>
    </row>
    <row r="345" spans="6:12">
      <c r="F345" s="1">
        <v>343</v>
      </c>
      <c r="G345" s="84" t="s">
        <v>1159</v>
      </c>
      <c r="H345" s="1" t="s">
        <v>313</v>
      </c>
      <c r="J345" s="131" t="s">
        <v>1456</v>
      </c>
      <c r="K345" s="181" t="s">
        <v>1505</v>
      </c>
      <c r="L345" s="9" t="s">
        <v>5</v>
      </c>
    </row>
    <row r="346" spans="6:12">
      <c r="F346" s="1">
        <v>344</v>
      </c>
      <c r="G346" s="84" t="s">
        <v>1160</v>
      </c>
      <c r="H346" s="1" t="s">
        <v>313</v>
      </c>
      <c r="J346" s="131" t="s">
        <v>1457</v>
      </c>
      <c r="K346" s="181" t="s">
        <v>1506</v>
      </c>
      <c r="L346" s="9" t="s">
        <v>5</v>
      </c>
    </row>
    <row r="347" spans="6:12">
      <c r="F347" s="1">
        <v>345</v>
      </c>
      <c r="G347" s="84" t="s">
        <v>1161</v>
      </c>
      <c r="H347" s="1" t="s">
        <v>313</v>
      </c>
      <c r="J347" s="131" t="s">
        <v>1458</v>
      </c>
      <c r="K347" s="181" t="s">
        <v>1507</v>
      </c>
      <c r="L347" s="9" t="s">
        <v>5</v>
      </c>
    </row>
    <row r="348" spans="6:12">
      <c r="F348" s="1">
        <v>346</v>
      </c>
      <c r="G348" s="84" t="s">
        <v>1162</v>
      </c>
      <c r="H348" s="3" t="s">
        <v>43</v>
      </c>
      <c r="J348" s="131" t="s">
        <v>1459</v>
      </c>
      <c r="K348" s="181" t="s">
        <v>1508</v>
      </c>
      <c r="L348" s="9" t="s">
        <v>5</v>
      </c>
    </row>
    <row r="349" spans="6:12">
      <c r="F349" s="1">
        <v>347</v>
      </c>
      <c r="G349" s="180" t="s">
        <v>1366</v>
      </c>
      <c r="H349" s="44" t="s">
        <v>5</v>
      </c>
      <c r="J349" s="131" t="s">
        <v>1460</v>
      </c>
      <c r="K349" s="181" t="s">
        <v>1509</v>
      </c>
      <c r="L349" s="9" t="s">
        <v>5</v>
      </c>
    </row>
    <row r="350" spans="6:12">
      <c r="F350" s="1">
        <v>348</v>
      </c>
      <c r="G350" s="180" t="s">
        <v>1367</v>
      </c>
      <c r="H350" s="44" t="s">
        <v>310</v>
      </c>
      <c r="J350" s="131" t="s">
        <v>1461</v>
      </c>
      <c r="K350" s="240" t="s">
        <v>1934</v>
      </c>
      <c r="L350" s="9" t="s">
        <v>5</v>
      </c>
    </row>
    <row r="351" spans="6:12">
      <c r="F351" s="1">
        <v>349</v>
      </c>
      <c r="G351" s="180" t="s">
        <v>1368</v>
      </c>
      <c r="H351" s="3" t="s">
        <v>310</v>
      </c>
      <c r="J351" s="131" t="s">
        <v>1462</v>
      </c>
      <c r="K351" s="181" t="s">
        <v>1510</v>
      </c>
      <c r="L351" s="131" t="s">
        <v>130</v>
      </c>
    </row>
    <row r="352" spans="6:12">
      <c r="F352" s="1">
        <v>350</v>
      </c>
      <c r="G352" s="180" t="s">
        <v>1369</v>
      </c>
      <c r="H352" s="3" t="s">
        <v>34</v>
      </c>
      <c r="J352" s="131" t="s">
        <v>1463</v>
      </c>
      <c r="K352" s="181" t="s">
        <v>1511</v>
      </c>
      <c r="L352" s="131" t="s">
        <v>43</v>
      </c>
    </row>
    <row r="353" spans="6:12">
      <c r="F353" s="1">
        <v>351</v>
      </c>
      <c r="G353" s="180" t="s">
        <v>1370</v>
      </c>
      <c r="H353" s="3" t="s">
        <v>512</v>
      </c>
      <c r="J353" s="131" t="s">
        <v>1464</v>
      </c>
      <c r="K353" s="181" t="s">
        <v>1512</v>
      </c>
      <c r="L353" s="131" t="s">
        <v>207</v>
      </c>
    </row>
    <row r="354" spans="6:12">
      <c r="F354" s="1">
        <v>352</v>
      </c>
      <c r="G354" s="180" t="s">
        <v>1371</v>
      </c>
      <c r="H354" s="3" t="s">
        <v>512</v>
      </c>
      <c r="J354" s="131" t="s">
        <v>1465</v>
      </c>
      <c r="K354" s="181" t="s">
        <v>1513</v>
      </c>
      <c r="L354" s="131" t="s">
        <v>207</v>
      </c>
    </row>
    <row r="355" spans="6:12">
      <c r="F355" s="1">
        <v>353</v>
      </c>
      <c r="G355" s="180" t="s">
        <v>1372</v>
      </c>
      <c r="H355" s="3" t="s">
        <v>310</v>
      </c>
      <c r="J355" s="131" t="s">
        <v>1466</v>
      </c>
      <c r="K355" s="181" t="s">
        <v>1514</v>
      </c>
      <c r="L355" s="9" t="s">
        <v>5</v>
      </c>
    </row>
    <row r="356" spans="6:12">
      <c r="F356" s="1">
        <v>354</v>
      </c>
      <c r="G356" s="180" t="s">
        <v>1373</v>
      </c>
      <c r="H356" s="3" t="s">
        <v>5</v>
      </c>
      <c r="J356" s="131" t="s">
        <v>1467</v>
      </c>
      <c r="K356" s="182"/>
      <c r="L356" s="183"/>
    </row>
    <row r="357" spans="6:12">
      <c r="F357" s="1">
        <v>355</v>
      </c>
      <c r="G357" s="180" t="s">
        <v>1374</v>
      </c>
      <c r="H357" s="3" t="s">
        <v>25</v>
      </c>
      <c r="J357" s="131" t="s">
        <v>1468</v>
      </c>
      <c r="K357" s="182"/>
      <c r="L357" s="183"/>
    </row>
    <row r="358" spans="6:12">
      <c r="F358" s="1">
        <v>356</v>
      </c>
      <c r="G358" s="180" t="s">
        <v>1375</v>
      </c>
      <c r="H358" s="3" t="s">
        <v>284</v>
      </c>
      <c r="J358" s="131" t="s">
        <v>1469</v>
      </c>
      <c r="K358" s="181" t="s">
        <v>1536</v>
      </c>
      <c r="L358" s="9" t="s">
        <v>5</v>
      </c>
    </row>
    <row r="359" spans="6:12">
      <c r="F359" s="1">
        <v>357</v>
      </c>
      <c r="G359" s="180" t="s">
        <v>1376</v>
      </c>
      <c r="H359" s="3" t="s">
        <v>501</v>
      </c>
      <c r="J359" s="131" t="s">
        <v>1470</v>
      </c>
      <c r="K359" s="181" t="s">
        <v>1537</v>
      </c>
      <c r="L359" s="9" t="s">
        <v>5</v>
      </c>
    </row>
    <row r="360" spans="6:12">
      <c r="F360" s="1">
        <v>358</v>
      </c>
      <c r="G360" s="180" t="s">
        <v>1377</v>
      </c>
      <c r="H360" s="3" t="s">
        <v>545</v>
      </c>
      <c r="J360" s="131" t="s">
        <v>1471</v>
      </c>
      <c r="K360" s="181" t="s">
        <v>1515</v>
      </c>
      <c r="L360" s="131" t="s">
        <v>3</v>
      </c>
    </row>
    <row r="361" spans="6:12">
      <c r="F361" s="1">
        <v>359</v>
      </c>
      <c r="G361" s="180" t="s">
        <v>1378</v>
      </c>
      <c r="H361" s="3" t="s">
        <v>5</v>
      </c>
      <c r="J361" s="131" t="s">
        <v>1472</v>
      </c>
      <c r="K361" s="181" t="s">
        <v>1538</v>
      </c>
      <c r="L361" s="131" t="s">
        <v>216</v>
      </c>
    </row>
    <row r="362" spans="6:12">
      <c r="F362" s="1">
        <v>360</v>
      </c>
      <c r="G362" s="180" t="s">
        <v>1379</v>
      </c>
      <c r="H362" s="3" t="s">
        <v>545</v>
      </c>
      <c r="J362" s="131" t="s">
        <v>1473</v>
      </c>
      <c r="K362" s="181" t="s">
        <v>1539</v>
      </c>
      <c r="L362" s="131" t="s">
        <v>222</v>
      </c>
    </row>
    <row r="363" spans="6:12">
      <c r="F363" s="1">
        <v>361</v>
      </c>
      <c r="G363" s="180" t="s">
        <v>1380</v>
      </c>
      <c r="H363" s="3" t="s">
        <v>297</v>
      </c>
      <c r="J363" s="131" t="s">
        <v>1474</v>
      </c>
      <c r="K363" s="181" t="s">
        <v>1516</v>
      </c>
      <c r="L363" s="131" t="s">
        <v>66</v>
      </c>
    </row>
    <row r="364" spans="6:12">
      <c r="F364" s="1">
        <v>362</v>
      </c>
      <c r="G364" s="180" t="s">
        <v>1381</v>
      </c>
      <c r="H364" s="3" t="s">
        <v>5</v>
      </c>
      <c r="J364" s="131" t="s">
        <v>1475</v>
      </c>
      <c r="K364" s="181" t="s">
        <v>1517</v>
      </c>
      <c r="L364" s="131" t="s">
        <v>637</v>
      </c>
    </row>
    <row r="365" spans="6:12">
      <c r="F365" s="1">
        <v>363</v>
      </c>
      <c r="G365" s="180" t="s">
        <v>1382</v>
      </c>
      <c r="H365" s="3" t="s">
        <v>545</v>
      </c>
      <c r="J365" s="131" t="s">
        <v>1476</v>
      </c>
      <c r="K365" s="181" t="s">
        <v>1518</v>
      </c>
      <c r="L365" s="9" t="s">
        <v>5</v>
      </c>
    </row>
    <row r="366" spans="6:12">
      <c r="F366" s="1">
        <v>364</v>
      </c>
      <c r="G366" s="180" t="s">
        <v>1383</v>
      </c>
      <c r="H366" s="3" t="s">
        <v>5</v>
      </c>
      <c r="J366" s="131" t="s">
        <v>1477</v>
      </c>
      <c r="K366" s="181" t="s">
        <v>1519</v>
      </c>
      <c r="L366" s="9" t="s">
        <v>5</v>
      </c>
    </row>
    <row r="367" spans="6:12">
      <c r="F367" s="1">
        <v>365</v>
      </c>
      <c r="G367" s="180" t="s">
        <v>1384</v>
      </c>
      <c r="H367" s="3" t="s">
        <v>5</v>
      </c>
      <c r="J367" s="131" t="s">
        <v>1478</v>
      </c>
      <c r="K367" s="181" t="s">
        <v>1520</v>
      </c>
      <c r="L367" s="131" t="s">
        <v>19</v>
      </c>
    </row>
    <row r="368" spans="6:12">
      <c r="F368" s="1">
        <v>366</v>
      </c>
      <c r="G368" s="180" t="s">
        <v>1385</v>
      </c>
      <c r="H368" s="3" t="s">
        <v>5</v>
      </c>
      <c r="J368" s="131" t="s">
        <v>1479</v>
      </c>
      <c r="K368" s="181" t="s">
        <v>1521</v>
      </c>
      <c r="L368" s="131" t="s">
        <v>3</v>
      </c>
    </row>
    <row r="369" spans="6:12">
      <c r="F369" s="1">
        <v>367</v>
      </c>
      <c r="G369" s="180" t="s">
        <v>1386</v>
      </c>
      <c r="H369" s="3" t="s">
        <v>552</v>
      </c>
      <c r="J369" s="131" t="s">
        <v>1480</v>
      </c>
      <c r="K369" s="181" t="s">
        <v>1522</v>
      </c>
      <c r="L369" s="9" t="s">
        <v>5</v>
      </c>
    </row>
    <row r="370" spans="6:12">
      <c r="F370" s="1">
        <v>368</v>
      </c>
      <c r="G370" s="180" t="s">
        <v>1387</v>
      </c>
      <c r="H370" s="3" t="s">
        <v>12</v>
      </c>
      <c r="J370" s="131" t="s">
        <v>1481</v>
      </c>
      <c r="K370" s="181" t="s">
        <v>1523</v>
      </c>
      <c r="L370" s="9" t="s">
        <v>5</v>
      </c>
    </row>
    <row r="371" spans="6:12">
      <c r="F371" s="1">
        <v>369</v>
      </c>
      <c r="G371" s="180" t="s">
        <v>1388</v>
      </c>
      <c r="H371" s="3" t="s">
        <v>5</v>
      </c>
      <c r="J371" s="131" t="s">
        <v>1482</v>
      </c>
      <c r="K371" s="181" t="s">
        <v>1524</v>
      </c>
      <c r="L371" s="9" t="s">
        <v>5</v>
      </c>
    </row>
    <row r="372" spans="6:12">
      <c r="F372" s="1">
        <v>370</v>
      </c>
      <c r="G372" s="180" t="s">
        <v>1389</v>
      </c>
      <c r="H372" s="3" t="s">
        <v>284</v>
      </c>
      <c r="J372" s="131" t="s">
        <v>1483</v>
      </c>
      <c r="K372" s="181" t="s">
        <v>1525</v>
      </c>
      <c r="L372" s="9" t="s">
        <v>5</v>
      </c>
    </row>
    <row r="373" spans="6:12">
      <c r="F373" s="1">
        <v>371</v>
      </c>
      <c r="G373" s="180" t="s">
        <v>1390</v>
      </c>
      <c r="H373" s="3" t="s">
        <v>390</v>
      </c>
      <c r="J373" s="131" t="s">
        <v>1484</v>
      </c>
      <c r="K373" s="181" t="s">
        <v>1526</v>
      </c>
      <c r="L373" s="44" t="s">
        <v>19</v>
      </c>
    </row>
    <row r="374" spans="6:12">
      <c r="F374" s="1">
        <v>372</v>
      </c>
      <c r="G374" s="180" t="s">
        <v>1391</v>
      </c>
      <c r="H374" s="3" t="s">
        <v>5</v>
      </c>
      <c r="J374" s="131" t="s">
        <v>1685</v>
      </c>
      <c r="K374" s="181" t="s">
        <v>1691</v>
      </c>
      <c r="L374" s="44" t="s">
        <v>341</v>
      </c>
    </row>
    <row r="375" spans="6:12">
      <c r="F375" s="1">
        <v>373</v>
      </c>
      <c r="G375" s="180" t="s">
        <v>1392</v>
      </c>
      <c r="H375" s="3" t="s">
        <v>284</v>
      </c>
      <c r="J375" s="131" t="s">
        <v>1686</v>
      </c>
      <c r="K375" s="181" t="s">
        <v>1692</v>
      </c>
      <c r="L375" s="44" t="s">
        <v>36</v>
      </c>
    </row>
    <row r="376" spans="6:12">
      <c r="F376" s="1">
        <v>374</v>
      </c>
      <c r="G376" s="180" t="s">
        <v>1393</v>
      </c>
      <c r="H376" s="3" t="s">
        <v>284</v>
      </c>
      <c r="J376" s="131" t="s">
        <v>1687</v>
      </c>
      <c r="K376" s="181" t="s">
        <v>1693</v>
      </c>
      <c r="L376" s="9" t="s">
        <v>5</v>
      </c>
    </row>
    <row r="377" spans="6:12">
      <c r="F377" s="1">
        <v>375</v>
      </c>
      <c r="G377" s="180" t="s">
        <v>1394</v>
      </c>
      <c r="H377" s="3" t="s">
        <v>12</v>
      </c>
      <c r="J377" s="131" t="s">
        <v>1688</v>
      </c>
      <c r="K377" s="181" t="s">
        <v>1694</v>
      </c>
      <c r="L377" s="44" t="s">
        <v>284</v>
      </c>
    </row>
    <row r="378" spans="6:12">
      <c r="F378" s="1">
        <v>376</v>
      </c>
      <c r="G378" s="180" t="s">
        <v>1395</v>
      </c>
      <c r="H378" s="3" t="s">
        <v>12</v>
      </c>
      <c r="J378" s="131" t="s">
        <v>1689</v>
      </c>
      <c r="K378" s="181" t="s">
        <v>1695</v>
      </c>
      <c r="L378" s="44" t="s">
        <v>501</v>
      </c>
    </row>
    <row r="379" spans="6:12">
      <c r="F379" s="1">
        <v>377</v>
      </c>
      <c r="G379" s="180" t="s">
        <v>1396</v>
      </c>
      <c r="H379" s="3" t="s">
        <v>12</v>
      </c>
      <c r="J379" s="131" t="s">
        <v>1690</v>
      </c>
      <c r="K379" s="181" t="s">
        <v>1696</v>
      </c>
      <c r="L379" s="9" t="s">
        <v>5</v>
      </c>
    </row>
    <row r="380" spans="6:12">
      <c r="F380" s="1">
        <v>378</v>
      </c>
      <c r="G380" s="180" t="s">
        <v>1397</v>
      </c>
      <c r="H380" s="3" t="s">
        <v>5</v>
      </c>
      <c r="J380" s="25" t="s">
        <v>1765</v>
      </c>
      <c r="K380" s="20" t="s">
        <v>1849</v>
      </c>
      <c r="L380" s="131" t="s">
        <v>23</v>
      </c>
    </row>
    <row r="381" spans="6:12">
      <c r="F381" s="1">
        <v>379</v>
      </c>
      <c r="G381" s="180" t="s">
        <v>1398</v>
      </c>
      <c r="H381" s="3" t="s">
        <v>5</v>
      </c>
      <c r="J381" s="25" t="s">
        <v>1766</v>
      </c>
      <c r="K381" s="20" t="s">
        <v>1850</v>
      </c>
      <c r="L381" s="131" t="s">
        <v>12</v>
      </c>
    </row>
    <row r="382" spans="6:12">
      <c r="F382" s="1">
        <v>380</v>
      </c>
      <c r="G382" s="180" t="s">
        <v>1399</v>
      </c>
      <c r="H382" s="3" t="s">
        <v>66</v>
      </c>
      <c r="J382" s="25" t="s">
        <v>1767</v>
      </c>
      <c r="K382" s="20" t="s">
        <v>1851</v>
      </c>
      <c r="L382" s="131" t="s">
        <v>3</v>
      </c>
    </row>
    <row r="383" spans="6:12">
      <c r="F383" s="1">
        <v>381</v>
      </c>
      <c r="G383" s="180" t="s">
        <v>1400</v>
      </c>
      <c r="H383" s="3" t="s">
        <v>5</v>
      </c>
      <c r="J383" s="25" t="s">
        <v>1768</v>
      </c>
      <c r="K383" s="20" t="s">
        <v>1852</v>
      </c>
      <c r="L383" s="131" t="s">
        <v>341</v>
      </c>
    </row>
    <row r="384" spans="6:12">
      <c r="F384" s="1">
        <v>382</v>
      </c>
      <c r="G384" s="180" t="s">
        <v>1401</v>
      </c>
      <c r="H384" s="3" t="s">
        <v>501</v>
      </c>
      <c r="J384" s="25" t="s">
        <v>1769</v>
      </c>
      <c r="K384" s="20" t="s">
        <v>1853</v>
      </c>
      <c r="L384" s="131" t="s">
        <v>25</v>
      </c>
    </row>
    <row r="385" spans="6:12">
      <c r="F385" s="1">
        <v>383</v>
      </c>
      <c r="G385" s="180" t="s">
        <v>1402</v>
      </c>
      <c r="H385" s="3" t="s">
        <v>501</v>
      </c>
      <c r="J385" s="25" t="s">
        <v>1770</v>
      </c>
      <c r="K385" s="20" t="s">
        <v>1854</v>
      </c>
      <c r="L385" s="9" t="s">
        <v>5</v>
      </c>
    </row>
    <row r="386" spans="6:12">
      <c r="F386" s="1">
        <v>384</v>
      </c>
      <c r="G386" s="180" t="s">
        <v>1403</v>
      </c>
      <c r="H386" s="3" t="s">
        <v>5</v>
      </c>
      <c r="J386" s="25" t="s">
        <v>1771</v>
      </c>
      <c r="K386" s="20" t="s">
        <v>1855</v>
      </c>
      <c r="L386" s="131" t="s">
        <v>222</v>
      </c>
    </row>
    <row r="387" spans="6:12">
      <c r="F387" s="1">
        <v>385</v>
      </c>
      <c r="G387" s="180" t="s">
        <v>1404</v>
      </c>
      <c r="H387" s="3" t="s">
        <v>297</v>
      </c>
      <c r="J387" s="25" t="s">
        <v>1772</v>
      </c>
      <c r="K387" s="20" t="s">
        <v>1856</v>
      </c>
      <c r="L387" s="131" t="s">
        <v>207</v>
      </c>
    </row>
    <row r="388" spans="6:12">
      <c r="F388" s="1">
        <v>386</v>
      </c>
      <c r="G388" s="180" t="s">
        <v>1405</v>
      </c>
      <c r="H388" s="3" t="s">
        <v>297</v>
      </c>
      <c r="J388" s="25" t="s">
        <v>1773</v>
      </c>
      <c r="K388" s="20" t="s">
        <v>1857</v>
      </c>
      <c r="L388" s="9" t="s">
        <v>5</v>
      </c>
    </row>
    <row r="389" spans="6:12">
      <c r="F389" s="1">
        <v>387</v>
      </c>
      <c r="G389" s="180" t="s">
        <v>1406</v>
      </c>
      <c r="H389" s="3" t="s">
        <v>5</v>
      </c>
      <c r="J389" s="25" t="s">
        <v>1774</v>
      </c>
      <c r="K389" s="20" t="s">
        <v>1858</v>
      </c>
      <c r="L389" s="131" t="s">
        <v>16</v>
      </c>
    </row>
    <row r="390" spans="6:12">
      <c r="F390" s="1">
        <v>388</v>
      </c>
      <c r="G390" s="180" t="s">
        <v>1407</v>
      </c>
      <c r="H390" s="3" t="s">
        <v>552</v>
      </c>
      <c r="J390" s="25" t="s">
        <v>1775</v>
      </c>
      <c r="K390" s="20" t="s">
        <v>1859</v>
      </c>
      <c r="L390" s="9" t="s">
        <v>5</v>
      </c>
    </row>
    <row r="391" spans="6:12">
      <c r="F391" s="1">
        <v>389</v>
      </c>
      <c r="G391" s="180" t="s">
        <v>1408</v>
      </c>
      <c r="H391" s="3" t="s">
        <v>501</v>
      </c>
      <c r="J391" s="25" t="s">
        <v>1776</v>
      </c>
      <c r="K391" s="20" t="s">
        <v>1860</v>
      </c>
      <c r="L391" s="131" t="s">
        <v>297</v>
      </c>
    </row>
    <row r="392" spans="6:12">
      <c r="F392" s="1">
        <v>390</v>
      </c>
      <c r="G392" s="180" t="s">
        <v>1409</v>
      </c>
      <c r="H392" s="3" t="s">
        <v>284</v>
      </c>
      <c r="J392" s="25" t="s">
        <v>1777</v>
      </c>
      <c r="K392" s="20" t="s">
        <v>1861</v>
      </c>
      <c r="L392" s="131" t="s">
        <v>204</v>
      </c>
    </row>
    <row r="393" spans="6:12">
      <c r="F393" s="1">
        <v>391</v>
      </c>
      <c r="G393" s="180" t="s">
        <v>1410</v>
      </c>
      <c r="H393" s="3" t="s">
        <v>284</v>
      </c>
      <c r="J393" s="25" t="s">
        <v>1778</v>
      </c>
      <c r="K393" s="20" t="s">
        <v>1862</v>
      </c>
      <c r="L393" s="131" t="s">
        <v>23</v>
      </c>
    </row>
    <row r="394" spans="6:12">
      <c r="F394" s="1">
        <v>392</v>
      </c>
      <c r="G394" s="180" t="s">
        <v>1411</v>
      </c>
      <c r="H394" s="3" t="s">
        <v>284</v>
      </c>
      <c r="J394" s="25" t="s">
        <v>1779</v>
      </c>
      <c r="K394" s="20" t="s">
        <v>1863</v>
      </c>
      <c r="L394" s="9" t="s">
        <v>5</v>
      </c>
    </row>
    <row r="395" spans="6:12">
      <c r="F395" s="1">
        <v>393</v>
      </c>
      <c r="G395" s="180" t="s">
        <v>1412</v>
      </c>
      <c r="H395" s="3" t="s">
        <v>25</v>
      </c>
      <c r="J395" s="25" t="s">
        <v>1780</v>
      </c>
      <c r="K395" s="20" t="s">
        <v>1864</v>
      </c>
      <c r="L395" s="131" t="s">
        <v>222</v>
      </c>
    </row>
    <row r="396" spans="6:12">
      <c r="F396" s="1">
        <v>394</v>
      </c>
      <c r="G396" s="180" t="s">
        <v>1413</v>
      </c>
      <c r="H396" s="3" t="s">
        <v>284</v>
      </c>
      <c r="J396" s="25" t="s">
        <v>1781</v>
      </c>
      <c r="K396" s="20" t="s">
        <v>1865</v>
      </c>
      <c r="L396" s="131" t="s">
        <v>390</v>
      </c>
    </row>
    <row r="397" spans="6:12">
      <c r="F397" s="1">
        <v>395</v>
      </c>
      <c r="G397" s="180" t="s">
        <v>1414</v>
      </c>
      <c r="H397" s="3" t="s">
        <v>390</v>
      </c>
      <c r="J397" s="25" t="s">
        <v>1782</v>
      </c>
      <c r="K397" s="20" t="s">
        <v>1866</v>
      </c>
      <c r="L397" s="131" t="s">
        <v>16</v>
      </c>
    </row>
    <row r="398" spans="6:12">
      <c r="F398" s="1">
        <v>396</v>
      </c>
      <c r="G398" s="180" t="s">
        <v>1415</v>
      </c>
      <c r="H398" s="3" t="s">
        <v>390</v>
      </c>
      <c r="J398" s="25" t="s">
        <v>1783</v>
      </c>
      <c r="K398" s="20" t="s">
        <v>1867</v>
      </c>
      <c r="L398" s="131" t="s">
        <v>390</v>
      </c>
    </row>
    <row r="399" spans="6:12">
      <c r="F399" s="1">
        <v>397</v>
      </c>
      <c r="G399" s="180" t="s">
        <v>1416</v>
      </c>
      <c r="H399" s="1" t="s">
        <v>390</v>
      </c>
      <c r="J399" s="25" t="s">
        <v>1784</v>
      </c>
      <c r="K399" s="20" t="s">
        <v>1868</v>
      </c>
      <c r="L399" s="131" t="s">
        <v>23</v>
      </c>
    </row>
    <row r="400" spans="6:12">
      <c r="F400" s="1">
        <v>398</v>
      </c>
      <c r="G400" s="180" t="s">
        <v>1365</v>
      </c>
      <c r="H400" s="1" t="s">
        <v>5</v>
      </c>
      <c r="J400" s="25" t="s">
        <v>1785</v>
      </c>
      <c r="K400" s="20" t="s">
        <v>1869</v>
      </c>
      <c r="L400" s="3" t="s">
        <v>5</v>
      </c>
    </row>
    <row r="401" spans="6:12">
      <c r="F401" s="1">
        <v>399</v>
      </c>
      <c r="G401" s="23" t="s">
        <v>1560</v>
      </c>
      <c r="H401" s="184" t="s">
        <v>23</v>
      </c>
      <c r="J401" s="25" t="s">
        <v>1786</v>
      </c>
      <c r="K401" s="20" t="s">
        <v>1870</v>
      </c>
      <c r="L401" s="131" t="s">
        <v>307</v>
      </c>
    </row>
    <row r="402" spans="6:12">
      <c r="F402" s="1">
        <v>400</v>
      </c>
      <c r="G402" s="203" t="s">
        <v>1756</v>
      </c>
      <c r="H402" s="1" t="s">
        <v>5</v>
      </c>
      <c r="J402" s="25" t="s">
        <v>1787</v>
      </c>
      <c r="K402" s="20" t="s">
        <v>1871</v>
      </c>
      <c r="L402" s="9" t="s">
        <v>5</v>
      </c>
    </row>
    <row r="403" spans="6:12">
      <c r="F403" s="1">
        <v>401</v>
      </c>
      <c r="G403" s="203" t="s">
        <v>1757</v>
      </c>
      <c r="H403" s="1" t="s">
        <v>5</v>
      </c>
      <c r="J403" s="25" t="s">
        <v>1788</v>
      </c>
      <c r="K403" s="20" t="s">
        <v>1872</v>
      </c>
      <c r="L403" s="9" t="s">
        <v>5</v>
      </c>
    </row>
    <row r="404" spans="6:12">
      <c r="J404" s="25" t="s">
        <v>1789</v>
      </c>
      <c r="K404" s="20" t="s">
        <v>1873</v>
      </c>
      <c r="L404" s="131" t="s">
        <v>84</v>
      </c>
    </row>
    <row r="405" spans="6:12">
      <c r="J405" s="25" t="s">
        <v>1790</v>
      </c>
      <c r="K405" s="20" t="s">
        <v>1874</v>
      </c>
      <c r="L405" s="131" t="s">
        <v>284</v>
      </c>
    </row>
    <row r="406" spans="6:12">
      <c r="J406" s="25" t="s">
        <v>1791</v>
      </c>
      <c r="K406" s="20" t="s">
        <v>1875</v>
      </c>
      <c r="L406" s="9" t="s">
        <v>5</v>
      </c>
    </row>
    <row r="407" spans="6:12">
      <c r="J407" s="25" t="s">
        <v>1792</v>
      </c>
      <c r="K407" s="20" t="s">
        <v>1876</v>
      </c>
      <c r="L407" s="9" t="s">
        <v>5</v>
      </c>
    </row>
    <row r="408" spans="6:12">
      <c r="J408" s="25" t="s">
        <v>1793</v>
      </c>
      <c r="K408" s="20" t="s">
        <v>1877</v>
      </c>
      <c r="L408" s="131" t="s">
        <v>84</v>
      </c>
    </row>
    <row r="409" spans="6:12">
      <c r="J409" s="25" t="s">
        <v>1794</v>
      </c>
      <c r="K409" s="20" t="s">
        <v>1878</v>
      </c>
      <c r="L409" s="131" t="s">
        <v>84</v>
      </c>
    </row>
    <row r="410" spans="6:12">
      <c r="J410" s="25" t="s">
        <v>1795</v>
      </c>
      <c r="K410" s="20" t="s">
        <v>1879</v>
      </c>
      <c r="L410" s="131" t="s">
        <v>552</v>
      </c>
    </row>
    <row r="411" spans="6:12">
      <c r="J411" s="25" t="s">
        <v>1796</v>
      </c>
      <c r="K411" s="20" t="s">
        <v>1880</v>
      </c>
      <c r="L411" s="131" t="s">
        <v>501</v>
      </c>
    </row>
    <row r="412" spans="6:12">
      <c r="J412" s="25" t="s">
        <v>1797</v>
      </c>
      <c r="K412" s="20" t="s">
        <v>1881</v>
      </c>
      <c r="L412" s="131" t="s">
        <v>390</v>
      </c>
    </row>
    <row r="413" spans="6:12">
      <c r="J413" s="25" t="s">
        <v>1798</v>
      </c>
      <c r="K413" s="20" t="s">
        <v>1882</v>
      </c>
      <c r="L413" s="131" t="s">
        <v>29</v>
      </c>
    </row>
    <row r="414" spans="6:12">
      <c r="J414" s="25" t="s">
        <v>1799</v>
      </c>
      <c r="K414" s="20" t="s">
        <v>1883</v>
      </c>
      <c r="L414" s="131" t="s">
        <v>29</v>
      </c>
    </row>
    <row r="415" spans="6:12">
      <c r="J415" s="25" t="s">
        <v>1800</v>
      </c>
      <c r="K415" s="20" t="s">
        <v>1884</v>
      </c>
      <c r="L415" s="131" t="s">
        <v>29</v>
      </c>
    </row>
    <row r="416" spans="6:12">
      <c r="J416" s="25" t="s">
        <v>1801</v>
      </c>
      <c r="K416" s="20" t="s">
        <v>1885</v>
      </c>
      <c r="L416" s="9" t="s">
        <v>5</v>
      </c>
    </row>
    <row r="417" spans="10:12">
      <c r="J417" s="25" t="s">
        <v>1802</v>
      </c>
      <c r="K417" s="20" t="s">
        <v>1886</v>
      </c>
      <c r="L417" s="131" t="s">
        <v>130</v>
      </c>
    </row>
    <row r="418" spans="10:12">
      <c r="J418" s="25" t="s">
        <v>1803</v>
      </c>
      <c r="K418" s="20" t="s">
        <v>1887</v>
      </c>
      <c r="L418" s="131" t="s">
        <v>310</v>
      </c>
    </row>
    <row r="419" spans="10:12">
      <c r="J419" s="25" t="s">
        <v>1804</v>
      </c>
      <c r="K419" s="20" t="s">
        <v>1888</v>
      </c>
      <c r="L419" s="9" t="s">
        <v>5</v>
      </c>
    </row>
    <row r="420" spans="10:12">
      <c r="J420" s="25" t="s">
        <v>1805</v>
      </c>
      <c r="K420" s="20" t="s">
        <v>1889</v>
      </c>
      <c r="L420" s="131" t="s">
        <v>125</v>
      </c>
    </row>
    <row r="421" spans="10:12">
      <c r="J421" s="25" t="s">
        <v>1806</v>
      </c>
      <c r="K421" s="20" t="s">
        <v>1890</v>
      </c>
      <c r="L421" s="131" t="s">
        <v>341</v>
      </c>
    </row>
    <row r="422" spans="10:12">
      <c r="J422" s="25" t="s">
        <v>1807</v>
      </c>
      <c r="K422" s="20" t="s">
        <v>1891</v>
      </c>
      <c r="L422" s="131" t="s">
        <v>14</v>
      </c>
    </row>
    <row r="423" spans="10:12">
      <c r="J423" s="25" t="s">
        <v>1808</v>
      </c>
      <c r="K423" s="20" t="s">
        <v>1892</v>
      </c>
      <c r="L423" s="131" t="s">
        <v>43</v>
      </c>
    </row>
    <row r="424" spans="10:12">
      <c r="J424" s="25" t="s">
        <v>1809</v>
      </c>
      <c r="K424" s="20" t="s">
        <v>1893</v>
      </c>
      <c r="L424" s="131" t="s">
        <v>932</v>
      </c>
    </row>
    <row r="425" spans="10:12">
      <c r="J425" s="25" t="s">
        <v>1810</v>
      </c>
      <c r="K425" s="20" t="s">
        <v>1894</v>
      </c>
      <c r="L425" s="131" t="s">
        <v>34</v>
      </c>
    </row>
    <row r="426" spans="10:12">
      <c r="J426" s="25" t="s">
        <v>1811</v>
      </c>
      <c r="K426" s="20" t="s">
        <v>1895</v>
      </c>
      <c r="L426" s="131" t="s">
        <v>38</v>
      </c>
    </row>
    <row r="427" spans="10:12">
      <c r="J427" s="25" t="s">
        <v>1812</v>
      </c>
      <c r="K427" s="20" t="s">
        <v>1896</v>
      </c>
      <c r="L427" s="131" t="s">
        <v>16</v>
      </c>
    </row>
    <row r="428" spans="10:12">
      <c r="J428" s="25" t="s">
        <v>1813</v>
      </c>
      <c r="K428" s="20" t="s">
        <v>1897</v>
      </c>
      <c r="L428" s="9" t="s">
        <v>5</v>
      </c>
    </row>
    <row r="429" spans="10:12">
      <c r="J429" s="25" t="s">
        <v>1814</v>
      </c>
      <c r="K429" s="20" t="s">
        <v>1898</v>
      </c>
      <c r="L429" s="131" t="s">
        <v>14</v>
      </c>
    </row>
    <row r="430" spans="10:12">
      <c r="J430" s="25" t="s">
        <v>1815</v>
      </c>
      <c r="K430" s="20" t="s">
        <v>1899</v>
      </c>
      <c r="L430" s="131" t="s">
        <v>3</v>
      </c>
    </row>
    <row r="431" spans="10:12">
      <c r="J431" s="25" t="s">
        <v>1816</v>
      </c>
      <c r="K431" s="20" t="s">
        <v>1900</v>
      </c>
      <c r="L431" s="131" t="s">
        <v>259</v>
      </c>
    </row>
    <row r="432" spans="10:12">
      <c r="J432" s="25" t="s">
        <v>1817</v>
      </c>
      <c r="K432" s="20" t="s">
        <v>1901</v>
      </c>
      <c r="L432" s="131" t="s">
        <v>341</v>
      </c>
    </row>
    <row r="433" spans="10:12">
      <c r="J433" s="25" t="s">
        <v>1818</v>
      </c>
      <c r="K433" s="20" t="s">
        <v>1902</v>
      </c>
      <c r="L433" s="131" t="s">
        <v>125</v>
      </c>
    </row>
    <row r="434" spans="10:12">
      <c r="J434" s="25" t="s">
        <v>1819</v>
      </c>
      <c r="K434" s="20" t="s">
        <v>1903</v>
      </c>
      <c r="L434" s="9" t="s">
        <v>5</v>
      </c>
    </row>
    <row r="435" spans="10:12">
      <c r="J435" s="25" t="s">
        <v>1820</v>
      </c>
      <c r="K435" s="20" t="s">
        <v>1904</v>
      </c>
      <c r="L435" s="9" t="s">
        <v>5</v>
      </c>
    </row>
    <row r="436" spans="10:12">
      <c r="J436" s="25" t="s">
        <v>1821</v>
      </c>
      <c r="K436" s="20" t="s">
        <v>1905</v>
      </c>
      <c r="L436" s="131" t="s">
        <v>14</v>
      </c>
    </row>
    <row r="437" spans="10:12">
      <c r="J437" s="25" t="s">
        <v>1822</v>
      </c>
      <c r="K437" s="20" t="s">
        <v>1906</v>
      </c>
      <c r="L437" s="131" t="s">
        <v>259</v>
      </c>
    </row>
    <row r="438" spans="10:12">
      <c r="J438" s="25" t="s">
        <v>1823</v>
      </c>
      <c r="K438" s="20" t="s">
        <v>1907</v>
      </c>
      <c r="L438" s="131" t="s">
        <v>259</v>
      </c>
    </row>
    <row r="439" spans="10:12">
      <c r="J439" s="25" t="s">
        <v>1824</v>
      </c>
      <c r="K439" s="20" t="s">
        <v>1908</v>
      </c>
      <c r="L439" s="131" t="s">
        <v>259</v>
      </c>
    </row>
    <row r="440" spans="10:12">
      <c r="J440" s="25" t="s">
        <v>1825</v>
      </c>
      <c r="K440" s="20" t="s">
        <v>1909</v>
      </c>
      <c r="L440" s="131" t="s">
        <v>148</v>
      </c>
    </row>
    <row r="441" spans="10:12">
      <c r="J441" s="25" t="s">
        <v>1826</v>
      </c>
      <c r="K441" s="20" t="s">
        <v>1910</v>
      </c>
      <c r="L441" s="9" t="s">
        <v>5</v>
      </c>
    </row>
    <row r="442" spans="10:12">
      <c r="J442" s="25" t="s">
        <v>1827</v>
      </c>
      <c r="K442" s="20" t="s">
        <v>1911</v>
      </c>
      <c r="L442" s="9" t="s">
        <v>5</v>
      </c>
    </row>
    <row r="443" spans="10:12">
      <c r="J443" s="25" t="s">
        <v>1828</v>
      </c>
      <c r="K443" s="20" t="s">
        <v>1912</v>
      </c>
      <c r="L443" s="131" t="s">
        <v>307</v>
      </c>
    </row>
    <row r="444" spans="10:12">
      <c r="J444" s="25" t="s">
        <v>1829</v>
      </c>
      <c r="K444" s="20" t="s">
        <v>1913</v>
      </c>
      <c r="L444" s="9" t="s">
        <v>5</v>
      </c>
    </row>
    <row r="445" spans="10:12">
      <c r="J445" s="25" t="s">
        <v>1830</v>
      </c>
      <c r="K445" s="20" t="s">
        <v>1914</v>
      </c>
      <c r="L445" s="9" t="s">
        <v>5</v>
      </c>
    </row>
    <row r="446" spans="10:12">
      <c r="J446" s="25" t="s">
        <v>1831</v>
      </c>
      <c r="K446" s="20" t="s">
        <v>1915</v>
      </c>
      <c r="L446" s="9" t="s">
        <v>5</v>
      </c>
    </row>
    <row r="447" spans="10:12">
      <c r="J447" s="25" t="s">
        <v>1832</v>
      </c>
      <c r="K447" s="20" t="s">
        <v>1916</v>
      </c>
      <c r="L447" s="9" t="s">
        <v>5</v>
      </c>
    </row>
    <row r="448" spans="10:12">
      <c r="J448" s="25" t="s">
        <v>1833</v>
      </c>
      <c r="K448" s="20" t="s">
        <v>1917</v>
      </c>
      <c r="L448" s="131" t="s">
        <v>16</v>
      </c>
    </row>
    <row r="449" spans="10:12">
      <c r="J449" s="25" t="s">
        <v>1834</v>
      </c>
      <c r="K449" s="20" t="s">
        <v>1918</v>
      </c>
      <c r="L449" s="9" t="s">
        <v>5</v>
      </c>
    </row>
    <row r="450" spans="10:12">
      <c r="J450" s="25" t="s">
        <v>1835</v>
      </c>
      <c r="K450" s="20" t="s">
        <v>1919</v>
      </c>
      <c r="L450" s="131" t="s">
        <v>23</v>
      </c>
    </row>
    <row r="451" spans="10:12">
      <c r="J451" s="25" t="s">
        <v>1836</v>
      </c>
      <c r="K451" s="20" t="s">
        <v>1920</v>
      </c>
      <c r="L451" s="131" t="s">
        <v>23</v>
      </c>
    </row>
    <row r="452" spans="10:12">
      <c r="J452" s="25" t="s">
        <v>1837</v>
      </c>
      <c r="K452" s="20" t="s">
        <v>1921</v>
      </c>
      <c r="L452" s="9" t="s">
        <v>5</v>
      </c>
    </row>
    <row r="453" spans="10:12">
      <c r="J453" s="25" t="s">
        <v>1838</v>
      </c>
      <c r="K453" s="20" t="s">
        <v>1922</v>
      </c>
      <c r="L453" s="131" t="s">
        <v>23</v>
      </c>
    </row>
    <row r="454" spans="10:12">
      <c r="J454" s="25" t="s">
        <v>1839</v>
      </c>
      <c r="K454" s="20" t="s">
        <v>1923</v>
      </c>
      <c r="L454" s="131" t="s">
        <v>23</v>
      </c>
    </row>
    <row r="455" spans="10:12">
      <c r="J455" s="25" t="s">
        <v>1840</v>
      </c>
      <c r="K455" s="20" t="s">
        <v>1924</v>
      </c>
      <c r="L455" s="9" t="s">
        <v>5</v>
      </c>
    </row>
    <row r="456" spans="10:12">
      <c r="J456" s="25" t="s">
        <v>1841</v>
      </c>
      <c r="K456" s="20" t="s">
        <v>1925</v>
      </c>
      <c r="L456" s="131" t="s">
        <v>383</v>
      </c>
    </row>
    <row r="457" spans="10:12">
      <c r="J457" s="25" t="s">
        <v>1842</v>
      </c>
      <c r="K457" s="20" t="s">
        <v>1926</v>
      </c>
      <c r="L457" s="9" t="s">
        <v>5</v>
      </c>
    </row>
    <row r="458" spans="10:12">
      <c r="J458" s="25" t="s">
        <v>1843</v>
      </c>
      <c r="K458" s="20" t="s">
        <v>1927</v>
      </c>
      <c r="L458" s="131" t="s">
        <v>148</v>
      </c>
    </row>
    <row r="459" spans="10:12">
      <c r="J459" s="25" t="s">
        <v>1844</v>
      </c>
      <c r="K459" s="20" t="s">
        <v>1928</v>
      </c>
      <c r="L459" s="9" t="s">
        <v>5</v>
      </c>
    </row>
    <row r="460" spans="10:12">
      <c r="J460" s="25" t="s">
        <v>1845</v>
      </c>
      <c r="K460" s="20" t="s">
        <v>1929</v>
      </c>
      <c r="L460" s="131" t="s">
        <v>123</v>
      </c>
    </row>
    <row r="461" spans="10:12">
      <c r="J461" s="25" t="s">
        <v>1846</v>
      </c>
      <c r="K461" s="20" t="s">
        <v>1930</v>
      </c>
      <c r="L461" s="9" t="s">
        <v>5</v>
      </c>
    </row>
    <row r="462" spans="10:12">
      <c r="J462" s="25" t="s">
        <v>1847</v>
      </c>
      <c r="K462" s="20" t="s">
        <v>1931</v>
      </c>
      <c r="L462" s="131" t="s">
        <v>148</v>
      </c>
    </row>
    <row r="463" spans="10:12">
      <c r="J463" s="25" t="s">
        <v>1848</v>
      </c>
      <c r="K463" s="20" t="s">
        <v>1932</v>
      </c>
      <c r="L463" s="131" t="s">
        <v>23</v>
      </c>
    </row>
  </sheetData>
  <autoFilter ref="J2:L373" xr:uid="{00000000-0009-0000-0000-000008000000}"/>
  <pageMargins left="0.7" right="0.7" top="0.75" bottom="0.75" header="0.3" footer="0.3"/>
  <pageSetup paperSize="26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B2:I165"/>
  <sheetViews>
    <sheetView showGridLines="0" workbookViewId="0">
      <selection activeCell="C24" sqref="C24"/>
    </sheetView>
  </sheetViews>
  <sheetFormatPr defaultColWidth="9.140625" defaultRowHeight="15" customHeight="1"/>
  <cols>
    <col min="1" max="1" width="4" style="62" customWidth="1"/>
    <col min="2" max="2" width="7.28515625" style="61" customWidth="1"/>
    <col min="3" max="3" width="11.140625" style="61" customWidth="1"/>
    <col min="4" max="4" width="14.28515625" style="63" customWidth="1"/>
    <col min="5" max="6" width="14.28515625" style="62" customWidth="1"/>
    <col min="7" max="7" width="17.42578125" style="63" customWidth="1"/>
    <col min="8" max="8" width="17.5703125" style="62" customWidth="1"/>
    <col min="9" max="9" width="18.140625" style="62" customWidth="1"/>
    <col min="10" max="16384" width="9.140625" style="62"/>
  </cols>
  <sheetData>
    <row r="2" spans="2:9" ht="15" customHeight="1">
      <c r="B2" s="60" t="s">
        <v>1027</v>
      </c>
      <c r="D2" s="58"/>
      <c r="E2" s="55"/>
      <c r="F2" s="55"/>
      <c r="G2" s="58"/>
      <c r="H2" s="54"/>
      <c r="I2" s="54"/>
    </row>
    <row r="3" spans="2:9" ht="15" customHeight="1">
      <c r="B3" s="351" t="s">
        <v>1026</v>
      </c>
      <c r="C3" s="351" t="s">
        <v>926</v>
      </c>
      <c r="D3" s="59" t="s">
        <v>45</v>
      </c>
      <c r="E3" s="56" t="s">
        <v>262</v>
      </c>
      <c r="F3" s="56" t="s">
        <v>921</v>
      </c>
      <c r="G3" s="352" t="s">
        <v>1092</v>
      </c>
      <c r="H3" s="354" t="s">
        <v>928</v>
      </c>
      <c r="I3" s="349" t="s">
        <v>925</v>
      </c>
    </row>
    <row r="4" spans="2:9" ht="15" customHeight="1">
      <c r="B4" s="351"/>
      <c r="C4" s="351"/>
      <c r="D4" s="59" t="s">
        <v>927</v>
      </c>
      <c r="E4" s="39" t="s">
        <v>927</v>
      </c>
      <c r="F4" s="39" t="s">
        <v>927</v>
      </c>
      <c r="G4" s="353"/>
      <c r="H4" s="355"/>
      <c r="I4" s="350"/>
    </row>
    <row r="5" spans="2:9" ht="15" customHeight="1">
      <c r="B5" s="347" t="s">
        <v>1028</v>
      </c>
      <c r="C5" s="348"/>
      <c r="D5" s="57">
        <f>SUM(D6:D165)</f>
        <v>302244.25</v>
      </c>
      <c r="E5" s="57">
        <f t="shared" ref="E5:F5" si="0">SUM(E6:E165)</f>
        <v>442786.75</v>
      </c>
      <c r="F5" s="57">
        <f t="shared" si="0"/>
        <v>20440</v>
      </c>
      <c r="G5" s="57">
        <f>SUM(G6:G165)</f>
        <v>765471</v>
      </c>
      <c r="H5" s="57">
        <f>SUM(H6:H165)</f>
        <v>501785.5</v>
      </c>
      <c r="I5" s="57">
        <f>SUM(I6:I165)</f>
        <v>1267256.5</v>
      </c>
    </row>
    <row r="6" spans="2:9" ht="15" customHeight="1">
      <c r="B6" s="77">
        <v>0</v>
      </c>
      <c r="C6" s="77" t="s">
        <v>5</v>
      </c>
      <c r="D6" s="78">
        <f>SUMIFS(OFM!AD:AD,OFM!C:C,C6)</f>
        <v>103022.75</v>
      </c>
      <c r="E6" s="78">
        <f>SUMIFS(FAM!AD:AD,FAM!C:C,C6)</f>
        <v>104405.5</v>
      </c>
      <c r="F6" s="79">
        <f>SUMIFS(B2S!F:F,B2S!C:C,C6)</f>
        <v>16943</v>
      </c>
      <c r="G6" s="80">
        <f>SUM(D6:F6)</f>
        <v>224371.25</v>
      </c>
      <c r="H6" s="81">
        <f>SUMIFS(PSP!S:S,PSP!D:D,C6)</f>
        <v>179626.25</v>
      </c>
      <c r="I6" s="80">
        <f>SUM(G6:H6)</f>
        <v>403997.5</v>
      </c>
    </row>
    <row r="7" spans="2:9" ht="15" customHeight="1">
      <c r="B7" s="77">
        <v>0</v>
      </c>
      <c r="C7" s="77" t="s">
        <v>244</v>
      </c>
      <c r="D7" s="78">
        <f>SUMIFS(OFM!AD:AD,OFM!C:C,C7)</f>
        <v>0</v>
      </c>
      <c r="E7" s="78">
        <f>SUMIFS(FAM!AD:AD,FAM!C:C,C7)</f>
        <v>7386.75</v>
      </c>
      <c r="F7" s="79">
        <f>SUMIFS(B2S!F:F,B2S!C:C,C7)</f>
        <v>0</v>
      </c>
      <c r="G7" s="80">
        <f t="shared" ref="G7:G8" si="1">SUM(D7:F7)</f>
        <v>7386.75</v>
      </c>
      <c r="H7" s="81">
        <f>SUMIFS(PSP!S:S,PSP!D:D,C7)</f>
        <v>0</v>
      </c>
      <c r="I7" s="80">
        <f t="shared" ref="I7:I8" si="2">SUM(G7:H7)</f>
        <v>7386.75</v>
      </c>
    </row>
    <row r="8" spans="2:9" ht="15" customHeight="1">
      <c r="B8" s="77">
        <v>0</v>
      </c>
      <c r="C8" s="77" t="s">
        <v>218</v>
      </c>
      <c r="D8" s="78">
        <f>SUMIFS(OFM!AD:AD,OFM!C:C,C8)</f>
        <v>0</v>
      </c>
      <c r="E8" s="78">
        <f>SUMIFS(FAM!AD:AD,FAM!C:C,C8)</f>
        <v>1150.5</v>
      </c>
      <c r="F8" s="79">
        <f>SUMIFS(B2S!F:F,B2S!C:C,C8)</f>
        <v>0</v>
      </c>
      <c r="G8" s="80">
        <f t="shared" si="1"/>
        <v>1150.5</v>
      </c>
      <c r="H8" s="81">
        <f>SUMIFS(PSP!S:S,PSP!D:D,C8)</f>
        <v>0</v>
      </c>
      <c r="I8" s="80">
        <f t="shared" si="2"/>
        <v>1150.5</v>
      </c>
    </row>
    <row r="9" spans="2:9" ht="15" hidden="1" customHeight="1">
      <c r="B9" s="44">
        <v>1</v>
      </c>
      <c r="C9" s="44" t="s">
        <v>929</v>
      </c>
      <c r="D9" s="71">
        <f>SUMIFS(OFM!AD:AD,OFM!C:C,C9)</f>
        <v>0</v>
      </c>
      <c r="E9" s="71">
        <f>SUMIFS(FAM!AD:AD,FAM!C:C,C9)</f>
        <v>0</v>
      </c>
      <c r="F9" s="74">
        <f>SUMIFS(B2S!F:F,B2S!C:C,C9)</f>
        <v>0</v>
      </c>
      <c r="G9" s="72">
        <f>SUM(D9:F9)</f>
        <v>0</v>
      </c>
      <c r="H9" s="73">
        <f>SUMIFS(PSP!S:S,PSP!D:D,C9)</f>
        <v>0</v>
      </c>
      <c r="I9" s="72">
        <f>SUM(G9:H9)</f>
        <v>0</v>
      </c>
    </row>
    <row r="10" spans="2:9" ht="15" hidden="1" customHeight="1">
      <c r="B10" s="44">
        <v>2</v>
      </c>
      <c r="C10" s="44" t="s">
        <v>930</v>
      </c>
      <c r="D10" s="71">
        <f>SUMIFS(OFM!AD:AD,OFM!C:C,C10)</f>
        <v>0</v>
      </c>
      <c r="E10" s="71">
        <f>SUMIFS(FAM!AD:AD,FAM!C:C,C10)</f>
        <v>0</v>
      </c>
      <c r="F10" s="74">
        <f>SUMIFS(B2S!F:F,B2S!C:C,C10)</f>
        <v>0</v>
      </c>
      <c r="G10" s="72">
        <f t="shared" ref="G10:G73" si="3">SUM(D10:F10)</f>
        <v>0</v>
      </c>
      <c r="H10" s="73">
        <f>SUMIFS(PSP!S:S,PSP!D:D,C10)</f>
        <v>0</v>
      </c>
      <c r="I10" s="72">
        <f>SUM(G10:H10)</f>
        <v>0</v>
      </c>
    </row>
    <row r="11" spans="2:9" ht="15" customHeight="1">
      <c r="B11" s="82">
        <v>3</v>
      </c>
      <c r="C11" s="82" t="s">
        <v>265</v>
      </c>
      <c r="D11" s="78">
        <f>SUMIFS(OFM!AD:AD,OFM!C:C,C11)</f>
        <v>0</v>
      </c>
      <c r="E11" s="78">
        <f>SUMIFS(FAM!AD:AD,FAM!C:C,C11)</f>
        <v>0</v>
      </c>
      <c r="F11" s="79">
        <f>SUMIFS(B2S!F:F,B2S!C:C,C11)</f>
        <v>0</v>
      </c>
      <c r="G11" s="80">
        <f t="shared" si="3"/>
        <v>0</v>
      </c>
      <c r="H11" s="81">
        <f>SUMIFS(PSP!S:S,PSP!D:D,C11)</f>
        <v>0</v>
      </c>
      <c r="I11" s="80">
        <f>SUM(G11:H11)</f>
        <v>0</v>
      </c>
    </row>
    <row r="12" spans="2:9" ht="15" customHeight="1">
      <c r="B12" s="44">
        <v>5</v>
      </c>
      <c r="C12" s="44" t="s">
        <v>307</v>
      </c>
      <c r="D12" s="71">
        <f>SUMIFS(OFM!AD:AD,OFM!C:C,C12)</f>
        <v>1567.75</v>
      </c>
      <c r="E12" s="71">
        <f>SUMIFS(FAM!AD:AD,FAM!C:C,C12)</f>
        <v>0</v>
      </c>
      <c r="F12" s="74">
        <f>SUMIFS(B2S!F:F,B2S!C:C,C12)</f>
        <v>0</v>
      </c>
      <c r="G12" s="72">
        <f t="shared" si="3"/>
        <v>1567.75</v>
      </c>
      <c r="H12" s="73">
        <f>SUMIFS(PSP!S:S,PSP!D:D,C12)</f>
        <v>10458.75</v>
      </c>
      <c r="I12" s="72">
        <f t="shared" ref="I12:I73" si="4">SUM(G12:H12)</f>
        <v>12026.5</v>
      </c>
    </row>
    <row r="13" spans="2:9" ht="15" customHeight="1">
      <c r="B13" s="44">
        <v>6</v>
      </c>
      <c r="C13" s="44" t="s">
        <v>310</v>
      </c>
      <c r="D13" s="71">
        <f>SUMIFS(OFM!AD:AD,OFM!C:C,C13)</f>
        <v>0</v>
      </c>
      <c r="E13" s="71">
        <f>SUMIFS(FAM!AD:AD,FAM!C:C,C13)</f>
        <v>0</v>
      </c>
      <c r="F13" s="74">
        <f>SUMIFS(B2S!F:F,B2S!C:C,C13)</f>
        <v>0</v>
      </c>
      <c r="G13" s="72">
        <f t="shared" si="3"/>
        <v>0</v>
      </c>
      <c r="H13" s="73">
        <f>SUMIFS(PSP!S:S,PSP!D:D,C13)</f>
        <v>950</v>
      </c>
      <c r="I13" s="72">
        <f>SUM(G13:H13)</f>
        <v>950</v>
      </c>
    </row>
    <row r="14" spans="2:9" ht="15" customHeight="1">
      <c r="B14" s="44">
        <v>7</v>
      </c>
      <c r="C14" s="44" t="s">
        <v>545</v>
      </c>
      <c r="D14" s="71">
        <f>SUMIFS(OFM!AD:AD,OFM!C:C,C14)</f>
        <v>0</v>
      </c>
      <c r="E14" s="71">
        <f>SUMIFS(FAM!AD:AD,FAM!C:C,C14)</f>
        <v>0</v>
      </c>
      <c r="F14" s="74">
        <f>SUMIFS(B2S!F:F,B2S!C:C,C14)</f>
        <v>0</v>
      </c>
      <c r="G14" s="72">
        <f t="shared" si="3"/>
        <v>0</v>
      </c>
      <c r="H14" s="73">
        <f>SUMIFS(PSP!S:S,PSP!D:D,C14)</f>
        <v>1786.25</v>
      </c>
      <c r="I14" s="72">
        <f t="shared" si="4"/>
        <v>1786.25</v>
      </c>
    </row>
    <row r="15" spans="2:9" ht="15" customHeight="1">
      <c r="B15" s="44">
        <v>8</v>
      </c>
      <c r="C15" s="44" t="s">
        <v>125</v>
      </c>
      <c r="D15" s="71">
        <f>SUMIFS(OFM!AD:AD,OFM!C:C,C15)</f>
        <v>0</v>
      </c>
      <c r="E15" s="71">
        <f>SUMIFS(FAM!AD:AD,FAM!C:C,C15)</f>
        <v>7312.75</v>
      </c>
      <c r="F15" s="74">
        <f>SUMIFS(B2S!F:F,B2S!C:C,C15)</f>
        <v>0</v>
      </c>
      <c r="G15" s="72">
        <f>SUM(D15:F15)</f>
        <v>7312.75</v>
      </c>
      <c r="H15" s="73">
        <f>SUMIFS(PSP!S:S,PSP!D:D,C15)</f>
        <v>8295</v>
      </c>
      <c r="I15" s="72">
        <f t="shared" si="4"/>
        <v>15607.75</v>
      </c>
    </row>
    <row r="16" spans="2:9" ht="15" customHeight="1">
      <c r="B16" s="44">
        <v>9</v>
      </c>
      <c r="C16" s="44" t="s">
        <v>364</v>
      </c>
      <c r="D16" s="71">
        <f>SUMIFS(OFM!AD:AD,OFM!C:C,C16)</f>
        <v>194.75</v>
      </c>
      <c r="E16" s="71">
        <f>SUMIFS(FAM!AD:AD,FAM!C:C,C16)</f>
        <v>196.5</v>
      </c>
      <c r="F16" s="74">
        <f>SUMIFS(B2S!F:F,B2S!C:C,C16)</f>
        <v>0</v>
      </c>
      <c r="G16" s="72">
        <f t="shared" si="3"/>
        <v>391.25</v>
      </c>
      <c r="H16" s="73">
        <f>SUMIFS(PSP!S:S,PSP!D:D,C16)</f>
        <v>1461.25</v>
      </c>
      <c r="I16" s="72">
        <f t="shared" si="4"/>
        <v>1852.5</v>
      </c>
    </row>
    <row r="17" spans="2:9" ht="15" customHeight="1">
      <c r="B17" s="44">
        <v>10</v>
      </c>
      <c r="C17" s="44" t="s">
        <v>43</v>
      </c>
      <c r="D17" s="71">
        <f>SUMIFS(OFM!AD:AD,OFM!C:C,C17)</f>
        <v>8995.25</v>
      </c>
      <c r="E17" s="71">
        <f>SUMIFS(FAM!AD:AD,FAM!C:C,C17)</f>
        <v>2453.75</v>
      </c>
      <c r="F17" s="74">
        <f>SUMIFS(B2S!F:F,B2S!C:C,C17)</f>
        <v>0</v>
      </c>
      <c r="G17" s="72">
        <f t="shared" si="3"/>
        <v>11449</v>
      </c>
      <c r="H17" s="73">
        <f>SUMIFS(PSP!S:S,PSP!D:D,C17)</f>
        <v>2727.5</v>
      </c>
      <c r="I17" s="72">
        <f t="shared" si="4"/>
        <v>14176.5</v>
      </c>
    </row>
    <row r="18" spans="2:9" ht="15" customHeight="1">
      <c r="B18" s="44">
        <v>11</v>
      </c>
      <c r="C18" s="44" t="s">
        <v>204</v>
      </c>
      <c r="D18" s="71">
        <f>SUMIFS(OFM!AD:AD,OFM!C:C,C18)</f>
        <v>0</v>
      </c>
      <c r="E18" s="71">
        <f>SUMIFS(FAM!AD:AD,FAM!C:C,C18)</f>
        <v>6213.5</v>
      </c>
      <c r="F18" s="74">
        <f>SUMIFS(B2S!F:F,B2S!C:C,C18)</f>
        <v>0</v>
      </c>
      <c r="G18" s="72">
        <f t="shared" si="3"/>
        <v>6213.5</v>
      </c>
      <c r="H18" s="73">
        <f>SUMIFS(PSP!S:S,PSP!D:D,C18)</f>
        <v>2462.5</v>
      </c>
      <c r="I18" s="72">
        <f t="shared" si="4"/>
        <v>8676</v>
      </c>
    </row>
    <row r="19" spans="2:9" ht="15" customHeight="1">
      <c r="B19" s="44">
        <v>12</v>
      </c>
      <c r="C19" s="44" t="s">
        <v>14</v>
      </c>
      <c r="D19" s="71">
        <f>SUMIFS(OFM!AD:AD,OFM!C:C,C19)</f>
        <v>3107.5</v>
      </c>
      <c r="E19" s="71">
        <f>SUMIFS(FAM!AD:AD,FAM!C:C,C19)</f>
        <v>4774</v>
      </c>
      <c r="F19" s="74">
        <f>SUMIFS(B2S!F:F,B2S!C:C,C19)</f>
        <v>0</v>
      </c>
      <c r="G19" s="72">
        <f t="shared" si="3"/>
        <v>7881.5</v>
      </c>
      <c r="H19" s="73">
        <f>SUMIFS(PSP!S:S,PSP!D:D,C19)</f>
        <v>9831.25</v>
      </c>
      <c r="I19" s="72">
        <f t="shared" si="4"/>
        <v>17712.75</v>
      </c>
    </row>
    <row r="20" spans="2:9" ht="15" customHeight="1">
      <c r="B20" s="44">
        <v>13</v>
      </c>
      <c r="C20" s="44" t="s">
        <v>36</v>
      </c>
      <c r="D20" s="71">
        <f>SUMIFS(OFM!AD:AD,OFM!C:C,C20)</f>
        <v>12224.5</v>
      </c>
      <c r="E20" s="71">
        <f>SUMIFS(FAM!AD:AD,FAM!C:C,C20)</f>
        <v>0</v>
      </c>
      <c r="F20" s="74">
        <f>SUMIFS(B2S!F:F,B2S!C:C,C20)</f>
        <v>0</v>
      </c>
      <c r="G20" s="72">
        <f t="shared" si="3"/>
        <v>12224.5</v>
      </c>
      <c r="H20" s="73">
        <f>SUMIFS(PSP!S:S,PSP!D:D,C20)</f>
        <v>3616.25</v>
      </c>
      <c r="I20" s="72">
        <f t="shared" si="4"/>
        <v>15840.75</v>
      </c>
    </row>
    <row r="21" spans="2:9" ht="15" customHeight="1">
      <c r="B21" s="44">
        <v>14</v>
      </c>
      <c r="C21" s="44" t="s">
        <v>23</v>
      </c>
      <c r="D21" s="71">
        <f>SUMIFS(OFM!AD:AD,OFM!C:C,C21)</f>
        <v>24633.5</v>
      </c>
      <c r="E21" s="71">
        <f>SUMIFS(FAM!AD:AD,FAM!C:C,C21)</f>
        <v>74921.25</v>
      </c>
      <c r="F21" s="74">
        <f>SUMIFS(B2S!F:F,B2S!C:C,C21)</f>
        <v>0</v>
      </c>
      <c r="G21" s="72">
        <f t="shared" si="3"/>
        <v>99554.75</v>
      </c>
      <c r="H21" s="73">
        <f>SUMIFS(PSP!S:S,PSP!D:D,C21)</f>
        <v>32813.75</v>
      </c>
      <c r="I21" s="72">
        <f t="shared" si="4"/>
        <v>132368.5</v>
      </c>
    </row>
    <row r="22" spans="2:9" ht="15" customHeight="1">
      <c r="B22" s="44">
        <v>15</v>
      </c>
      <c r="C22" s="44" t="s">
        <v>38</v>
      </c>
      <c r="D22" s="71">
        <f>SUMIFS(OFM!AD:AD,OFM!C:C,C22)</f>
        <v>5813.25</v>
      </c>
      <c r="E22" s="71">
        <f>SUMIFS(FAM!AD:AD,FAM!C:C,C22)</f>
        <v>0</v>
      </c>
      <c r="F22" s="74">
        <f>SUMIFS(B2S!F:F,B2S!C:C,C22)</f>
        <v>0</v>
      </c>
      <c r="G22" s="72">
        <f t="shared" si="3"/>
        <v>5813.25</v>
      </c>
      <c r="H22" s="73">
        <f>SUMIFS(PSP!S:S,PSP!D:D,C22)</f>
        <v>13167.5</v>
      </c>
      <c r="I22" s="72">
        <f t="shared" si="4"/>
        <v>18980.75</v>
      </c>
    </row>
    <row r="23" spans="2:9" ht="15" hidden="1" customHeight="1">
      <c r="B23" s="44">
        <v>16</v>
      </c>
      <c r="C23" s="44" t="s">
        <v>931</v>
      </c>
      <c r="D23" s="71">
        <f>SUMIFS(OFM!AD:AD,OFM!C:C,C23)</f>
        <v>0</v>
      </c>
      <c r="E23" s="71">
        <f>SUMIFS(FAM!AD:AD,FAM!C:C,C23)</f>
        <v>0</v>
      </c>
      <c r="F23" s="74">
        <f>SUMIFS(B2S!F:F,B2S!C:C,C23)</f>
        <v>0</v>
      </c>
      <c r="G23" s="72">
        <f t="shared" si="3"/>
        <v>0</v>
      </c>
      <c r="H23" s="73">
        <f>SUMIFS(PSP!S:S,PSP!D:D,C23)</f>
        <v>0</v>
      </c>
      <c r="I23" s="72">
        <f t="shared" si="4"/>
        <v>0</v>
      </c>
    </row>
    <row r="24" spans="2:9" ht="15" customHeight="1">
      <c r="B24" s="82">
        <v>17</v>
      </c>
      <c r="C24" s="82" t="s">
        <v>32</v>
      </c>
      <c r="D24" s="78">
        <f>SUMIFS(OFM!AD:AD,OFM!C:C,C24)</f>
        <v>18549</v>
      </c>
      <c r="E24" s="78">
        <f>SUMIFS(FAM!AD:AD,FAM!C:C,C24)</f>
        <v>0</v>
      </c>
      <c r="F24" s="79">
        <f>SUMIFS(B2S!F:F,B2S!C:C,C24)</f>
        <v>0</v>
      </c>
      <c r="G24" s="80">
        <f t="shared" si="3"/>
        <v>18549</v>
      </c>
      <c r="H24" s="81">
        <f>SUMIFS(PSP!S:S,PSP!D:D,C24)</f>
        <v>0</v>
      </c>
      <c r="I24" s="80">
        <f t="shared" si="4"/>
        <v>18549</v>
      </c>
    </row>
    <row r="25" spans="2:9" ht="15" customHeight="1">
      <c r="B25" s="44">
        <v>18</v>
      </c>
      <c r="C25" s="44" t="s">
        <v>148</v>
      </c>
      <c r="D25" s="71">
        <f>SUMIFS(OFM!AD:AD,OFM!C:C,C25)</f>
        <v>0</v>
      </c>
      <c r="E25" s="71">
        <f>SUMIFS(FAM!AD:AD,FAM!C:C,C25)</f>
        <v>12424.5</v>
      </c>
      <c r="F25" s="74">
        <f>SUMIFS(B2S!F:F,B2S!C:C,C25)</f>
        <v>0</v>
      </c>
      <c r="G25" s="72">
        <f t="shared" si="3"/>
        <v>12424.5</v>
      </c>
      <c r="H25" s="73">
        <f>SUMIFS(PSP!S:S,PSP!D:D,C25)</f>
        <v>33753</v>
      </c>
      <c r="I25" s="72">
        <f t="shared" si="4"/>
        <v>46177.5</v>
      </c>
    </row>
    <row r="26" spans="2:9" ht="15" customHeight="1">
      <c r="B26" s="44">
        <v>19</v>
      </c>
      <c r="C26" s="44" t="s">
        <v>19</v>
      </c>
      <c r="D26" s="71">
        <f>SUMIFS(OFM!AD:AD,OFM!C:C,C26)</f>
        <v>0</v>
      </c>
      <c r="E26" s="71">
        <f>SUMIFS(FAM!AD:AD,FAM!C:C,C26)</f>
        <v>20564.5</v>
      </c>
      <c r="F26" s="74">
        <f>SUMIFS(B2S!F:F,B2S!C:C,C26)</f>
        <v>0</v>
      </c>
      <c r="G26" s="72">
        <f t="shared" si="3"/>
        <v>20564.5</v>
      </c>
      <c r="H26" s="73">
        <f>SUMIFS(PSP!S:S,PSP!D:D,C26)</f>
        <v>13653.75</v>
      </c>
      <c r="I26" s="72">
        <f t="shared" si="4"/>
        <v>34218.25</v>
      </c>
    </row>
    <row r="27" spans="2:9" ht="15" customHeight="1">
      <c r="B27" s="44">
        <v>20</v>
      </c>
      <c r="C27" s="44" t="s">
        <v>29</v>
      </c>
      <c r="D27" s="71">
        <f>SUMIFS(OFM!AD:AD,OFM!C:C,C27)</f>
        <v>15728.75</v>
      </c>
      <c r="E27" s="71">
        <f>SUMIFS(FAM!AD:AD,FAM!C:C,C27)</f>
        <v>20597.25</v>
      </c>
      <c r="F27" s="74">
        <f>SUMIFS(B2S!F:F,B2S!C:C,C27)</f>
        <v>0</v>
      </c>
      <c r="G27" s="72">
        <f t="shared" si="3"/>
        <v>36326</v>
      </c>
      <c r="H27" s="73">
        <f>SUMIFS(PSP!S:S,PSP!D:D,C27)</f>
        <v>12915</v>
      </c>
      <c r="I27" s="72">
        <f t="shared" si="4"/>
        <v>49241</v>
      </c>
    </row>
    <row r="28" spans="2:9" ht="15" customHeight="1">
      <c r="B28" s="44">
        <v>21</v>
      </c>
      <c r="C28" s="44" t="s">
        <v>3</v>
      </c>
      <c r="D28" s="71">
        <f>SUMIFS(OFM!AD:AD,OFM!C:C,C28)</f>
        <v>39431.75</v>
      </c>
      <c r="E28" s="71">
        <f>SUMIFS(FAM!AD:AD,FAM!C:C,C28)</f>
        <v>8857.5</v>
      </c>
      <c r="F28" s="74">
        <f>SUMIFS(B2S!F:F,B2S!C:C,C28)</f>
        <v>0</v>
      </c>
      <c r="G28" s="72">
        <f t="shared" si="3"/>
        <v>48289.25</v>
      </c>
      <c r="H28" s="73">
        <f>SUMIFS(PSP!S:S,PSP!D:D,C28)</f>
        <v>4915</v>
      </c>
      <c r="I28" s="72">
        <f t="shared" si="4"/>
        <v>53204.25</v>
      </c>
    </row>
    <row r="29" spans="2:9" ht="15" customHeight="1">
      <c r="B29" s="44">
        <v>22</v>
      </c>
      <c r="C29" s="44" t="s">
        <v>383</v>
      </c>
      <c r="D29" s="71">
        <f>SUMIFS(OFM!AD:AD,OFM!C:C,C29)</f>
        <v>0</v>
      </c>
      <c r="E29" s="71">
        <f>SUMIFS(FAM!AD:AD,FAM!C:C,C29)</f>
        <v>0</v>
      </c>
      <c r="F29" s="74">
        <f>SUMIFS(B2S!F:F,B2S!C:C,C29)</f>
        <v>0</v>
      </c>
      <c r="G29" s="72">
        <f t="shared" si="3"/>
        <v>0</v>
      </c>
      <c r="H29" s="73">
        <f>SUMIFS(PSP!S:S,PSP!D:D,C29)</f>
        <v>5183.75</v>
      </c>
      <c r="I29" s="72">
        <f t="shared" si="4"/>
        <v>5183.75</v>
      </c>
    </row>
    <row r="30" spans="2:9" ht="15" customHeight="1">
      <c r="B30" s="44">
        <v>23</v>
      </c>
      <c r="C30" s="44" t="s">
        <v>341</v>
      </c>
      <c r="D30" s="71">
        <f>SUMIFS(OFM!AD:AD,OFM!C:C,C30)</f>
        <v>0</v>
      </c>
      <c r="E30" s="71">
        <f>SUMIFS(FAM!AD:AD,FAM!C:C,C30)</f>
        <v>0</v>
      </c>
      <c r="F30" s="74">
        <f>SUMIFS(B2S!F:F,B2S!C:C,C30)</f>
        <v>0</v>
      </c>
      <c r="G30" s="72">
        <f t="shared" si="3"/>
        <v>0</v>
      </c>
      <c r="H30" s="73">
        <f>SUMIFS(PSP!S:S,PSP!D:D,C30)</f>
        <v>4792.5</v>
      </c>
      <c r="I30" s="72">
        <f t="shared" si="4"/>
        <v>4792.5</v>
      </c>
    </row>
    <row r="31" spans="2:9" ht="15" customHeight="1">
      <c r="B31" s="44">
        <v>24</v>
      </c>
      <c r="C31" s="44" t="s">
        <v>34</v>
      </c>
      <c r="D31" s="71">
        <f>SUMIFS(OFM!AD:AD,OFM!C:C,C31)</f>
        <v>2993.5</v>
      </c>
      <c r="E31" s="71">
        <f>SUMIFS(FAM!AD:AD,FAM!C:C,C31)</f>
        <v>0</v>
      </c>
      <c r="F31" s="74">
        <f>SUMIFS(B2S!F:F,B2S!C:C,C31)</f>
        <v>0</v>
      </c>
      <c r="G31" s="72">
        <f t="shared" si="3"/>
        <v>2993.5</v>
      </c>
      <c r="H31" s="73">
        <f>SUMIFS(PSP!S:S,PSP!D:D,C31)</f>
        <v>13743.75</v>
      </c>
      <c r="I31" s="72">
        <f t="shared" si="4"/>
        <v>16737.25</v>
      </c>
    </row>
    <row r="32" spans="2:9" ht="15" customHeight="1">
      <c r="B32" s="44">
        <v>25</v>
      </c>
      <c r="C32" s="44" t="s">
        <v>12</v>
      </c>
      <c r="D32" s="71">
        <f>SUMIFS(OFM!AD:AD,OFM!C:C,C32)</f>
        <v>7522.75</v>
      </c>
      <c r="E32" s="71">
        <f>SUMIFS(FAM!AD:AD,FAM!C:C,C32)</f>
        <v>6168.75</v>
      </c>
      <c r="F32" s="74">
        <f>SUMIFS(B2S!F:F,B2S!C:C,C32)</f>
        <v>0</v>
      </c>
      <c r="G32" s="72">
        <f t="shared" si="3"/>
        <v>13691.5</v>
      </c>
      <c r="H32" s="73">
        <f>SUMIFS(PSP!S:S,PSP!D:D,C32)</f>
        <v>19730</v>
      </c>
      <c r="I32" s="72">
        <f t="shared" si="4"/>
        <v>33421.5</v>
      </c>
    </row>
    <row r="33" spans="2:9" ht="15" customHeight="1">
      <c r="B33" s="44">
        <v>26</v>
      </c>
      <c r="C33" s="44" t="s">
        <v>130</v>
      </c>
      <c r="D33" s="71">
        <f>SUMIFS(OFM!AD:AD,OFM!C:C,C33)</f>
        <v>0</v>
      </c>
      <c r="E33" s="71">
        <f>SUMIFS(FAM!AD:AD,FAM!C:C,C33)</f>
        <v>5401</v>
      </c>
      <c r="F33" s="74">
        <f>SUMIFS(B2S!F:F,B2S!C:C,C33)</f>
        <v>0</v>
      </c>
      <c r="G33" s="72">
        <f t="shared" si="3"/>
        <v>5401</v>
      </c>
      <c r="H33" s="73">
        <f>SUMIFS(PSP!S:S,PSP!D:D,C33)</f>
        <v>2745</v>
      </c>
      <c r="I33" s="72">
        <f t="shared" si="4"/>
        <v>8146</v>
      </c>
    </row>
    <row r="34" spans="2:9" ht="15" hidden="1" customHeight="1">
      <c r="B34" s="44">
        <v>27</v>
      </c>
      <c r="C34" s="44" t="s">
        <v>932</v>
      </c>
      <c r="D34" s="71">
        <f>SUMIFS(OFM!AD:AD,OFM!C:C,C34)</f>
        <v>0</v>
      </c>
      <c r="E34" s="71">
        <f>SUMIFS(FAM!AD:AD,FAM!C:C,C34)</f>
        <v>0</v>
      </c>
      <c r="F34" s="74">
        <f>SUMIFS(B2S!F:F,B2S!C:C,C34)</f>
        <v>0</v>
      </c>
      <c r="G34" s="72">
        <f t="shared" si="3"/>
        <v>0</v>
      </c>
      <c r="H34" s="73">
        <f>SUMIFS(PSP!S:S,PSP!D:D,C34)</f>
        <v>0</v>
      </c>
      <c r="I34" s="72">
        <f t="shared" si="4"/>
        <v>0</v>
      </c>
    </row>
    <row r="35" spans="2:9" ht="15" customHeight="1">
      <c r="B35" s="44">
        <v>28</v>
      </c>
      <c r="C35" s="44" t="s">
        <v>84</v>
      </c>
      <c r="D35" s="71">
        <f>SUMIFS(OFM!AD:AD,OFM!C:C,C35)</f>
        <v>0</v>
      </c>
      <c r="E35" s="71">
        <f>SUMIFS(FAM!AD:AD,FAM!C:C,C35)</f>
        <v>2189.75</v>
      </c>
      <c r="F35" s="74">
        <f>SUMIFS(B2S!F:F,B2S!C:C,C35)</f>
        <v>0</v>
      </c>
      <c r="G35" s="72">
        <f t="shared" si="3"/>
        <v>2189.75</v>
      </c>
      <c r="H35" s="73">
        <f>SUMIFS(PSP!S:S,PSP!D:D,C35)</f>
        <v>11661.25</v>
      </c>
      <c r="I35" s="72">
        <f t="shared" si="4"/>
        <v>13851</v>
      </c>
    </row>
    <row r="36" spans="2:9" ht="15" customHeight="1">
      <c r="B36" s="44">
        <v>29</v>
      </c>
      <c r="C36" s="44" t="s">
        <v>216</v>
      </c>
      <c r="D36" s="71">
        <f>SUMIFS(OFM!AD:AD,OFM!C:C,C36)</f>
        <v>0</v>
      </c>
      <c r="E36" s="71">
        <f>SUMIFS(FAM!AD:AD,FAM!C:C,C36)</f>
        <v>13133.75</v>
      </c>
      <c r="F36" s="74">
        <f>SUMIFS(B2S!F:F,B2S!C:C,C36)</f>
        <v>0</v>
      </c>
      <c r="G36" s="72">
        <f t="shared" si="3"/>
        <v>13133.75</v>
      </c>
      <c r="H36" s="73">
        <f>SUMIFS(PSP!S:S,PSP!D:D,C36)</f>
        <v>0</v>
      </c>
      <c r="I36" s="72">
        <f t="shared" si="4"/>
        <v>13133.75</v>
      </c>
    </row>
    <row r="37" spans="2:9" ht="15" customHeight="1">
      <c r="B37" s="44">
        <v>30</v>
      </c>
      <c r="C37" s="44" t="s">
        <v>25</v>
      </c>
      <c r="D37" s="71">
        <f>SUMIFS(OFM!AD:AD,OFM!C:C,C37)</f>
        <v>3585.75</v>
      </c>
      <c r="E37" s="71">
        <f>SUMIFS(FAM!AD:AD,FAM!C:C,C37)</f>
        <v>0</v>
      </c>
      <c r="F37" s="74">
        <f>SUMIFS(B2S!F:F,B2S!C:C,C37)</f>
        <v>0</v>
      </c>
      <c r="G37" s="72">
        <f t="shared" si="3"/>
        <v>3585.75</v>
      </c>
      <c r="H37" s="73">
        <f>SUMIFS(PSP!S:S,PSP!D:D,C37)</f>
        <v>11837.5</v>
      </c>
      <c r="I37" s="72">
        <f t="shared" si="4"/>
        <v>15423.25</v>
      </c>
    </row>
    <row r="38" spans="2:9" ht="15" customHeight="1">
      <c r="B38" s="44">
        <v>31</v>
      </c>
      <c r="C38" s="44" t="s">
        <v>284</v>
      </c>
      <c r="D38" s="71">
        <f>SUMIFS(OFM!AD:AD,OFM!C:C,C38)</f>
        <v>1702.5</v>
      </c>
      <c r="E38" s="71">
        <f>SUMIFS(FAM!AD:AD,FAM!C:C,C38)</f>
        <v>0</v>
      </c>
      <c r="F38" s="74">
        <f>SUMIFS(B2S!F:F,B2S!C:C,C38)</f>
        <v>0</v>
      </c>
      <c r="G38" s="72">
        <f t="shared" si="3"/>
        <v>1702.5</v>
      </c>
      <c r="H38" s="73">
        <f>SUMIFS(PSP!S:S,PSP!D:D,C38)</f>
        <v>12275</v>
      </c>
      <c r="I38" s="72">
        <f t="shared" si="4"/>
        <v>13977.5</v>
      </c>
    </row>
    <row r="39" spans="2:9" ht="15" customHeight="1">
      <c r="B39" s="44">
        <v>32</v>
      </c>
      <c r="C39" s="44" t="s">
        <v>501</v>
      </c>
      <c r="D39" s="71">
        <f>SUMIFS(OFM!AD:AD,OFM!C:C,C39)</f>
        <v>2721</v>
      </c>
      <c r="E39" s="71">
        <f>SUMIFS(FAM!AD:AD,FAM!C:C,C39)</f>
        <v>0</v>
      </c>
      <c r="F39" s="74">
        <f>SUMIFS(B2S!F:F,B2S!C:C,C39)</f>
        <v>0</v>
      </c>
      <c r="G39" s="72">
        <f t="shared" si="3"/>
        <v>2721</v>
      </c>
      <c r="H39" s="73">
        <f>SUMIFS(PSP!S:S,PSP!D:D,C39)</f>
        <v>1433.75</v>
      </c>
      <c r="I39" s="72">
        <f t="shared" si="4"/>
        <v>4154.75</v>
      </c>
    </row>
    <row r="40" spans="2:9" ht="15" customHeight="1">
      <c r="B40" s="44">
        <v>33</v>
      </c>
      <c r="C40" s="44" t="s">
        <v>602</v>
      </c>
      <c r="D40" s="71">
        <f>SUMIFS(OFM!AD:AD,OFM!C:C,C40)</f>
        <v>0</v>
      </c>
      <c r="E40" s="71">
        <f>SUMIFS(FAM!AD:AD,FAM!C:C,C40)</f>
        <v>0</v>
      </c>
      <c r="F40" s="74">
        <f>SUMIFS(B2S!F:F,B2S!C:C,C40)</f>
        <v>0</v>
      </c>
      <c r="G40" s="72">
        <f t="shared" si="3"/>
        <v>0</v>
      </c>
      <c r="H40" s="73">
        <f>SUMIFS(PSP!S:S,PSP!D:D,C40)</f>
        <v>1028.75</v>
      </c>
      <c r="I40" s="72">
        <f t="shared" si="4"/>
        <v>1028.75</v>
      </c>
    </row>
    <row r="41" spans="2:9" ht="15" customHeight="1">
      <c r="B41" s="44">
        <v>34</v>
      </c>
      <c r="C41" s="44" t="s">
        <v>463</v>
      </c>
      <c r="D41" s="71">
        <f>SUMIFS(OFM!AD:AD,OFM!C:C,C41)</f>
        <v>0</v>
      </c>
      <c r="E41" s="71">
        <f>SUMIFS(FAM!AD:AD,FAM!C:C,C41)</f>
        <v>0</v>
      </c>
      <c r="F41" s="74">
        <f>SUMIFS(B2S!F:F,B2S!C:C,C41)</f>
        <v>0</v>
      </c>
      <c r="G41" s="72">
        <f t="shared" si="3"/>
        <v>0</v>
      </c>
      <c r="H41" s="73">
        <f>SUMIFS(PSP!S:S,PSP!D:D,C41)</f>
        <v>1456.25</v>
      </c>
      <c r="I41" s="72">
        <f t="shared" si="4"/>
        <v>1456.25</v>
      </c>
    </row>
    <row r="42" spans="2:9" ht="15" customHeight="1">
      <c r="B42" s="44">
        <v>35</v>
      </c>
      <c r="C42" s="44" t="s">
        <v>313</v>
      </c>
      <c r="D42" s="71">
        <f>SUMIFS(OFM!AD:AD,OFM!C:C,C42)</f>
        <v>13617.5</v>
      </c>
      <c r="E42" s="71">
        <f>SUMIFS(FAM!AD:AD,FAM!C:C,C42)</f>
        <v>4907.5</v>
      </c>
      <c r="F42" s="74">
        <f>SUMIFS(B2S!F:F,B2S!C:C,C42)</f>
        <v>0</v>
      </c>
      <c r="G42" s="72">
        <f t="shared" si="3"/>
        <v>18525</v>
      </c>
      <c r="H42" s="73">
        <f>SUMIFS(PSP!S:S,PSP!D:D,C42)</f>
        <v>640</v>
      </c>
      <c r="I42" s="72">
        <f t="shared" si="4"/>
        <v>19165</v>
      </c>
    </row>
    <row r="43" spans="2:9" ht="15" customHeight="1">
      <c r="B43" s="44">
        <v>36</v>
      </c>
      <c r="C43" s="44" t="s">
        <v>552</v>
      </c>
      <c r="D43" s="71">
        <f>SUMIFS(OFM!AD:AD,OFM!C:C,C43)</f>
        <v>0</v>
      </c>
      <c r="E43" s="71">
        <f>SUMIFS(FAM!AD:AD,FAM!C:C,C43)</f>
        <v>792.75</v>
      </c>
      <c r="F43" s="75">
        <f>SUMIFS(B2S!F:F,B2S!C:C,C43)</f>
        <v>3497</v>
      </c>
      <c r="G43" s="72">
        <f t="shared" si="3"/>
        <v>4289.75</v>
      </c>
      <c r="H43" s="73">
        <f>SUMIFS(PSP!S:S,PSP!D:D,C43)</f>
        <v>231.25</v>
      </c>
      <c r="I43" s="72">
        <f t="shared" si="4"/>
        <v>4521</v>
      </c>
    </row>
    <row r="44" spans="2:9" ht="15" customHeight="1">
      <c r="B44" s="44">
        <v>37</v>
      </c>
      <c r="C44" s="44" t="s">
        <v>512</v>
      </c>
      <c r="D44" s="71">
        <f>SUMIFS(OFM!AD:AD,OFM!C:C,C44)</f>
        <v>0</v>
      </c>
      <c r="E44" s="71">
        <f>SUMIFS(FAM!AD:AD,FAM!C:C,C44)</f>
        <v>0</v>
      </c>
      <c r="F44" s="74">
        <f>SUMIFS(B2S!F:F,B2S!C:C,C44)</f>
        <v>0</v>
      </c>
      <c r="G44" s="72">
        <f t="shared" si="3"/>
        <v>0</v>
      </c>
      <c r="H44" s="73">
        <f>SUMIFS(PSP!S:S,PSP!D:D,C44)</f>
        <v>518.75</v>
      </c>
      <c r="I44" s="72">
        <f t="shared" si="4"/>
        <v>518.75</v>
      </c>
    </row>
    <row r="45" spans="2:9" ht="15" customHeight="1">
      <c r="B45" s="44">
        <v>38</v>
      </c>
      <c r="C45" s="44" t="s">
        <v>259</v>
      </c>
      <c r="D45" s="71">
        <f>SUMIFS(OFM!AD:AD,OFM!C:C,C45)</f>
        <v>0</v>
      </c>
      <c r="E45" s="71">
        <f>SUMIFS(FAM!AD:AD,FAM!C:C,C45)</f>
        <v>1877.75</v>
      </c>
      <c r="F45" s="74">
        <f>SUMIFS(B2S!F:F,B2S!C:C,C45)</f>
        <v>0</v>
      </c>
      <c r="G45" s="72">
        <f t="shared" si="3"/>
        <v>1877.75</v>
      </c>
      <c r="H45" s="73">
        <f>SUMIFS(PSP!S:S,PSP!D:D,C45)</f>
        <v>4441.25</v>
      </c>
      <c r="I45" s="72">
        <f t="shared" si="4"/>
        <v>6319</v>
      </c>
    </row>
    <row r="46" spans="2:9" ht="15" customHeight="1">
      <c r="B46" s="44">
        <v>39</v>
      </c>
      <c r="C46" s="44" t="s">
        <v>367</v>
      </c>
      <c r="D46" s="71">
        <f>SUMIFS(OFM!AD:AD,OFM!C:C,C46)</f>
        <v>0</v>
      </c>
      <c r="E46" s="71">
        <f>SUMIFS(FAM!AD:AD,FAM!C:C,C46)</f>
        <v>0</v>
      </c>
      <c r="F46" s="74">
        <f>SUMIFS(B2S!F:F,B2S!C:C,C46)</f>
        <v>0</v>
      </c>
      <c r="G46" s="72">
        <f t="shared" si="3"/>
        <v>0</v>
      </c>
      <c r="H46" s="73">
        <f>SUMIFS(PSP!S:S,PSP!D:D,C46)</f>
        <v>1986.25</v>
      </c>
      <c r="I46" s="72">
        <f t="shared" si="4"/>
        <v>1986.25</v>
      </c>
    </row>
    <row r="47" spans="2:9" ht="15" hidden="1" customHeight="1">
      <c r="B47" s="44">
        <v>40</v>
      </c>
      <c r="C47" s="44" t="s">
        <v>933</v>
      </c>
      <c r="D47" s="71">
        <f>SUMIFS(OFM!AD:AD,OFM!C:C,C47)</f>
        <v>0</v>
      </c>
      <c r="E47" s="71">
        <f>SUMIFS(FAM!AD:AD,FAM!C:C,C47)</f>
        <v>0</v>
      </c>
      <c r="F47" s="74">
        <f>SUMIFS(B2S!F:F,B2S!C:C,C47)</f>
        <v>0</v>
      </c>
      <c r="G47" s="72">
        <f t="shared" si="3"/>
        <v>0</v>
      </c>
      <c r="H47" s="73">
        <f>SUMIFS(PSP!S:S,PSP!D:D,C47)</f>
        <v>0</v>
      </c>
      <c r="I47" s="72">
        <f t="shared" si="4"/>
        <v>0</v>
      </c>
    </row>
    <row r="48" spans="2:9" ht="15" customHeight="1">
      <c r="B48" s="44">
        <v>41</v>
      </c>
      <c r="C48" s="44" t="s">
        <v>480</v>
      </c>
      <c r="D48" s="71">
        <f>SUMIFS(OFM!AD:AD,OFM!C:C,C48)</f>
        <v>0</v>
      </c>
      <c r="E48" s="71">
        <f>SUMIFS(FAM!AD:AD,FAM!C:C,C48)</f>
        <v>0</v>
      </c>
      <c r="F48" s="74">
        <f>SUMIFS(B2S!F:F,B2S!C:C,C48)</f>
        <v>0</v>
      </c>
      <c r="G48" s="72">
        <f t="shared" si="3"/>
        <v>0</v>
      </c>
      <c r="H48" s="73">
        <f>SUMIFS(PSP!S:S,PSP!D:D,C48)</f>
        <v>3333.75</v>
      </c>
      <c r="I48" s="72">
        <f t="shared" si="4"/>
        <v>3333.75</v>
      </c>
    </row>
    <row r="49" spans="2:9" ht="15" hidden="1" customHeight="1">
      <c r="B49" s="44">
        <v>42</v>
      </c>
      <c r="C49" s="44" t="s">
        <v>934</v>
      </c>
      <c r="D49" s="71">
        <f>SUMIFS(OFM!AD:AD,OFM!C:C,C49)</f>
        <v>0</v>
      </c>
      <c r="E49" s="71">
        <f>SUMIFS(FAM!AD:AD,FAM!C:C,C49)</f>
        <v>0</v>
      </c>
      <c r="F49" s="74">
        <f>SUMIFS(B2S!F:F,B2S!C:C,C49)</f>
        <v>0</v>
      </c>
      <c r="G49" s="72">
        <f t="shared" si="3"/>
        <v>0</v>
      </c>
      <c r="H49" s="73">
        <f>SUMIFS(PSP!S:S,PSP!D:D,C49)</f>
        <v>0</v>
      </c>
      <c r="I49" s="72">
        <f t="shared" si="4"/>
        <v>0</v>
      </c>
    </row>
    <row r="50" spans="2:9" ht="15" customHeight="1">
      <c r="B50" s="44">
        <v>43</v>
      </c>
      <c r="C50" s="44" t="s">
        <v>515</v>
      </c>
      <c r="D50" s="71">
        <f>SUMIFS(OFM!AD:AD,OFM!C:C,C50)</f>
        <v>0</v>
      </c>
      <c r="E50" s="71">
        <f>SUMIFS(FAM!AD:AD,FAM!C:C,C50)</f>
        <v>0</v>
      </c>
      <c r="F50" s="74">
        <f>SUMIFS(B2S!F:F,B2S!C:C,C50)</f>
        <v>0</v>
      </c>
      <c r="G50" s="72">
        <f t="shared" si="3"/>
        <v>0</v>
      </c>
      <c r="H50" s="73">
        <f>SUMIFS(PSP!S:S,PSP!D:D,C50)</f>
        <v>1455</v>
      </c>
      <c r="I50" s="72">
        <f t="shared" si="4"/>
        <v>1455</v>
      </c>
    </row>
    <row r="51" spans="2:9" ht="15" customHeight="1">
      <c r="B51" s="44">
        <v>44</v>
      </c>
      <c r="C51" s="44" t="s">
        <v>238</v>
      </c>
      <c r="D51" s="71">
        <f>SUMIFS(OFM!AD:AD,OFM!C:C,C51)</f>
        <v>0</v>
      </c>
      <c r="E51" s="71">
        <f>SUMIFS(FAM!AD:AD,FAM!C:C,C51)</f>
        <v>4380.5</v>
      </c>
      <c r="F51" s="74">
        <f>SUMIFS(B2S!F:F,B2S!C:C,C51)</f>
        <v>0</v>
      </c>
      <c r="G51" s="72">
        <f t="shared" si="3"/>
        <v>4380.5</v>
      </c>
      <c r="H51" s="73">
        <f>SUMIFS(PSP!S:S,PSP!D:D,C51)</f>
        <v>0</v>
      </c>
      <c r="I51" s="72">
        <f t="shared" si="4"/>
        <v>4380.5</v>
      </c>
    </row>
    <row r="52" spans="2:9" ht="15" customHeight="1">
      <c r="B52" s="44">
        <v>45</v>
      </c>
      <c r="C52" s="44" t="s">
        <v>297</v>
      </c>
      <c r="D52" s="71">
        <f>SUMIFS(OFM!AD:AD,OFM!C:C,C52)</f>
        <v>0</v>
      </c>
      <c r="E52" s="71">
        <f>SUMIFS(FAM!AD:AD,FAM!C:C,C52)</f>
        <v>0</v>
      </c>
      <c r="F52" s="74">
        <f>SUMIFS(B2S!F:F,B2S!C:C,C52)</f>
        <v>0</v>
      </c>
      <c r="G52" s="72">
        <f t="shared" si="3"/>
        <v>0</v>
      </c>
      <c r="H52" s="73">
        <f>SUMIFS(PSP!S:S,PSP!D:D,C52)</f>
        <v>5880</v>
      </c>
      <c r="I52" s="72">
        <f t="shared" si="4"/>
        <v>5880</v>
      </c>
    </row>
    <row r="53" spans="2:9" ht="15" customHeight="1">
      <c r="B53" s="44">
        <v>46</v>
      </c>
      <c r="C53" s="44" t="s">
        <v>191</v>
      </c>
      <c r="D53" s="71">
        <f>SUMIFS(OFM!AD:AD,OFM!C:C,C53)</f>
        <v>0</v>
      </c>
      <c r="E53" s="71">
        <f>SUMIFS(FAM!AD:AD,FAM!C:C,C53)</f>
        <v>12287.5</v>
      </c>
      <c r="F53" s="74">
        <f>SUMIFS(B2S!F:F,B2S!C:C,C53)</f>
        <v>0</v>
      </c>
      <c r="G53" s="72">
        <f t="shared" si="3"/>
        <v>12287.5</v>
      </c>
      <c r="H53" s="73">
        <f>SUMIFS(PSP!S:S,PSP!D:D,C53)</f>
        <v>10833.75</v>
      </c>
      <c r="I53" s="72">
        <f t="shared" si="4"/>
        <v>23121.25</v>
      </c>
    </row>
    <row r="54" spans="2:9" ht="15" customHeight="1">
      <c r="B54" s="44">
        <v>47</v>
      </c>
      <c r="C54" s="44" t="s">
        <v>302</v>
      </c>
      <c r="D54" s="71">
        <f>SUMIFS(OFM!AD:AD,OFM!C:C,C54)</f>
        <v>0</v>
      </c>
      <c r="E54" s="71">
        <f>SUMIFS(FAM!AD:AD,FAM!C:C,C54)</f>
        <v>0</v>
      </c>
      <c r="F54" s="74">
        <f>SUMIFS(B2S!F:F,B2S!C:C,C54)</f>
        <v>0</v>
      </c>
      <c r="G54" s="72">
        <f t="shared" si="3"/>
        <v>0</v>
      </c>
      <c r="H54" s="73">
        <f>SUMIFS(PSP!S:S,PSP!D:D,C54)</f>
        <v>3082.5</v>
      </c>
      <c r="I54" s="72">
        <f t="shared" si="4"/>
        <v>3082.5</v>
      </c>
    </row>
    <row r="55" spans="2:9" ht="15" customHeight="1">
      <c r="B55" s="44">
        <v>48</v>
      </c>
      <c r="C55" s="44" t="s">
        <v>16</v>
      </c>
      <c r="D55" s="71">
        <f>SUMIFS(OFM!AD:AD,OFM!C:C,C55)</f>
        <v>30705.5</v>
      </c>
      <c r="E55" s="71">
        <f>SUMIFS(FAM!AD:AD,FAM!C:C,C55)</f>
        <v>38502.5</v>
      </c>
      <c r="F55" s="74">
        <f>SUMIFS(B2S!F:F,B2S!C:C,C55)</f>
        <v>0</v>
      </c>
      <c r="G55" s="72">
        <f t="shared" si="3"/>
        <v>69208</v>
      </c>
      <c r="H55" s="73">
        <f>SUMIFS(PSP!S:S,PSP!D:D,C55)</f>
        <v>10327.5</v>
      </c>
      <c r="I55" s="72">
        <f t="shared" si="4"/>
        <v>79535.5</v>
      </c>
    </row>
    <row r="56" spans="2:9" ht="15" hidden="1" customHeight="1">
      <c r="B56" s="44">
        <v>49</v>
      </c>
      <c r="C56" s="44" t="s">
        <v>935</v>
      </c>
      <c r="D56" s="71">
        <f>SUMIFS(OFM!AD:AD,OFM!C:C,C56)</f>
        <v>0</v>
      </c>
      <c r="E56" s="71">
        <f>SUMIFS(FAM!AD:AD,FAM!C:C,C56)</f>
        <v>0</v>
      </c>
      <c r="F56" s="74">
        <f>SUMIFS(B2S!F:F,B2S!C:C,C56)</f>
        <v>0</v>
      </c>
      <c r="G56" s="72">
        <f t="shared" si="3"/>
        <v>0</v>
      </c>
      <c r="H56" s="73">
        <f>SUMIFS(PSP!S:S,PSP!D:D,C56)</f>
        <v>0</v>
      </c>
      <c r="I56" s="72">
        <f t="shared" si="4"/>
        <v>0</v>
      </c>
    </row>
    <row r="57" spans="2:9" ht="15" customHeight="1">
      <c r="B57" s="44">
        <v>50</v>
      </c>
      <c r="C57" s="44" t="s">
        <v>66</v>
      </c>
      <c r="D57" s="71">
        <f>SUMIFS(OFM!AD:AD,OFM!C:C,C57)</f>
        <v>0</v>
      </c>
      <c r="E57" s="71">
        <f>SUMIFS(FAM!AD:AD,FAM!C:C,C57)</f>
        <v>2915</v>
      </c>
      <c r="F57" s="74">
        <f>SUMIFS(B2S!F:F,B2S!C:C,C57)</f>
        <v>0</v>
      </c>
      <c r="G57" s="72">
        <f t="shared" si="3"/>
        <v>2915</v>
      </c>
      <c r="H57" s="73">
        <f>SUMIFS(PSP!S:S,PSP!D:D,C57)</f>
        <v>4652.5</v>
      </c>
      <c r="I57" s="72">
        <f t="shared" si="4"/>
        <v>7567.5</v>
      </c>
    </row>
    <row r="58" spans="2:9" ht="15" customHeight="1">
      <c r="B58" s="44">
        <v>51</v>
      </c>
      <c r="C58" s="44" t="s">
        <v>123</v>
      </c>
      <c r="D58" s="71">
        <f>SUMIFS(OFM!AD:AD,OFM!C:C,C58)</f>
        <v>0</v>
      </c>
      <c r="E58" s="71">
        <f>SUMIFS(FAM!AD:AD,FAM!C:C,C58)</f>
        <v>26647</v>
      </c>
      <c r="F58" s="74">
        <f>SUMIFS(B2S!F:F,B2S!C:C,C58)</f>
        <v>0</v>
      </c>
      <c r="G58" s="72">
        <f t="shared" si="3"/>
        <v>26647</v>
      </c>
      <c r="H58" s="73">
        <f>SUMIFS(PSP!S:S,PSP!D:D,C58)</f>
        <v>8555</v>
      </c>
      <c r="I58" s="72">
        <f t="shared" si="4"/>
        <v>35202</v>
      </c>
    </row>
    <row r="59" spans="2:9" ht="15" customHeight="1">
      <c r="B59" s="44">
        <v>52</v>
      </c>
      <c r="C59" s="44" t="s">
        <v>207</v>
      </c>
      <c r="D59" s="71">
        <f>SUMIFS(OFM!AD:AD,OFM!C:C,C59)</f>
        <v>0</v>
      </c>
      <c r="E59" s="71">
        <f>SUMIFS(FAM!AD:AD,FAM!C:C,C59)</f>
        <v>16035</v>
      </c>
      <c r="F59" s="74">
        <f>SUMIFS(B2S!F:F,B2S!C:C,C59)</f>
        <v>0</v>
      </c>
      <c r="G59" s="72">
        <f t="shared" si="3"/>
        <v>16035</v>
      </c>
      <c r="H59" s="73">
        <f>SUMIFS(PSP!S:S,PSP!D:D,C59)</f>
        <v>0</v>
      </c>
      <c r="I59" s="72">
        <f t="shared" si="4"/>
        <v>16035</v>
      </c>
    </row>
    <row r="60" spans="2:9" ht="15" customHeight="1">
      <c r="B60" s="44">
        <v>53</v>
      </c>
      <c r="C60" s="44" t="s">
        <v>637</v>
      </c>
      <c r="D60" s="71">
        <f>SUMIFS(OFM!AD:AD,OFM!C:C,C60)</f>
        <v>0</v>
      </c>
      <c r="E60" s="71">
        <f>SUMIFS(FAM!AD:AD,FAM!C:C,C60)</f>
        <v>0</v>
      </c>
      <c r="F60" s="74">
        <f>SUMIFS(B2S!F:F,B2S!C:C,C60)</f>
        <v>0</v>
      </c>
      <c r="G60" s="72">
        <f t="shared" si="3"/>
        <v>0</v>
      </c>
      <c r="H60" s="73">
        <f>SUMIFS(PSP!S:S,PSP!D:D,C60)</f>
        <v>961.25</v>
      </c>
      <c r="I60" s="72">
        <f t="shared" si="4"/>
        <v>961.25</v>
      </c>
    </row>
    <row r="61" spans="2:9" ht="15" customHeight="1">
      <c r="B61" s="44">
        <v>54</v>
      </c>
      <c r="C61" s="44" t="s">
        <v>261</v>
      </c>
      <c r="D61" s="71">
        <f>SUMIFS(OFM!AD:AD,OFM!C:C,C61)</f>
        <v>0</v>
      </c>
      <c r="E61" s="71">
        <f>SUMIFS(FAM!AD:AD,FAM!C:C,C61)</f>
        <v>1730.5</v>
      </c>
      <c r="F61" s="74">
        <f>SUMIFS(B2S!F:F,B2S!C:C,C61)</f>
        <v>0</v>
      </c>
      <c r="G61" s="72">
        <f t="shared" si="3"/>
        <v>1730.5</v>
      </c>
      <c r="H61" s="73">
        <f>SUMIFS(PSP!S:S,PSP!D:D,C61)</f>
        <v>2042.5</v>
      </c>
      <c r="I61" s="72">
        <f t="shared" si="4"/>
        <v>3773</v>
      </c>
    </row>
    <row r="62" spans="2:9" ht="15" customHeight="1">
      <c r="B62" s="44">
        <v>55</v>
      </c>
      <c r="C62" s="44" t="s">
        <v>58</v>
      </c>
      <c r="D62" s="71">
        <f>SUMIFS(OFM!AD:AD,OFM!C:C,C62)</f>
        <v>0</v>
      </c>
      <c r="E62" s="71">
        <f>SUMIFS(FAM!AD:AD,FAM!C:C,C62)</f>
        <v>10426</v>
      </c>
      <c r="F62" s="74">
        <f>SUMIFS(B2S!F:F,B2S!C:C,C62)</f>
        <v>0</v>
      </c>
      <c r="G62" s="72">
        <f t="shared" si="3"/>
        <v>10426</v>
      </c>
      <c r="H62" s="73">
        <f>SUMIFS(PSP!S:S,PSP!D:D,C62)</f>
        <v>5598.75</v>
      </c>
      <c r="I62" s="72">
        <f t="shared" si="4"/>
        <v>16024.75</v>
      </c>
    </row>
    <row r="63" spans="2:9" ht="15" customHeight="1">
      <c r="B63" s="44">
        <v>56</v>
      </c>
      <c r="C63" s="44" t="s">
        <v>21</v>
      </c>
      <c r="D63" s="71">
        <f>SUMIFS(OFM!AD:AD,OFM!C:C,C63)</f>
        <v>0</v>
      </c>
      <c r="E63" s="71">
        <f>SUMIFS(FAM!AD:AD,FAM!C:C,C63)</f>
        <v>17282.5</v>
      </c>
      <c r="F63" s="74">
        <f>SUMIFS(B2S!F:F,B2S!C:C,C63)</f>
        <v>0</v>
      </c>
      <c r="G63" s="72">
        <f t="shared" si="3"/>
        <v>17282.5</v>
      </c>
      <c r="H63" s="73">
        <f>SUMIFS(PSP!S:S,PSP!D:D,C63)</f>
        <v>0</v>
      </c>
      <c r="I63" s="72">
        <f t="shared" si="4"/>
        <v>17282.5</v>
      </c>
    </row>
    <row r="64" spans="2:9" ht="15" hidden="1" customHeight="1">
      <c r="B64" s="44">
        <v>57</v>
      </c>
      <c r="C64" s="44" t="s">
        <v>936</v>
      </c>
      <c r="D64" s="71">
        <f>SUMIFS(OFM!AD:AD,OFM!C:C,C64)</f>
        <v>0</v>
      </c>
      <c r="E64" s="71">
        <f>SUMIFS(FAM!AD:AD,FAM!C:C,C64)</f>
        <v>0</v>
      </c>
      <c r="F64" s="74">
        <f>SUMIFS(B2S!F:F,B2S!C:C,C64)</f>
        <v>0</v>
      </c>
      <c r="G64" s="72">
        <f t="shared" si="3"/>
        <v>0</v>
      </c>
      <c r="H64" s="73">
        <f>SUMIFS(PSP!S:S,PSP!D:D,C64)</f>
        <v>0</v>
      </c>
      <c r="I64" s="72">
        <f t="shared" si="4"/>
        <v>0</v>
      </c>
    </row>
    <row r="65" spans="2:9" ht="15" hidden="1" customHeight="1">
      <c r="B65" s="44">
        <v>58</v>
      </c>
      <c r="C65" s="44" t="s">
        <v>937</v>
      </c>
      <c r="D65" s="71">
        <f>SUMIFS(OFM!AD:AD,OFM!C:C,C65)</f>
        <v>0</v>
      </c>
      <c r="E65" s="71">
        <f>SUMIFS(FAM!AD:AD,FAM!C:C,C65)</f>
        <v>0</v>
      </c>
      <c r="F65" s="74">
        <f>SUMIFS(B2S!F:F,B2S!C:C,C65)</f>
        <v>0</v>
      </c>
      <c r="G65" s="72">
        <f t="shared" si="3"/>
        <v>0</v>
      </c>
      <c r="H65" s="73">
        <f>SUMIFS(PSP!S:S,PSP!D:D,C65)</f>
        <v>0</v>
      </c>
      <c r="I65" s="72">
        <f t="shared" si="4"/>
        <v>0</v>
      </c>
    </row>
    <row r="66" spans="2:9" ht="15" hidden="1" customHeight="1">
      <c r="B66" s="44">
        <v>59</v>
      </c>
      <c r="C66" s="44" t="s">
        <v>938</v>
      </c>
      <c r="D66" s="71">
        <f>SUMIFS(OFM!AD:AD,OFM!C:C,C66)</f>
        <v>0</v>
      </c>
      <c r="E66" s="71">
        <f>SUMIFS(FAM!AD:AD,FAM!C:C,C66)</f>
        <v>0</v>
      </c>
      <c r="F66" s="74">
        <f>SUMIFS(B2S!F:F,B2S!C:C,C66)</f>
        <v>0</v>
      </c>
      <c r="G66" s="72">
        <f t="shared" si="3"/>
        <v>0</v>
      </c>
      <c r="H66" s="73">
        <f>SUMIFS(PSP!S:S,PSP!D:D,C66)</f>
        <v>0</v>
      </c>
      <c r="I66" s="72">
        <f t="shared" si="4"/>
        <v>0</v>
      </c>
    </row>
    <row r="67" spans="2:9" ht="15" hidden="1" customHeight="1">
      <c r="B67" s="44">
        <v>60</v>
      </c>
      <c r="C67" s="44" t="s">
        <v>939</v>
      </c>
      <c r="D67" s="71">
        <f>SUMIFS(OFM!AD:AD,OFM!C:C,C67)</f>
        <v>0</v>
      </c>
      <c r="E67" s="71">
        <f>SUMIFS(FAM!AD:AD,FAM!C:C,C67)</f>
        <v>0</v>
      </c>
      <c r="F67" s="74">
        <f>SUMIFS(B2S!F:F,B2S!C:C,C67)</f>
        <v>0</v>
      </c>
      <c r="G67" s="72">
        <f t="shared" si="3"/>
        <v>0</v>
      </c>
      <c r="H67" s="73">
        <f>SUMIFS(PSP!S:S,PSP!D:D,C67)</f>
        <v>0</v>
      </c>
      <c r="I67" s="72">
        <f t="shared" si="4"/>
        <v>0</v>
      </c>
    </row>
    <row r="68" spans="2:9" ht="15" hidden="1" customHeight="1">
      <c r="B68" s="44">
        <v>61</v>
      </c>
      <c r="C68" s="44" t="s">
        <v>940</v>
      </c>
      <c r="D68" s="71">
        <f>SUMIFS(OFM!AD:AD,OFM!C:C,C68)</f>
        <v>0</v>
      </c>
      <c r="E68" s="71">
        <f>SUMIFS(FAM!AD:AD,FAM!C:C,C68)</f>
        <v>0</v>
      </c>
      <c r="F68" s="74">
        <f>SUMIFS(B2S!F:F,B2S!C:C,C68)</f>
        <v>0</v>
      </c>
      <c r="G68" s="72">
        <f t="shared" si="3"/>
        <v>0</v>
      </c>
      <c r="H68" s="73">
        <f>SUMIFS(PSP!S:S,PSP!D:D,C68)</f>
        <v>0</v>
      </c>
      <c r="I68" s="72">
        <f t="shared" si="4"/>
        <v>0</v>
      </c>
    </row>
    <row r="69" spans="2:9" ht="15" hidden="1" customHeight="1">
      <c r="B69" s="44">
        <v>62</v>
      </c>
      <c r="C69" s="44" t="s">
        <v>581</v>
      </c>
      <c r="D69" s="71">
        <f>SUMIFS(OFM!AD:AD,OFM!C:C,C69)</f>
        <v>0</v>
      </c>
      <c r="E69" s="71">
        <f>SUMIFS(FAM!AD:AD,FAM!C:C,C69)</f>
        <v>0</v>
      </c>
      <c r="F69" s="74">
        <f>SUMIFS(B2S!F:F,B2S!C:C,C69)</f>
        <v>0</v>
      </c>
      <c r="G69" s="72">
        <f t="shared" si="3"/>
        <v>0</v>
      </c>
      <c r="H69" s="73">
        <f>SUMIFS(PSP!S:S,PSP!D:D,C69)</f>
        <v>0</v>
      </c>
      <c r="I69" s="72">
        <f t="shared" si="4"/>
        <v>0</v>
      </c>
    </row>
    <row r="70" spans="2:9" ht="15" hidden="1" customHeight="1">
      <c r="B70" s="44">
        <v>63</v>
      </c>
      <c r="C70" s="44" t="s">
        <v>941</v>
      </c>
      <c r="D70" s="71">
        <f>SUMIFS(OFM!AD:AD,OFM!C:C,C70)</f>
        <v>0</v>
      </c>
      <c r="E70" s="71">
        <f>SUMIFS(FAM!AD:AD,FAM!C:C,C70)</f>
        <v>0</v>
      </c>
      <c r="F70" s="74">
        <f>SUMIFS(B2S!F:F,B2S!C:C,C70)</f>
        <v>0</v>
      </c>
      <c r="G70" s="72">
        <f t="shared" si="3"/>
        <v>0</v>
      </c>
      <c r="H70" s="73">
        <f>SUMIFS(PSP!S:S,PSP!D:D,C70)</f>
        <v>0</v>
      </c>
      <c r="I70" s="72">
        <f t="shared" si="4"/>
        <v>0</v>
      </c>
    </row>
    <row r="71" spans="2:9" ht="15" hidden="1" customHeight="1">
      <c r="B71" s="44">
        <v>64</v>
      </c>
      <c r="C71" s="44" t="s">
        <v>942</v>
      </c>
      <c r="D71" s="71">
        <f>SUMIFS(OFM!AD:AD,OFM!C:C,C71)</f>
        <v>0</v>
      </c>
      <c r="E71" s="71">
        <f>SUMIFS(FAM!AD:AD,FAM!C:C,C71)</f>
        <v>0</v>
      </c>
      <c r="F71" s="74">
        <f>SUMIFS(B2S!F:F,B2S!C:C,C71)</f>
        <v>0</v>
      </c>
      <c r="G71" s="72">
        <f t="shared" si="3"/>
        <v>0</v>
      </c>
      <c r="H71" s="73">
        <f>SUMIFS(PSP!S:S,PSP!D:D,C71)</f>
        <v>0</v>
      </c>
      <c r="I71" s="72">
        <f t="shared" si="4"/>
        <v>0</v>
      </c>
    </row>
    <row r="72" spans="2:9" ht="15" hidden="1" customHeight="1">
      <c r="B72" s="44">
        <v>65</v>
      </c>
      <c r="C72" s="44" t="s">
        <v>943</v>
      </c>
      <c r="D72" s="71">
        <f>SUMIFS(OFM!AD:AD,OFM!C:C,C72)</f>
        <v>0</v>
      </c>
      <c r="E72" s="71">
        <f>SUMIFS(FAM!AD:AD,FAM!C:C,C72)</f>
        <v>0</v>
      </c>
      <c r="F72" s="74">
        <f>SUMIFS(B2S!F:F,B2S!C:C,C72)</f>
        <v>0</v>
      </c>
      <c r="G72" s="72">
        <f t="shared" si="3"/>
        <v>0</v>
      </c>
      <c r="H72" s="73">
        <f>SUMIFS(PSP!S:S,PSP!D:D,C72)</f>
        <v>0</v>
      </c>
      <c r="I72" s="72">
        <f t="shared" si="4"/>
        <v>0</v>
      </c>
    </row>
    <row r="73" spans="2:9" ht="15" hidden="1" customHeight="1">
      <c r="B73" s="44">
        <v>66</v>
      </c>
      <c r="C73" s="44" t="s">
        <v>944</v>
      </c>
      <c r="D73" s="71">
        <f>SUMIFS(OFM!AD:AD,OFM!C:C,C73)</f>
        <v>0</v>
      </c>
      <c r="E73" s="71">
        <f>SUMIFS(FAM!AD:AD,FAM!C:C,C73)</f>
        <v>0</v>
      </c>
      <c r="F73" s="74">
        <f>SUMIFS(B2S!F:F,B2S!C:C,C73)</f>
        <v>0</v>
      </c>
      <c r="G73" s="72">
        <f t="shared" si="3"/>
        <v>0</v>
      </c>
      <c r="H73" s="73">
        <f>SUMIFS(PSP!S:S,PSP!D:D,C73)</f>
        <v>0</v>
      </c>
      <c r="I73" s="72">
        <f t="shared" si="4"/>
        <v>0</v>
      </c>
    </row>
    <row r="74" spans="2:9" ht="15" hidden="1" customHeight="1">
      <c r="B74" s="44">
        <v>67</v>
      </c>
      <c r="C74" s="44" t="s">
        <v>945</v>
      </c>
      <c r="D74" s="71">
        <f>SUMIFS(OFM!AD:AD,OFM!C:C,C74)</f>
        <v>0</v>
      </c>
      <c r="E74" s="71">
        <f>SUMIFS(FAM!AD:AD,FAM!C:C,C74)</f>
        <v>0</v>
      </c>
      <c r="F74" s="74">
        <f>SUMIFS(B2S!F:F,B2S!C:C,C74)</f>
        <v>0</v>
      </c>
      <c r="G74" s="72">
        <f t="shared" ref="G74:G137" si="5">SUM(D74:F74)</f>
        <v>0</v>
      </c>
      <c r="H74" s="73">
        <f>SUMIFS(PSP!S:S,PSP!D:D,C74)</f>
        <v>0</v>
      </c>
      <c r="I74" s="72">
        <f t="shared" ref="I74:I137" si="6">SUM(G74:H74)</f>
        <v>0</v>
      </c>
    </row>
    <row r="75" spans="2:9" ht="15" hidden="1" customHeight="1">
      <c r="B75" s="44">
        <v>68</v>
      </c>
      <c r="C75" s="44" t="s">
        <v>946</v>
      </c>
      <c r="D75" s="71">
        <f>SUMIFS(OFM!AD:AD,OFM!C:C,C75)</f>
        <v>0</v>
      </c>
      <c r="E75" s="71">
        <f>SUMIFS(FAM!AD:AD,FAM!C:C,C75)</f>
        <v>0</v>
      </c>
      <c r="F75" s="74">
        <f>SUMIFS(B2S!F:F,B2S!C:C,C75)</f>
        <v>0</v>
      </c>
      <c r="G75" s="72">
        <f t="shared" si="5"/>
        <v>0</v>
      </c>
      <c r="H75" s="73">
        <f>SUMIFS(PSP!S:S,PSP!D:D,C75)</f>
        <v>0</v>
      </c>
      <c r="I75" s="72">
        <f t="shared" si="6"/>
        <v>0</v>
      </c>
    </row>
    <row r="76" spans="2:9" ht="15" hidden="1" customHeight="1">
      <c r="B76" s="44">
        <v>69</v>
      </c>
      <c r="C76" s="44" t="s">
        <v>947</v>
      </c>
      <c r="D76" s="71">
        <f>SUMIFS(OFM!AD:AD,OFM!C:C,C76)</f>
        <v>0</v>
      </c>
      <c r="E76" s="71">
        <f>SUMIFS(FAM!AD:AD,FAM!C:C,C76)</f>
        <v>0</v>
      </c>
      <c r="F76" s="74">
        <f>SUMIFS(B2S!F:F,B2S!C:C,C76)</f>
        <v>0</v>
      </c>
      <c r="G76" s="72">
        <f t="shared" si="5"/>
        <v>0</v>
      </c>
      <c r="H76" s="73">
        <f>SUMIFS(PSP!S:S,PSP!D:D,C76)</f>
        <v>0</v>
      </c>
      <c r="I76" s="72">
        <f t="shared" si="6"/>
        <v>0</v>
      </c>
    </row>
    <row r="77" spans="2:9" ht="15" hidden="1" customHeight="1">
      <c r="B77" s="44">
        <v>70</v>
      </c>
      <c r="C77" s="44" t="s">
        <v>948</v>
      </c>
      <c r="D77" s="71">
        <f>SUMIFS(OFM!AD:AD,OFM!C:C,C77)</f>
        <v>0</v>
      </c>
      <c r="E77" s="71">
        <f>SUMIFS(FAM!AD:AD,FAM!C:C,C77)</f>
        <v>0</v>
      </c>
      <c r="F77" s="74">
        <f>SUMIFS(B2S!F:F,B2S!C:C,C77)</f>
        <v>0</v>
      </c>
      <c r="G77" s="72">
        <f t="shared" si="5"/>
        <v>0</v>
      </c>
      <c r="H77" s="73">
        <f>SUMIFS(PSP!S:S,PSP!D:D,C77)</f>
        <v>0</v>
      </c>
      <c r="I77" s="72">
        <f t="shared" si="6"/>
        <v>0</v>
      </c>
    </row>
    <row r="78" spans="2:9" ht="15" hidden="1" customHeight="1">
      <c r="B78" s="44">
        <v>71</v>
      </c>
      <c r="C78" s="44" t="s">
        <v>949</v>
      </c>
      <c r="D78" s="71">
        <f>SUMIFS(OFM!AD:AD,OFM!C:C,C78)</f>
        <v>0</v>
      </c>
      <c r="E78" s="71">
        <f>SUMIFS(FAM!AD:AD,FAM!C:C,C78)</f>
        <v>0</v>
      </c>
      <c r="F78" s="74">
        <f>SUMIFS(B2S!F:F,B2S!C:C,C78)</f>
        <v>0</v>
      </c>
      <c r="G78" s="72">
        <f t="shared" si="5"/>
        <v>0</v>
      </c>
      <c r="H78" s="73">
        <f>SUMIFS(PSP!S:S,PSP!D:D,C78)</f>
        <v>0</v>
      </c>
      <c r="I78" s="72">
        <f t="shared" si="6"/>
        <v>0</v>
      </c>
    </row>
    <row r="79" spans="2:9" ht="15" customHeight="1">
      <c r="B79" s="44">
        <v>72</v>
      </c>
      <c r="C79" s="44" t="s">
        <v>222</v>
      </c>
      <c r="D79" s="71">
        <f>SUMIFS(OFM!AD:AD,OFM!C:C,C79)</f>
        <v>0</v>
      </c>
      <c r="E79" s="71">
        <f>SUMIFS(FAM!AD:AD,FAM!C:C,C79)</f>
        <v>6850.75</v>
      </c>
      <c r="F79" s="74">
        <f>SUMIFS(B2S!F:F,B2S!C:C,C79)</f>
        <v>0</v>
      </c>
      <c r="G79" s="72">
        <f t="shared" si="5"/>
        <v>6850.75</v>
      </c>
      <c r="H79" s="73">
        <f>SUMIFS(PSP!S:S,PSP!D:D,C79)</f>
        <v>1166.25</v>
      </c>
      <c r="I79" s="72">
        <f t="shared" si="6"/>
        <v>8017</v>
      </c>
    </row>
    <row r="80" spans="2:9" ht="15" hidden="1" customHeight="1">
      <c r="B80" s="44">
        <v>73</v>
      </c>
      <c r="C80" s="44" t="s">
        <v>950</v>
      </c>
      <c r="D80" s="71">
        <f>SUMIFS(OFM!AD:AD,OFM!C:C,C80)</f>
        <v>0</v>
      </c>
      <c r="E80" s="71">
        <f>SUMIFS(FAM!AD:AD,FAM!C:C,C80)</f>
        <v>0</v>
      </c>
      <c r="F80" s="74">
        <f>SUMIFS(B2S!F:F,B2S!C:C,C80)</f>
        <v>0</v>
      </c>
      <c r="G80" s="72">
        <f t="shared" si="5"/>
        <v>0</v>
      </c>
      <c r="H80" s="73">
        <f>SUMIFS(PSP!S:S,PSP!D:D,C80)</f>
        <v>0</v>
      </c>
      <c r="I80" s="72">
        <f t="shared" si="6"/>
        <v>0</v>
      </c>
    </row>
    <row r="81" spans="2:9" ht="15" hidden="1" customHeight="1">
      <c r="B81" s="44">
        <v>74</v>
      </c>
      <c r="C81" s="44" t="s">
        <v>951</v>
      </c>
      <c r="D81" s="71">
        <f>SUMIFS(OFM!AD:AD,OFM!C:C,C81)</f>
        <v>0</v>
      </c>
      <c r="E81" s="71">
        <f>SUMIFS(FAM!AD:AD,FAM!C:C,C81)</f>
        <v>0</v>
      </c>
      <c r="F81" s="74">
        <f>SUMIFS(B2S!F:F,B2S!C:C,C81)</f>
        <v>0</v>
      </c>
      <c r="G81" s="72">
        <f t="shared" si="5"/>
        <v>0</v>
      </c>
      <c r="H81" s="73">
        <f>SUMIFS(PSP!S:S,PSP!D:D,C81)</f>
        <v>0</v>
      </c>
      <c r="I81" s="72">
        <f t="shared" si="6"/>
        <v>0</v>
      </c>
    </row>
    <row r="82" spans="2:9" ht="15" customHeight="1">
      <c r="B82" s="44">
        <v>75</v>
      </c>
      <c r="C82" s="44" t="s">
        <v>390</v>
      </c>
      <c r="D82" s="71">
        <f>SUMIFS(OFM!AD:AD,OFM!C:C,C82)</f>
        <v>0</v>
      </c>
      <c r="E82" s="71">
        <f>SUMIFS(FAM!AD:AD,FAM!C:C,C82)</f>
        <v>0</v>
      </c>
      <c r="F82" s="74">
        <f>SUMIFS(B2S!F:F,B2S!C:C,C82)</f>
        <v>0</v>
      </c>
      <c r="G82" s="72">
        <f t="shared" si="5"/>
        <v>0</v>
      </c>
      <c r="H82" s="73">
        <f>SUMIFS(PSP!S:S,PSP!D:D,C82)</f>
        <v>8501.25</v>
      </c>
      <c r="I82" s="72">
        <f t="shared" si="6"/>
        <v>8501.25</v>
      </c>
    </row>
    <row r="83" spans="2:9" ht="15" customHeight="1">
      <c r="B83" s="44">
        <v>76</v>
      </c>
      <c r="C83" s="44" t="s">
        <v>322</v>
      </c>
      <c r="D83" s="71">
        <f>SUMIFS(OFM!AD:AD,OFM!C:C,C83)</f>
        <v>0</v>
      </c>
      <c r="E83" s="71">
        <f>SUMIFS(FAM!AD:AD,FAM!C:C,C83)</f>
        <v>0</v>
      </c>
      <c r="F83" s="74">
        <f>SUMIFS(B2S!F:F,B2S!C:C,C83)</f>
        <v>0</v>
      </c>
      <c r="G83" s="72">
        <f t="shared" si="5"/>
        <v>0</v>
      </c>
      <c r="H83" s="73">
        <f>SUMIFS(PSP!S:S,PSP!D:D,C83)</f>
        <v>5312.5</v>
      </c>
      <c r="I83" s="72">
        <f t="shared" si="6"/>
        <v>5312.5</v>
      </c>
    </row>
    <row r="84" spans="2:9" ht="15" hidden="1" customHeight="1">
      <c r="B84" s="44">
        <v>77</v>
      </c>
      <c r="C84" s="44" t="s">
        <v>952</v>
      </c>
      <c r="D84" s="71">
        <f>SUMIFS(OFM!AD:AD,OFM!C:C,C84)</f>
        <v>0</v>
      </c>
      <c r="E84" s="71">
        <f>SUMIFS(FAM!AD:AD,FAM!C:C,C84)</f>
        <v>0</v>
      </c>
      <c r="F84" s="74">
        <f>SUMIFS(B2S!F:F,B2S!C:C,C84)</f>
        <v>0</v>
      </c>
      <c r="G84" s="72">
        <f t="shared" si="5"/>
        <v>0</v>
      </c>
      <c r="H84" s="73">
        <f>SUMIFS(PSP!S:S,PSP!D:D,C84)</f>
        <v>0</v>
      </c>
      <c r="I84" s="72">
        <f t="shared" si="6"/>
        <v>0</v>
      </c>
    </row>
    <row r="85" spans="2:9" ht="15" customHeight="1">
      <c r="B85" s="44">
        <v>78</v>
      </c>
      <c r="C85" s="44" t="s">
        <v>372</v>
      </c>
      <c r="D85" s="71">
        <f>SUMIFS(OFM!AD:AD,OFM!C:C,C85)</f>
        <v>0</v>
      </c>
      <c r="E85" s="71">
        <f>SUMIFS(FAM!AD:AD,FAM!C:C,C85)</f>
        <v>0</v>
      </c>
      <c r="F85" s="74">
        <f>SUMIFS(B2S!F:F,B2S!C:C,C85)</f>
        <v>0</v>
      </c>
      <c r="G85" s="72">
        <f t="shared" si="5"/>
        <v>0</v>
      </c>
      <c r="H85" s="73">
        <f>SUMIFS(PSP!S:S,PSP!D:D,C85)</f>
        <v>3945</v>
      </c>
      <c r="I85" s="72">
        <f t="shared" si="6"/>
        <v>3945</v>
      </c>
    </row>
    <row r="86" spans="2:9" ht="15" hidden="1" customHeight="1">
      <c r="B86" s="44">
        <v>79</v>
      </c>
      <c r="C86" s="44" t="s">
        <v>953</v>
      </c>
      <c r="D86" s="71">
        <f>SUMIFS(OFM!AD:AD,OFM!C:C,C86)</f>
        <v>0</v>
      </c>
      <c r="E86" s="71">
        <f>SUMIFS(FAM!AD:AD,FAM!C:C,C86)</f>
        <v>0</v>
      </c>
      <c r="F86" s="74">
        <f>SUMIFS(B2S!F:F,B2S!C:C,C86)</f>
        <v>0</v>
      </c>
      <c r="G86" s="72">
        <f t="shared" si="5"/>
        <v>0</v>
      </c>
      <c r="H86" s="73">
        <f>SUMIFS(PSP!S:S,PSP!D:D,C86)</f>
        <v>0</v>
      </c>
      <c r="I86" s="72">
        <f t="shared" si="6"/>
        <v>0</v>
      </c>
    </row>
    <row r="87" spans="2:9" ht="15" hidden="1" customHeight="1">
      <c r="B87" s="44">
        <v>80</v>
      </c>
      <c r="C87" s="44" t="s">
        <v>954</v>
      </c>
      <c r="D87" s="71">
        <f>SUMIFS(OFM!AD:AD,OFM!C:C,C87)</f>
        <v>0</v>
      </c>
      <c r="E87" s="71">
        <f>SUMIFS(FAM!AD:AD,FAM!C:C,C87)</f>
        <v>0</v>
      </c>
      <c r="F87" s="74">
        <f>SUMIFS(B2S!F:F,B2S!C:C,C87)</f>
        <v>0</v>
      </c>
      <c r="G87" s="72">
        <f t="shared" si="5"/>
        <v>0</v>
      </c>
      <c r="H87" s="73">
        <f>SUMIFS(PSP!S:S,PSP!D:D,C87)</f>
        <v>0</v>
      </c>
      <c r="I87" s="72">
        <f t="shared" si="6"/>
        <v>0</v>
      </c>
    </row>
    <row r="88" spans="2:9" ht="15" hidden="1" customHeight="1">
      <c r="B88" s="44">
        <v>81</v>
      </c>
      <c r="C88" s="44" t="s">
        <v>955</v>
      </c>
      <c r="D88" s="71">
        <f>SUMIFS(OFM!AD:AD,OFM!C:C,C88)</f>
        <v>0</v>
      </c>
      <c r="E88" s="71">
        <f>SUMIFS(FAM!AD:AD,FAM!C:C,C88)</f>
        <v>0</v>
      </c>
      <c r="F88" s="74">
        <f>SUMIFS(B2S!F:F,B2S!C:C,C88)</f>
        <v>0</v>
      </c>
      <c r="G88" s="72">
        <f t="shared" si="5"/>
        <v>0</v>
      </c>
      <c r="H88" s="73">
        <f>SUMIFS(PSP!S:S,PSP!D:D,C88)</f>
        <v>0</v>
      </c>
      <c r="I88" s="72">
        <f t="shared" si="6"/>
        <v>0</v>
      </c>
    </row>
    <row r="89" spans="2:9" ht="15" hidden="1" customHeight="1">
      <c r="B89" s="44">
        <v>82</v>
      </c>
      <c r="C89" s="44" t="s">
        <v>956</v>
      </c>
      <c r="D89" s="71">
        <f>SUMIFS(OFM!AD:AD,OFM!C:C,C89)</f>
        <v>0</v>
      </c>
      <c r="E89" s="71">
        <f>SUMIFS(FAM!AD:AD,FAM!C:C,C89)</f>
        <v>0</v>
      </c>
      <c r="F89" s="74">
        <f>SUMIFS(B2S!F:F,B2S!C:C,C89)</f>
        <v>0</v>
      </c>
      <c r="G89" s="72">
        <f t="shared" si="5"/>
        <v>0</v>
      </c>
      <c r="H89" s="73">
        <f>SUMIFS(PSP!S:S,PSP!D:D,C89)</f>
        <v>0</v>
      </c>
      <c r="I89" s="72">
        <f t="shared" si="6"/>
        <v>0</v>
      </c>
    </row>
    <row r="90" spans="2:9" ht="15" hidden="1" customHeight="1">
      <c r="B90" s="44">
        <v>83</v>
      </c>
      <c r="C90" s="44" t="s">
        <v>957</v>
      </c>
      <c r="D90" s="71">
        <f>SUMIFS(OFM!AD:AD,OFM!C:C,C90)</f>
        <v>0</v>
      </c>
      <c r="E90" s="71">
        <f>SUMIFS(FAM!AD:AD,FAM!C:C,C90)</f>
        <v>0</v>
      </c>
      <c r="F90" s="74">
        <f>SUMIFS(B2S!F:F,B2S!C:C,C90)</f>
        <v>0</v>
      </c>
      <c r="G90" s="72">
        <f t="shared" si="5"/>
        <v>0</v>
      </c>
      <c r="H90" s="73">
        <f>SUMIFS(PSP!S:S,PSP!D:D,C90)</f>
        <v>0</v>
      </c>
      <c r="I90" s="72">
        <f t="shared" si="6"/>
        <v>0</v>
      </c>
    </row>
    <row r="91" spans="2:9" ht="15" hidden="1" customHeight="1">
      <c r="B91" s="44">
        <v>84</v>
      </c>
      <c r="C91" s="44" t="s">
        <v>958</v>
      </c>
      <c r="D91" s="71">
        <f>SUMIFS(OFM!AD:AD,OFM!C:C,C91)</f>
        <v>0</v>
      </c>
      <c r="E91" s="71">
        <f>SUMIFS(FAM!AD:AD,FAM!C:C,C91)</f>
        <v>0</v>
      </c>
      <c r="F91" s="74">
        <f>SUMIFS(B2S!F:F,B2S!C:C,C91)</f>
        <v>0</v>
      </c>
      <c r="G91" s="72">
        <f t="shared" si="5"/>
        <v>0</v>
      </c>
      <c r="H91" s="73">
        <f>SUMIFS(PSP!S:S,PSP!D:D,C91)</f>
        <v>0</v>
      </c>
      <c r="I91" s="72">
        <f t="shared" si="6"/>
        <v>0</v>
      </c>
    </row>
    <row r="92" spans="2:9" ht="15" hidden="1" customHeight="1">
      <c r="B92" s="44">
        <v>85</v>
      </c>
      <c r="C92" s="44" t="s">
        <v>959</v>
      </c>
      <c r="D92" s="71">
        <f>SUMIFS(OFM!AD:AD,OFM!C:C,C92)</f>
        <v>0</v>
      </c>
      <c r="E92" s="71">
        <f>SUMIFS(FAM!AD:AD,FAM!C:C,C92)</f>
        <v>0</v>
      </c>
      <c r="F92" s="74">
        <f>SUMIFS(B2S!F:F,B2S!C:C,C92)</f>
        <v>0</v>
      </c>
      <c r="G92" s="72">
        <f t="shared" si="5"/>
        <v>0</v>
      </c>
      <c r="H92" s="73">
        <f>SUMIFS(PSP!S:S,PSP!D:D,C92)</f>
        <v>0</v>
      </c>
      <c r="I92" s="72">
        <f t="shared" si="6"/>
        <v>0</v>
      </c>
    </row>
    <row r="93" spans="2:9" ht="15" hidden="1" customHeight="1">
      <c r="B93" s="44">
        <v>86</v>
      </c>
      <c r="C93" s="44" t="s">
        <v>960</v>
      </c>
      <c r="D93" s="71">
        <f>SUMIFS(OFM!AD:AD,OFM!C:C,C93)</f>
        <v>0</v>
      </c>
      <c r="E93" s="71">
        <f>SUMIFS(FAM!AD:AD,FAM!C:C,C93)</f>
        <v>0</v>
      </c>
      <c r="F93" s="74">
        <f>SUMIFS(B2S!F:F,B2S!C:C,C93)</f>
        <v>0</v>
      </c>
      <c r="G93" s="72">
        <f t="shared" si="5"/>
        <v>0</v>
      </c>
      <c r="H93" s="73">
        <f>SUMIFS(PSP!S:S,PSP!D:D,C93)</f>
        <v>0</v>
      </c>
      <c r="I93" s="72">
        <f t="shared" si="6"/>
        <v>0</v>
      </c>
    </row>
    <row r="94" spans="2:9" ht="15" hidden="1" customHeight="1">
      <c r="B94" s="44">
        <v>87</v>
      </c>
      <c r="C94" s="44" t="s">
        <v>961</v>
      </c>
      <c r="D94" s="71">
        <f>SUMIFS(OFM!AD:AD,OFM!C:C,C94)</f>
        <v>0</v>
      </c>
      <c r="E94" s="71">
        <f>SUMIFS(FAM!AD:AD,FAM!C:C,C94)</f>
        <v>0</v>
      </c>
      <c r="F94" s="74">
        <f>SUMIFS(B2S!F:F,B2S!C:C,C94)</f>
        <v>0</v>
      </c>
      <c r="G94" s="72">
        <f t="shared" si="5"/>
        <v>0</v>
      </c>
      <c r="H94" s="73">
        <f>SUMIFS(PSP!S:S,PSP!D:D,C94)</f>
        <v>0</v>
      </c>
      <c r="I94" s="72">
        <f t="shared" si="6"/>
        <v>0</v>
      </c>
    </row>
    <row r="95" spans="2:9" ht="15" hidden="1" customHeight="1">
      <c r="B95" s="44">
        <v>88</v>
      </c>
      <c r="C95" s="44" t="s">
        <v>962</v>
      </c>
      <c r="D95" s="71">
        <f>SUMIFS(OFM!AD:AD,OFM!C:C,C95)</f>
        <v>0</v>
      </c>
      <c r="E95" s="71">
        <f>SUMIFS(FAM!AD:AD,FAM!C:C,C95)</f>
        <v>0</v>
      </c>
      <c r="F95" s="74">
        <f>SUMIFS(B2S!F:F,B2S!C:C,C95)</f>
        <v>0</v>
      </c>
      <c r="G95" s="72">
        <f t="shared" si="5"/>
        <v>0</v>
      </c>
      <c r="H95" s="73">
        <f>SUMIFS(PSP!S:S,PSP!D:D,C95)</f>
        <v>0</v>
      </c>
      <c r="I95" s="72">
        <f t="shared" si="6"/>
        <v>0</v>
      </c>
    </row>
    <row r="96" spans="2:9" ht="15" hidden="1" customHeight="1">
      <c r="B96" s="44">
        <v>89</v>
      </c>
      <c r="C96" s="44" t="s">
        <v>963</v>
      </c>
      <c r="D96" s="71">
        <f>SUMIFS(OFM!AD:AD,OFM!C:C,C96)</f>
        <v>0</v>
      </c>
      <c r="E96" s="71">
        <f>SUMIFS(FAM!AD:AD,FAM!C:C,C96)</f>
        <v>0</v>
      </c>
      <c r="F96" s="74">
        <f>SUMIFS(B2S!F:F,B2S!C:C,C96)</f>
        <v>0</v>
      </c>
      <c r="G96" s="72">
        <f t="shared" si="5"/>
        <v>0</v>
      </c>
      <c r="H96" s="73">
        <f>SUMIFS(PSP!S:S,PSP!D:D,C96)</f>
        <v>0</v>
      </c>
      <c r="I96" s="72">
        <f t="shared" si="6"/>
        <v>0</v>
      </c>
    </row>
    <row r="97" spans="2:9" ht="15" hidden="1" customHeight="1">
      <c r="B97" s="44">
        <v>90</v>
      </c>
      <c r="C97" s="44" t="s">
        <v>964</v>
      </c>
      <c r="D97" s="71">
        <f>SUMIFS(OFM!AD:AD,OFM!C:C,C97)</f>
        <v>0</v>
      </c>
      <c r="E97" s="71">
        <f>SUMIFS(FAM!AD:AD,FAM!C:C,C97)</f>
        <v>0</v>
      </c>
      <c r="F97" s="74">
        <f>SUMIFS(B2S!F:F,B2S!C:C,C97)</f>
        <v>0</v>
      </c>
      <c r="G97" s="72">
        <f t="shared" si="5"/>
        <v>0</v>
      </c>
      <c r="H97" s="73">
        <f>SUMIFS(PSP!S:S,PSP!D:D,C97)</f>
        <v>0</v>
      </c>
      <c r="I97" s="72">
        <f t="shared" si="6"/>
        <v>0</v>
      </c>
    </row>
    <row r="98" spans="2:9" ht="15" customHeight="1">
      <c r="B98" s="82">
        <v>91</v>
      </c>
      <c r="C98" s="82" t="s">
        <v>40</v>
      </c>
      <c r="D98" s="78">
        <f>SUMIFS(OFM!AD:AD,OFM!C:C,C98)</f>
        <v>6127</v>
      </c>
      <c r="E98" s="78">
        <f>SUMIFS(FAM!AD:AD,FAM!C:C,C98)</f>
        <v>0</v>
      </c>
      <c r="F98" s="79">
        <f>SUMIFS(B2S!F:F,B2S!C:C,C98)</f>
        <v>0</v>
      </c>
      <c r="G98" s="80">
        <f t="shared" si="5"/>
        <v>6127</v>
      </c>
      <c r="H98" s="81">
        <f>SUMIFS(PSP!S:S,PSP!D:D,C98)</f>
        <v>0</v>
      </c>
      <c r="I98" s="80">
        <f t="shared" si="6"/>
        <v>6127</v>
      </c>
    </row>
    <row r="99" spans="2:9" ht="15" hidden="1" customHeight="1">
      <c r="B99" s="44">
        <v>92</v>
      </c>
      <c r="C99" s="44" t="s">
        <v>965</v>
      </c>
      <c r="D99" s="71">
        <f>SUMIFS(OFM!AD:AD,OFM!C:C,C99)</f>
        <v>0</v>
      </c>
      <c r="E99" s="71">
        <f>SUMIFS(FAM!AD:AD,FAM!C:C,C99)</f>
        <v>0</v>
      </c>
      <c r="F99" s="74">
        <f>SUMIFS(B2S!F:F,B2S!C:C,C99)</f>
        <v>0</v>
      </c>
      <c r="G99" s="72">
        <f t="shared" si="5"/>
        <v>0</v>
      </c>
      <c r="H99" s="73">
        <f>SUMIFS(PSP!S:S,PSP!D:D,C99)</f>
        <v>0</v>
      </c>
      <c r="I99" s="72">
        <f t="shared" si="6"/>
        <v>0</v>
      </c>
    </row>
    <row r="100" spans="2:9" ht="15" hidden="1" customHeight="1">
      <c r="B100" s="44">
        <v>93</v>
      </c>
      <c r="C100" s="44" t="s">
        <v>966</v>
      </c>
      <c r="D100" s="71">
        <f>SUMIFS(OFM!AD:AD,OFM!C:C,C100)</f>
        <v>0</v>
      </c>
      <c r="E100" s="71">
        <f>SUMIFS(FAM!AD:AD,FAM!C:C,C100)</f>
        <v>0</v>
      </c>
      <c r="F100" s="74">
        <f>SUMIFS(B2S!F:F,B2S!C:C,C100)</f>
        <v>0</v>
      </c>
      <c r="G100" s="72">
        <f t="shared" si="5"/>
        <v>0</v>
      </c>
      <c r="H100" s="73">
        <f>SUMIFS(PSP!S:S,PSP!D:D,C100)</f>
        <v>0</v>
      </c>
      <c r="I100" s="72">
        <f t="shared" si="6"/>
        <v>0</v>
      </c>
    </row>
    <row r="101" spans="2:9" ht="15" hidden="1" customHeight="1">
      <c r="B101" s="44">
        <v>94</v>
      </c>
      <c r="C101" s="44" t="s">
        <v>967</v>
      </c>
      <c r="D101" s="71">
        <f>SUMIFS(OFM!AD:AD,OFM!C:C,C101)</f>
        <v>0</v>
      </c>
      <c r="E101" s="71">
        <f>SUMIFS(FAM!AD:AD,FAM!C:C,C101)</f>
        <v>0</v>
      </c>
      <c r="F101" s="74">
        <f>SUMIFS(B2S!F:F,B2S!C:C,C101)</f>
        <v>0</v>
      </c>
      <c r="G101" s="72">
        <f t="shared" si="5"/>
        <v>0</v>
      </c>
      <c r="H101" s="73">
        <f>SUMIFS(PSP!S:S,PSP!D:D,C101)</f>
        <v>0</v>
      </c>
      <c r="I101" s="72">
        <f t="shared" si="6"/>
        <v>0</v>
      </c>
    </row>
    <row r="102" spans="2:9" ht="15" hidden="1" customHeight="1">
      <c r="B102" s="44">
        <v>95</v>
      </c>
      <c r="C102" s="44" t="s">
        <v>968</v>
      </c>
      <c r="D102" s="71">
        <f>SUMIFS(OFM!AD:AD,OFM!C:C,C102)</f>
        <v>0</v>
      </c>
      <c r="E102" s="71">
        <f>SUMIFS(FAM!AD:AD,FAM!C:C,C102)</f>
        <v>0</v>
      </c>
      <c r="F102" s="74">
        <f>SUMIFS(B2S!F:F,B2S!C:C,C102)</f>
        <v>0</v>
      </c>
      <c r="G102" s="72">
        <f t="shared" si="5"/>
        <v>0</v>
      </c>
      <c r="H102" s="73">
        <f>SUMIFS(PSP!S:S,PSP!D:D,C102)</f>
        <v>0</v>
      </c>
      <c r="I102" s="72">
        <f t="shared" si="6"/>
        <v>0</v>
      </c>
    </row>
    <row r="103" spans="2:9" ht="15" hidden="1" customHeight="1">
      <c r="B103" s="44">
        <v>96</v>
      </c>
      <c r="C103" s="44" t="s">
        <v>969</v>
      </c>
      <c r="D103" s="71">
        <f>SUMIFS(OFM!AD:AD,OFM!C:C,C103)</f>
        <v>0</v>
      </c>
      <c r="E103" s="71">
        <f>SUMIFS(FAM!AD:AD,FAM!C:C,C103)</f>
        <v>0</v>
      </c>
      <c r="F103" s="74">
        <f>SUMIFS(B2S!F:F,B2S!C:C,C103)</f>
        <v>0</v>
      </c>
      <c r="G103" s="72">
        <f t="shared" si="5"/>
        <v>0</v>
      </c>
      <c r="H103" s="73">
        <f>SUMIFS(PSP!S:S,PSP!D:D,C103)</f>
        <v>0</v>
      </c>
      <c r="I103" s="72">
        <f t="shared" si="6"/>
        <v>0</v>
      </c>
    </row>
    <row r="104" spans="2:9" ht="15" hidden="1" customHeight="1">
      <c r="B104" s="44">
        <v>97</v>
      </c>
      <c r="C104" s="44" t="s">
        <v>970</v>
      </c>
      <c r="D104" s="71">
        <f>SUMIFS(OFM!AD:AD,OFM!C:C,C104)</f>
        <v>0</v>
      </c>
      <c r="E104" s="71">
        <f>SUMIFS(FAM!AD:AD,FAM!C:C,C104)</f>
        <v>0</v>
      </c>
      <c r="F104" s="74">
        <f>SUMIFS(B2S!F:F,B2S!C:C,C104)</f>
        <v>0</v>
      </c>
      <c r="G104" s="72">
        <f t="shared" si="5"/>
        <v>0</v>
      </c>
      <c r="H104" s="73">
        <f>SUMIFS(PSP!S:S,PSP!D:D,C104)</f>
        <v>0</v>
      </c>
      <c r="I104" s="72">
        <f t="shared" si="6"/>
        <v>0</v>
      </c>
    </row>
    <row r="105" spans="2:9" ht="15" hidden="1" customHeight="1">
      <c r="B105" s="44">
        <v>98</v>
      </c>
      <c r="C105" s="44" t="s">
        <v>971</v>
      </c>
      <c r="D105" s="71">
        <f>SUMIFS(OFM!AD:AD,OFM!C:C,C105)</f>
        <v>0</v>
      </c>
      <c r="E105" s="71">
        <f>SUMIFS(FAM!AD:AD,FAM!C:C,C105)</f>
        <v>0</v>
      </c>
      <c r="F105" s="74">
        <f>SUMIFS(B2S!F:F,B2S!C:C,C105)</f>
        <v>0</v>
      </c>
      <c r="G105" s="72">
        <f t="shared" si="5"/>
        <v>0</v>
      </c>
      <c r="H105" s="73">
        <f>SUMIFS(PSP!S:S,PSP!D:D,C105)</f>
        <v>0</v>
      </c>
      <c r="I105" s="72">
        <f t="shared" si="6"/>
        <v>0</v>
      </c>
    </row>
    <row r="106" spans="2:9" ht="15" hidden="1" customHeight="1">
      <c r="B106" s="44">
        <v>99</v>
      </c>
      <c r="C106" s="44" t="s">
        <v>972</v>
      </c>
      <c r="D106" s="71">
        <f>SUMIFS(OFM!AD:AD,OFM!C:C,C106)</f>
        <v>0</v>
      </c>
      <c r="E106" s="71">
        <f>SUMIFS(FAM!AD:AD,FAM!C:C,C106)</f>
        <v>0</v>
      </c>
      <c r="F106" s="74">
        <f>SUMIFS(B2S!F:F,B2S!C:C,C106)</f>
        <v>0</v>
      </c>
      <c r="G106" s="72">
        <f t="shared" si="5"/>
        <v>0</v>
      </c>
      <c r="H106" s="73">
        <f>SUMIFS(PSP!S:S,PSP!D:D,C106)</f>
        <v>0</v>
      </c>
      <c r="I106" s="72">
        <f t="shared" si="6"/>
        <v>0</v>
      </c>
    </row>
    <row r="107" spans="2:9" ht="15" hidden="1" customHeight="1">
      <c r="B107" s="44">
        <v>100</v>
      </c>
      <c r="C107" s="44" t="s">
        <v>973</v>
      </c>
      <c r="D107" s="71">
        <f>SUMIFS(OFM!AD:AD,OFM!C:C,C107)</f>
        <v>0</v>
      </c>
      <c r="E107" s="71">
        <f>SUMIFS(FAM!AD:AD,FAM!C:C,C107)</f>
        <v>0</v>
      </c>
      <c r="F107" s="74">
        <f>SUMIFS(B2S!F:F,B2S!C:C,C107)</f>
        <v>0</v>
      </c>
      <c r="G107" s="72">
        <f t="shared" si="5"/>
        <v>0</v>
      </c>
      <c r="H107" s="73">
        <f>SUMIFS(PSP!S:S,PSP!D:D,C107)</f>
        <v>0</v>
      </c>
      <c r="I107" s="72">
        <f t="shared" si="6"/>
        <v>0</v>
      </c>
    </row>
    <row r="108" spans="2:9" ht="15" hidden="1" customHeight="1">
      <c r="B108" s="44">
        <v>101</v>
      </c>
      <c r="C108" s="44" t="s">
        <v>974</v>
      </c>
      <c r="D108" s="71">
        <f>SUMIFS(OFM!AD:AD,OFM!C:C,C108)</f>
        <v>0</v>
      </c>
      <c r="E108" s="71">
        <f>SUMIFS(FAM!AD:AD,FAM!C:C,C108)</f>
        <v>0</v>
      </c>
      <c r="F108" s="74">
        <f>SUMIFS(B2S!F:F,B2S!C:C,C108)</f>
        <v>0</v>
      </c>
      <c r="G108" s="72">
        <f t="shared" si="5"/>
        <v>0</v>
      </c>
      <c r="H108" s="73">
        <f>SUMIFS(PSP!S:S,PSP!D:D,C108)</f>
        <v>0</v>
      </c>
      <c r="I108" s="72">
        <f t="shared" si="6"/>
        <v>0</v>
      </c>
    </row>
    <row r="109" spans="2:9" ht="15" hidden="1" customHeight="1">
      <c r="B109" s="44">
        <v>102</v>
      </c>
      <c r="C109" s="44" t="s">
        <v>975</v>
      </c>
      <c r="D109" s="71">
        <f>SUMIFS(OFM!AD:AD,OFM!C:C,C109)</f>
        <v>0</v>
      </c>
      <c r="E109" s="71">
        <f>SUMIFS(FAM!AD:AD,FAM!C:C,C109)</f>
        <v>0</v>
      </c>
      <c r="F109" s="74">
        <f>SUMIFS(B2S!F:F,B2S!C:C,C109)</f>
        <v>0</v>
      </c>
      <c r="G109" s="72">
        <f t="shared" si="5"/>
        <v>0</v>
      </c>
      <c r="H109" s="73">
        <f>SUMIFS(PSP!S:S,PSP!D:D,C109)</f>
        <v>0</v>
      </c>
      <c r="I109" s="72">
        <f t="shared" si="6"/>
        <v>0</v>
      </c>
    </row>
    <row r="110" spans="2:9" ht="15" hidden="1" customHeight="1">
      <c r="B110" s="44">
        <v>103</v>
      </c>
      <c r="C110" s="44" t="s">
        <v>976</v>
      </c>
      <c r="D110" s="71">
        <f>SUMIFS(OFM!AD:AD,OFM!C:C,C110)</f>
        <v>0</v>
      </c>
      <c r="E110" s="71">
        <f>SUMIFS(FAM!AD:AD,FAM!C:C,C110)</f>
        <v>0</v>
      </c>
      <c r="F110" s="74">
        <f>SUMIFS(B2S!F:F,B2S!C:C,C110)</f>
        <v>0</v>
      </c>
      <c r="G110" s="72">
        <f t="shared" si="5"/>
        <v>0</v>
      </c>
      <c r="H110" s="73">
        <f>SUMIFS(PSP!S:S,PSP!D:D,C110)</f>
        <v>0</v>
      </c>
      <c r="I110" s="72">
        <f t="shared" si="6"/>
        <v>0</v>
      </c>
    </row>
    <row r="111" spans="2:9" ht="15" hidden="1" customHeight="1">
      <c r="B111" s="44">
        <v>104</v>
      </c>
      <c r="C111" s="44" t="s">
        <v>977</v>
      </c>
      <c r="D111" s="71">
        <f>SUMIFS(OFM!AD:AD,OFM!C:C,C111)</f>
        <v>0</v>
      </c>
      <c r="E111" s="71">
        <f>SUMIFS(FAM!AD:AD,FAM!C:C,C111)</f>
        <v>0</v>
      </c>
      <c r="F111" s="74">
        <f>SUMIFS(B2S!F:F,B2S!C:C,C111)</f>
        <v>0</v>
      </c>
      <c r="G111" s="72">
        <f t="shared" si="5"/>
        <v>0</v>
      </c>
      <c r="H111" s="73">
        <f>SUMIFS(PSP!S:S,PSP!D:D,C111)</f>
        <v>0</v>
      </c>
      <c r="I111" s="72">
        <f t="shared" si="6"/>
        <v>0</v>
      </c>
    </row>
    <row r="112" spans="2:9" ht="15" hidden="1" customHeight="1">
      <c r="B112" s="44">
        <v>105</v>
      </c>
      <c r="C112" s="44" t="s">
        <v>978</v>
      </c>
      <c r="D112" s="71">
        <f>SUMIFS(OFM!AD:AD,OFM!C:C,C112)</f>
        <v>0</v>
      </c>
      <c r="E112" s="71">
        <f>SUMIFS(FAM!AD:AD,FAM!C:C,C112)</f>
        <v>0</v>
      </c>
      <c r="F112" s="74">
        <f>SUMIFS(B2S!F:F,B2S!C:C,C112)</f>
        <v>0</v>
      </c>
      <c r="G112" s="72">
        <f t="shared" si="5"/>
        <v>0</v>
      </c>
      <c r="H112" s="73">
        <f>SUMIFS(PSP!S:S,PSP!D:D,C112)</f>
        <v>0</v>
      </c>
      <c r="I112" s="72">
        <f t="shared" si="6"/>
        <v>0</v>
      </c>
    </row>
    <row r="113" spans="2:9" ht="15" hidden="1" customHeight="1">
      <c r="B113" s="44">
        <v>106</v>
      </c>
      <c r="C113" s="44" t="s">
        <v>979</v>
      </c>
      <c r="D113" s="71">
        <f>SUMIFS(OFM!AD:AD,OFM!C:C,C113)</f>
        <v>0</v>
      </c>
      <c r="E113" s="71">
        <f>SUMIFS(FAM!AD:AD,FAM!C:C,C113)</f>
        <v>0</v>
      </c>
      <c r="F113" s="74">
        <f>SUMIFS(B2S!F:F,B2S!C:C,C113)</f>
        <v>0</v>
      </c>
      <c r="G113" s="72">
        <f t="shared" si="5"/>
        <v>0</v>
      </c>
      <c r="H113" s="73">
        <f>SUMIFS(PSP!S:S,PSP!D:D,C113)</f>
        <v>0</v>
      </c>
      <c r="I113" s="72">
        <f t="shared" si="6"/>
        <v>0</v>
      </c>
    </row>
    <row r="114" spans="2:9" ht="15" hidden="1" customHeight="1">
      <c r="B114" s="44">
        <v>107</v>
      </c>
      <c r="C114" s="44" t="s">
        <v>980</v>
      </c>
      <c r="D114" s="71">
        <f>SUMIFS(OFM!AD:AD,OFM!C:C,C114)</f>
        <v>0</v>
      </c>
      <c r="E114" s="71">
        <f>SUMIFS(FAM!AD:AD,FAM!C:C,C114)</f>
        <v>0</v>
      </c>
      <c r="F114" s="74">
        <f>SUMIFS(B2S!F:F,B2S!C:C,C114)</f>
        <v>0</v>
      </c>
      <c r="G114" s="72">
        <f t="shared" si="5"/>
        <v>0</v>
      </c>
      <c r="H114" s="73">
        <f>SUMIFS(PSP!S:S,PSP!D:D,C114)</f>
        <v>0</v>
      </c>
      <c r="I114" s="72">
        <f t="shared" si="6"/>
        <v>0</v>
      </c>
    </row>
    <row r="115" spans="2:9" ht="15" hidden="1" customHeight="1">
      <c r="B115" s="44">
        <v>108</v>
      </c>
      <c r="C115" s="44" t="s">
        <v>981</v>
      </c>
      <c r="D115" s="71">
        <f>SUMIFS(OFM!AD:AD,OFM!C:C,C115)</f>
        <v>0</v>
      </c>
      <c r="E115" s="71">
        <f>SUMIFS(FAM!AD:AD,FAM!C:C,C115)</f>
        <v>0</v>
      </c>
      <c r="F115" s="74">
        <f>SUMIFS(B2S!F:F,B2S!C:C,C115)</f>
        <v>0</v>
      </c>
      <c r="G115" s="72">
        <f t="shared" si="5"/>
        <v>0</v>
      </c>
      <c r="H115" s="73">
        <f>SUMIFS(PSP!S:S,PSP!D:D,C115)</f>
        <v>0</v>
      </c>
      <c r="I115" s="72">
        <f t="shared" si="6"/>
        <v>0</v>
      </c>
    </row>
    <row r="116" spans="2:9" ht="15" hidden="1" customHeight="1">
      <c r="B116" s="44">
        <v>109</v>
      </c>
      <c r="C116" s="44" t="s">
        <v>982</v>
      </c>
      <c r="D116" s="71">
        <f>SUMIFS(OFM!AD:AD,OFM!C:C,C116)</f>
        <v>0</v>
      </c>
      <c r="E116" s="71">
        <f>SUMIFS(FAM!AD:AD,FAM!C:C,C116)</f>
        <v>0</v>
      </c>
      <c r="F116" s="74">
        <f>SUMIFS(B2S!F:F,B2S!C:C,C116)</f>
        <v>0</v>
      </c>
      <c r="G116" s="72">
        <f t="shared" si="5"/>
        <v>0</v>
      </c>
      <c r="H116" s="73">
        <f>SUMIFS(PSP!S:S,PSP!D:D,C116)</f>
        <v>0</v>
      </c>
      <c r="I116" s="72">
        <f t="shared" si="6"/>
        <v>0</v>
      </c>
    </row>
    <row r="117" spans="2:9" ht="15" hidden="1" customHeight="1">
      <c r="B117" s="44">
        <v>110</v>
      </c>
      <c r="C117" s="44" t="s">
        <v>983</v>
      </c>
      <c r="D117" s="71">
        <f>SUMIFS(OFM!AD:AD,OFM!C:C,C117)</f>
        <v>0</v>
      </c>
      <c r="E117" s="71">
        <f>SUMIFS(FAM!AD:AD,FAM!C:C,C117)</f>
        <v>0</v>
      </c>
      <c r="F117" s="74">
        <f>SUMIFS(B2S!F:F,B2S!C:C,C117)</f>
        <v>0</v>
      </c>
      <c r="G117" s="72">
        <f t="shared" si="5"/>
        <v>0</v>
      </c>
      <c r="H117" s="73">
        <f>SUMIFS(PSP!S:S,PSP!D:D,C117)</f>
        <v>0</v>
      </c>
      <c r="I117" s="72">
        <f t="shared" si="6"/>
        <v>0</v>
      </c>
    </row>
    <row r="118" spans="2:9" ht="15" hidden="1" customHeight="1">
      <c r="B118" s="44">
        <v>111</v>
      </c>
      <c r="C118" s="44" t="s">
        <v>984</v>
      </c>
      <c r="D118" s="71">
        <f>SUMIFS(OFM!AD:AD,OFM!C:C,C118)</f>
        <v>0</v>
      </c>
      <c r="E118" s="71">
        <f>SUMIFS(FAM!AD:AD,FAM!C:C,C118)</f>
        <v>0</v>
      </c>
      <c r="F118" s="74">
        <f>SUMIFS(B2S!F:F,B2S!C:C,C118)</f>
        <v>0</v>
      </c>
      <c r="G118" s="72">
        <f t="shared" si="5"/>
        <v>0</v>
      </c>
      <c r="H118" s="73">
        <f>SUMIFS(PSP!S:S,PSP!D:D,C118)</f>
        <v>0</v>
      </c>
      <c r="I118" s="72">
        <f t="shared" si="6"/>
        <v>0</v>
      </c>
    </row>
    <row r="119" spans="2:9" ht="15" hidden="1" customHeight="1">
      <c r="B119" s="44">
        <v>112</v>
      </c>
      <c r="C119" s="44" t="s">
        <v>985</v>
      </c>
      <c r="D119" s="71">
        <f>SUMIFS(OFM!AD:AD,OFM!C:C,C119)</f>
        <v>0</v>
      </c>
      <c r="E119" s="71">
        <f>SUMIFS(FAM!AD:AD,FAM!C:C,C119)</f>
        <v>0</v>
      </c>
      <c r="F119" s="74">
        <f>SUMIFS(B2S!F:F,B2S!C:C,C119)</f>
        <v>0</v>
      </c>
      <c r="G119" s="72">
        <f t="shared" si="5"/>
        <v>0</v>
      </c>
      <c r="H119" s="73">
        <f>SUMIFS(PSP!S:S,PSP!D:D,C119)</f>
        <v>0</v>
      </c>
      <c r="I119" s="72">
        <f t="shared" si="6"/>
        <v>0</v>
      </c>
    </row>
    <row r="120" spans="2:9" ht="15" hidden="1" customHeight="1">
      <c r="B120" s="44">
        <v>113</v>
      </c>
      <c r="C120" s="44" t="s">
        <v>986</v>
      </c>
      <c r="D120" s="71">
        <f>SUMIFS(OFM!AD:AD,OFM!C:C,C120)</f>
        <v>0</v>
      </c>
      <c r="E120" s="71">
        <f>SUMIFS(FAM!AD:AD,FAM!C:C,C120)</f>
        <v>0</v>
      </c>
      <c r="F120" s="74">
        <f>SUMIFS(B2S!F:F,B2S!C:C,C120)</f>
        <v>0</v>
      </c>
      <c r="G120" s="72">
        <f t="shared" si="5"/>
        <v>0</v>
      </c>
      <c r="H120" s="73">
        <f>SUMIFS(PSP!S:S,PSP!D:D,C120)</f>
        <v>0</v>
      </c>
      <c r="I120" s="72">
        <f t="shared" si="6"/>
        <v>0</v>
      </c>
    </row>
    <row r="121" spans="2:9" ht="15" hidden="1" customHeight="1">
      <c r="B121" s="44">
        <v>114</v>
      </c>
      <c r="C121" s="44" t="s">
        <v>987</v>
      </c>
      <c r="D121" s="71">
        <f>SUMIFS(OFM!AD:AD,OFM!C:C,C121)</f>
        <v>0</v>
      </c>
      <c r="E121" s="71">
        <f>SUMIFS(FAM!AD:AD,FAM!C:C,C121)</f>
        <v>0</v>
      </c>
      <c r="F121" s="74">
        <f>SUMIFS(B2S!F:F,B2S!C:C,C121)</f>
        <v>0</v>
      </c>
      <c r="G121" s="72">
        <f t="shared" si="5"/>
        <v>0</v>
      </c>
      <c r="H121" s="73">
        <f>SUMIFS(PSP!S:S,PSP!D:D,C121)</f>
        <v>0</v>
      </c>
      <c r="I121" s="72">
        <f t="shared" si="6"/>
        <v>0</v>
      </c>
    </row>
    <row r="122" spans="2:9" ht="15" hidden="1" customHeight="1">
      <c r="B122" s="44">
        <v>115</v>
      </c>
      <c r="C122" s="44" t="s">
        <v>988</v>
      </c>
      <c r="D122" s="71">
        <f>SUMIFS(OFM!AD:AD,OFM!C:C,C122)</f>
        <v>0</v>
      </c>
      <c r="E122" s="71">
        <f>SUMIFS(FAM!AD:AD,FAM!C:C,C122)</f>
        <v>0</v>
      </c>
      <c r="F122" s="74">
        <f>SUMIFS(B2S!F:F,B2S!C:C,C122)</f>
        <v>0</v>
      </c>
      <c r="G122" s="72">
        <f t="shared" si="5"/>
        <v>0</v>
      </c>
      <c r="H122" s="73">
        <f>SUMIFS(PSP!S:S,PSP!D:D,C122)</f>
        <v>0</v>
      </c>
      <c r="I122" s="72">
        <f t="shared" si="6"/>
        <v>0</v>
      </c>
    </row>
    <row r="123" spans="2:9" ht="15" hidden="1" customHeight="1">
      <c r="B123" s="44">
        <v>116</v>
      </c>
      <c r="C123" s="44" t="s">
        <v>989</v>
      </c>
      <c r="D123" s="71">
        <f>SUMIFS(OFM!AD:AD,OFM!C:C,C123)</f>
        <v>0</v>
      </c>
      <c r="E123" s="71">
        <f>SUMIFS(FAM!AD:AD,FAM!C:C,C123)</f>
        <v>0</v>
      </c>
      <c r="F123" s="74">
        <f>SUMIFS(B2S!F:F,B2S!C:C,C123)</f>
        <v>0</v>
      </c>
      <c r="G123" s="72">
        <f t="shared" si="5"/>
        <v>0</v>
      </c>
      <c r="H123" s="73">
        <f>SUMIFS(PSP!S:S,PSP!D:D,C123)</f>
        <v>0</v>
      </c>
      <c r="I123" s="72">
        <f t="shared" si="6"/>
        <v>0</v>
      </c>
    </row>
    <row r="124" spans="2:9" ht="15" hidden="1" customHeight="1">
      <c r="B124" s="44">
        <v>117</v>
      </c>
      <c r="C124" s="44" t="s">
        <v>990</v>
      </c>
      <c r="D124" s="71">
        <f>SUMIFS(OFM!AD:AD,OFM!C:C,C124)</f>
        <v>0</v>
      </c>
      <c r="E124" s="71">
        <f>SUMIFS(FAM!AD:AD,FAM!C:C,C124)</f>
        <v>0</v>
      </c>
      <c r="F124" s="74">
        <f>SUMIFS(B2S!F:F,B2S!C:C,C124)</f>
        <v>0</v>
      </c>
      <c r="G124" s="72">
        <f t="shared" si="5"/>
        <v>0</v>
      </c>
      <c r="H124" s="73">
        <f>SUMIFS(PSP!S:S,PSP!D:D,C124)</f>
        <v>0</v>
      </c>
      <c r="I124" s="72">
        <f t="shared" si="6"/>
        <v>0</v>
      </c>
    </row>
    <row r="125" spans="2:9" ht="15" hidden="1" customHeight="1">
      <c r="B125" s="44">
        <v>118</v>
      </c>
      <c r="C125" s="44" t="s">
        <v>991</v>
      </c>
      <c r="D125" s="71">
        <f>SUMIFS(OFM!AD:AD,OFM!C:C,C125)</f>
        <v>0</v>
      </c>
      <c r="E125" s="71">
        <f>SUMIFS(FAM!AD:AD,FAM!C:C,C125)</f>
        <v>0</v>
      </c>
      <c r="F125" s="74">
        <f>SUMIFS(B2S!F:F,B2S!C:C,C125)</f>
        <v>0</v>
      </c>
      <c r="G125" s="72">
        <f t="shared" si="5"/>
        <v>0</v>
      </c>
      <c r="H125" s="73">
        <f>SUMIFS(PSP!S:S,PSP!D:D,C125)</f>
        <v>0</v>
      </c>
      <c r="I125" s="72">
        <f t="shared" si="6"/>
        <v>0</v>
      </c>
    </row>
    <row r="126" spans="2:9" ht="15" hidden="1" customHeight="1">
      <c r="B126" s="44">
        <v>119</v>
      </c>
      <c r="C126" s="44" t="s">
        <v>992</v>
      </c>
      <c r="D126" s="71">
        <f>SUMIFS(OFM!AD:AD,OFM!C:C,C126)</f>
        <v>0</v>
      </c>
      <c r="E126" s="71">
        <f>SUMIFS(FAM!AD:AD,FAM!C:C,C126)</f>
        <v>0</v>
      </c>
      <c r="F126" s="74">
        <f>SUMIFS(B2S!F:F,B2S!C:C,C126)</f>
        <v>0</v>
      </c>
      <c r="G126" s="72">
        <f t="shared" si="5"/>
        <v>0</v>
      </c>
      <c r="H126" s="73">
        <f>SUMIFS(PSP!S:S,PSP!D:D,C126)</f>
        <v>0</v>
      </c>
      <c r="I126" s="72">
        <f t="shared" si="6"/>
        <v>0</v>
      </c>
    </row>
    <row r="127" spans="2:9" ht="15" hidden="1" customHeight="1">
      <c r="B127" s="44">
        <v>120</v>
      </c>
      <c r="C127" s="44" t="s">
        <v>993</v>
      </c>
      <c r="D127" s="71">
        <f>SUMIFS(OFM!AD:AD,OFM!C:C,C127)</f>
        <v>0</v>
      </c>
      <c r="E127" s="71">
        <f>SUMIFS(FAM!AD:AD,FAM!C:C,C127)</f>
        <v>0</v>
      </c>
      <c r="F127" s="74">
        <f>SUMIFS(B2S!F:F,B2S!C:C,C127)</f>
        <v>0</v>
      </c>
      <c r="G127" s="72">
        <f t="shared" si="5"/>
        <v>0</v>
      </c>
      <c r="H127" s="73">
        <f>SUMIFS(PSP!S:S,PSP!D:D,C127)</f>
        <v>0</v>
      </c>
      <c r="I127" s="72">
        <f t="shared" si="6"/>
        <v>0</v>
      </c>
    </row>
    <row r="128" spans="2:9" ht="15" hidden="1" customHeight="1">
      <c r="B128" s="44">
        <v>121</v>
      </c>
      <c r="C128" s="44" t="s">
        <v>994</v>
      </c>
      <c r="D128" s="71">
        <f>SUMIFS(OFM!AD:AD,OFM!C:C,C128)</f>
        <v>0</v>
      </c>
      <c r="E128" s="71">
        <f>SUMIFS(FAM!AD:AD,FAM!C:C,C128)</f>
        <v>0</v>
      </c>
      <c r="F128" s="74">
        <f>SUMIFS(B2S!F:F,B2S!C:C,C128)</f>
        <v>0</v>
      </c>
      <c r="G128" s="72">
        <f t="shared" si="5"/>
        <v>0</v>
      </c>
      <c r="H128" s="73">
        <f>SUMIFS(PSP!S:S,PSP!D:D,C128)</f>
        <v>0</v>
      </c>
      <c r="I128" s="72">
        <f t="shared" si="6"/>
        <v>0</v>
      </c>
    </row>
    <row r="129" spans="2:9" ht="15" hidden="1" customHeight="1">
      <c r="B129" s="44">
        <v>122</v>
      </c>
      <c r="C129" s="44" t="s">
        <v>995</v>
      </c>
      <c r="D129" s="71">
        <f>SUMIFS(OFM!AD:AD,OFM!C:C,C129)</f>
        <v>0</v>
      </c>
      <c r="E129" s="71">
        <f>SUMIFS(FAM!AD:AD,FAM!C:C,C129)</f>
        <v>0</v>
      </c>
      <c r="F129" s="74">
        <f>SUMIFS(B2S!F:F,B2S!C:C,C129)</f>
        <v>0</v>
      </c>
      <c r="G129" s="72">
        <f t="shared" si="5"/>
        <v>0</v>
      </c>
      <c r="H129" s="73">
        <f>SUMIFS(PSP!S:S,PSP!D:D,C129)</f>
        <v>0</v>
      </c>
      <c r="I129" s="72">
        <f t="shared" si="6"/>
        <v>0</v>
      </c>
    </row>
    <row r="130" spans="2:9" ht="15" hidden="1" customHeight="1">
      <c r="B130" s="44">
        <v>123</v>
      </c>
      <c r="C130" s="44" t="s">
        <v>996</v>
      </c>
      <c r="D130" s="71">
        <f>SUMIFS(OFM!AD:AD,OFM!C:C,C130)</f>
        <v>0</v>
      </c>
      <c r="E130" s="71">
        <f>SUMIFS(FAM!AD:AD,FAM!C:C,C130)</f>
        <v>0</v>
      </c>
      <c r="F130" s="74">
        <f>SUMIFS(B2S!F:F,B2S!C:C,C130)</f>
        <v>0</v>
      </c>
      <c r="G130" s="72">
        <f t="shared" si="5"/>
        <v>0</v>
      </c>
      <c r="H130" s="73">
        <f>SUMIFS(PSP!S:S,PSP!D:D,C130)</f>
        <v>0</v>
      </c>
      <c r="I130" s="72">
        <f t="shared" si="6"/>
        <v>0</v>
      </c>
    </row>
    <row r="131" spans="2:9" ht="15" hidden="1" customHeight="1">
      <c r="B131" s="44">
        <v>124</v>
      </c>
      <c r="C131" s="44" t="s">
        <v>997</v>
      </c>
      <c r="D131" s="71">
        <f>SUMIFS(OFM!AD:AD,OFM!C:C,C131)</f>
        <v>0</v>
      </c>
      <c r="E131" s="71">
        <f>SUMIFS(FAM!AD:AD,FAM!C:C,C131)</f>
        <v>0</v>
      </c>
      <c r="F131" s="74">
        <f>SUMIFS(B2S!F:F,B2S!C:C,C131)</f>
        <v>0</v>
      </c>
      <c r="G131" s="72">
        <f t="shared" si="5"/>
        <v>0</v>
      </c>
      <c r="H131" s="73">
        <f>SUMIFS(PSP!S:S,PSP!D:D,C131)</f>
        <v>0</v>
      </c>
      <c r="I131" s="72">
        <f t="shared" si="6"/>
        <v>0</v>
      </c>
    </row>
    <row r="132" spans="2:9" ht="15" hidden="1" customHeight="1">
      <c r="B132" s="44">
        <v>125</v>
      </c>
      <c r="C132" s="44" t="s">
        <v>998</v>
      </c>
      <c r="D132" s="71">
        <f>SUMIFS(OFM!AD:AD,OFM!C:C,C132)</f>
        <v>0</v>
      </c>
      <c r="E132" s="71">
        <f>SUMIFS(FAM!AD:AD,FAM!C:C,C132)</f>
        <v>0</v>
      </c>
      <c r="F132" s="74">
        <f>SUMIFS(B2S!F:F,B2S!C:C,C132)</f>
        <v>0</v>
      </c>
      <c r="G132" s="72">
        <f t="shared" si="5"/>
        <v>0</v>
      </c>
      <c r="H132" s="73">
        <f>SUMIFS(PSP!S:S,PSP!D:D,C132)</f>
        <v>0</v>
      </c>
      <c r="I132" s="72">
        <f t="shared" si="6"/>
        <v>0</v>
      </c>
    </row>
    <row r="133" spans="2:9" ht="15" hidden="1" customHeight="1">
      <c r="B133" s="44">
        <v>126</v>
      </c>
      <c r="C133" s="44" t="s">
        <v>999</v>
      </c>
      <c r="D133" s="71">
        <f>SUMIFS(OFM!AD:AD,OFM!C:C,C133)</f>
        <v>0</v>
      </c>
      <c r="E133" s="71">
        <f>SUMIFS(FAM!AD:AD,FAM!C:C,C133)</f>
        <v>0</v>
      </c>
      <c r="F133" s="74">
        <f>SUMIFS(B2S!F:F,B2S!C:C,C133)</f>
        <v>0</v>
      </c>
      <c r="G133" s="72">
        <f t="shared" si="5"/>
        <v>0</v>
      </c>
      <c r="H133" s="73">
        <f>SUMIFS(PSP!S:S,PSP!D:D,C133)</f>
        <v>0</v>
      </c>
      <c r="I133" s="72">
        <f t="shared" si="6"/>
        <v>0</v>
      </c>
    </row>
    <row r="134" spans="2:9" ht="15" hidden="1" customHeight="1">
      <c r="B134" s="44">
        <v>127</v>
      </c>
      <c r="C134" s="44" t="s">
        <v>1000</v>
      </c>
      <c r="D134" s="71">
        <f>SUMIFS(OFM!AD:AD,OFM!C:C,C134)</f>
        <v>0</v>
      </c>
      <c r="E134" s="71">
        <f>SUMIFS(FAM!AD:AD,FAM!C:C,C134)</f>
        <v>0</v>
      </c>
      <c r="F134" s="74">
        <f>SUMIFS(B2S!F:F,B2S!C:C,C134)</f>
        <v>0</v>
      </c>
      <c r="G134" s="72">
        <f t="shared" si="5"/>
        <v>0</v>
      </c>
      <c r="H134" s="73">
        <f>SUMIFS(PSP!S:S,PSP!D:D,C134)</f>
        <v>0</v>
      </c>
      <c r="I134" s="72">
        <f t="shared" si="6"/>
        <v>0</v>
      </c>
    </row>
    <row r="135" spans="2:9" ht="15" hidden="1" customHeight="1">
      <c r="B135" s="44">
        <v>128</v>
      </c>
      <c r="C135" s="44" t="s">
        <v>1001</v>
      </c>
      <c r="D135" s="71">
        <f>SUMIFS(OFM!AD:AD,OFM!C:C,C135)</f>
        <v>0</v>
      </c>
      <c r="E135" s="71">
        <f>SUMIFS(FAM!AD:AD,FAM!C:C,C135)</f>
        <v>0</v>
      </c>
      <c r="F135" s="74">
        <f>SUMIFS(B2S!F:F,B2S!C:C,C135)</f>
        <v>0</v>
      </c>
      <c r="G135" s="72">
        <f t="shared" si="5"/>
        <v>0</v>
      </c>
      <c r="H135" s="73">
        <f>SUMIFS(PSP!S:S,PSP!D:D,C135)</f>
        <v>0</v>
      </c>
      <c r="I135" s="72">
        <f t="shared" si="6"/>
        <v>0</v>
      </c>
    </row>
    <row r="136" spans="2:9" ht="15" hidden="1" customHeight="1">
      <c r="B136" s="44">
        <v>129</v>
      </c>
      <c r="C136" s="44" t="s">
        <v>1002</v>
      </c>
      <c r="D136" s="71">
        <f>SUMIFS(OFM!AD:AD,OFM!C:C,C136)</f>
        <v>0</v>
      </c>
      <c r="E136" s="71">
        <f>SUMIFS(FAM!AD:AD,FAM!C:C,C136)</f>
        <v>0</v>
      </c>
      <c r="F136" s="74">
        <f>SUMIFS(B2S!F:F,B2S!C:C,C136)</f>
        <v>0</v>
      </c>
      <c r="G136" s="72">
        <f t="shared" si="5"/>
        <v>0</v>
      </c>
      <c r="H136" s="73">
        <f>SUMIFS(PSP!S:S,PSP!D:D,C136)</f>
        <v>0</v>
      </c>
      <c r="I136" s="72">
        <f t="shared" si="6"/>
        <v>0</v>
      </c>
    </row>
    <row r="137" spans="2:9" ht="15" hidden="1" customHeight="1">
      <c r="B137" s="44">
        <v>130</v>
      </c>
      <c r="C137" s="44" t="s">
        <v>1003</v>
      </c>
      <c r="D137" s="71">
        <f>SUMIFS(OFM!AD:AD,OFM!C:C,C137)</f>
        <v>0</v>
      </c>
      <c r="E137" s="71">
        <f>SUMIFS(FAM!AD:AD,FAM!C:C,C137)</f>
        <v>0</v>
      </c>
      <c r="F137" s="74">
        <f>SUMIFS(B2S!F:F,B2S!C:C,C137)</f>
        <v>0</v>
      </c>
      <c r="G137" s="72">
        <f t="shared" si="5"/>
        <v>0</v>
      </c>
      <c r="H137" s="73">
        <f>SUMIFS(PSP!S:S,PSP!D:D,C137)</f>
        <v>0</v>
      </c>
      <c r="I137" s="72">
        <f t="shared" si="6"/>
        <v>0</v>
      </c>
    </row>
    <row r="138" spans="2:9" ht="15" hidden="1" customHeight="1">
      <c r="B138" s="44">
        <v>131</v>
      </c>
      <c r="C138" s="44" t="s">
        <v>1004</v>
      </c>
      <c r="D138" s="71">
        <f>SUMIFS(OFM!AD:AD,OFM!C:C,C138)</f>
        <v>0</v>
      </c>
      <c r="E138" s="71">
        <f>SUMIFS(FAM!AD:AD,FAM!C:C,C138)</f>
        <v>0</v>
      </c>
      <c r="F138" s="74">
        <f>SUMIFS(B2S!F:F,B2S!C:C,C138)</f>
        <v>0</v>
      </c>
      <c r="G138" s="72">
        <f t="shared" ref="G138:G159" si="7">SUM(D138:F138)</f>
        <v>0</v>
      </c>
      <c r="H138" s="73">
        <f>SUMIFS(PSP!S:S,PSP!D:D,C138)</f>
        <v>0</v>
      </c>
      <c r="I138" s="72">
        <f t="shared" ref="I138:I165" si="8">SUM(G138:H138)</f>
        <v>0</v>
      </c>
    </row>
    <row r="139" spans="2:9" ht="15" hidden="1" customHeight="1">
      <c r="B139" s="44">
        <v>132</v>
      </c>
      <c r="C139" s="44" t="s">
        <v>1005</v>
      </c>
      <c r="D139" s="71">
        <f>SUMIFS(OFM!AD:AD,OFM!C:C,C139)</f>
        <v>0</v>
      </c>
      <c r="E139" s="71">
        <f>SUMIFS(FAM!AD:AD,FAM!C:C,C139)</f>
        <v>0</v>
      </c>
      <c r="F139" s="74">
        <f>SUMIFS(B2S!F:F,B2S!C:C,C139)</f>
        <v>0</v>
      </c>
      <c r="G139" s="72">
        <f t="shared" si="7"/>
        <v>0</v>
      </c>
      <c r="H139" s="73">
        <f>SUMIFS(PSP!S:S,PSP!D:D,C139)</f>
        <v>0</v>
      </c>
      <c r="I139" s="72">
        <f t="shared" si="8"/>
        <v>0</v>
      </c>
    </row>
    <row r="140" spans="2:9" ht="15" hidden="1" customHeight="1">
      <c r="B140" s="44">
        <v>133</v>
      </c>
      <c r="C140" s="44" t="s">
        <v>1006</v>
      </c>
      <c r="D140" s="71">
        <f>SUMIFS(OFM!AD:AD,OFM!C:C,C140)</f>
        <v>0</v>
      </c>
      <c r="E140" s="71">
        <f>SUMIFS(FAM!AD:AD,FAM!C:C,C140)</f>
        <v>0</v>
      </c>
      <c r="F140" s="74">
        <f>SUMIFS(B2S!F:F,B2S!C:C,C140)</f>
        <v>0</v>
      </c>
      <c r="G140" s="72">
        <f t="shared" si="7"/>
        <v>0</v>
      </c>
      <c r="H140" s="73">
        <f>SUMIFS(PSP!S:S,PSP!D:D,C140)</f>
        <v>0</v>
      </c>
      <c r="I140" s="72">
        <f t="shared" si="8"/>
        <v>0</v>
      </c>
    </row>
    <row r="141" spans="2:9" ht="15" hidden="1" customHeight="1">
      <c r="B141" s="44">
        <v>134</v>
      </c>
      <c r="C141" s="44" t="s">
        <v>1007</v>
      </c>
      <c r="D141" s="71">
        <f>SUMIFS(OFM!AD:AD,OFM!C:C,C141)</f>
        <v>0</v>
      </c>
      <c r="E141" s="71">
        <f>SUMIFS(FAM!AD:AD,FAM!C:C,C141)</f>
        <v>0</v>
      </c>
      <c r="F141" s="74">
        <f>SUMIFS(B2S!F:F,B2S!C:C,C141)</f>
        <v>0</v>
      </c>
      <c r="G141" s="72">
        <f t="shared" si="7"/>
        <v>0</v>
      </c>
      <c r="H141" s="73">
        <f>SUMIFS(PSP!S:S,PSP!D:D,C141)</f>
        <v>0</v>
      </c>
      <c r="I141" s="72">
        <f t="shared" si="8"/>
        <v>0</v>
      </c>
    </row>
    <row r="142" spans="2:9" ht="15" hidden="1" customHeight="1">
      <c r="B142" s="44">
        <v>135</v>
      </c>
      <c r="C142" s="44" t="s">
        <v>1008</v>
      </c>
      <c r="D142" s="71">
        <f>SUMIFS(OFM!AD:AD,OFM!C:C,C142)</f>
        <v>0</v>
      </c>
      <c r="E142" s="71">
        <f>SUMIFS(FAM!AD:AD,FAM!C:C,C142)</f>
        <v>0</v>
      </c>
      <c r="F142" s="74">
        <f>SUMIFS(B2S!F:F,B2S!C:C,C142)</f>
        <v>0</v>
      </c>
      <c r="G142" s="72">
        <f t="shared" si="7"/>
        <v>0</v>
      </c>
      <c r="H142" s="73">
        <f>SUMIFS(PSP!S:S,PSP!D:D,C142)</f>
        <v>0</v>
      </c>
      <c r="I142" s="72">
        <f t="shared" si="8"/>
        <v>0</v>
      </c>
    </row>
    <row r="143" spans="2:9" ht="15" hidden="1" customHeight="1">
      <c r="B143" s="44">
        <v>136</v>
      </c>
      <c r="C143" s="44" t="s">
        <v>1009</v>
      </c>
      <c r="D143" s="71">
        <f>SUMIFS(OFM!AD:AD,OFM!C:C,C143)</f>
        <v>0</v>
      </c>
      <c r="E143" s="71">
        <f>SUMIFS(FAM!AD:AD,FAM!C:C,C143)</f>
        <v>0</v>
      </c>
      <c r="F143" s="74">
        <f>SUMIFS(B2S!F:F,B2S!C:C,C143)</f>
        <v>0</v>
      </c>
      <c r="G143" s="72">
        <f t="shared" si="7"/>
        <v>0</v>
      </c>
      <c r="H143" s="73">
        <f>SUMIFS(PSP!S:S,PSP!D:D,C143)</f>
        <v>0</v>
      </c>
      <c r="I143" s="72">
        <f t="shared" si="8"/>
        <v>0</v>
      </c>
    </row>
    <row r="144" spans="2:9" ht="15" hidden="1" customHeight="1">
      <c r="B144" s="44">
        <v>137</v>
      </c>
      <c r="C144" s="44" t="s">
        <v>1010</v>
      </c>
      <c r="D144" s="71">
        <f>SUMIFS(OFM!AD:AD,OFM!C:C,C144)</f>
        <v>0</v>
      </c>
      <c r="E144" s="71">
        <f>SUMIFS(FAM!AD:AD,FAM!C:C,C144)</f>
        <v>0</v>
      </c>
      <c r="F144" s="74">
        <f>SUMIFS(B2S!F:F,B2S!C:C,C144)</f>
        <v>0</v>
      </c>
      <c r="G144" s="72">
        <f t="shared" si="7"/>
        <v>0</v>
      </c>
      <c r="H144" s="73">
        <f>SUMIFS(PSP!S:S,PSP!D:D,C144)</f>
        <v>0</v>
      </c>
      <c r="I144" s="72">
        <f t="shared" si="8"/>
        <v>0</v>
      </c>
    </row>
    <row r="145" spans="2:9" ht="15" hidden="1" customHeight="1">
      <c r="B145" s="44">
        <v>138</v>
      </c>
      <c r="C145" s="44" t="s">
        <v>1011</v>
      </c>
      <c r="D145" s="71">
        <f>SUMIFS(OFM!AD:AD,OFM!C:C,C145)</f>
        <v>0</v>
      </c>
      <c r="E145" s="71">
        <f>SUMIFS(FAM!AD:AD,FAM!C:C,C145)</f>
        <v>0</v>
      </c>
      <c r="F145" s="74">
        <f>SUMIFS(B2S!F:F,B2S!C:C,C145)</f>
        <v>0</v>
      </c>
      <c r="G145" s="72">
        <f t="shared" si="7"/>
        <v>0</v>
      </c>
      <c r="H145" s="73">
        <f>SUMIFS(PSP!S:S,PSP!D:D,C145)</f>
        <v>0</v>
      </c>
      <c r="I145" s="72">
        <f t="shared" si="8"/>
        <v>0</v>
      </c>
    </row>
    <row r="146" spans="2:9" ht="15" hidden="1" customHeight="1">
      <c r="B146" s="44">
        <v>139</v>
      </c>
      <c r="C146" s="44" t="s">
        <v>1012</v>
      </c>
      <c r="D146" s="71">
        <f>SUMIFS(OFM!AD:AD,OFM!C:C,C146)</f>
        <v>0</v>
      </c>
      <c r="E146" s="71">
        <f>SUMIFS(FAM!AD:AD,FAM!C:C,C146)</f>
        <v>0</v>
      </c>
      <c r="F146" s="74">
        <f>SUMIFS(B2S!F:F,B2S!C:C,C146)</f>
        <v>0</v>
      </c>
      <c r="G146" s="72">
        <f t="shared" si="7"/>
        <v>0</v>
      </c>
      <c r="H146" s="73">
        <f>SUMIFS(PSP!S:S,PSP!D:D,C146)</f>
        <v>0</v>
      </c>
      <c r="I146" s="72">
        <f t="shared" si="8"/>
        <v>0</v>
      </c>
    </row>
    <row r="147" spans="2:9" ht="15" hidden="1" customHeight="1">
      <c r="B147" s="44">
        <v>140</v>
      </c>
      <c r="C147" s="44" t="s">
        <v>1013</v>
      </c>
      <c r="D147" s="71">
        <f>SUMIFS(OFM!AD:AD,OFM!C:C,C147)</f>
        <v>0</v>
      </c>
      <c r="E147" s="71">
        <f>SUMIFS(FAM!AD:AD,FAM!C:C,C147)</f>
        <v>0</v>
      </c>
      <c r="F147" s="74">
        <f>SUMIFS(B2S!F:F,B2S!C:C,C147)</f>
        <v>0</v>
      </c>
      <c r="G147" s="72">
        <f t="shared" si="7"/>
        <v>0</v>
      </c>
      <c r="H147" s="73">
        <f>SUMIFS(PSP!S:S,PSP!D:D,C147)</f>
        <v>0</v>
      </c>
      <c r="I147" s="72">
        <f t="shared" si="8"/>
        <v>0</v>
      </c>
    </row>
    <row r="148" spans="2:9" ht="15" hidden="1" customHeight="1">
      <c r="B148" s="44">
        <v>141</v>
      </c>
      <c r="C148" s="44" t="s">
        <v>1014</v>
      </c>
      <c r="D148" s="71">
        <f>SUMIFS(OFM!AD:AD,OFM!C:C,C148)</f>
        <v>0</v>
      </c>
      <c r="E148" s="71">
        <f>SUMIFS(FAM!AD:AD,FAM!C:C,C148)</f>
        <v>0</v>
      </c>
      <c r="F148" s="74">
        <f>SUMIFS(B2S!F:F,B2S!C:C,C148)</f>
        <v>0</v>
      </c>
      <c r="G148" s="72">
        <f t="shared" si="7"/>
        <v>0</v>
      </c>
      <c r="H148" s="73">
        <f>SUMIFS(PSP!S:S,PSP!D:D,C148)</f>
        <v>0</v>
      </c>
      <c r="I148" s="72">
        <f t="shared" si="8"/>
        <v>0</v>
      </c>
    </row>
    <row r="149" spans="2:9" ht="15" hidden="1" customHeight="1">
      <c r="B149" s="44">
        <v>142</v>
      </c>
      <c r="C149" s="44" t="s">
        <v>1015</v>
      </c>
      <c r="D149" s="71">
        <f>SUMIFS(OFM!AD:AD,OFM!C:C,C149)</f>
        <v>0</v>
      </c>
      <c r="E149" s="71">
        <f>SUMIFS(FAM!AD:AD,FAM!C:C,C149)</f>
        <v>0</v>
      </c>
      <c r="F149" s="74">
        <f>SUMIFS(B2S!F:F,B2S!C:C,C149)</f>
        <v>0</v>
      </c>
      <c r="G149" s="72">
        <f t="shared" si="7"/>
        <v>0</v>
      </c>
      <c r="H149" s="73">
        <f>SUMIFS(PSP!S:S,PSP!D:D,C149)</f>
        <v>0</v>
      </c>
      <c r="I149" s="72">
        <f t="shared" si="8"/>
        <v>0</v>
      </c>
    </row>
    <row r="150" spans="2:9" ht="15" hidden="1" customHeight="1">
      <c r="B150" s="44">
        <v>143</v>
      </c>
      <c r="C150" s="44" t="s">
        <v>1016</v>
      </c>
      <c r="D150" s="71">
        <f>SUMIFS(OFM!AD:AD,OFM!C:C,C150)</f>
        <v>0</v>
      </c>
      <c r="E150" s="71">
        <f>SUMIFS(FAM!AD:AD,FAM!C:C,C150)</f>
        <v>0</v>
      </c>
      <c r="F150" s="74">
        <f>SUMIFS(B2S!F:F,B2S!C:C,C150)</f>
        <v>0</v>
      </c>
      <c r="G150" s="72">
        <f t="shared" si="7"/>
        <v>0</v>
      </c>
      <c r="H150" s="73">
        <f>SUMIFS(PSP!S:S,PSP!D:D,C150)</f>
        <v>0</v>
      </c>
      <c r="I150" s="72">
        <f t="shared" si="8"/>
        <v>0</v>
      </c>
    </row>
    <row r="151" spans="2:9" ht="15" hidden="1" customHeight="1">
      <c r="B151" s="44">
        <v>144</v>
      </c>
      <c r="C151" s="44" t="s">
        <v>1017</v>
      </c>
      <c r="D151" s="71">
        <f>SUMIFS(OFM!AD:AD,OFM!C:C,C151)</f>
        <v>0</v>
      </c>
      <c r="E151" s="71">
        <f>SUMIFS(FAM!AD:AD,FAM!C:C,C151)</f>
        <v>0</v>
      </c>
      <c r="F151" s="74">
        <f>SUMIFS(B2S!F:F,B2S!C:C,C151)</f>
        <v>0</v>
      </c>
      <c r="G151" s="72">
        <f t="shared" si="7"/>
        <v>0</v>
      </c>
      <c r="H151" s="73">
        <f>SUMIFS(PSP!S:S,PSP!D:D,C151)</f>
        <v>0</v>
      </c>
      <c r="I151" s="72">
        <f t="shared" si="8"/>
        <v>0</v>
      </c>
    </row>
    <row r="152" spans="2:9" ht="15" hidden="1" customHeight="1">
      <c r="B152" s="44">
        <v>145</v>
      </c>
      <c r="C152" s="44" t="s">
        <v>1018</v>
      </c>
      <c r="D152" s="71">
        <f>SUMIFS(OFM!AD:AD,OFM!C:C,C152)</f>
        <v>0</v>
      </c>
      <c r="E152" s="71">
        <f>SUMIFS(FAM!AD:AD,FAM!C:C,C152)</f>
        <v>0</v>
      </c>
      <c r="F152" s="74">
        <f>SUMIFS(B2S!F:F,B2S!C:C,C152)</f>
        <v>0</v>
      </c>
      <c r="G152" s="72">
        <f t="shared" si="7"/>
        <v>0</v>
      </c>
      <c r="H152" s="73">
        <f>SUMIFS(PSP!S:S,PSP!D:D,C152)</f>
        <v>0</v>
      </c>
      <c r="I152" s="72">
        <f t="shared" si="8"/>
        <v>0</v>
      </c>
    </row>
    <row r="153" spans="2:9" ht="15" hidden="1" customHeight="1">
      <c r="B153" s="44">
        <v>146</v>
      </c>
      <c r="C153" s="44" t="s">
        <v>1019</v>
      </c>
      <c r="D153" s="71">
        <f>SUMIFS(OFM!AD:AD,OFM!C:C,C153)</f>
        <v>0</v>
      </c>
      <c r="E153" s="71">
        <f>SUMIFS(FAM!AD:AD,FAM!C:C,C153)</f>
        <v>0</v>
      </c>
      <c r="F153" s="74">
        <f>SUMIFS(B2S!F:F,B2S!C:C,C153)</f>
        <v>0</v>
      </c>
      <c r="G153" s="72">
        <f t="shared" si="7"/>
        <v>0</v>
      </c>
      <c r="H153" s="73">
        <f>SUMIFS(PSP!S:S,PSP!D:D,C153)</f>
        <v>0</v>
      </c>
      <c r="I153" s="72">
        <f t="shared" si="8"/>
        <v>0</v>
      </c>
    </row>
    <row r="154" spans="2:9" ht="15" hidden="1" customHeight="1">
      <c r="B154" s="44">
        <v>147</v>
      </c>
      <c r="C154" s="44" t="s">
        <v>1020</v>
      </c>
      <c r="D154" s="71">
        <f>SUMIFS(OFM!AD:AD,OFM!C:C,C154)</f>
        <v>0</v>
      </c>
      <c r="E154" s="71">
        <f>SUMIFS(FAM!AD:AD,FAM!C:C,C154)</f>
        <v>0</v>
      </c>
      <c r="F154" s="74">
        <f>SUMIFS(B2S!F:F,B2S!C:C,C154)</f>
        <v>0</v>
      </c>
      <c r="G154" s="72">
        <f t="shared" si="7"/>
        <v>0</v>
      </c>
      <c r="H154" s="73">
        <f>SUMIFS(PSP!S:S,PSP!D:D,C154)</f>
        <v>0</v>
      </c>
      <c r="I154" s="72">
        <f t="shared" si="8"/>
        <v>0</v>
      </c>
    </row>
    <row r="155" spans="2:9" ht="15" hidden="1" customHeight="1">
      <c r="B155" s="44">
        <v>148</v>
      </c>
      <c r="C155" s="44" t="s">
        <v>1021</v>
      </c>
      <c r="D155" s="71">
        <f>SUMIFS(OFM!AD:AD,OFM!C:C,C155)</f>
        <v>0</v>
      </c>
      <c r="E155" s="71">
        <f>SUMIFS(FAM!AD:AD,FAM!C:C,C155)</f>
        <v>0</v>
      </c>
      <c r="F155" s="74">
        <f>SUMIFS(B2S!F:F,B2S!C:C,C155)</f>
        <v>0</v>
      </c>
      <c r="G155" s="72">
        <f t="shared" si="7"/>
        <v>0</v>
      </c>
      <c r="H155" s="73">
        <f>SUMIFS(PSP!S:S,PSP!D:D,C155)</f>
        <v>0</v>
      </c>
      <c r="I155" s="72">
        <f t="shared" si="8"/>
        <v>0</v>
      </c>
    </row>
    <row r="156" spans="2:9" ht="15" hidden="1" customHeight="1">
      <c r="B156" s="44">
        <v>149</v>
      </c>
      <c r="C156" s="44" t="s">
        <v>1022</v>
      </c>
      <c r="D156" s="71">
        <f>SUMIFS(OFM!AD:AD,OFM!C:C,C156)</f>
        <v>0</v>
      </c>
      <c r="E156" s="71">
        <f>SUMIFS(FAM!AD:AD,FAM!C:C,C156)</f>
        <v>0</v>
      </c>
      <c r="F156" s="74">
        <f>SUMIFS(B2S!F:F,B2S!C:C,C156)</f>
        <v>0</v>
      </c>
      <c r="G156" s="72">
        <f t="shared" si="7"/>
        <v>0</v>
      </c>
      <c r="H156" s="73">
        <f>SUMIFS(PSP!S:S,PSP!D:D,C156)</f>
        <v>0</v>
      </c>
      <c r="I156" s="72">
        <f t="shared" si="8"/>
        <v>0</v>
      </c>
    </row>
    <row r="157" spans="2:9" ht="15" hidden="1" customHeight="1">
      <c r="B157" s="44">
        <v>150</v>
      </c>
      <c r="C157" s="44" t="s">
        <v>1023</v>
      </c>
      <c r="D157" s="71">
        <f>SUMIFS(OFM!AD:AD,OFM!C:C,C157)</f>
        <v>0</v>
      </c>
      <c r="E157" s="71">
        <f>SUMIFS(FAM!AD:AD,FAM!C:C,C157)</f>
        <v>0</v>
      </c>
      <c r="F157" s="74">
        <f>SUMIFS(B2S!F:F,B2S!C:C,C157)</f>
        <v>0</v>
      </c>
      <c r="G157" s="72">
        <f t="shared" si="7"/>
        <v>0</v>
      </c>
      <c r="H157" s="73">
        <f>SUMIFS(PSP!S:S,PSP!D:D,C157)</f>
        <v>0</v>
      </c>
      <c r="I157" s="72">
        <f t="shared" si="8"/>
        <v>0</v>
      </c>
    </row>
    <row r="158" spans="2:9" ht="15" hidden="1" customHeight="1">
      <c r="B158" s="44">
        <v>151</v>
      </c>
      <c r="C158" s="44" t="s">
        <v>1024</v>
      </c>
      <c r="D158" s="71">
        <f>SUMIFS(OFM!AD:AD,OFM!C:C,C158)</f>
        <v>0</v>
      </c>
      <c r="E158" s="71">
        <f>SUMIFS(FAM!AD:AD,FAM!C:C,C158)</f>
        <v>0</v>
      </c>
      <c r="F158" s="74">
        <f>SUMIFS(B2S!F:F,B2S!C:C,C158)</f>
        <v>0</v>
      </c>
      <c r="G158" s="72">
        <f t="shared" si="7"/>
        <v>0</v>
      </c>
      <c r="H158" s="73">
        <f>SUMIFS(PSP!S:S,PSP!D:D,C158)</f>
        <v>0</v>
      </c>
      <c r="I158" s="72">
        <f t="shared" si="8"/>
        <v>0</v>
      </c>
    </row>
    <row r="159" spans="2:9" ht="15" hidden="1" customHeight="1">
      <c r="B159" s="44">
        <v>152</v>
      </c>
      <c r="C159" s="44" t="s">
        <v>1025</v>
      </c>
      <c r="D159" s="71">
        <f>SUMIFS(OFM!AD:AD,OFM!C:C,C159)</f>
        <v>0</v>
      </c>
      <c r="E159" s="71">
        <f>SUMIFS(FAM!AD:AD,FAM!C:C,C159)</f>
        <v>0</v>
      </c>
      <c r="F159" s="74">
        <f>SUMIFS(B2S!F:F,B2S!C:C,C159)</f>
        <v>0</v>
      </c>
      <c r="G159" s="72">
        <f t="shared" si="7"/>
        <v>0</v>
      </c>
      <c r="H159" s="73">
        <f>SUMIFS(PSP!S:S,PSP!D:D,C159)</f>
        <v>0</v>
      </c>
      <c r="I159" s="72">
        <f t="shared" si="8"/>
        <v>0</v>
      </c>
    </row>
    <row r="160" spans="2:9" ht="15" hidden="1" customHeight="1">
      <c r="B160" s="44">
        <v>153</v>
      </c>
      <c r="C160" s="44" t="s">
        <v>1086</v>
      </c>
      <c r="D160" s="71">
        <f>SUMIFS(OFM!AD:AD,OFM!C:C,C160)</f>
        <v>0</v>
      </c>
      <c r="E160" s="71">
        <f>SUMIFS(FAM!AD:AD,FAM!C:C,C160)</f>
        <v>0</v>
      </c>
      <c r="F160" s="74">
        <f>SUMIFS(B2S!F:F,B2S!C:C,C160)</f>
        <v>0</v>
      </c>
      <c r="G160" s="72">
        <f t="shared" ref="G160:G165" si="9">SUM(D160:F160)</f>
        <v>0</v>
      </c>
      <c r="H160" s="73">
        <f>SUMIFS(PSP!S:S,PSP!D:D,C160)</f>
        <v>0</v>
      </c>
      <c r="I160" s="72">
        <f t="shared" si="8"/>
        <v>0</v>
      </c>
    </row>
    <row r="161" spans="2:9" ht="15" hidden="1" customHeight="1">
      <c r="B161" s="44">
        <v>154</v>
      </c>
      <c r="C161" s="44" t="s">
        <v>1087</v>
      </c>
      <c r="D161" s="71">
        <f>SUMIFS(OFM!AD:AD,OFM!C:C,C161)</f>
        <v>0</v>
      </c>
      <c r="E161" s="71">
        <f>SUMIFS(FAM!AD:AD,FAM!C:C,C161)</f>
        <v>0</v>
      </c>
      <c r="F161" s="74">
        <f>SUMIFS(B2S!F:F,B2S!C:C,C161)</f>
        <v>0</v>
      </c>
      <c r="G161" s="72">
        <f t="shared" si="9"/>
        <v>0</v>
      </c>
      <c r="H161" s="73">
        <f>SUMIFS(PSP!S:S,PSP!D:D,C161)</f>
        <v>0</v>
      </c>
      <c r="I161" s="72">
        <f t="shared" si="8"/>
        <v>0</v>
      </c>
    </row>
    <row r="162" spans="2:9" ht="15" hidden="1" customHeight="1">
      <c r="B162" s="44">
        <v>155</v>
      </c>
      <c r="C162" s="44" t="s">
        <v>1088</v>
      </c>
      <c r="D162" s="71">
        <f>SUMIFS(OFM!AD:AD,OFM!C:C,C162)</f>
        <v>0</v>
      </c>
      <c r="E162" s="71">
        <f>SUMIFS(FAM!AD:AD,FAM!C:C,C162)</f>
        <v>0</v>
      </c>
      <c r="F162" s="74">
        <f>SUMIFS(B2S!F:F,B2S!C:C,C162)</f>
        <v>0</v>
      </c>
      <c r="G162" s="72">
        <f t="shared" si="9"/>
        <v>0</v>
      </c>
      <c r="H162" s="73">
        <f>SUMIFS(PSP!S:S,PSP!D:D,C162)</f>
        <v>0</v>
      </c>
      <c r="I162" s="72">
        <f t="shared" si="8"/>
        <v>0</v>
      </c>
    </row>
    <row r="163" spans="2:9" ht="15" hidden="1" customHeight="1">
      <c r="B163" s="44">
        <v>156</v>
      </c>
      <c r="C163" s="44" t="s">
        <v>1089</v>
      </c>
      <c r="D163" s="71">
        <f>SUMIFS(OFM!AD:AD,OFM!C:C,C163)</f>
        <v>0</v>
      </c>
      <c r="E163" s="71">
        <f>SUMIFS(FAM!AD:AD,FAM!C:C,C163)</f>
        <v>0</v>
      </c>
      <c r="F163" s="74">
        <f>SUMIFS(B2S!F:F,B2S!C:C,C163)</f>
        <v>0</v>
      </c>
      <c r="G163" s="72">
        <f t="shared" si="9"/>
        <v>0</v>
      </c>
      <c r="H163" s="73">
        <f>SUMIFS(PSP!S:S,PSP!D:D,C163)</f>
        <v>0</v>
      </c>
      <c r="I163" s="72">
        <f t="shared" si="8"/>
        <v>0</v>
      </c>
    </row>
    <row r="164" spans="2:9" ht="15" hidden="1" customHeight="1">
      <c r="B164" s="44">
        <v>157</v>
      </c>
      <c r="C164" s="44" t="s">
        <v>1090</v>
      </c>
      <c r="D164" s="71">
        <f>SUMIFS(OFM!AD:AD,OFM!C:C,C164)</f>
        <v>0</v>
      </c>
      <c r="E164" s="71">
        <f>SUMIFS(FAM!AD:AD,FAM!C:C,C164)</f>
        <v>0</v>
      </c>
      <c r="F164" s="74">
        <f>SUMIFS(B2S!F:F,B2S!C:C,C164)</f>
        <v>0</v>
      </c>
      <c r="G164" s="72">
        <f t="shared" si="9"/>
        <v>0</v>
      </c>
      <c r="H164" s="73">
        <f>SUMIFS(PSP!S:S,PSP!D:D,C164)</f>
        <v>0</v>
      </c>
      <c r="I164" s="72">
        <f t="shared" si="8"/>
        <v>0</v>
      </c>
    </row>
    <row r="165" spans="2:9" ht="15" hidden="1" customHeight="1">
      <c r="B165" s="44">
        <v>158</v>
      </c>
      <c r="C165" s="44" t="s">
        <v>1091</v>
      </c>
      <c r="D165" s="71">
        <f>SUMIFS(OFM!AD:AD,OFM!C:C,C165)</f>
        <v>0</v>
      </c>
      <c r="E165" s="71">
        <f>SUMIFS(FAM!AD:AD,FAM!C:C,C165)</f>
        <v>0</v>
      </c>
      <c r="F165" s="74">
        <f>SUMIFS(B2S!F:F,B2S!C:C,C165)</f>
        <v>0</v>
      </c>
      <c r="G165" s="72">
        <f t="shared" si="9"/>
        <v>0</v>
      </c>
      <c r="H165" s="73">
        <f>SUMIFS(PSP!S:S,PSP!D:D,C165)</f>
        <v>0</v>
      </c>
      <c r="I165" s="72">
        <f t="shared" si="8"/>
        <v>0</v>
      </c>
    </row>
  </sheetData>
  <autoFilter ref="B4:I165" xr:uid="{00000000-0009-0000-0000-000009000000}">
    <filterColumn colId="7">
      <filters>
        <filter val="1,028.75"/>
        <filter val="1,150.50"/>
        <filter val="1,267,169.00"/>
        <filter val="1,455.00"/>
        <filter val="1,456.25"/>
        <filter val="1,786.25"/>
        <filter val="1,852.50"/>
        <filter val="1,986.25"/>
        <filter val="12,026.50"/>
        <filter val="13,133.75"/>
        <filter val="13,851.00"/>
        <filter val="13,977.50"/>
        <filter val="132,368.50"/>
        <filter val="14,176.50"/>
        <filter val="15,423.25"/>
        <filter val="15,607.75"/>
        <filter val="15,840.75"/>
        <filter val="16,024.75"/>
        <filter val="16,035.00"/>
        <filter val="16,737.25"/>
        <filter val="17,282.50"/>
        <filter val="17,712.75"/>
        <filter val="179,538.75"/>
        <filter val="18,549.00"/>
        <filter val="18,980.75"/>
        <filter val="19,165.00"/>
        <filter val="224,371.25"/>
        <filter val="23,121.25"/>
        <filter val="3,082.50"/>
        <filter val="3,333.75"/>
        <filter val="3,773.00"/>
        <filter val="3,945.00"/>
        <filter val="33,421.50"/>
        <filter val="34,218.25"/>
        <filter val="35,202.00"/>
        <filter val="4,154.75"/>
        <filter val="4,380.50"/>
        <filter val="4,521.00"/>
        <filter val="4,792.50"/>
        <filter val="46,177.50"/>
        <filter val="49,241.00"/>
        <filter val="5,183.75"/>
        <filter val="5,312.50"/>
        <filter val="5,880.00"/>
        <filter val="518.75"/>
        <filter val="53,204.25"/>
        <filter val="6,127.00"/>
        <filter val="6,319.00"/>
        <filter val="7,386.75"/>
        <filter val="7,567.50"/>
        <filter val="79,535.50"/>
        <filter val="8,017.00"/>
        <filter val="8,146.00"/>
        <filter val="8,501.25"/>
        <filter val="8,676.00"/>
        <filter val="950.00"/>
        <filter val="961.25"/>
      </filters>
    </filterColumn>
  </autoFilter>
  <mergeCells count="6">
    <mergeCell ref="B5:C5"/>
    <mergeCell ref="I3:I4"/>
    <mergeCell ref="B3:B4"/>
    <mergeCell ref="C3:C4"/>
    <mergeCell ref="G3:G4"/>
    <mergeCell ref="H3:H4"/>
  </mergeCells>
  <pageMargins left="0.7" right="0.7" top="0.75" bottom="0.75" header="0.3" footer="0.3"/>
  <pageSetup paperSize="26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B1:K194"/>
  <sheetViews>
    <sheetView showGridLines="0" workbookViewId="0">
      <selection activeCell="C24" sqref="C24"/>
    </sheetView>
  </sheetViews>
  <sheetFormatPr defaultColWidth="9.140625" defaultRowHeight="15" customHeight="1"/>
  <cols>
    <col min="1" max="1" width="4" style="62" customWidth="1"/>
    <col min="2" max="2" width="7.28515625" style="61" customWidth="1"/>
    <col min="3" max="3" width="6.5703125" style="61" bestFit="1" customWidth="1"/>
    <col min="4" max="4" width="11.140625" style="61" customWidth="1"/>
    <col min="5" max="5" width="15.7109375" style="63" customWidth="1"/>
    <col min="6" max="7" width="15.7109375" style="62" customWidth="1"/>
    <col min="8" max="8" width="12.42578125" style="62" customWidth="1"/>
    <col min="9" max="9" width="18" style="112" customWidth="1"/>
    <col min="10" max="10" width="19.28515625" style="100" customWidth="1"/>
    <col min="11" max="11" width="18.7109375" style="100" customWidth="1"/>
    <col min="12" max="16384" width="9.140625" style="62"/>
  </cols>
  <sheetData>
    <row r="1" spans="2:11" ht="15" customHeight="1">
      <c r="I1" s="285" t="s">
        <v>1361</v>
      </c>
      <c r="J1" s="285"/>
    </row>
    <row r="2" spans="2:11" ht="15" customHeight="1">
      <c r="B2" s="60" t="s">
        <v>1209</v>
      </c>
      <c r="E2" s="58"/>
      <c r="F2" s="55"/>
      <c r="G2" s="55"/>
      <c r="H2" s="55"/>
      <c r="I2" s="286"/>
      <c r="J2" s="286"/>
      <c r="K2" s="111"/>
    </row>
    <row r="3" spans="2:11" ht="15" customHeight="1">
      <c r="B3" s="287" t="s">
        <v>1026</v>
      </c>
      <c r="C3" s="287" t="s">
        <v>926</v>
      </c>
      <c r="D3" s="279" t="s">
        <v>1348</v>
      </c>
      <c r="E3" s="113" t="s">
        <v>45</v>
      </c>
      <c r="F3" s="114" t="s">
        <v>262</v>
      </c>
      <c r="G3" s="114" t="s">
        <v>921</v>
      </c>
      <c r="H3" s="115" t="s">
        <v>1316</v>
      </c>
      <c r="I3" s="288" t="s">
        <v>1345</v>
      </c>
      <c r="J3" s="290" t="s">
        <v>1346</v>
      </c>
      <c r="K3" s="279" t="s">
        <v>925</v>
      </c>
    </row>
    <row r="4" spans="2:11" ht="15.75" customHeight="1">
      <c r="B4" s="287"/>
      <c r="C4" s="287"/>
      <c r="D4" s="280"/>
      <c r="E4" s="113" t="s">
        <v>1344</v>
      </c>
      <c r="F4" s="113" t="s">
        <v>1344</v>
      </c>
      <c r="G4" s="113" t="s">
        <v>1344</v>
      </c>
      <c r="H4" s="113" t="s">
        <v>1344</v>
      </c>
      <c r="I4" s="289"/>
      <c r="J4" s="291"/>
      <c r="K4" s="280"/>
    </row>
    <row r="5" spans="2:11" ht="17.25" hidden="1" customHeight="1">
      <c r="B5" s="281" t="s">
        <v>1028</v>
      </c>
      <c r="C5" s="282"/>
      <c r="D5" s="117"/>
      <c r="E5" s="116">
        <f>SUM(E8:E194)</f>
        <v>475733.25</v>
      </c>
      <c r="F5" s="116">
        <f>SUM(F8:F194)</f>
        <v>640332.75</v>
      </c>
      <c r="G5" s="116">
        <f>SUM(G8:G194)</f>
        <v>36511.5</v>
      </c>
      <c r="H5" s="116">
        <f>SUM(H8:H194)</f>
        <v>3010</v>
      </c>
      <c r="I5" s="116">
        <f>SUM(I8:I194)</f>
        <v>1155587.5</v>
      </c>
      <c r="J5" s="116">
        <f t="shared" ref="J5:K5" si="0">SUM(J8:J194)</f>
        <v>593980</v>
      </c>
      <c r="K5" s="116">
        <f t="shared" si="0"/>
        <v>1749567.5</v>
      </c>
    </row>
    <row r="6" spans="2:11" ht="17.25" customHeight="1">
      <c r="B6" s="281" t="s">
        <v>1362</v>
      </c>
      <c r="C6" s="282"/>
      <c r="D6" s="117"/>
      <c r="E6" s="116">
        <v>285140.5</v>
      </c>
      <c r="F6" s="116">
        <v>466090.5</v>
      </c>
      <c r="G6" s="116">
        <v>9647.75</v>
      </c>
      <c r="H6" s="116">
        <v>1749</v>
      </c>
      <c r="I6" s="116">
        <v>762627.75</v>
      </c>
      <c r="J6" s="116">
        <v>376516.25</v>
      </c>
      <c r="K6" s="116">
        <v>1139144</v>
      </c>
    </row>
    <row r="7" spans="2:11" ht="4.5" customHeight="1">
      <c r="B7" s="118"/>
      <c r="C7" s="117"/>
      <c r="D7" s="117"/>
      <c r="E7" s="116"/>
      <c r="F7" s="116"/>
      <c r="G7" s="116"/>
      <c r="H7" s="116"/>
      <c r="I7" s="116"/>
      <c r="J7" s="119"/>
      <c r="K7" s="116"/>
    </row>
    <row r="8" spans="2:11" s="100" customFormat="1" ht="15" hidden="1" customHeight="1">
      <c r="B8" s="108">
        <v>0</v>
      </c>
      <c r="C8" s="108" t="s">
        <v>5</v>
      </c>
      <c r="D8" s="108" t="s">
        <v>1038</v>
      </c>
      <c r="E8" s="71">
        <f>SUMIFS(OFM!AG:AG,OFM!C:C,C8)</f>
        <v>160155.5</v>
      </c>
      <c r="F8" s="71">
        <f>SUMIFS(FAM!AG:AG,FAM!C:C,C8)</f>
        <v>163373</v>
      </c>
      <c r="G8" s="75">
        <f>SUMIFS(B2S!I:I,B2S!C:C,C8)</f>
        <v>26863.75</v>
      </c>
      <c r="H8" s="75">
        <f>SUMIF(TOP!C:C,'Sum JAN'!C8,TOP!F:F)</f>
        <v>1261</v>
      </c>
      <c r="I8" s="109">
        <f>SUM(E8:H8)</f>
        <v>351653.25</v>
      </c>
      <c r="J8" s="101">
        <f>SUMIFS(PSP!V:V,PSP!D:D,C8)</f>
        <v>217463.75</v>
      </c>
      <c r="K8" s="109">
        <f>SUM(I8:J8)</f>
        <v>569117</v>
      </c>
    </row>
    <row r="9" spans="2:11" s="100" customFormat="1" ht="15" hidden="1" customHeight="1">
      <c r="B9" s="108">
        <v>0</v>
      </c>
      <c r="C9" s="108" t="s">
        <v>244</v>
      </c>
      <c r="D9" s="108" t="s">
        <v>1038</v>
      </c>
      <c r="E9" s="71">
        <f>SUMIFS(OFM!AG:AG,OFM!C:C,C9)</f>
        <v>0</v>
      </c>
      <c r="F9" s="71">
        <f>SUMIFS(FAM!AG:AG,FAM!C:C,C9)</f>
        <v>9789.5</v>
      </c>
      <c r="G9" s="75">
        <f>SUMIFS(B2S!I:I,B2S!C:C,C9)</f>
        <v>0</v>
      </c>
      <c r="H9" s="75">
        <f>SUMIF(TOP!C:C,'Sum JAN'!C9,TOP!F:F)</f>
        <v>0</v>
      </c>
      <c r="I9" s="109">
        <f t="shared" ref="I9:I13" si="1">SUM(E9:H9)</f>
        <v>9789.5</v>
      </c>
      <c r="J9" s="101">
        <f>SUMIFS(PSP!V:V,PSP!D:D,C9)</f>
        <v>0</v>
      </c>
      <c r="K9" s="109">
        <f t="shared" ref="K9:K10" si="2">SUM(I9:J9)</f>
        <v>9789.5</v>
      </c>
    </row>
    <row r="10" spans="2:11" s="100" customFormat="1" ht="15" hidden="1" customHeight="1">
      <c r="B10" s="108">
        <v>0</v>
      </c>
      <c r="C10" s="108" t="s">
        <v>218</v>
      </c>
      <c r="D10" s="108" t="s">
        <v>1038</v>
      </c>
      <c r="E10" s="71">
        <f>SUMIFS(OFM!AG:AG,OFM!C:C,C10)</f>
        <v>0</v>
      </c>
      <c r="F10" s="71">
        <f>SUMIFS(FAM!AG:AG,FAM!C:C,C10)</f>
        <v>1079.75</v>
      </c>
      <c r="G10" s="75">
        <f>SUMIFS(B2S!I:I,B2S!C:C,C10)</f>
        <v>0</v>
      </c>
      <c r="H10" s="75">
        <f>SUMIF(TOP!C:C,'Sum JAN'!C10,TOP!F:F)</f>
        <v>0</v>
      </c>
      <c r="I10" s="109">
        <f t="shared" si="1"/>
        <v>1079.75</v>
      </c>
      <c r="J10" s="101">
        <f>SUMIFS(PSP!V:V,PSP!D:D,C10)</f>
        <v>0</v>
      </c>
      <c r="K10" s="109">
        <f t="shared" si="2"/>
        <v>1079.75</v>
      </c>
    </row>
    <row r="11" spans="2:11" s="100" customFormat="1" ht="12.75" hidden="1">
      <c r="B11" s="108">
        <v>1</v>
      </c>
      <c r="C11" s="108" t="s">
        <v>929</v>
      </c>
      <c r="D11" s="108" t="s">
        <v>1038</v>
      </c>
      <c r="E11" s="71">
        <f>SUMIFS(OFM!AD:AD,OFM!C:C,C11)</f>
        <v>0</v>
      </c>
      <c r="F11" s="71">
        <f>SUMIFS(FAM!AD:AD,FAM!C:C,C11)</f>
        <v>0</v>
      </c>
      <c r="G11" s="75">
        <f>SUMIFS(B2S!I:I,B2S!C:C,C11)</f>
        <v>0</v>
      </c>
      <c r="H11" s="75">
        <f>SUMIF(TOP!C:C,'Sum JAN'!C11,TOP!F:F)</f>
        <v>0</v>
      </c>
      <c r="I11" s="109">
        <f t="shared" si="1"/>
        <v>0</v>
      </c>
      <c r="J11" s="101">
        <f>SUMIFS(PSP!V:V,PSP!D:D,C11)</f>
        <v>0</v>
      </c>
      <c r="K11" s="109">
        <f t="shared" ref="K11:K42" si="3">SUM(I11:J11)</f>
        <v>0</v>
      </c>
    </row>
    <row r="12" spans="2:11" s="100" customFormat="1" ht="12.75" hidden="1">
      <c r="B12" s="108">
        <v>2</v>
      </c>
      <c r="C12" s="108" t="s">
        <v>930</v>
      </c>
      <c r="D12" s="108" t="s">
        <v>1038</v>
      </c>
      <c r="E12" s="71">
        <f>SUMIFS(OFM!AD:AD,OFM!C:C,C12)</f>
        <v>0</v>
      </c>
      <c r="F12" s="71">
        <f>SUMIFS(FAM!AD:AD,FAM!C:C,C12)</f>
        <v>0</v>
      </c>
      <c r="G12" s="75">
        <f>SUMIFS(B2S!I:I,B2S!C:C,C12)</f>
        <v>0</v>
      </c>
      <c r="H12" s="75">
        <f>SUMIF(TOP!C:C,'Sum JAN'!C12,TOP!F:F)</f>
        <v>0</v>
      </c>
      <c r="I12" s="109">
        <f t="shared" si="1"/>
        <v>0</v>
      </c>
      <c r="J12" s="101">
        <f>SUMIFS(PSP!V:V,PSP!D:D,C12)</f>
        <v>0</v>
      </c>
      <c r="K12" s="109">
        <f t="shared" si="3"/>
        <v>0</v>
      </c>
    </row>
    <row r="13" spans="2:11" s="100" customFormat="1" ht="15" hidden="1" customHeight="1">
      <c r="B13" s="108">
        <v>3</v>
      </c>
      <c r="C13" s="108" t="s">
        <v>265</v>
      </c>
      <c r="D13" s="108" t="s">
        <v>1038</v>
      </c>
      <c r="E13" s="71">
        <f>SUMIFS(OFM!AG:AG,OFM!C:C,C13)</f>
        <v>0</v>
      </c>
      <c r="F13" s="71">
        <f>SUMIFS(FAM!AG:AG,FAM!C:C,C13)</f>
        <v>0</v>
      </c>
      <c r="G13" s="75">
        <f>SUMIFS(B2S!I:I,B2S!C:C,C13)</f>
        <v>0</v>
      </c>
      <c r="H13" s="75">
        <f>SUMIF(TOP!C:C,'Sum JAN'!C13,TOP!F:F)</f>
        <v>0</v>
      </c>
      <c r="I13" s="109">
        <f t="shared" si="1"/>
        <v>0</v>
      </c>
      <c r="J13" s="101">
        <f>SUMIFS(PSP!V:V,PSP!D:D,C13)</f>
        <v>0</v>
      </c>
      <c r="K13" s="109">
        <f t="shared" si="3"/>
        <v>0</v>
      </c>
    </row>
    <row r="14" spans="2:11" s="105" customFormat="1" ht="15" hidden="1" customHeight="1">
      <c r="B14" s="1">
        <v>77</v>
      </c>
      <c r="C14" s="1" t="s">
        <v>952</v>
      </c>
      <c r="D14" s="1" t="s">
        <v>1349</v>
      </c>
      <c r="E14" s="71">
        <f>SUMIFS(OFM!AD:AD,OFM!C:C,C14)</f>
        <v>0</v>
      </c>
      <c r="F14" s="71">
        <f>SUMIFS(FAM!AG:AG,FAM!C:C,C14)</f>
        <v>0</v>
      </c>
      <c r="G14" s="75">
        <f>SUMIFS(B2S!I:I,B2S!C:C,C14)</f>
        <v>0</v>
      </c>
      <c r="H14" s="75">
        <f>SUMIF(TOP!C:C,'Sum JAN'!C14,TOP!F:F)</f>
        <v>0</v>
      </c>
      <c r="I14" s="109">
        <f t="shared" ref="I14:I45" si="4">SUM(E14:H14)</f>
        <v>0</v>
      </c>
      <c r="J14" s="101">
        <f>SUMIFS(PSP!V:V,PSP!D:D,C14)</f>
        <v>0</v>
      </c>
      <c r="K14" s="109">
        <f t="shared" si="3"/>
        <v>0</v>
      </c>
    </row>
    <row r="15" spans="2:11" s="105" customFormat="1" ht="15" hidden="1" customHeight="1">
      <c r="B15" s="1">
        <v>95</v>
      </c>
      <c r="C15" s="1" t="s">
        <v>968</v>
      </c>
      <c r="D15" s="1" t="s">
        <v>1349</v>
      </c>
      <c r="E15" s="71">
        <f>SUMIFS(OFM!AD:AD,OFM!C:C,C15)</f>
        <v>0</v>
      </c>
      <c r="F15" s="71">
        <f>SUMIFS(FAM!AG:AG,FAM!C:C,C15)</f>
        <v>0</v>
      </c>
      <c r="G15" s="75">
        <f>SUMIFS(B2S!I:I,B2S!C:C,C15)</f>
        <v>0</v>
      </c>
      <c r="H15" s="75">
        <f>SUMIF(TOP!C:C,'Sum JAN'!C15,TOP!F:F)</f>
        <v>0</v>
      </c>
      <c r="I15" s="109">
        <f t="shared" si="4"/>
        <v>0</v>
      </c>
      <c r="J15" s="101">
        <f>SUMIFS(PSP!V:V,PSP!D:D,C15)</f>
        <v>0</v>
      </c>
      <c r="K15" s="109">
        <f t="shared" si="3"/>
        <v>0</v>
      </c>
    </row>
    <row r="16" spans="2:11" s="105" customFormat="1" ht="15" customHeight="1">
      <c r="B16" s="1">
        <v>36</v>
      </c>
      <c r="C16" s="1" t="s">
        <v>552</v>
      </c>
      <c r="D16" s="1" t="s">
        <v>1349</v>
      </c>
      <c r="E16" s="71">
        <f>SUMIFS(OFM!AG:AG,OFM!C:C,C16)</f>
        <v>0</v>
      </c>
      <c r="F16" s="71">
        <f>SUMIFS(FAM!AG:AG,FAM!C:C,C16)</f>
        <v>10704.5</v>
      </c>
      <c r="G16" s="75">
        <f>SUMIFS(B2S!I:I,B2S!C:C,C16)</f>
        <v>9647.75</v>
      </c>
      <c r="H16" s="75">
        <f>SUMIF(TOP!C:C,'Sum JAN'!C16,TOP!F:F)</f>
        <v>0</v>
      </c>
      <c r="I16" s="109">
        <f t="shared" si="4"/>
        <v>20352.25</v>
      </c>
      <c r="J16" s="101">
        <f>SUMIFS(PSP!V:V,PSP!D:D,C16)</f>
        <v>275</v>
      </c>
      <c r="K16" s="109">
        <f t="shared" si="3"/>
        <v>20627.25</v>
      </c>
    </row>
    <row r="17" spans="2:11" s="105" customFormat="1" ht="15" hidden="1" customHeight="1">
      <c r="B17" s="1">
        <v>73</v>
      </c>
      <c r="C17" s="1" t="s">
        <v>950</v>
      </c>
      <c r="D17" s="1" t="s">
        <v>1349</v>
      </c>
      <c r="E17" s="71">
        <f>SUMIFS(OFM!AD:AD,OFM!C:C,C17)</f>
        <v>0</v>
      </c>
      <c r="F17" s="71">
        <f>SUMIFS(FAM!AG:AG,FAM!C:C,C17)</f>
        <v>0</v>
      </c>
      <c r="G17" s="75">
        <f>SUMIFS(B2S!I:I,B2S!C:C,C17)</f>
        <v>0</v>
      </c>
      <c r="H17" s="75">
        <f>SUMIF(TOP!C:C,'Sum JAN'!C17,TOP!F:F)</f>
        <v>0</v>
      </c>
      <c r="I17" s="109">
        <f t="shared" si="4"/>
        <v>0</v>
      </c>
      <c r="J17" s="101">
        <f>SUMIFS(PSP!V:V,PSP!D:D,C17)</f>
        <v>0</v>
      </c>
      <c r="K17" s="109">
        <f t="shared" si="3"/>
        <v>0</v>
      </c>
    </row>
    <row r="18" spans="2:11" s="105" customFormat="1" ht="15" customHeight="1">
      <c r="B18" s="1">
        <v>75</v>
      </c>
      <c r="C18" s="1" t="s">
        <v>390</v>
      </c>
      <c r="D18" s="1" t="s">
        <v>1349</v>
      </c>
      <c r="E18" s="71">
        <f>SUMIFS(OFM!AG:AG,OFM!C:C,C18)</f>
        <v>0</v>
      </c>
      <c r="F18" s="71">
        <f>SUMIFS(FAM!AG:AG,FAM!C:C,C18)</f>
        <v>0</v>
      </c>
      <c r="G18" s="75">
        <f>SUMIFS(B2S!I:I,B2S!C:C,C18)</f>
        <v>0</v>
      </c>
      <c r="H18" s="75">
        <f>SUMIF(TOP!C:C,'Sum JAN'!C18,TOP!F:F)</f>
        <v>0</v>
      </c>
      <c r="I18" s="109">
        <f t="shared" si="4"/>
        <v>0</v>
      </c>
      <c r="J18" s="101">
        <f>SUMIFS(PSP!V:V,PSP!D:D,C18)</f>
        <v>12291.25</v>
      </c>
      <c r="K18" s="109">
        <f t="shared" si="3"/>
        <v>12291.25</v>
      </c>
    </row>
    <row r="19" spans="2:11" s="105" customFormat="1" ht="15" customHeight="1">
      <c r="B19" s="1">
        <v>23</v>
      </c>
      <c r="C19" s="1" t="s">
        <v>341</v>
      </c>
      <c r="D19" s="1" t="s">
        <v>1349</v>
      </c>
      <c r="E19" s="71">
        <f>SUMIFS(OFM!AG:AG,OFM!C:C,C19)</f>
        <v>0</v>
      </c>
      <c r="F19" s="71">
        <f>SUMIFS(FAM!AG:AG,FAM!C:C,C19)</f>
        <v>0</v>
      </c>
      <c r="G19" s="75">
        <f>SUMIFS(B2S!I:I,B2S!C:C,C19)</f>
        <v>0</v>
      </c>
      <c r="H19" s="75">
        <f>SUMIF(TOP!C:C,'Sum JAN'!C19,TOP!F:F)</f>
        <v>0</v>
      </c>
      <c r="I19" s="109">
        <f t="shared" si="4"/>
        <v>0</v>
      </c>
      <c r="J19" s="101">
        <f>SUMIFS(PSP!V:V,PSP!D:D,C19)</f>
        <v>6501.25</v>
      </c>
      <c r="K19" s="109">
        <f t="shared" si="3"/>
        <v>6501.25</v>
      </c>
    </row>
    <row r="20" spans="2:11" s="105" customFormat="1" ht="15" customHeight="1">
      <c r="B20" s="1">
        <v>13</v>
      </c>
      <c r="C20" s="1" t="s">
        <v>36</v>
      </c>
      <c r="D20" s="1" t="s">
        <v>1349</v>
      </c>
      <c r="E20" s="71">
        <f>SUMIFS(OFM!AG:AG,OFM!C:C,C20)</f>
        <v>15295</v>
      </c>
      <c r="F20" s="71">
        <f>SUMIFS(FAM!AG:AG,FAM!C:C,C20)</f>
        <v>688.5</v>
      </c>
      <c r="G20" s="75">
        <f>SUMIFS(B2S!I:I,B2S!C:C,C20)</f>
        <v>0</v>
      </c>
      <c r="H20" s="75">
        <f>SUMIF(TOP!C:C,'Sum JAN'!C20,TOP!F:F)</f>
        <v>0</v>
      </c>
      <c r="I20" s="109">
        <f t="shared" si="4"/>
        <v>15983.5</v>
      </c>
      <c r="J20" s="101">
        <f>SUMIFS(PSP!V:V,PSP!D:D,C20)</f>
        <v>5723.75</v>
      </c>
      <c r="K20" s="109">
        <f t="shared" si="3"/>
        <v>21707.25</v>
      </c>
    </row>
    <row r="21" spans="2:11" s="105" customFormat="1" ht="15" hidden="1" customHeight="1">
      <c r="B21" s="1">
        <v>102</v>
      </c>
      <c r="C21" s="1" t="s">
        <v>975</v>
      </c>
      <c r="D21" s="1" t="s">
        <v>1349</v>
      </c>
      <c r="E21" s="71">
        <f>SUMIFS(OFM!AD:AD,OFM!C:C,C21)</f>
        <v>0</v>
      </c>
      <c r="F21" s="71">
        <f>SUMIFS(FAM!AG:AG,FAM!C:C,C21)</f>
        <v>0</v>
      </c>
      <c r="G21" s="75">
        <f>SUMIFS(B2S!I:I,B2S!C:C,C21)</f>
        <v>0</v>
      </c>
      <c r="H21" s="75">
        <f>SUMIF(TOP!C:C,'Sum JAN'!C21,TOP!F:F)</f>
        <v>0</v>
      </c>
      <c r="I21" s="109">
        <f t="shared" si="4"/>
        <v>0</v>
      </c>
      <c r="J21" s="101">
        <f>SUMIFS(PSP!V:V,PSP!D:D,C21)</f>
        <v>0</v>
      </c>
      <c r="K21" s="109">
        <f t="shared" si="3"/>
        <v>0</v>
      </c>
    </row>
    <row r="22" spans="2:11" s="105" customFormat="1" ht="15" customHeight="1">
      <c r="B22" s="1">
        <v>12</v>
      </c>
      <c r="C22" s="1" t="s">
        <v>14</v>
      </c>
      <c r="D22" s="1" t="s">
        <v>1349</v>
      </c>
      <c r="E22" s="71">
        <f>SUMIFS(OFM!AG:AG,OFM!C:C,C22)</f>
        <v>3643.75</v>
      </c>
      <c r="F22" s="71">
        <f>SUMIFS(FAM!AG:AG,FAM!C:C,C22)</f>
        <v>5118</v>
      </c>
      <c r="G22" s="75">
        <f>SUMIFS(B2S!I:I,B2S!C:C,C22)</f>
        <v>0</v>
      </c>
      <c r="H22" s="75">
        <f>SUMIF(TOP!C:C,'Sum JAN'!C22,TOP!F:F)</f>
        <v>0</v>
      </c>
      <c r="I22" s="109">
        <f t="shared" si="4"/>
        <v>8761.75</v>
      </c>
      <c r="J22" s="101">
        <f>SUMIFS(PSP!V:V,PSP!D:D,C22)</f>
        <v>8423.75</v>
      </c>
      <c r="K22" s="109">
        <f t="shared" si="3"/>
        <v>17185.5</v>
      </c>
    </row>
    <row r="23" spans="2:11" s="105" customFormat="1" ht="15" customHeight="1">
      <c r="B23" s="1">
        <v>51</v>
      </c>
      <c r="C23" s="1" t="s">
        <v>123</v>
      </c>
      <c r="D23" s="1" t="s">
        <v>1349</v>
      </c>
      <c r="E23" s="71">
        <f>SUMIFS(OFM!AG:AG,OFM!C:C,C23)</f>
        <v>0</v>
      </c>
      <c r="F23" s="71">
        <f>SUMIFS(FAM!AG:AG,FAM!C:C,C23)</f>
        <v>31378.5</v>
      </c>
      <c r="G23" s="75">
        <f>SUMIFS(B2S!I:I,B2S!C:C,C23)</f>
        <v>0</v>
      </c>
      <c r="H23" s="75">
        <f>SUMIF(TOP!C:C,'Sum JAN'!C23,TOP!F:F)</f>
        <v>0</v>
      </c>
      <c r="I23" s="109">
        <f t="shared" si="4"/>
        <v>31378.5</v>
      </c>
      <c r="J23" s="101">
        <f>SUMIFS(PSP!V:V,PSP!D:D,C23)</f>
        <v>6286.25</v>
      </c>
      <c r="K23" s="109">
        <f t="shared" si="3"/>
        <v>37664.75</v>
      </c>
    </row>
    <row r="24" spans="2:11" s="105" customFormat="1" ht="12.75">
      <c r="B24" s="1">
        <v>32</v>
      </c>
      <c r="C24" s="1" t="s">
        <v>501</v>
      </c>
      <c r="D24" s="1" t="s">
        <v>1349</v>
      </c>
      <c r="E24" s="71">
        <f>SUMIFS(OFM!AG:AG,OFM!C:C,C24)</f>
        <v>7099.75</v>
      </c>
      <c r="F24" s="71">
        <f>SUMIFS(FAM!AG:AG,FAM!C:C,C24)</f>
        <v>0</v>
      </c>
      <c r="G24" s="75">
        <f>SUMIFS(B2S!I:I,B2S!C:C,C24)</f>
        <v>0</v>
      </c>
      <c r="H24" s="75">
        <f>SUMIF(TOP!C:C,'Sum JAN'!C24,TOP!F:F)</f>
        <v>0</v>
      </c>
      <c r="I24" s="109">
        <f t="shared" si="4"/>
        <v>7099.75</v>
      </c>
      <c r="J24" s="101">
        <f>SUMIFS(PSP!V:V,PSP!D:D,C24)</f>
        <v>1371.25</v>
      </c>
      <c r="K24" s="109">
        <f t="shared" si="3"/>
        <v>8471</v>
      </c>
    </row>
    <row r="25" spans="2:11" ht="12.75" hidden="1">
      <c r="B25" s="108">
        <v>16</v>
      </c>
      <c r="C25" s="108" t="s">
        <v>931</v>
      </c>
      <c r="D25" s="108" t="s">
        <v>1038</v>
      </c>
      <c r="E25" s="71">
        <f>SUMIFS(OFM!AD:AD,OFM!C:C,C25)</f>
        <v>0</v>
      </c>
      <c r="F25" s="71">
        <f>SUMIFS(FAM!AD:AD,FAM!C:C,C25)</f>
        <v>0</v>
      </c>
      <c r="G25" s="75">
        <f>SUMIFS(B2S!I:I,B2S!C:C,C25)</f>
        <v>0</v>
      </c>
      <c r="H25" s="75">
        <f>SUMIF(TOP!C:C,'Sum JAN'!C25,TOP!F:F)</f>
        <v>0</v>
      </c>
      <c r="I25" s="109">
        <f t="shared" si="4"/>
        <v>0</v>
      </c>
      <c r="J25" s="101">
        <f>SUMIFS(PSP!V:V,PSP!D:D,C25)</f>
        <v>0</v>
      </c>
      <c r="K25" s="109">
        <f t="shared" si="3"/>
        <v>0</v>
      </c>
    </row>
    <row r="26" spans="2:11" s="100" customFormat="1" ht="15" hidden="1" customHeight="1">
      <c r="B26" s="108">
        <v>17</v>
      </c>
      <c r="C26" s="108" t="s">
        <v>32</v>
      </c>
      <c r="D26" s="108" t="s">
        <v>1038</v>
      </c>
      <c r="E26" s="71">
        <f>SUMIFS(OFM!AG:AG,OFM!C:C,C26)</f>
        <v>22339</v>
      </c>
      <c r="F26" s="71">
        <f>SUMIFS(FAM!AG:AG,FAM!C:C,C26)</f>
        <v>0</v>
      </c>
      <c r="G26" s="75">
        <f>SUMIFS(B2S!I:I,B2S!C:C,C26)</f>
        <v>0</v>
      </c>
      <c r="H26" s="75">
        <f>SUMIF(TOP!C:C,'Sum JAN'!C26,TOP!F:F)</f>
        <v>0</v>
      </c>
      <c r="I26" s="109">
        <f t="shared" si="4"/>
        <v>22339</v>
      </c>
      <c r="J26" s="101">
        <f>SUMIFS(PSP!V:V,PSP!D:D,C26)</f>
        <v>0</v>
      </c>
      <c r="K26" s="109">
        <f t="shared" si="3"/>
        <v>22339</v>
      </c>
    </row>
    <row r="27" spans="2:11" s="105" customFormat="1" ht="15" hidden="1" customHeight="1">
      <c r="B27" s="1">
        <v>120</v>
      </c>
      <c r="C27" s="1" t="s">
        <v>993</v>
      </c>
      <c r="D27" s="1" t="s">
        <v>1349</v>
      </c>
      <c r="E27" s="71">
        <f>SUMIFS(OFM!AD:AD,OFM!C:C,C27)</f>
        <v>0</v>
      </c>
      <c r="F27" s="71">
        <f>SUMIFS(FAM!AG:AG,FAM!C:C,C27)</f>
        <v>0</v>
      </c>
      <c r="G27" s="75">
        <f>SUMIFS(B2S!I:I,B2S!C:C,C27)</f>
        <v>0</v>
      </c>
      <c r="H27" s="75">
        <f>SUMIF(TOP!C:C,'Sum JAN'!C27,TOP!F:F)</f>
        <v>0</v>
      </c>
      <c r="I27" s="109">
        <f t="shared" si="4"/>
        <v>0</v>
      </c>
      <c r="J27" s="101">
        <f>SUMIFS(PSP!V:V,PSP!D:D,C27)</f>
        <v>0</v>
      </c>
      <c r="K27" s="109">
        <f t="shared" si="3"/>
        <v>0</v>
      </c>
    </row>
    <row r="28" spans="2:11" s="105" customFormat="1" ht="15" hidden="1" customHeight="1">
      <c r="B28" s="1">
        <v>132</v>
      </c>
      <c r="C28" s="1" t="s">
        <v>1005</v>
      </c>
      <c r="D28" s="1" t="s">
        <v>1349</v>
      </c>
      <c r="E28" s="71">
        <f>SUMIFS(OFM!AD:AD,OFM!C:C,C28)</f>
        <v>0</v>
      </c>
      <c r="F28" s="71">
        <f>SUMIFS(FAM!AG:AG,FAM!C:C,C28)</f>
        <v>0</v>
      </c>
      <c r="G28" s="75">
        <f>SUMIFS(B2S!I:I,B2S!C:C,C28)</f>
        <v>0</v>
      </c>
      <c r="H28" s="75">
        <f>SUMIF(TOP!C:C,'Sum JAN'!C28,TOP!F:F)</f>
        <v>0</v>
      </c>
      <c r="I28" s="109">
        <f t="shared" si="4"/>
        <v>0</v>
      </c>
      <c r="J28" s="101">
        <f>SUMIFS(PSP!V:V,PSP!D:D,C28)</f>
        <v>0</v>
      </c>
      <c r="K28" s="109">
        <f t="shared" si="3"/>
        <v>0</v>
      </c>
    </row>
    <row r="29" spans="2:11" s="105" customFormat="1" ht="15" customHeight="1">
      <c r="B29" s="1">
        <v>54</v>
      </c>
      <c r="C29" s="1" t="s">
        <v>261</v>
      </c>
      <c r="D29" s="1" t="s">
        <v>1349</v>
      </c>
      <c r="E29" s="71">
        <f>SUMIFS(OFM!AG:AG,OFM!C:C,C29)</f>
        <v>0</v>
      </c>
      <c r="F29" s="71">
        <f>SUMIFS(FAM!AG:AG,FAM!C:C,C29)</f>
        <v>1817</v>
      </c>
      <c r="G29" s="75">
        <f>SUMIFS(B2S!I:I,B2S!C:C,C29)</f>
        <v>0</v>
      </c>
      <c r="H29" s="75">
        <f>SUMIF(TOP!C:C,'Sum JAN'!C29,TOP!F:F)</f>
        <v>0</v>
      </c>
      <c r="I29" s="109">
        <f t="shared" si="4"/>
        <v>1817</v>
      </c>
      <c r="J29" s="101">
        <f>SUMIFS(PSP!V:V,PSP!D:D,C29)</f>
        <v>2062.5</v>
      </c>
      <c r="K29" s="109">
        <f t="shared" si="3"/>
        <v>3879.5</v>
      </c>
    </row>
    <row r="30" spans="2:11" s="105" customFormat="1" ht="15" hidden="1" customHeight="1">
      <c r="B30" s="1">
        <v>60</v>
      </c>
      <c r="C30" s="1" t="s">
        <v>939</v>
      </c>
      <c r="D30" s="1" t="s">
        <v>1349</v>
      </c>
      <c r="E30" s="71">
        <f>SUMIFS(OFM!AD:AD,OFM!C:C,C30)</f>
        <v>0</v>
      </c>
      <c r="F30" s="71">
        <f>SUMIFS(FAM!AG:AG,FAM!C:C,C30)</f>
        <v>0</v>
      </c>
      <c r="G30" s="75">
        <f>SUMIFS(B2S!I:I,B2S!C:C,C30)</f>
        <v>0</v>
      </c>
      <c r="H30" s="75">
        <f>SUMIF(TOP!C:C,'Sum JAN'!C30,TOP!F:F)</f>
        <v>0</v>
      </c>
      <c r="I30" s="109">
        <f t="shared" si="4"/>
        <v>0</v>
      </c>
      <c r="J30" s="101">
        <f>SUMIFS(PSP!V:V,PSP!D:D,C30)</f>
        <v>0</v>
      </c>
      <c r="K30" s="109">
        <f t="shared" si="3"/>
        <v>0</v>
      </c>
    </row>
    <row r="31" spans="2:11" s="105" customFormat="1" ht="15" customHeight="1">
      <c r="B31" s="1">
        <v>45</v>
      </c>
      <c r="C31" s="1" t="s">
        <v>297</v>
      </c>
      <c r="D31" s="1" t="s">
        <v>1349</v>
      </c>
      <c r="E31" s="71">
        <f>SUMIFS(OFM!AG:AG,OFM!C:C,C31)</f>
        <v>0</v>
      </c>
      <c r="F31" s="71">
        <f>SUMIFS(FAM!AG:AG,FAM!C:C,C31)</f>
        <v>0</v>
      </c>
      <c r="G31" s="75">
        <f>SUMIFS(B2S!I:I,B2S!C:C,C31)</f>
        <v>0</v>
      </c>
      <c r="H31" s="75">
        <f>SUMIF(TOP!C:C,'Sum JAN'!C31,TOP!F:F)</f>
        <v>0</v>
      </c>
      <c r="I31" s="109">
        <f t="shared" si="4"/>
        <v>0</v>
      </c>
      <c r="J31" s="101">
        <f>SUMIFS(PSP!V:V,PSP!D:D,C31)</f>
        <v>3957.5</v>
      </c>
      <c r="K31" s="109">
        <f t="shared" si="3"/>
        <v>3957.5</v>
      </c>
    </row>
    <row r="32" spans="2:11" s="105" customFormat="1" ht="15" hidden="1" customHeight="1">
      <c r="B32" s="1">
        <v>89</v>
      </c>
      <c r="C32" s="1" t="s">
        <v>963</v>
      </c>
      <c r="D32" s="1" t="s">
        <v>1349</v>
      </c>
      <c r="E32" s="71">
        <f>SUMIFS(OFM!AD:AD,OFM!C:C,C32)</f>
        <v>0</v>
      </c>
      <c r="F32" s="71">
        <f>SUMIFS(FAM!AG:AG,FAM!C:C,C32)</f>
        <v>0</v>
      </c>
      <c r="G32" s="75">
        <f>SUMIFS(B2S!I:I,B2S!C:C,C32)</f>
        <v>0</v>
      </c>
      <c r="H32" s="75">
        <f>SUMIF(TOP!C:C,'Sum JAN'!C32,TOP!F:F)</f>
        <v>0</v>
      </c>
      <c r="I32" s="109">
        <f t="shared" si="4"/>
        <v>0</v>
      </c>
      <c r="J32" s="101">
        <f>SUMIFS(PSP!V:V,PSP!D:D,C32)</f>
        <v>0</v>
      </c>
      <c r="K32" s="109">
        <f t="shared" si="3"/>
        <v>0</v>
      </c>
    </row>
    <row r="33" spans="2:11" s="105" customFormat="1" ht="15" hidden="1" customHeight="1">
      <c r="B33" s="1">
        <v>130</v>
      </c>
      <c r="C33" s="1" t="s">
        <v>1003</v>
      </c>
      <c r="D33" s="1" t="s">
        <v>1349</v>
      </c>
      <c r="E33" s="71">
        <f>SUMIFS(OFM!AD:AD,OFM!C:C,C33)</f>
        <v>0</v>
      </c>
      <c r="F33" s="71">
        <f>SUMIFS(FAM!AG:AG,FAM!C:C,C33)</f>
        <v>0</v>
      </c>
      <c r="G33" s="75">
        <f>SUMIFS(B2S!I:I,B2S!C:C,C33)</f>
        <v>0</v>
      </c>
      <c r="H33" s="75">
        <f>SUMIF(TOP!C:C,'Sum JAN'!C33,TOP!F:F)</f>
        <v>0</v>
      </c>
      <c r="I33" s="109">
        <f t="shared" si="4"/>
        <v>0</v>
      </c>
      <c r="J33" s="101">
        <f>SUMIFS(PSP!V:V,PSP!D:D,C33)</f>
        <v>0</v>
      </c>
      <c r="K33" s="109">
        <f t="shared" si="3"/>
        <v>0</v>
      </c>
    </row>
    <row r="34" spans="2:11" s="105" customFormat="1" ht="15" hidden="1" customHeight="1">
      <c r="B34" s="1">
        <v>83</v>
      </c>
      <c r="C34" s="1" t="s">
        <v>957</v>
      </c>
      <c r="D34" s="1" t="s">
        <v>1349</v>
      </c>
      <c r="E34" s="71">
        <f>SUMIFS(OFM!AD:AD,OFM!C:C,C34)</f>
        <v>0</v>
      </c>
      <c r="F34" s="71">
        <f>SUMIFS(FAM!AG:AG,FAM!C:C,C34)</f>
        <v>0</v>
      </c>
      <c r="G34" s="75">
        <f>SUMIFS(B2S!I:I,B2S!C:C,C34)</f>
        <v>0</v>
      </c>
      <c r="H34" s="75">
        <f>SUMIF(TOP!C:C,'Sum JAN'!C34,TOP!F:F)</f>
        <v>0</v>
      </c>
      <c r="I34" s="109">
        <f t="shared" si="4"/>
        <v>0</v>
      </c>
      <c r="J34" s="101">
        <f>SUMIFS(PSP!V:V,PSP!D:D,C34)</f>
        <v>0</v>
      </c>
      <c r="K34" s="109">
        <f t="shared" si="3"/>
        <v>0</v>
      </c>
    </row>
    <row r="35" spans="2:11" s="105" customFormat="1" ht="15" customHeight="1">
      <c r="B35" s="1">
        <v>5</v>
      </c>
      <c r="C35" s="1" t="s">
        <v>307</v>
      </c>
      <c r="D35" s="1" t="s">
        <v>1349</v>
      </c>
      <c r="E35" s="71">
        <f>SUMIFS(OFM!AG:AG,OFM!C:C,C35)</f>
        <v>1958.5</v>
      </c>
      <c r="F35" s="71">
        <f>SUMIFS(FAM!AG:AG,FAM!C:C,C35)</f>
        <v>1648.5</v>
      </c>
      <c r="G35" s="75">
        <f>SUMIFS(B2S!I:I,B2S!C:C,C35)</f>
        <v>0</v>
      </c>
      <c r="H35" s="75">
        <f>SUMIF(TOP!C:C,'Sum JAN'!C35,TOP!F:F)</f>
        <v>0</v>
      </c>
      <c r="I35" s="109">
        <f t="shared" si="4"/>
        <v>3607</v>
      </c>
      <c r="J35" s="101">
        <f>SUMIFS(PSP!V:V,PSP!D:D,C35)</f>
        <v>7558.75</v>
      </c>
      <c r="K35" s="109">
        <f t="shared" si="3"/>
        <v>11165.75</v>
      </c>
    </row>
    <row r="36" spans="2:11" s="105" customFormat="1" ht="15" hidden="1" customHeight="1">
      <c r="B36" s="1">
        <v>156</v>
      </c>
      <c r="C36" s="1" t="s">
        <v>1089</v>
      </c>
      <c r="D36" s="1" t="s">
        <v>1349</v>
      </c>
      <c r="E36" s="71">
        <f>SUMIFS(OFM!AD:AD,OFM!C:C,C36)</f>
        <v>0</v>
      </c>
      <c r="F36" s="71">
        <f>SUMIFS(FAM!AG:AG,FAM!C:C,C36)</f>
        <v>0</v>
      </c>
      <c r="G36" s="75">
        <f>SUMIFS(B2S!I:I,B2S!C:C,C36)</f>
        <v>0</v>
      </c>
      <c r="H36" s="75">
        <f>SUMIF(TOP!C:C,'Sum JAN'!C36,TOP!F:F)</f>
        <v>0</v>
      </c>
      <c r="I36" s="109">
        <f t="shared" si="4"/>
        <v>0</v>
      </c>
      <c r="J36" s="101">
        <f>SUMIFS(PSP!V:V,PSP!D:D,C36)</f>
        <v>0</v>
      </c>
      <c r="K36" s="109">
        <f t="shared" si="3"/>
        <v>0</v>
      </c>
    </row>
    <row r="37" spans="2:11" s="105" customFormat="1" ht="15" customHeight="1">
      <c r="B37" s="1">
        <v>48</v>
      </c>
      <c r="C37" s="1" t="s">
        <v>16</v>
      </c>
      <c r="D37" s="1" t="s">
        <v>1349</v>
      </c>
      <c r="E37" s="71">
        <f>SUMIFS(OFM!AG:AG,OFM!C:C,C37)</f>
        <v>46962.75</v>
      </c>
      <c r="F37" s="71">
        <f>SUMIFS(FAM!AG:AG,FAM!C:C,C37)</f>
        <v>52044.75</v>
      </c>
      <c r="G37" s="75">
        <f>SUMIFS(B2S!I:I,B2S!C:C,C37)</f>
        <v>0</v>
      </c>
      <c r="H37" s="75">
        <f>SUMIF(TOP!C:C,'Sum JAN'!C37,TOP!F:F)</f>
        <v>0</v>
      </c>
      <c r="I37" s="109">
        <f t="shared" si="4"/>
        <v>99007.5</v>
      </c>
      <c r="J37" s="101">
        <f>SUMIFS(PSP!V:V,PSP!D:D,C37)</f>
        <v>13448.75</v>
      </c>
      <c r="K37" s="109">
        <f t="shared" si="3"/>
        <v>112456.25</v>
      </c>
    </row>
    <row r="38" spans="2:11" s="105" customFormat="1" ht="15" hidden="1" customHeight="1">
      <c r="B38" s="1">
        <v>105</v>
      </c>
      <c r="C38" s="1" t="s">
        <v>978</v>
      </c>
      <c r="D38" s="1" t="s">
        <v>1349</v>
      </c>
      <c r="E38" s="71">
        <f>SUMIFS(OFM!AD:AD,OFM!C:C,C38)</f>
        <v>0</v>
      </c>
      <c r="F38" s="71">
        <f>SUMIFS(FAM!AG:AG,FAM!C:C,C38)</f>
        <v>0</v>
      </c>
      <c r="G38" s="75">
        <f>SUMIFS(B2S!I:I,B2S!C:C,C38)</f>
        <v>0</v>
      </c>
      <c r="H38" s="75">
        <f>SUMIF(TOP!C:C,'Sum JAN'!C38,TOP!F:F)</f>
        <v>0</v>
      </c>
      <c r="I38" s="109">
        <f t="shared" si="4"/>
        <v>0</v>
      </c>
      <c r="J38" s="101">
        <f>SUMIFS(PSP!V:V,PSP!D:D,C38)</f>
        <v>0</v>
      </c>
      <c r="K38" s="109">
        <f t="shared" si="3"/>
        <v>0</v>
      </c>
    </row>
    <row r="39" spans="2:11" s="105" customFormat="1" ht="15" hidden="1" customHeight="1">
      <c r="B39" s="102">
        <v>159</v>
      </c>
      <c r="C39" s="103" t="s">
        <v>1317</v>
      </c>
      <c r="D39" s="1" t="s">
        <v>1349</v>
      </c>
      <c r="E39" s="71">
        <f>SUMIFS(OFM!AD:AD,OFM!C:C,C39)</f>
        <v>0</v>
      </c>
      <c r="F39" s="71">
        <f>SUMIFS(FAM!AG:AG,FAM!C:C,C39)</f>
        <v>0</v>
      </c>
      <c r="G39" s="75">
        <f>SUMIFS(B2S!I:I,B2S!C:C,C39)</f>
        <v>0</v>
      </c>
      <c r="H39" s="75">
        <f>SUMIF(TOP!C:C,'Sum JAN'!C39,TOP!F:F)</f>
        <v>0</v>
      </c>
      <c r="I39" s="109">
        <f t="shared" si="4"/>
        <v>0</v>
      </c>
      <c r="J39" s="101">
        <f>SUMIFS(PSP!V:V,PSP!D:D,C39)</f>
        <v>0</v>
      </c>
      <c r="K39" s="109">
        <f t="shared" si="3"/>
        <v>0</v>
      </c>
    </row>
    <row r="40" spans="2:11" s="105" customFormat="1" ht="15" hidden="1" customHeight="1">
      <c r="B40" s="1">
        <v>63</v>
      </c>
      <c r="C40" s="1" t="s">
        <v>941</v>
      </c>
      <c r="D40" s="1" t="s">
        <v>1349</v>
      </c>
      <c r="E40" s="71">
        <f>SUMIFS(OFM!AD:AD,OFM!C:C,C40)</f>
        <v>0</v>
      </c>
      <c r="F40" s="71">
        <f>SUMIFS(FAM!AG:AG,FAM!C:C,C40)</f>
        <v>0</v>
      </c>
      <c r="G40" s="75">
        <f>SUMIFS(B2S!I:I,B2S!C:C,C40)</f>
        <v>0</v>
      </c>
      <c r="H40" s="75">
        <f>SUMIF(TOP!C:C,'Sum JAN'!C40,TOP!F:F)</f>
        <v>0</v>
      </c>
      <c r="I40" s="109">
        <f t="shared" si="4"/>
        <v>0</v>
      </c>
      <c r="J40" s="101">
        <f>SUMIFS(PSP!V:V,PSP!D:D,C40)</f>
        <v>0</v>
      </c>
      <c r="K40" s="109">
        <f t="shared" si="3"/>
        <v>0</v>
      </c>
    </row>
    <row r="41" spans="2:11" s="105" customFormat="1" ht="15" hidden="1" customHeight="1">
      <c r="B41" s="1">
        <v>114</v>
      </c>
      <c r="C41" s="1" t="s">
        <v>987</v>
      </c>
      <c r="D41" s="1" t="s">
        <v>1349</v>
      </c>
      <c r="E41" s="71">
        <f>SUMIFS(OFM!AD:AD,OFM!C:C,C41)</f>
        <v>0</v>
      </c>
      <c r="F41" s="71">
        <f>SUMIFS(FAM!AG:AG,FAM!C:C,C41)</f>
        <v>0</v>
      </c>
      <c r="G41" s="75">
        <f>SUMIFS(B2S!I:I,B2S!C:C,C41)</f>
        <v>0</v>
      </c>
      <c r="H41" s="75">
        <f>SUMIF(TOP!C:C,'Sum JAN'!C41,TOP!F:F)</f>
        <v>0</v>
      </c>
      <c r="I41" s="109">
        <f t="shared" si="4"/>
        <v>0</v>
      </c>
      <c r="J41" s="101">
        <f>SUMIFS(PSP!V:V,PSP!D:D,C41)</f>
        <v>0</v>
      </c>
      <c r="K41" s="109">
        <f t="shared" si="3"/>
        <v>0</v>
      </c>
    </row>
    <row r="42" spans="2:11" s="105" customFormat="1" ht="15" customHeight="1">
      <c r="B42" s="1">
        <v>26</v>
      </c>
      <c r="C42" s="1" t="s">
        <v>130</v>
      </c>
      <c r="D42" s="1" t="s">
        <v>1349</v>
      </c>
      <c r="E42" s="71">
        <f>SUMIFS(OFM!AG:AG,OFM!C:C,C42)</f>
        <v>0</v>
      </c>
      <c r="F42" s="71">
        <f>SUMIFS(FAM!AG:AG,FAM!C:C,C42)</f>
        <v>5490.75</v>
      </c>
      <c r="G42" s="75">
        <f>SUMIFS(B2S!I:I,B2S!C:C,C42)</f>
        <v>0</v>
      </c>
      <c r="H42" s="75">
        <f>SUMIF(TOP!C:C,'Sum JAN'!C42,TOP!F:F)</f>
        <v>0</v>
      </c>
      <c r="I42" s="109">
        <f t="shared" si="4"/>
        <v>5490.75</v>
      </c>
      <c r="J42" s="101">
        <f>SUMIFS(PSP!V:V,PSP!D:D,C42)</f>
        <v>1843.75</v>
      </c>
      <c r="K42" s="109">
        <f t="shared" si="3"/>
        <v>7334.5</v>
      </c>
    </row>
    <row r="43" spans="2:11" s="105" customFormat="1" ht="15" hidden="1" customHeight="1">
      <c r="B43" s="1">
        <v>111</v>
      </c>
      <c r="C43" s="1" t="s">
        <v>984</v>
      </c>
      <c r="D43" s="1" t="s">
        <v>1349</v>
      </c>
      <c r="E43" s="71">
        <f>SUMIFS(OFM!AD:AD,OFM!C:C,C43)</f>
        <v>0</v>
      </c>
      <c r="F43" s="71">
        <f>SUMIFS(FAM!AG:AG,FAM!C:C,C43)</f>
        <v>0</v>
      </c>
      <c r="G43" s="75">
        <f>SUMIFS(B2S!I:I,B2S!C:C,C43)</f>
        <v>0</v>
      </c>
      <c r="H43" s="75">
        <f>SUMIF(TOP!C:C,'Sum JAN'!C43,TOP!F:F)</f>
        <v>0</v>
      </c>
      <c r="I43" s="109">
        <f t="shared" si="4"/>
        <v>0</v>
      </c>
      <c r="J43" s="101">
        <f>SUMIFS(PSP!V:V,PSP!D:D,C43)</f>
        <v>0</v>
      </c>
      <c r="K43" s="109">
        <f t="shared" ref="K43:K74" si="5">SUM(I43:J43)</f>
        <v>0</v>
      </c>
    </row>
    <row r="44" spans="2:11" s="105" customFormat="1" ht="15" customHeight="1">
      <c r="B44" s="1">
        <v>41</v>
      </c>
      <c r="C44" s="1" t="s">
        <v>480</v>
      </c>
      <c r="D44" s="1" t="s">
        <v>1349</v>
      </c>
      <c r="E44" s="71">
        <f>SUMIFS(OFM!AG:AG,OFM!C:C,C44)</f>
        <v>0</v>
      </c>
      <c r="F44" s="71">
        <f>SUMIFS(FAM!AG:AG,FAM!C:C,C44)</f>
        <v>924.5</v>
      </c>
      <c r="G44" s="75">
        <f>SUMIFS(B2S!I:I,B2S!C:C,C44)</f>
        <v>0</v>
      </c>
      <c r="H44" s="75">
        <f>SUMIF(TOP!C:C,'Sum JAN'!C44,TOP!F:F)</f>
        <v>0</v>
      </c>
      <c r="I44" s="109">
        <f t="shared" si="4"/>
        <v>924.5</v>
      </c>
      <c r="J44" s="101">
        <f>SUMIFS(PSP!V:V,PSP!D:D,C44)</f>
        <v>4358.75</v>
      </c>
      <c r="K44" s="109">
        <f t="shared" si="5"/>
        <v>5283.25</v>
      </c>
    </row>
    <row r="45" spans="2:11" s="105" customFormat="1" ht="15" hidden="1" customHeight="1">
      <c r="B45" s="1">
        <v>92</v>
      </c>
      <c r="C45" s="1" t="s">
        <v>965</v>
      </c>
      <c r="D45" s="1" t="s">
        <v>1349</v>
      </c>
      <c r="E45" s="71">
        <f>SUMIFS(OFM!AD:AD,OFM!C:C,C45)</f>
        <v>0</v>
      </c>
      <c r="F45" s="71">
        <f>SUMIFS(FAM!AG:AG,FAM!C:C,C45)</f>
        <v>0</v>
      </c>
      <c r="G45" s="75">
        <f>SUMIFS(B2S!I:I,B2S!C:C,C45)</f>
        <v>0</v>
      </c>
      <c r="H45" s="75">
        <f>SUMIF(TOP!C:C,'Sum JAN'!C45,TOP!F:F)</f>
        <v>0</v>
      </c>
      <c r="I45" s="109">
        <f t="shared" si="4"/>
        <v>0</v>
      </c>
      <c r="J45" s="101">
        <f>SUMIFS(PSP!V:V,PSP!D:D,C45)</f>
        <v>0</v>
      </c>
      <c r="K45" s="109">
        <f t="shared" si="5"/>
        <v>0</v>
      </c>
    </row>
    <row r="46" spans="2:11" s="105" customFormat="1" ht="15" customHeight="1">
      <c r="B46" s="1">
        <v>14</v>
      </c>
      <c r="C46" s="1" t="s">
        <v>23</v>
      </c>
      <c r="D46" s="1" t="s">
        <v>1349</v>
      </c>
      <c r="E46" s="71">
        <f>SUMIFS(OFM!AG:AG,OFM!C:C,C46)</f>
        <v>30197.5</v>
      </c>
      <c r="F46" s="71">
        <f>SUMIFS(FAM!AG:AG,FAM!C:C,C46)</f>
        <v>99430.5</v>
      </c>
      <c r="G46" s="75">
        <f>SUMIFS(B2S!I:I,B2S!C:C,C46)</f>
        <v>0</v>
      </c>
      <c r="H46" s="75">
        <f>SUMIF(TOP!C:C,'Sum JAN'!C46,TOP!F:F)</f>
        <v>0</v>
      </c>
      <c r="I46" s="109">
        <f t="shared" ref="I46:I77" si="6">SUM(E46:H46)</f>
        <v>129628</v>
      </c>
      <c r="J46" s="101">
        <f>SUMIFS(PSP!V:V,PSP!D:D,C46)</f>
        <v>50190</v>
      </c>
      <c r="K46" s="109">
        <f t="shared" si="5"/>
        <v>179818</v>
      </c>
    </row>
    <row r="47" spans="2:11" s="105" customFormat="1" ht="15" hidden="1" customHeight="1">
      <c r="B47" s="1">
        <v>144</v>
      </c>
      <c r="C47" s="1" t="s">
        <v>1017</v>
      </c>
      <c r="D47" s="1" t="s">
        <v>1349</v>
      </c>
      <c r="E47" s="71">
        <f>SUMIFS(OFM!AD:AD,OFM!C:C,C47)</f>
        <v>0</v>
      </c>
      <c r="F47" s="71">
        <f>SUMIFS(FAM!AG:AG,FAM!C:C,C47)</f>
        <v>0</v>
      </c>
      <c r="G47" s="75">
        <f>SUMIFS(B2S!I:I,B2S!C:C,C47)</f>
        <v>0</v>
      </c>
      <c r="H47" s="75">
        <f>SUMIF(TOP!C:C,'Sum JAN'!C47,TOP!F:F)</f>
        <v>0</v>
      </c>
      <c r="I47" s="109">
        <f t="shared" si="6"/>
        <v>0</v>
      </c>
      <c r="J47" s="101">
        <f>SUMIFS(PSP!V:V,PSP!D:D,C47)</f>
        <v>0</v>
      </c>
      <c r="K47" s="109">
        <f t="shared" si="5"/>
        <v>0</v>
      </c>
    </row>
    <row r="48" spans="2:11" s="105" customFormat="1" ht="15" hidden="1" customHeight="1">
      <c r="B48" s="1">
        <v>141</v>
      </c>
      <c r="C48" s="1" t="s">
        <v>1014</v>
      </c>
      <c r="D48" s="1" t="s">
        <v>1349</v>
      </c>
      <c r="E48" s="71">
        <f>SUMIFS(OFM!AD:AD,OFM!C:C,C48)</f>
        <v>0</v>
      </c>
      <c r="F48" s="71">
        <f>SUMIFS(FAM!AG:AG,FAM!C:C,C48)</f>
        <v>0</v>
      </c>
      <c r="G48" s="75">
        <f>SUMIFS(B2S!I:I,B2S!C:C,C48)</f>
        <v>0</v>
      </c>
      <c r="H48" s="75">
        <f>SUMIF(TOP!C:C,'Sum JAN'!C48,TOP!F:F)</f>
        <v>0</v>
      </c>
      <c r="I48" s="109">
        <f t="shared" si="6"/>
        <v>0</v>
      </c>
      <c r="J48" s="101">
        <f>SUMIFS(PSP!V:V,PSP!D:D,C48)</f>
        <v>0</v>
      </c>
      <c r="K48" s="109">
        <f t="shared" si="5"/>
        <v>0</v>
      </c>
    </row>
    <row r="49" spans="2:11" s="105" customFormat="1" ht="15" hidden="1" customHeight="1">
      <c r="B49" s="1">
        <v>133</v>
      </c>
      <c r="C49" s="1" t="s">
        <v>1006</v>
      </c>
      <c r="D49" s="1" t="s">
        <v>1349</v>
      </c>
      <c r="E49" s="71">
        <f>SUMIFS(OFM!AD:AD,OFM!C:C,C49)</f>
        <v>0</v>
      </c>
      <c r="F49" s="71">
        <f>SUMIFS(FAM!AG:AG,FAM!C:C,C49)</f>
        <v>0</v>
      </c>
      <c r="G49" s="75">
        <f>SUMIFS(B2S!I:I,B2S!C:C,C49)</f>
        <v>0</v>
      </c>
      <c r="H49" s="75">
        <f>SUMIF(TOP!C:C,'Sum JAN'!C49,TOP!F:F)</f>
        <v>0</v>
      </c>
      <c r="I49" s="109">
        <f t="shared" si="6"/>
        <v>0</v>
      </c>
      <c r="J49" s="101">
        <f>SUMIFS(PSP!V:V,PSP!D:D,C49)</f>
        <v>0</v>
      </c>
      <c r="K49" s="109">
        <f t="shared" si="5"/>
        <v>0</v>
      </c>
    </row>
    <row r="50" spans="2:11" s="105" customFormat="1" ht="15" hidden="1" customHeight="1">
      <c r="B50" s="1">
        <v>40</v>
      </c>
      <c r="C50" s="1" t="s">
        <v>933</v>
      </c>
      <c r="D50" s="1" t="s">
        <v>1349</v>
      </c>
      <c r="E50" s="71">
        <f>SUMIFS(OFM!AD:AD,OFM!C:C,C50)</f>
        <v>0</v>
      </c>
      <c r="F50" s="71">
        <f>SUMIFS(FAM!AG:AG,FAM!C:C,C50)</f>
        <v>0</v>
      </c>
      <c r="G50" s="75">
        <f>SUMIFS(B2S!I:I,B2S!C:C,C50)</f>
        <v>0</v>
      </c>
      <c r="H50" s="75">
        <f>SUMIF(TOP!C:C,'Sum JAN'!C50,TOP!F:F)</f>
        <v>0</v>
      </c>
      <c r="I50" s="109">
        <f t="shared" si="6"/>
        <v>0</v>
      </c>
      <c r="J50" s="101">
        <f>SUMIFS(PSP!V:V,PSP!D:D,C50)</f>
        <v>0</v>
      </c>
      <c r="K50" s="109">
        <f t="shared" si="5"/>
        <v>0</v>
      </c>
    </row>
    <row r="51" spans="2:11" s="105" customFormat="1" ht="15" customHeight="1">
      <c r="B51" s="1">
        <v>7</v>
      </c>
      <c r="C51" s="1" t="s">
        <v>545</v>
      </c>
      <c r="D51" s="1" t="s">
        <v>1349</v>
      </c>
      <c r="E51" s="71">
        <f>SUMIFS(OFM!AG:AG,OFM!C:C,C51)</f>
        <v>0</v>
      </c>
      <c r="F51" s="71">
        <f>SUMIFS(FAM!AG:AG,FAM!C:C,C51)</f>
        <v>950.5</v>
      </c>
      <c r="G51" s="75">
        <f>SUMIFS(B2S!I:I,B2S!C:C,C51)</f>
        <v>0</v>
      </c>
      <c r="H51" s="75">
        <f>SUMIF(TOP!C:C,'Sum JAN'!C51,TOP!F:F)</f>
        <v>0</v>
      </c>
      <c r="I51" s="109">
        <f t="shared" si="6"/>
        <v>950.5</v>
      </c>
      <c r="J51" s="101">
        <f>SUMIFS(PSP!V:V,PSP!D:D,C51)</f>
        <v>1327.5</v>
      </c>
      <c r="K51" s="109">
        <f t="shared" si="5"/>
        <v>2278</v>
      </c>
    </row>
    <row r="52" spans="2:11" s="105" customFormat="1" ht="15" hidden="1" customHeight="1">
      <c r="B52" s="1">
        <v>147</v>
      </c>
      <c r="C52" s="1" t="s">
        <v>1020</v>
      </c>
      <c r="D52" s="1" t="s">
        <v>1349</v>
      </c>
      <c r="E52" s="71">
        <f>SUMIFS(OFM!AD:AD,OFM!C:C,C52)</f>
        <v>0</v>
      </c>
      <c r="F52" s="71">
        <f>SUMIFS(FAM!AG:AG,FAM!C:C,C52)</f>
        <v>0</v>
      </c>
      <c r="G52" s="75">
        <f>SUMIFS(B2S!I:I,B2S!C:C,C52)</f>
        <v>0</v>
      </c>
      <c r="H52" s="75">
        <f>SUMIF(TOP!C:C,'Sum JAN'!C52,TOP!F:F)</f>
        <v>0</v>
      </c>
      <c r="I52" s="109">
        <f t="shared" si="6"/>
        <v>0</v>
      </c>
      <c r="J52" s="101">
        <f>SUMIFS(PSP!V:V,PSP!D:D,C52)</f>
        <v>0</v>
      </c>
      <c r="K52" s="109">
        <f t="shared" si="5"/>
        <v>0</v>
      </c>
    </row>
    <row r="53" spans="2:11" s="105" customFormat="1" ht="15" hidden="1" customHeight="1">
      <c r="B53" s="1">
        <v>109</v>
      </c>
      <c r="C53" s="1" t="s">
        <v>982</v>
      </c>
      <c r="D53" s="1" t="s">
        <v>1349</v>
      </c>
      <c r="E53" s="71">
        <f>SUMIFS(OFM!AD:AD,OFM!C:C,C53)</f>
        <v>0</v>
      </c>
      <c r="F53" s="71">
        <f>SUMIFS(FAM!AG:AG,FAM!C:C,C53)</f>
        <v>0</v>
      </c>
      <c r="G53" s="75">
        <f>SUMIFS(B2S!I:I,B2S!C:C,C53)</f>
        <v>0</v>
      </c>
      <c r="H53" s="75">
        <f>SUMIF(TOP!C:C,'Sum JAN'!C53,TOP!F:F)</f>
        <v>0</v>
      </c>
      <c r="I53" s="109">
        <f t="shared" si="6"/>
        <v>0</v>
      </c>
      <c r="J53" s="101">
        <f>SUMIFS(PSP!V:V,PSP!D:D,C53)</f>
        <v>0</v>
      </c>
      <c r="K53" s="109">
        <f t="shared" si="5"/>
        <v>0</v>
      </c>
    </row>
    <row r="54" spans="2:11" s="105" customFormat="1" ht="15" hidden="1" customHeight="1">
      <c r="B54" s="1">
        <v>108</v>
      </c>
      <c r="C54" s="1" t="s">
        <v>981</v>
      </c>
      <c r="D54" s="1" t="s">
        <v>1349</v>
      </c>
      <c r="E54" s="71">
        <f>SUMIFS(OFM!AD:AD,OFM!C:C,C54)</f>
        <v>0</v>
      </c>
      <c r="F54" s="71">
        <f>SUMIFS(FAM!AG:AG,FAM!C:C,C54)</f>
        <v>0</v>
      </c>
      <c r="G54" s="75">
        <f>SUMIFS(B2S!I:I,B2S!C:C,C54)</f>
        <v>0</v>
      </c>
      <c r="H54" s="75">
        <f>SUMIF(TOP!C:C,'Sum JAN'!C54,TOP!F:F)</f>
        <v>0</v>
      </c>
      <c r="I54" s="109">
        <f t="shared" si="6"/>
        <v>0</v>
      </c>
      <c r="J54" s="101">
        <f>SUMIFS(PSP!V:V,PSP!D:D,C54)</f>
        <v>0</v>
      </c>
      <c r="K54" s="109">
        <f t="shared" si="5"/>
        <v>0</v>
      </c>
    </row>
    <row r="55" spans="2:11" s="105" customFormat="1" ht="15" hidden="1" customHeight="1">
      <c r="B55" s="102">
        <v>169</v>
      </c>
      <c r="C55" s="103" t="s">
        <v>1327</v>
      </c>
      <c r="D55" s="1" t="s">
        <v>1349</v>
      </c>
      <c r="E55" s="71">
        <f>SUMIFS(OFM!AD:AD,OFM!C:C,C55)</f>
        <v>0</v>
      </c>
      <c r="F55" s="71">
        <f>SUMIFS(FAM!AG:AG,FAM!C:C,C55)</f>
        <v>0</v>
      </c>
      <c r="G55" s="75">
        <f>SUMIFS(B2S!I:I,B2S!C:C,C55)</f>
        <v>0</v>
      </c>
      <c r="H55" s="75">
        <f>SUMIF(TOP!C:C,'Sum JAN'!C55,TOP!F:F)</f>
        <v>0</v>
      </c>
      <c r="I55" s="109">
        <f t="shared" si="6"/>
        <v>0</v>
      </c>
      <c r="J55" s="101">
        <f>SUMIFS(PSP!V:V,PSP!D:D,C55)</f>
        <v>0</v>
      </c>
      <c r="K55" s="109">
        <f t="shared" si="5"/>
        <v>0</v>
      </c>
    </row>
    <row r="56" spans="2:11" s="105" customFormat="1" ht="15" customHeight="1">
      <c r="B56" s="1">
        <v>76</v>
      </c>
      <c r="C56" s="1" t="s">
        <v>322</v>
      </c>
      <c r="D56" s="1" t="s">
        <v>1349</v>
      </c>
      <c r="E56" s="71">
        <f>SUMIFS(OFM!AG:AG,OFM!C:C,C56)</f>
        <v>0</v>
      </c>
      <c r="F56" s="71">
        <f>SUMIFS(FAM!AG:AG,FAM!C:C,C56)</f>
        <v>0</v>
      </c>
      <c r="G56" s="75">
        <f>SUMIFS(B2S!I:I,B2S!C:C,C56)</f>
        <v>0</v>
      </c>
      <c r="H56" s="75">
        <f>SUMIF(TOP!C:C,'Sum JAN'!C56,TOP!F:F)</f>
        <v>0</v>
      </c>
      <c r="I56" s="109">
        <f t="shared" si="6"/>
        <v>0</v>
      </c>
      <c r="J56" s="101">
        <f>SUMIFS(PSP!V:V,PSP!D:D,C56)</f>
        <v>2326.25</v>
      </c>
      <c r="K56" s="109">
        <f t="shared" si="5"/>
        <v>2326.25</v>
      </c>
    </row>
    <row r="57" spans="2:11" s="105" customFormat="1" ht="15" hidden="1" customHeight="1">
      <c r="B57" s="102">
        <v>176</v>
      </c>
      <c r="C57" s="103" t="s">
        <v>1334</v>
      </c>
      <c r="D57" s="1" t="s">
        <v>1349</v>
      </c>
      <c r="E57" s="71">
        <f>SUMIFS(OFM!AD:AD,OFM!C:C,C57)</f>
        <v>0</v>
      </c>
      <c r="F57" s="71">
        <f>SUMIFS(FAM!AG:AG,FAM!C:C,C57)</f>
        <v>0</v>
      </c>
      <c r="G57" s="75">
        <f>SUMIFS(B2S!I:I,B2S!C:C,C57)</f>
        <v>0</v>
      </c>
      <c r="H57" s="75">
        <f>SUMIF(TOP!C:C,'Sum JAN'!C57,TOP!F:F)</f>
        <v>0</v>
      </c>
      <c r="I57" s="109">
        <f t="shared" si="6"/>
        <v>0</v>
      </c>
      <c r="J57" s="101">
        <f>SUMIFS(PSP!V:V,PSP!D:D,C57)</f>
        <v>0</v>
      </c>
      <c r="K57" s="109">
        <f t="shared" si="5"/>
        <v>0</v>
      </c>
    </row>
    <row r="58" spans="2:11" s="105" customFormat="1" ht="15" hidden="1" customHeight="1">
      <c r="B58" s="1">
        <v>56</v>
      </c>
      <c r="C58" s="1" t="s">
        <v>21</v>
      </c>
      <c r="D58" s="1" t="s">
        <v>1349</v>
      </c>
      <c r="E58" s="71">
        <f>SUMIFS(OFM!AG:AG,OFM!C:C,C58)</f>
        <v>0</v>
      </c>
      <c r="F58" s="71">
        <f>SUMIFS(FAM!AG:AG,FAM!C:C,C58)</f>
        <v>18866.75</v>
      </c>
      <c r="G58" s="75">
        <f>SUMIFS(B2S!I:I,B2S!C:C,C58)</f>
        <v>0</v>
      </c>
      <c r="H58" s="75">
        <f>SUMIF(TOP!C:C,'Sum JAN'!C58,TOP!F:F)</f>
        <v>0</v>
      </c>
      <c r="I58" s="109">
        <f t="shared" si="6"/>
        <v>18866.75</v>
      </c>
      <c r="J58" s="101">
        <f>SUMIFS(PSP!V:V,PSP!D:D,C58)</f>
        <v>0</v>
      </c>
      <c r="K58" s="109">
        <f t="shared" si="5"/>
        <v>18866.75</v>
      </c>
    </row>
    <row r="59" spans="2:11" s="105" customFormat="1" ht="15" hidden="1" customHeight="1">
      <c r="B59" s="1">
        <v>97</v>
      </c>
      <c r="C59" s="1" t="s">
        <v>970</v>
      </c>
      <c r="D59" s="1" t="s">
        <v>1349</v>
      </c>
      <c r="E59" s="71">
        <f>SUMIFS(OFM!AD:AD,OFM!C:C,C59)</f>
        <v>0</v>
      </c>
      <c r="F59" s="71">
        <f>SUMIFS(FAM!AG:AG,FAM!C:C,C59)</f>
        <v>0</v>
      </c>
      <c r="G59" s="75">
        <f>SUMIFS(B2S!I:I,B2S!C:C,C59)</f>
        <v>0</v>
      </c>
      <c r="H59" s="75">
        <f>SUMIF(TOP!C:C,'Sum JAN'!C59,TOP!F:F)</f>
        <v>0</v>
      </c>
      <c r="I59" s="109">
        <f t="shared" si="6"/>
        <v>0</v>
      </c>
      <c r="J59" s="101">
        <f>SUMIFS(PSP!V:V,PSP!D:D,C59)</f>
        <v>0</v>
      </c>
      <c r="K59" s="109">
        <f t="shared" si="5"/>
        <v>0</v>
      </c>
    </row>
    <row r="60" spans="2:11" s="105" customFormat="1" ht="15" hidden="1" customHeight="1">
      <c r="B60" s="1">
        <v>61</v>
      </c>
      <c r="C60" s="1" t="s">
        <v>940</v>
      </c>
      <c r="D60" s="1" t="s">
        <v>1349</v>
      </c>
      <c r="E60" s="71">
        <f>SUMIFS(OFM!AD:AD,OFM!C:C,C60)</f>
        <v>0</v>
      </c>
      <c r="F60" s="71">
        <f>SUMIFS(FAM!AG:AG,FAM!C:C,C60)</f>
        <v>0</v>
      </c>
      <c r="G60" s="75">
        <f>SUMIFS(B2S!I:I,B2S!C:C,C60)</f>
        <v>0</v>
      </c>
      <c r="H60" s="75">
        <f>SUMIF(TOP!C:C,'Sum JAN'!C60,TOP!F:F)</f>
        <v>0</v>
      </c>
      <c r="I60" s="109">
        <f t="shared" si="6"/>
        <v>0</v>
      </c>
      <c r="J60" s="101">
        <f>SUMIFS(PSP!V:V,PSP!D:D,C60)</f>
        <v>0</v>
      </c>
      <c r="K60" s="109">
        <f t="shared" si="5"/>
        <v>0</v>
      </c>
    </row>
    <row r="61" spans="2:11" s="105" customFormat="1" ht="15" hidden="1" customHeight="1">
      <c r="B61" s="1">
        <v>29</v>
      </c>
      <c r="C61" s="1" t="s">
        <v>216</v>
      </c>
      <c r="D61" s="1" t="s">
        <v>1349</v>
      </c>
      <c r="E61" s="71">
        <f>SUMIFS(OFM!AG:AG,OFM!C:C,C61)</f>
        <v>0</v>
      </c>
      <c r="F61" s="71">
        <f>SUMIFS(FAM!AG:AG,FAM!C:C,C61)</f>
        <v>17282.25</v>
      </c>
      <c r="G61" s="75">
        <f>SUMIFS(B2S!I:I,B2S!C:C,C61)</f>
        <v>0</v>
      </c>
      <c r="H61" s="75">
        <f>SUMIF(TOP!C:C,'Sum JAN'!C61,TOP!F:F)</f>
        <v>0</v>
      </c>
      <c r="I61" s="109">
        <f t="shared" si="6"/>
        <v>17282.25</v>
      </c>
      <c r="J61" s="101">
        <f>SUMIFS(PSP!V:V,PSP!D:D,C61)</f>
        <v>0</v>
      </c>
      <c r="K61" s="109">
        <f t="shared" si="5"/>
        <v>17282.25</v>
      </c>
    </row>
    <row r="62" spans="2:11" s="105" customFormat="1" ht="15" customHeight="1">
      <c r="B62" s="1">
        <v>70</v>
      </c>
      <c r="C62" s="1" t="s">
        <v>948</v>
      </c>
      <c r="D62" s="1" t="s">
        <v>1349</v>
      </c>
      <c r="E62" s="71">
        <f>SUMIFS(OFM!AD:AD,OFM!C:C,C62)</f>
        <v>0</v>
      </c>
      <c r="F62" s="71">
        <f>SUMIFS(FAM!AG:AG,FAM!C:C,C62)</f>
        <v>0</v>
      </c>
      <c r="G62" s="75">
        <f>SUMIFS(B2S!I:I,B2S!C:C,C62)</f>
        <v>0</v>
      </c>
      <c r="H62" s="75">
        <f>SUMIF(TOP!C:C,'Sum JAN'!C62,TOP!F:F)</f>
        <v>0</v>
      </c>
      <c r="I62" s="109">
        <f t="shared" si="6"/>
        <v>0</v>
      </c>
      <c r="J62" s="101">
        <f>SUMIFS(PSP!V:V,PSP!D:D,C62)</f>
        <v>407.5</v>
      </c>
      <c r="K62" s="109">
        <f t="shared" si="5"/>
        <v>407.5</v>
      </c>
    </row>
    <row r="63" spans="2:11" s="105" customFormat="1" ht="15" hidden="1" customHeight="1">
      <c r="B63" s="102">
        <v>165</v>
      </c>
      <c r="C63" s="103" t="s">
        <v>1323</v>
      </c>
      <c r="D63" s="1" t="s">
        <v>1349</v>
      </c>
      <c r="E63" s="71">
        <f>SUMIFS(OFM!AD:AD,OFM!C:C,C63)</f>
        <v>0</v>
      </c>
      <c r="F63" s="71">
        <f>SUMIFS(FAM!AG:AG,FAM!C:C,C63)</f>
        <v>0</v>
      </c>
      <c r="G63" s="75">
        <f>SUMIFS(B2S!I:I,B2S!C:C,C63)</f>
        <v>0</v>
      </c>
      <c r="H63" s="75">
        <f>SUMIF(TOP!C:C,'Sum JAN'!C63,TOP!F:F)</f>
        <v>0</v>
      </c>
      <c r="I63" s="109">
        <f t="shared" si="6"/>
        <v>0</v>
      </c>
      <c r="J63" s="101">
        <f>SUMIFS(PSP!V:V,PSP!D:D,C63)</f>
        <v>0</v>
      </c>
      <c r="K63" s="109">
        <f t="shared" si="5"/>
        <v>0</v>
      </c>
    </row>
    <row r="64" spans="2:11" s="105" customFormat="1" ht="15" hidden="1" customHeight="1">
      <c r="B64" s="1">
        <v>57</v>
      </c>
      <c r="C64" s="1" t="s">
        <v>936</v>
      </c>
      <c r="D64" s="1" t="s">
        <v>1349</v>
      </c>
      <c r="E64" s="71">
        <f>SUMIFS(OFM!AD:AD,OFM!C:C,C64)</f>
        <v>0</v>
      </c>
      <c r="F64" s="71">
        <f>SUMIFS(FAM!AG:AG,FAM!C:C,C64)</f>
        <v>0</v>
      </c>
      <c r="G64" s="75">
        <f>SUMIFS(B2S!I:I,B2S!C:C,C64)</f>
        <v>0</v>
      </c>
      <c r="H64" s="75">
        <f>SUMIF(TOP!C:C,'Sum JAN'!C64,TOP!F:F)</f>
        <v>0</v>
      </c>
      <c r="I64" s="109">
        <f t="shared" si="6"/>
        <v>0</v>
      </c>
      <c r="J64" s="101">
        <f>SUMIFS(PSP!V:V,PSP!D:D,C64)</f>
        <v>0</v>
      </c>
      <c r="K64" s="109">
        <f t="shared" si="5"/>
        <v>0</v>
      </c>
    </row>
    <row r="65" spans="2:11" s="105" customFormat="1" ht="15" hidden="1" customHeight="1">
      <c r="B65" s="1">
        <v>125</v>
      </c>
      <c r="C65" s="1" t="s">
        <v>998</v>
      </c>
      <c r="D65" s="1" t="s">
        <v>1349</v>
      </c>
      <c r="E65" s="71">
        <f>SUMIFS(OFM!AD:AD,OFM!C:C,C65)</f>
        <v>0</v>
      </c>
      <c r="F65" s="71">
        <f>SUMIFS(FAM!AG:AG,FAM!C:C,C65)</f>
        <v>0</v>
      </c>
      <c r="G65" s="75">
        <f>SUMIFS(B2S!I:I,B2S!C:C,C65)</f>
        <v>0</v>
      </c>
      <c r="H65" s="75">
        <f>SUMIF(TOP!C:C,'Sum JAN'!C65,TOP!F:F)</f>
        <v>0</v>
      </c>
      <c r="I65" s="109">
        <f t="shared" si="6"/>
        <v>0</v>
      </c>
      <c r="J65" s="101">
        <f>SUMIFS(PSP!V:V,PSP!D:D,C65)</f>
        <v>0</v>
      </c>
      <c r="K65" s="109">
        <f t="shared" si="5"/>
        <v>0</v>
      </c>
    </row>
    <row r="66" spans="2:11" s="105" customFormat="1" ht="15" hidden="1" customHeight="1">
      <c r="B66" s="1">
        <v>106</v>
      </c>
      <c r="C66" s="1" t="s">
        <v>979</v>
      </c>
      <c r="D66" s="1" t="s">
        <v>1349</v>
      </c>
      <c r="E66" s="71">
        <f>SUMIFS(OFM!AD:AD,OFM!C:C,C66)</f>
        <v>0</v>
      </c>
      <c r="F66" s="71">
        <f>SUMIFS(FAM!AG:AG,FAM!C:C,C66)</f>
        <v>0</v>
      </c>
      <c r="G66" s="75">
        <f>SUMIFS(B2S!I:I,B2S!C:C,C66)</f>
        <v>0</v>
      </c>
      <c r="H66" s="75">
        <f>SUMIF(TOP!C:C,'Sum JAN'!C66,TOP!F:F)</f>
        <v>0</v>
      </c>
      <c r="I66" s="109">
        <f t="shared" si="6"/>
        <v>0</v>
      </c>
      <c r="J66" s="101">
        <f>SUMIFS(PSP!V:V,PSP!D:D,C66)</f>
        <v>0</v>
      </c>
      <c r="K66" s="109">
        <f t="shared" si="5"/>
        <v>0</v>
      </c>
    </row>
    <row r="67" spans="2:11" s="105" customFormat="1" ht="15" hidden="1" customHeight="1">
      <c r="B67" s="1">
        <v>67</v>
      </c>
      <c r="C67" s="1" t="s">
        <v>945</v>
      </c>
      <c r="D67" s="1" t="s">
        <v>1349</v>
      </c>
      <c r="E67" s="71">
        <f>SUMIFS(OFM!AD:AD,OFM!C:C,C67)</f>
        <v>0</v>
      </c>
      <c r="F67" s="71">
        <f>SUMIFS(FAM!AG:AG,FAM!C:C,C67)</f>
        <v>0</v>
      </c>
      <c r="G67" s="75">
        <f>SUMIFS(B2S!I:I,B2S!C:C,C67)</f>
        <v>0</v>
      </c>
      <c r="H67" s="75">
        <f>SUMIF(TOP!C:C,'Sum JAN'!C67,TOP!F:F)</f>
        <v>0</v>
      </c>
      <c r="I67" s="109">
        <f t="shared" si="6"/>
        <v>0</v>
      </c>
      <c r="J67" s="101">
        <f>SUMIFS(PSP!V:V,PSP!D:D,C67)</f>
        <v>0</v>
      </c>
      <c r="K67" s="109">
        <f t="shared" si="5"/>
        <v>0</v>
      </c>
    </row>
    <row r="68" spans="2:11" s="105" customFormat="1" ht="15" customHeight="1">
      <c r="B68" s="1">
        <v>9</v>
      </c>
      <c r="C68" s="1" t="s">
        <v>364</v>
      </c>
      <c r="D68" s="1" t="s">
        <v>1349</v>
      </c>
      <c r="E68" s="71">
        <f>SUMIFS(OFM!AG:AG,OFM!C:C,C68)</f>
        <v>3099.75</v>
      </c>
      <c r="F68" s="71">
        <f>SUMIFS(FAM!AG:AG,FAM!C:C,C68)</f>
        <v>743.75</v>
      </c>
      <c r="G68" s="75">
        <f>SUMIFS(B2S!I:I,B2S!C:C,C68)</f>
        <v>0</v>
      </c>
      <c r="H68" s="75">
        <f>SUMIF(TOP!C:C,'Sum JAN'!C68,TOP!F:F)</f>
        <v>0</v>
      </c>
      <c r="I68" s="109">
        <f t="shared" si="6"/>
        <v>3843.5</v>
      </c>
      <c r="J68" s="101">
        <f>SUMIFS(PSP!V:V,PSP!D:D,C68)</f>
        <v>741.25</v>
      </c>
      <c r="K68" s="109">
        <f t="shared" si="5"/>
        <v>4584.75</v>
      </c>
    </row>
    <row r="69" spans="2:11" s="105" customFormat="1" ht="15" hidden="1" customHeight="1">
      <c r="B69" s="1">
        <v>74</v>
      </c>
      <c r="C69" s="1" t="s">
        <v>951</v>
      </c>
      <c r="D69" s="1" t="s">
        <v>1349</v>
      </c>
      <c r="E69" s="71">
        <f>SUMIFS(OFM!AD:AD,OFM!C:C,C69)</f>
        <v>0</v>
      </c>
      <c r="F69" s="71">
        <f>SUMIFS(FAM!AG:AG,FAM!C:C,C69)</f>
        <v>0</v>
      </c>
      <c r="G69" s="75">
        <f>SUMIFS(B2S!I:I,B2S!C:C,C69)</f>
        <v>0</v>
      </c>
      <c r="H69" s="75">
        <f>SUMIF(TOP!C:C,'Sum JAN'!C69,TOP!F:F)</f>
        <v>0</v>
      </c>
      <c r="I69" s="109">
        <f t="shared" si="6"/>
        <v>0</v>
      </c>
      <c r="J69" s="101">
        <f>SUMIFS(PSP!V:V,PSP!D:D,C69)</f>
        <v>0</v>
      </c>
      <c r="K69" s="109">
        <f t="shared" si="5"/>
        <v>0</v>
      </c>
    </row>
    <row r="70" spans="2:11" s="105" customFormat="1" ht="15" hidden="1" customHeight="1">
      <c r="B70" s="1">
        <v>145</v>
      </c>
      <c r="C70" s="1" t="s">
        <v>1018</v>
      </c>
      <c r="D70" s="1" t="s">
        <v>1349</v>
      </c>
      <c r="E70" s="71">
        <f>SUMIFS(OFM!AD:AD,OFM!C:C,C70)</f>
        <v>0</v>
      </c>
      <c r="F70" s="71">
        <f>SUMIFS(FAM!AG:AG,FAM!C:C,C70)</f>
        <v>0</v>
      </c>
      <c r="G70" s="75">
        <f>SUMIFS(B2S!I:I,B2S!C:C,C70)</f>
        <v>0</v>
      </c>
      <c r="H70" s="75">
        <f>SUMIF(TOP!C:C,'Sum JAN'!C70,TOP!F:F)</f>
        <v>0</v>
      </c>
      <c r="I70" s="109">
        <f t="shared" si="6"/>
        <v>0</v>
      </c>
      <c r="J70" s="101">
        <f>SUMIFS(PSP!V:V,PSP!D:D,C70)</f>
        <v>0</v>
      </c>
      <c r="K70" s="109">
        <f t="shared" si="5"/>
        <v>0</v>
      </c>
    </row>
    <row r="71" spans="2:11" s="105" customFormat="1" ht="15" hidden="1" customHeight="1">
      <c r="B71" s="1">
        <v>52</v>
      </c>
      <c r="C71" s="1" t="s">
        <v>207</v>
      </c>
      <c r="D71" s="1" t="s">
        <v>1349</v>
      </c>
      <c r="E71" s="71">
        <f>SUMIFS(OFM!AG:AG,OFM!C:C,C71)</f>
        <v>0</v>
      </c>
      <c r="F71" s="71">
        <f>SUMIFS(FAM!AG:AG,FAM!C:C,C71)</f>
        <v>20602.75</v>
      </c>
      <c r="G71" s="75">
        <f>SUMIFS(B2S!I:I,B2S!C:C,C71)</f>
        <v>0</v>
      </c>
      <c r="H71" s="75">
        <f>SUMIF(TOP!C:C,'Sum JAN'!C71,TOP!F:F)</f>
        <v>0</v>
      </c>
      <c r="I71" s="109">
        <f t="shared" si="6"/>
        <v>20602.75</v>
      </c>
      <c r="J71" s="101">
        <f>SUMIFS(PSP!V:V,PSP!D:D,C71)</f>
        <v>0</v>
      </c>
      <c r="K71" s="109">
        <f t="shared" si="5"/>
        <v>20602.75</v>
      </c>
    </row>
    <row r="72" spans="2:11" s="105" customFormat="1" ht="15" hidden="1" customHeight="1">
      <c r="B72" s="1">
        <v>153</v>
      </c>
      <c r="C72" s="1" t="s">
        <v>1086</v>
      </c>
      <c r="D72" s="1" t="s">
        <v>1349</v>
      </c>
      <c r="E72" s="71">
        <f>SUMIFS(OFM!AD:AD,OFM!C:C,C72)</f>
        <v>0</v>
      </c>
      <c r="F72" s="71">
        <f>SUMIFS(FAM!AG:AG,FAM!C:C,C72)</f>
        <v>0</v>
      </c>
      <c r="G72" s="75">
        <f>SUMIFS(B2S!I:I,B2S!C:C,C72)</f>
        <v>0</v>
      </c>
      <c r="H72" s="75">
        <f>SUMIF(TOP!C:C,'Sum JAN'!C72,TOP!F:F)</f>
        <v>0</v>
      </c>
      <c r="I72" s="109">
        <f t="shared" si="6"/>
        <v>0</v>
      </c>
      <c r="J72" s="101">
        <f>SUMIFS(PSP!V:V,PSP!D:D,C72)</f>
        <v>0</v>
      </c>
      <c r="K72" s="109">
        <f t="shared" si="5"/>
        <v>0</v>
      </c>
    </row>
    <row r="73" spans="2:11" s="105" customFormat="1" ht="15" hidden="1" customHeight="1">
      <c r="B73" s="1">
        <v>82</v>
      </c>
      <c r="C73" s="1" t="s">
        <v>956</v>
      </c>
      <c r="D73" s="1" t="s">
        <v>1349</v>
      </c>
      <c r="E73" s="71">
        <f>SUMIFS(OFM!AD:AD,OFM!C:C,C73)</f>
        <v>0</v>
      </c>
      <c r="F73" s="71">
        <f>SUMIFS(FAM!AG:AG,FAM!C:C,C73)</f>
        <v>0</v>
      </c>
      <c r="G73" s="75">
        <f>SUMIFS(B2S!I:I,B2S!C:C,C73)</f>
        <v>0</v>
      </c>
      <c r="H73" s="75">
        <f>SUMIF(TOP!C:C,'Sum JAN'!C73,TOP!F:F)</f>
        <v>0</v>
      </c>
      <c r="I73" s="109">
        <f t="shared" si="6"/>
        <v>0</v>
      </c>
      <c r="J73" s="101">
        <f>SUMIFS(PSP!V:V,PSP!D:D,C73)</f>
        <v>0</v>
      </c>
      <c r="K73" s="109">
        <f t="shared" si="5"/>
        <v>0</v>
      </c>
    </row>
    <row r="74" spans="2:11" s="105" customFormat="1" ht="15" customHeight="1">
      <c r="B74" s="1">
        <v>47</v>
      </c>
      <c r="C74" s="1" t="s">
        <v>302</v>
      </c>
      <c r="D74" s="1" t="s">
        <v>1349</v>
      </c>
      <c r="E74" s="71">
        <f>SUMIFS(OFM!AG:AG,OFM!C:C,C74)</f>
        <v>0</v>
      </c>
      <c r="F74" s="71">
        <f>SUMIFS(FAM!AG:AG,FAM!C:C,C74)</f>
        <v>0</v>
      </c>
      <c r="G74" s="75">
        <f>SUMIFS(B2S!I:I,B2S!C:C,C74)</f>
        <v>0</v>
      </c>
      <c r="H74" s="75">
        <f>SUMIF(TOP!C:C,'Sum JAN'!C74,TOP!F:F)</f>
        <v>0</v>
      </c>
      <c r="I74" s="109">
        <f t="shared" si="6"/>
        <v>0</v>
      </c>
      <c r="J74" s="101">
        <f>SUMIFS(PSP!V:V,PSP!D:D,C74)</f>
        <v>2697.5</v>
      </c>
      <c r="K74" s="109">
        <f t="shared" si="5"/>
        <v>2697.5</v>
      </c>
    </row>
    <row r="75" spans="2:11" s="105" customFormat="1" ht="15" hidden="1" customHeight="1">
      <c r="B75" s="1">
        <v>157</v>
      </c>
      <c r="C75" s="1" t="s">
        <v>1090</v>
      </c>
      <c r="D75" s="1" t="s">
        <v>1349</v>
      </c>
      <c r="E75" s="71">
        <f>SUMIFS(OFM!AD:AD,OFM!C:C,C75)</f>
        <v>0</v>
      </c>
      <c r="F75" s="71">
        <f>SUMIFS(FAM!AG:AG,FAM!C:C,C75)</f>
        <v>0</v>
      </c>
      <c r="G75" s="75">
        <f>SUMIFS(B2S!I:I,B2S!C:C,C75)</f>
        <v>0</v>
      </c>
      <c r="H75" s="75">
        <f>SUMIF(TOP!C:C,'Sum JAN'!C75,TOP!F:F)</f>
        <v>0</v>
      </c>
      <c r="I75" s="109">
        <f t="shared" si="6"/>
        <v>0</v>
      </c>
      <c r="J75" s="101">
        <f>SUMIFS(PSP!V:V,PSP!D:D,C75)</f>
        <v>0</v>
      </c>
      <c r="K75" s="109">
        <f t="shared" ref="K75:K106" si="7">SUM(I75:J75)</f>
        <v>0</v>
      </c>
    </row>
    <row r="76" spans="2:11" s="105" customFormat="1" ht="15" customHeight="1">
      <c r="B76" s="1">
        <v>8</v>
      </c>
      <c r="C76" s="1" t="s">
        <v>125</v>
      </c>
      <c r="D76" s="1" t="s">
        <v>1349</v>
      </c>
      <c r="E76" s="71">
        <f>SUMIFS(OFM!AG:AG,OFM!C:C,C76)</f>
        <v>0</v>
      </c>
      <c r="F76" s="71">
        <f>SUMIFS(FAM!AG:AG,FAM!C:C,C76)</f>
        <v>11255</v>
      </c>
      <c r="G76" s="75">
        <f>SUMIFS(B2S!I:I,B2S!C:C,C76)</f>
        <v>0</v>
      </c>
      <c r="H76" s="75">
        <f>SUMIF(TOP!C:C,'Sum JAN'!C76,TOP!F:F)</f>
        <v>0</v>
      </c>
      <c r="I76" s="109">
        <f t="shared" si="6"/>
        <v>11255</v>
      </c>
      <c r="J76" s="101">
        <f>SUMIFS(PSP!V:V,PSP!D:D,C76)</f>
        <v>11737.5</v>
      </c>
      <c r="K76" s="109">
        <f t="shared" si="7"/>
        <v>22992.5</v>
      </c>
    </row>
    <row r="77" spans="2:11" s="105" customFormat="1" ht="15" hidden="1" customHeight="1">
      <c r="B77" s="1">
        <v>126</v>
      </c>
      <c r="C77" s="1" t="s">
        <v>999</v>
      </c>
      <c r="D77" s="1" t="s">
        <v>1349</v>
      </c>
      <c r="E77" s="71">
        <f>SUMIFS(OFM!AD:AD,OFM!C:C,C77)</f>
        <v>0</v>
      </c>
      <c r="F77" s="71">
        <f>SUMIFS(FAM!AG:AG,FAM!C:C,C77)</f>
        <v>0</v>
      </c>
      <c r="G77" s="75">
        <f>SUMIFS(B2S!I:I,B2S!C:C,C77)</f>
        <v>0</v>
      </c>
      <c r="H77" s="75">
        <f>SUMIF(TOP!C:C,'Sum JAN'!C77,TOP!F:F)</f>
        <v>0</v>
      </c>
      <c r="I77" s="109">
        <f t="shared" si="6"/>
        <v>0</v>
      </c>
      <c r="J77" s="101">
        <f>SUMIFS(PSP!V:V,PSP!D:D,C77)</f>
        <v>0</v>
      </c>
      <c r="K77" s="109">
        <f t="shared" si="7"/>
        <v>0</v>
      </c>
    </row>
    <row r="78" spans="2:11" s="105" customFormat="1" ht="15" customHeight="1">
      <c r="B78" s="1">
        <v>34</v>
      </c>
      <c r="C78" s="1" t="s">
        <v>463</v>
      </c>
      <c r="D78" s="1" t="s">
        <v>1349</v>
      </c>
      <c r="E78" s="71">
        <f>SUMIFS(OFM!AG:AG,OFM!C:C,C78)</f>
        <v>0</v>
      </c>
      <c r="F78" s="71">
        <f>SUMIFS(FAM!AG:AG,FAM!C:C,C78)</f>
        <v>999.25</v>
      </c>
      <c r="G78" s="75">
        <f>SUMIFS(B2S!I:I,B2S!C:C,C78)</f>
        <v>0</v>
      </c>
      <c r="H78" s="75">
        <f>SUMIF(TOP!C:C,'Sum JAN'!C78,TOP!F:F)</f>
        <v>0</v>
      </c>
      <c r="I78" s="109">
        <f t="shared" ref="I78:I109" si="8">SUM(E78:H78)</f>
        <v>999.25</v>
      </c>
      <c r="J78" s="101">
        <f>SUMIFS(PSP!V:V,PSP!D:D,C78)</f>
        <v>1445</v>
      </c>
      <c r="K78" s="109">
        <f t="shared" si="7"/>
        <v>2444.25</v>
      </c>
    </row>
    <row r="79" spans="2:11" s="105" customFormat="1" ht="15" hidden="1" customHeight="1">
      <c r="B79" s="1">
        <v>27</v>
      </c>
      <c r="C79" s="1" t="s">
        <v>932</v>
      </c>
      <c r="D79" s="1" t="s">
        <v>1349</v>
      </c>
      <c r="E79" s="71">
        <f>SUMIFS(OFM!AD:AD,OFM!C:C,C79)</f>
        <v>0</v>
      </c>
      <c r="F79" s="71">
        <f>SUMIFS(FAM!AG:AG,FAM!C:C,C79)</f>
        <v>621.75</v>
      </c>
      <c r="G79" s="75">
        <f>SUMIFS(B2S!I:I,B2S!C:C,C79)</f>
        <v>0</v>
      </c>
      <c r="H79" s="75">
        <f>SUMIF(TOP!C:C,'Sum JAN'!C79,TOP!F:F)</f>
        <v>0</v>
      </c>
      <c r="I79" s="109">
        <f t="shared" si="8"/>
        <v>621.75</v>
      </c>
      <c r="J79" s="101">
        <f>SUMIFS(PSP!V:V,PSP!D:D,C79)</f>
        <v>0</v>
      </c>
      <c r="K79" s="109">
        <f t="shared" si="7"/>
        <v>621.75</v>
      </c>
    </row>
    <row r="80" spans="2:11" s="105" customFormat="1" ht="15" hidden="1" customHeight="1">
      <c r="B80" s="1">
        <v>103</v>
      </c>
      <c r="C80" s="1" t="s">
        <v>976</v>
      </c>
      <c r="D80" s="1" t="s">
        <v>1349</v>
      </c>
      <c r="E80" s="71">
        <f>SUMIFS(OFM!AD:AD,OFM!C:C,C80)</f>
        <v>0</v>
      </c>
      <c r="F80" s="71">
        <f>SUMIFS(FAM!AG:AG,FAM!C:C,C80)</f>
        <v>0</v>
      </c>
      <c r="G80" s="75">
        <f>SUMIFS(B2S!I:I,B2S!C:C,C80)</f>
        <v>0</v>
      </c>
      <c r="H80" s="75">
        <f>SUMIF(TOP!C:C,'Sum JAN'!C80,TOP!F:F)</f>
        <v>0</v>
      </c>
      <c r="I80" s="109">
        <f t="shared" si="8"/>
        <v>0</v>
      </c>
      <c r="J80" s="101">
        <f>SUMIFS(PSP!V:V,PSP!D:D,C80)</f>
        <v>0</v>
      </c>
      <c r="K80" s="109">
        <f t="shared" si="7"/>
        <v>0</v>
      </c>
    </row>
    <row r="81" spans="2:11" s="105" customFormat="1" ht="15" hidden="1" customHeight="1">
      <c r="B81" s="1">
        <v>44</v>
      </c>
      <c r="C81" s="1" t="s">
        <v>238</v>
      </c>
      <c r="D81" s="1" t="s">
        <v>1349</v>
      </c>
      <c r="E81" s="71">
        <f>SUMIFS(OFM!AG:AG,OFM!C:C,C81)</f>
        <v>0</v>
      </c>
      <c r="F81" s="71">
        <f>SUMIFS(FAM!AG:AG,FAM!C:C,C81)</f>
        <v>3307.25</v>
      </c>
      <c r="G81" s="75">
        <f>SUMIFS(B2S!I:I,B2S!C:C,C81)</f>
        <v>0</v>
      </c>
      <c r="H81" s="75">
        <f>SUMIF(TOP!C:C,'Sum JAN'!C81,TOP!F:F)</f>
        <v>0</v>
      </c>
      <c r="I81" s="109">
        <f t="shared" si="8"/>
        <v>3307.25</v>
      </c>
      <c r="J81" s="101">
        <f>SUMIFS(PSP!V:V,PSP!D:D,C81)</f>
        <v>0</v>
      </c>
      <c r="K81" s="109">
        <f t="shared" si="7"/>
        <v>3307.25</v>
      </c>
    </row>
    <row r="82" spans="2:11" s="105" customFormat="1" ht="15" customHeight="1">
      <c r="B82" s="1">
        <v>38</v>
      </c>
      <c r="C82" s="1" t="s">
        <v>259</v>
      </c>
      <c r="D82" s="1" t="s">
        <v>1349</v>
      </c>
      <c r="E82" s="71">
        <f>SUMIFS(OFM!AG:AG,OFM!C:C,C82)</f>
        <v>0</v>
      </c>
      <c r="F82" s="71">
        <f>SUMIFS(FAM!AG:AG,FAM!C:C,C82)</f>
        <v>4873.75</v>
      </c>
      <c r="G82" s="75">
        <f>SUMIFS(B2S!I:I,B2S!C:C,C82)</f>
        <v>0</v>
      </c>
      <c r="H82" s="75">
        <f>SUMIF(TOP!C:C,'Sum JAN'!C82,TOP!F:F)</f>
        <v>0</v>
      </c>
      <c r="I82" s="109">
        <f t="shared" si="8"/>
        <v>4873.75</v>
      </c>
      <c r="J82" s="101">
        <f>SUMIFS(PSP!V:V,PSP!D:D,C82)</f>
        <v>5767.5</v>
      </c>
      <c r="K82" s="109">
        <f t="shared" si="7"/>
        <v>10641.25</v>
      </c>
    </row>
    <row r="83" spans="2:11" s="105" customFormat="1" ht="15" hidden="1" customHeight="1">
      <c r="B83" s="1">
        <v>80</v>
      </c>
      <c r="C83" s="1" t="s">
        <v>954</v>
      </c>
      <c r="D83" s="1" t="s">
        <v>1349</v>
      </c>
      <c r="E83" s="71">
        <f>SUMIFS(OFM!AD:AD,OFM!C:C,C83)</f>
        <v>0</v>
      </c>
      <c r="F83" s="71">
        <f>SUMIFS(FAM!AG:AG,FAM!C:C,C83)</f>
        <v>0</v>
      </c>
      <c r="G83" s="75">
        <f>SUMIFS(B2S!I:I,B2S!C:C,C83)</f>
        <v>0</v>
      </c>
      <c r="H83" s="75">
        <f>SUMIF(TOP!C:C,'Sum JAN'!C83,TOP!F:F)</f>
        <v>0</v>
      </c>
      <c r="I83" s="109">
        <f t="shared" si="8"/>
        <v>0</v>
      </c>
      <c r="J83" s="101">
        <f>SUMIFS(PSP!V:V,PSP!D:D,C83)</f>
        <v>0</v>
      </c>
      <c r="K83" s="109">
        <f t="shared" si="7"/>
        <v>0</v>
      </c>
    </row>
    <row r="84" spans="2:11" s="105" customFormat="1" ht="15" customHeight="1">
      <c r="B84" s="1">
        <v>55</v>
      </c>
      <c r="C84" s="1" t="s">
        <v>58</v>
      </c>
      <c r="D84" s="1" t="s">
        <v>1349</v>
      </c>
      <c r="E84" s="71">
        <f>SUMIFS(OFM!AG:AG,OFM!C:C,C84)</f>
        <v>0</v>
      </c>
      <c r="F84" s="71">
        <f>SUMIFS(FAM!AG:AG,FAM!C:C,C84)</f>
        <v>12665</v>
      </c>
      <c r="G84" s="75">
        <f>SUMIFS(B2S!I:I,B2S!C:C,C84)</f>
        <v>0</v>
      </c>
      <c r="H84" s="75">
        <f>SUMIF(TOP!C:C,'Sum JAN'!C84,TOP!F:F)</f>
        <v>0</v>
      </c>
      <c r="I84" s="109">
        <f t="shared" si="8"/>
        <v>12665</v>
      </c>
      <c r="J84" s="101">
        <f>SUMIFS(PSP!V:V,PSP!D:D,C84)</f>
        <v>6308.75</v>
      </c>
      <c r="K84" s="109">
        <f t="shared" si="7"/>
        <v>18973.75</v>
      </c>
    </row>
    <row r="85" spans="2:11" s="105" customFormat="1" ht="15" customHeight="1">
      <c r="B85" s="1">
        <v>18</v>
      </c>
      <c r="C85" s="1" t="s">
        <v>148</v>
      </c>
      <c r="D85" s="1" t="s">
        <v>1349</v>
      </c>
      <c r="E85" s="71">
        <f>SUMIFS(OFM!AG:AG,OFM!C:C,C85)</f>
        <v>0</v>
      </c>
      <c r="F85" s="71">
        <f>SUMIFS(FAM!AG:AG,FAM!C:C,C85)</f>
        <v>18420.5</v>
      </c>
      <c r="G85" s="75">
        <f>SUMIFS(B2S!I:I,B2S!C:C,C85)</f>
        <v>0</v>
      </c>
      <c r="H85" s="75">
        <f>SUMIF(TOP!C:C,'Sum JAN'!C85,TOP!F:F)</f>
        <v>0</v>
      </c>
      <c r="I85" s="109">
        <f t="shared" si="8"/>
        <v>18420.5</v>
      </c>
      <c r="J85" s="101">
        <f>SUMIFS(PSP!V:V,PSP!D:D,C85)</f>
        <v>42988.75</v>
      </c>
      <c r="K85" s="109">
        <f t="shared" si="7"/>
        <v>61409.25</v>
      </c>
    </row>
    <row r="86" spans="2:11" s="105" customFormat="1" ht="12.75" hidden="1">
      <c r="B86" s="1">
        <v>149</v>
      </c>
      <c r="C86" s="1" t="s">
        <v>1022</v>
      </c>
      <c r="D86" s="1" t="s">
        <v>1349</v>
      </c>
      <c r="E86" s="71">
        <f>SUMIFS(OFM!AD:AD,OFM!C:C,C86)</f>
        <v>0</v>
      </c>
      <c r="F86" s="71">
        <f>SUMIFS(FAM!AG:AG,FAM!C:C,C86)</f>
        <v>0</v>
      </c>
      <c r="G86" s="75">
        <f>SUMIFS(B2S!I:I,B2S!C:C,C86)</f>
        <v>0</v>
      </c>
      <c r="H86" s="75">
        <f>SUMIF(TOP!C:C,'Sum JAN'!C86,TOP!F:F)</f>
        <v>0</v>
      </c>
      <c r="I86" s="109">
        <f t="shared" si="8"/>
        <v>0</v>
      </c>
      <c r="J86" s="101">
        <f>SUMIFS(PSP!V:V,PSP!D:D,C86)</f>
        <v>0</v>
      </c>
      <c r="K86" s="109">
        <f t="shared" si="7"/>
        <v>0</v>
      </c>
    </row>
    <row r="87" spans="2:11" s="105" customFormat="1" ht="15" hidden="1" customHeight="1">
      <c r="B87" s="1">
        <v>116</v>
      </c>
      <c r="C87" s="1" t="s">
        <v>989</v>
      </c>
      <c r="D87" s="1" t="s">
        <v>1349</v>
      </c>
      <c r="E87" s="71">
        <f>SUMIFS(OFM!AD:AD,OFM!C:C,C87)</f>
        <v>0</v>
      </c>
      <c r="F87" s="71">
        <f>SUMIFS(FAM!AG:AG,FAM!C:C,C87)</f>
        <v>0</v>
      </c>
      <c r="G87" s="75">
        <f>SUMIFS(B2S!I:I,B2S!C:C,C87)</f>
        <v>0</v>
      </c>
      <c r="H87" s="75">
        <f>SUMIF(TOP!C:C,'Sum JAN'!C87,TOP!F:F)</f>
        <v>0</v>
      </c>
      <c r="I87" s="109">
        <f t="shared" si="8"/>
        <v>0</v>
      </c>
      <c r="J87" s="101">
        <f>SUMIFS(PSP!V:V,PSP!D:D,C87)</f>
        <v>0</v>
      </c>
      <c r="K87" s="109">
        <f t="shared" si="7"/>
        <v>0</v>
      </c>
    </row>
    <row r="88" spans="2:11" s="105" customFormat="1" ht="15" hidden="1" customHeight="1">
      <c r="B88" s="1">
        <v>124</v>
      </c>
      <c r="C88" s="1" t="s">
        <v>997</v>
      </c>
      <c r="D88" s="1" t="s">
        <v>1349</v>
      </c>
      <c r="E88" s="71">
        <f>SUMIFS(OFM!AD:AD,OFM!C:C,C88)</f>
        <v>0</v>
      </c>
      <c r="F88" s="71">
        <f>SUMIFS(FAM!AG:AG,FAM!C:C,C88)</f>
        <v>0</v>
      </c>
      <c r="G88" s="75">
        <f>SUMIFS(B2S!I:I,B2S!C:C,C88)</f>
        <v>0</v>
      </c>
      <c r="H88" s="75">
        <f>SUMIF(TOP!C:C,'Sum JAN'!C88,TOP!F:F)</f>
        <v>0</v>
      </c>
      <c r="I88" s="109">
        <f t="shared" si="8"/>
        <v>0</v>
      </c>
      <c r="J88" s="101">
        <f>SUMIFS(PSP!V:V,PSP!D:D,C88)</f>
        <v>0</v>
      </c>
      <c r="K88" s="109">
        <f t="shared" si="7"/>
        <v>0</v>
      </c>
    </row>
    <row r="89" spans="2:11" s="105" customFormat="1" ht="15" hidden="1" customHeight="1">
      <c r="B89" s="1">
        <v>84</v>
      </c>
      <c r="C89" s="1" t="s">
        <v>958</v>
      </c>
      <c r="D89" s="1" t="s">
        <v>1349</v>
      </c>
      <c r="E89" s="71">
        <f>SUMIFS(OFM!AD:AD,OFM!C:C,C89)</f>
        <v>0</v>
      </c>
      <c r="F89" s="71">
        <f>SUMIFS(FAM!AG:AG,FAM!C:C,C89)</f>
        <v>0</v>
      </c>
      <c r="G89" s="75">
        <f>SUMIFS(B2S!I:I,B2S!C:C,C89)</f>
        <v>0</v>
      </c>
      <c r="H89" s="75">
        <f>SUMIF(TOP!C:C,'Sum JAN'!C89,TOP!F:F)</f>
        <v>0</v>
      </c>
      <c r="I89" s="109">
        <f t="shared" si="8"/>
        <v>0</v>
      </c>
      <c r="J89" s="101">
        <f>SUMIFS(PSP!V:V,PSP!D:D,C89)</f>
        <v>0</v>
      </c>
      <c r="K89" s="109">
        <f t="shared" si="7"/>
        <v>0</v>
      </c>
    </row>
    <row r="90" spans="2:11" s="105" customFormat="1" ht="15" customHeight="1">
      <c r="B90" s="1">
        <v>28</v>
      </c>
      <c r="C90" s="1" t="s">
        <v>84</v>
      </c>
      <c r="D90" s="1" t="s">
        <v>1349</v>
      </c>
      <c r="E90" s="71">
        <f>SUMIFS(OFM!AG:AG,OFM!C:C,C90)</f>
        <v>0</v>
      </c>
      <c r="F90" s="71">
        <f>SUMIFS(FAM!AG:AG,FAM!C:C,C90)</f>
        <v>9364.75</v>
      </c>
      <c r="G90" s="75">
        <f>SUMIFS(B2S!I:I,B2S!C:C,C90)</f>
        <v>0</v>
      </c>
      <c r="H90" s="75">
        <f>SUMIF(TOP!C:C,'Sum JAN'!C90,TOP!F:F)</f>
        <v>418</v>
      </c>
      <c r="I90" s="109">
        <f t="shared" si="8"/>
        <v>9782.75</v>
      </c>
      <c r="J90" s="101">
        <f>SUMIFS(PSP!V:V,PSP!D:D,C90)</f>
        <v>10160</v>
      </c>
      <c r="K90" s="109">
        <f t="shared" si="7"/>
        <v>19942.75</v>
      </c>
    </row>
    <row r="91" spans="2:11" s="105" customFormat="1" ht="15" customHeight="1">
      <c r="B91" s="1">
        <v>39</v>
      </c>
      <c r="C91" s="1" t="s">
        <v>367</v>
      </c>
      <c r="D91" s="1" t="s">
        <v>1349</v>
      </c>
      <c r="E91" s="71">
        <f>SUMIFS(OFM!AG:AG,OFM!C:C,C91)</f>
        <v>0</v>
      </c>
      <c r="F91" s="71">
        <f>SUMIFS(FAM!AG:AG,FAM!C:C,C91)</f>
        <v>0</v>
      </c>
      <c r="G91" s="75">
        <f>SUMIFS(B2S!I:I,B2S!C:C,C91)</f>
        <v>0</v>
      </c>
      <c r="H91" s="75">
        <f>SUMIF(TOP!C:C,'Sum JAN'!C91,TOP!F:F)</f>
        <v>0</v>
      </c>
      <c r="I91" s="109">
        <f t="shared" si="8"/>
        <v>0</v>
      </c>
      <c r="J91" s="101">
        <f>SUMIFS(PSP!V:V,PSP!D:D,C91)</f>
        <v>1738.75</v>
      </c>
      <c r="K91" s="109">
        <f t="shared" si="7"/>
        <v>1738.75</v>
      </c>
    </row>
    <row r="92" spans="2:11" s="105" customFormat="1" ht="15" hidden="1" customHeight="1">
      <c r="B92" s="1">
        <v>138</v>
      </c>
      <c r="C92" s="1" t="s">
        <v>1011</v>
      </c>
      <c r="D92" s="1" t="s">
        <v>1349</v>
      </c>
      <c r="E92" s="71">
        <f>SUMIFS(OFM!AD:AD,OFM!C:C,C92)</f>
        <v>0</v>
      </c>
      <c r="F92" s="71">
        <f>SUMIFS(FAM!AG:AG,FAM!C:C,C92)</f>
        <v>0</v>
      </c>
      <c r="G92" s="75">
        <f>SUMIFS(B2S!I:I,B2S!C:C,C92)</f>
        <v>0</v>
      </c>
      <c r="H92" s="75">
        <f>SUMIF(TOP!C:C,'Sum JAN'!C92,TOP!F:F)</f>
        <v>0</v>
      </c>
      <c r="I92" s="109">
        <f t="shared" si="8"/>
        <v>0</v>
      </c>
      <c r="J92" s="101">
        <f>SUMIFS(PSP!V:V,PSP!D:D,C92)</f>
        <v>0</v>
      </c>
      <c r="K92" s="109">
        <f t="shared" si="7"/>
        <v>0</v>
      </c>
    </row>
    <row r="93" spans="2:11" s="105" customFormat="1" ht="15" hidden="1" customHeight="1">
      <c r="B93" s="1">
        <v>155</v>
      </c>
      <c r="C93" s="1" t="s">
        <v>1088</v>
      </c>
      <c r="D93" s="1" t="s">
        <v>1349</v>
      </c>
      <c r="E93" s="71">
        <f>SUMIFS(OFM!AD:AD,OFM!C:C,C93)</f>
        <v>0</v>
      </c>
      <c r="F93" s="71">
        <f>SUMIFS(FAM!AG:AG,FAM!C:C,C93)</f>
        <v>0</v>
      </c>
      <c r="G93" s="75">
        <f>SUMIFS(B2S!I:I,B2S!C:C,C93)</f>
        <v>0</v>
      </c>
      <c r="H93" s="75">
        <f>SUMIF(TOP!C:C,'Sum JAN'!C93,TOP!F:F)</f>
        <v>0</v>
      </c>
      <c r="I93" s="109">
        <f t="shared" si="8"/>
        <v>0</v>
      </c>
      <c r="J93" s="101">
        <f>SUMIFS(PSP!V:V,PSP!D:D,C93)</f>
        <v>0</v>
      </c>
      <c r="K93" s="109">
        <f t="shared" si="7"/>
        <v>0</v>
      </c>
    </row>
    <row r="94" spans="2:11" s="105" customFormat="1" ht="15" hidden="1" customHeight="1">
      <c r="B94" s="1">
        <v>66</v>
      </c>
      <c r="C94" s="1" t="s">
        <v>944</v>
      </c>
      <c r="D94" s="1" t="s">
        <v>1349</v>
      </c>
      <c r="E94" s="71">
        <f>SUMIFS(OFM!AD:AD,OFM!C:C,C94)</f>
        <v>0</v>
      </c>
      <c r="F94" s="71">
        <f>SUMIFS(FAM!AG:AG,FAM!C:C,C94)</f>
        <v>0</v>
      </c>
      <c r="G94" s="75">
        <f>SUMIFS(B2S!I:I,B2S!C:C,C94)</f>
        <v>0</v>
      </c>
      <c r="H94" s="75">
        <f>SUMIF(TOP!C:C,'Sum JAN'!C94,TOP!F:F)</f>
        <v>0</v>
      </c>
      <c r="I94" s="109">
        <f t="shared" si="8"/>
        <v>0</v>
      </c>
      <c r="J94" s="101">
        <f>SUMIFS(PSP!V:V,PSP!D:D,C94)</f>
        <v>0</v>
      </c>
      <c r="K94" s="109">
        <f t="shared" si="7"/>
        <v>0</v>
      </c>
    </row>
    <row r="95" spans="2:11" s="105" customFormat="1" ht="15" hidden="1" customHeight="1">
      <c r="B95" s="1">
        <v>107</v>
      </c>
      <c r="C95" s="1" t="s">
        <v>980</v>
      </c>
      <c r="D95" s="1" t="s">
        <v>1349</v>
      </c>
      <c r="E95" s="71">
        <f>SUMIFS(OFM!AD:AD,OFM!C:C,C95)</f>
        <v>0</v>
      </c>
      <c r="F95" s="71">
        <f>SUMIFS(FAM!AG:AG,FAM!C:C,C95)</f>
        <v>0</v>
      </c>
      <c r="G95" s="75">
        <f>SUMIFS(B2S!I:I,B2S!C:C,C95)</f>
        <v>0</v>
      </c>
      <c r="H95" s="75">
        <f>SUMIF(TOP!C:C,'Sum JAN'!C95,TOP!F:F)</f>
        <v>0</v>
      </c>
      <c r="I95" s="109">
        <f t="shared" si="8"/>
        <v>0</v>
      </c>
      <c r="J95" s="101">
        <f>SUMIFS(PSP!V:V,PSP!D:D,C95)</f>
        <v>0</v>
      </c>
      <c r="K95" s="109">
        <f t="shared" si="7"/>
        <v>0</v>
      </c>
    </row>
    <row r="96" spans="2:11" s="105" customFormat="1" ht="15" customHeight="1">
      <c r="B96" s="1">
        <v>20</v>
      </c>
      <c r="C96" s="1" t="s">
        <v>29</v>
      </c>
      <c r="D96" s="1" t="s">
        <v>1349</v>
      </c>
      <c r="E96" s="71">
        <f>SUMIFS(OFM!AG:AG,OFM!C:C,C96)</f>
        <v>49079.25</v>
      </c>
      <c r="F96" s="71">
        <f>SUMIFS(FAM!AG:AG,FAM!C:C,C96)</f>
        <v>26569</v>
      </c>
      <c r="G96" s="75">
        <f>SUMIFS(B2S!I:I,B2S!C:C,C96)</f>
        <v>0</v>
      </c>
      <c r="H96" s="75">
        <f>SUMIF(TOP!C:C,'Sum JAN'!C96,TOP!F:F)</f>
        <v>0</v>
      </c>
      <c r="I96" s="109">
        <f t="shared" si="8"/>
        <v>75648.25</v>
      </c>
      <c r="J96" s="101">
        <f>SUMIFS(PSP!V:V,PSP!D:D,C96)</f>
        <v>27395</v>
      </c>
      <c r="K96" s="109">
        <f t="shared" si="7"/>
        <v>103043.25</v>
      </c>
    </row>
    <row r="97" spans="2:11" s="105" customFormat="1" ht="15" hidden="1" customHeight="1">
      <c r="B97" s="1">
        <v>88</v>
      </c>
      <c r="C97" s="108" t="s">
        <v>962</v>
      </c>
      <c r="D97" s="108" t="s">
        <v>1038</v>
      </c>
      <c r="E97" s="71">
        <f>SUMIFS(OFM!AD:AD,OFM!C:C,C97)</f>
        <v>0</v>
      </c>
      <c r="F97" s="71">
        <f>SUMIFS(FAM!AG:AG,FAM!C:C,C97)</f>
        <v>0</v>
      </c>
      <c r="G97" s="75">
        <f>SUMIFS(B2S!I:I,B2S!C:C,C97)</f>
        <v>0</v>
      </c>
      <c r="H97" s="75">
        <f>SUMIF(TOP!C:C,'Sum JAN'!C97,TOP!F:F)</f>
        <v>0</v>
      </c>
      <c r="I97" s="109">
        <f t="shared" si="8"/>
        <v>0</v>
      </c>
      <c r="J97" s="101">
        <f>SUMIFS(PSP!V:V,PSP!D:D,C97)</f>
        <v>0</v>
      </c>
      <c r="K97" s="109">
        <f t="shared" si="7"/>
        <v>0</v>
      </c>
    </row>
    <row r="98" spans="2:11" s="105" customFormat="1" ht="15" customHeight="1">
      <c r="B98" s="1">
        <v>10</v>
      </c>
      <c r="C98" s="1" t="s">
        <v>43</v>
      </c>
      <c r="D98" s="1" t="s">
        <v>1349</v>
      </c>
      <c r="E98" s="71">
        <f>SUMIFS(OFM!AG:AG,OFM!C:C,C98)</f>
        <v>14047</v>
      </c>
      <c r="F98" s="71">
        <f>SUMIFS(FAM!AG:AG,FAM!C:C,C98)</f>
        <v>1239.5</v>
      </c>
      <c r="G98" s="75">
        <f>SUMIFS(B2S!I:I,B2S!C:C,C98)</f>
        <v>0</v>
      </c>
      <c r="H98" s="75">
        <f>SUMIF(TOP!C:C,'Sum JAN'!C98,TOP!F:F)</f>
        <v>0</v>
      </c>
      <c r="I98" s="109">
        <f t="shared" si="8"/>
        <v>15286.5</v>
      </c>
      <c r="J98" s="101">
        <f>SUMIFS(PSP!V:V,PSP!D:D,C98)</f>
        <v>1355</v>
      </c>
      <c r="K98" s="109">
        <f t="shared" si="7"/>
        <v>16641.5</v>
      </c>
    </row>
    <row r="99" spans="2:11" s="105" customFormat="1" ht="15" hidden="1" customHeight="1">
      <c r="B99" s="1">
        <v>90</v>
      </c>
      <c r="C99" s="108" t="s">
        <v>964</v>
      </c>
      <c r="D99" s="108" t="s">
        <v>1038</v>
      </c>
      <c r="E99" s="71">
        <f>SUMIFS(OFM!AD:AD,OFM!C:C,C99)</f>
        <v>0</v>
      </c>
      <c r="F99" s="71">
        <f>SUMIFS(FAM!AG:AG,FAM!C:C,C99)</f>
        <v>0</v>
      </c>
      <c r="G99" s="75">
        <f>SUMIFS(B2S!I:I,B2S!C:C,C99)</f>
        <v>0</v>
      </c>
      <c r="H99" s="75">
        <f>SUMIF(TOP!C:C,'Sum JAN'!C99,TOP!F:F)</f>
        <v>0</v>
      </c>
      <c r="I99" s="109">
        <f t="shared" si="8"/>
        <v>0</v>
      </c>
      <c r="J99" s="101">
        <f>SUMIFS(PSP!V:V,PSP!D:D,C99)</f>
        <v>0</v>
      </c>
      <c r="K99" s="109">
        <f t="shared" si="7"/>
        <v>0</v>
      </c>
    </row>
    <row r="100" spans="2:11" s="100" customFormat="1" ht="15" hidden="1" customHeight="1">
      <c r="B100" s="108">
        <v>91</v>
      </c>
      <c r="C100" s="108" t="s">
        <v>40</v>
      </c>
      <c r="D100" s="108" t="s">
        <v>1038</v>
      </c>
      <c r="E100" s="71">
        <f>SUMIFS(OFM!AG:AG,OFM!C:C,C100)</f>
        <v>8098.25</v>
      </c>
      <c r="F100" s="71">
        <f>SUMIFS(FAM!AG:AG,FAM!C:C,C100)</f>
        <v>0</v>
      </c>
      <c r="G100" s="75">
        <f>SUMIFS(B2S!I:I,B2S!C:C,C100)</f>
        <v>0</v>
      </c>
      <c r="H100" s="75">
        <f>SUMIF(TOP!C:C,'Sum JAN'!C100,TOP!F:F)</f>
        <v>0</v>
      </c>
      <c r="I100" s="109">
        <f t="shared" si="8"/>
        <v>8098.25</v>
      </c>
      <c r="J100" s="101">
        <f>SUMIFS(PSP!V:V,PSP!D:D,C100)</f>
        <v>0</v>
      </c>
      <c r="K100" s="109">
        <f t="shared" si="7"/>
        <v>8098.25</v>
      </c>
    </row>
    <row r="101" spans="2:11" s="105" customFormat="1" ht="15" hidden="1" customHeight="1">
      <c r="B101" s="1">
        <v>86</v>
      </c>
      <c r="C101" s="1" t="s">
        <v>960</v>
      </c>
      <c r="D101" s="1" t="s">
        <v>1349</v>
      </c>
      <c r="E101" s="71">
        <f>SUMIFS(OFM!AD:AD,OFM!C:C,C101)</f>
        <v>0</v>
      </c>
      <c r="F101" s="71">
        <f>SUMIFS(FAM!AG:AG,FAM!C:C,C101)</f>
        <v>0</v>
      </c>
      <c r="G101" s="75">
        <f>SUMIFS(B2S!I:I,B2S!C:C,C101)</f>
        <v>0</v>
      </c>
      <c r="H101" s="75">
        <f>SUMIF(TOP!C:C,'Sum JAN'!C101,TOP!F:F)</f>
        <v>0</v>
      </c>
      <c r="I101" s="109">
        <f t="shared" si="8"/>
        <v>0</v>
      </c>
      <c r="J101" s="101">
        <f>SUMIFS(PSP!V:V,PSP!D:D,C101)</f>
        <v>0</v>
      </c>
      <c r="K101" s="109">
        <f t="shared" si="7"/>
        <v>0</v>
      </c>
    </row>
    <row r="102" spans="2:11" s="105" customFormat="1" ht="15" hidden="1" customHeight="1">
      <c r="B102" s="1">
        <v>112</v>
      </c>
      <c r="C102" s="1" t="s">
        <v>985</v>
      </c>
      <c r="D102" s="1" t="s">
        <v>1349</v>
      </c>
      <c r="E102" s="71">
        <f>SUMIFS(OFM!AD:AD,OFM!C:C,C102)</f>
        <v>0</v>
      </c>
      <c r="F102" s="71">
        <f>SUMIFS(FAM!AG:AG,FAM!C:C,C102)</f>
        <v>0</v>
      </c>
      <c r="G102" s="75">
        <f>SUMIFS(B2S!I:I,B2S!C:C,C102)</f>
        <v>0</v>
      </c>
      <c r="H102" s="75">
        <f>SUMIF(TOP!C:C,'Sum JAN'!C102,TOP!F:F)</f>
        <v>0</v>
      </c>
      <c r="I102" s="109">
        <f t="shared" si="8"/>
        <v>0</v>
      </c>
      <c r="J102" s="101">
        <f>SUMIFS(PSP!V:V,PSP!D:D,C102)</f>
        <v>0</v>
      </c>
      <c r="K102" s="109">
        <f t="shared" si="7"/>
        <v>0</v>
      </c>
    </row>
    <row r="103" spans="2:11" s="105" customFormat="1" ht="15" hidden="1" customHeight="1">
      <c r="B103" s="1">
        <v>79</v>
      </c>
      <c r="C103" s="1" t="s">
        <v>953</v>
      </c>
      <c r="D103" s="1" t="s">
        <v>1349</v>
      </c>
      <c r="E103" s="71">
        <f>SUMIFS(OFM!AD:AD,OFM!C:C,C103)</f>
        <v>0</v>
      </c>
      <c r="F103" s="71">
        <f>SUMIFS(FAM!AG:AG,FAM!C:C,C103)</f>
        <v>0</v>
      </c>
      <c r="G103" s="75">
        <f>SUMIFS(B2S!I:I,B2S!C:C,C103)</f>
        <v>0</v>
      </c>
      <c r="H103" s="75">
        <f>SUMIF(TOP!C:C,'Sum JAN'!C103,TOP!F:F)</f>
        <v>0</v>
      </c>
      <c r="I103" s="109">
        <f t="shared" si="8"/>
        <v>0</v>
      </c>
      <c r="J103" s="101">
        <f>SUMIFS(PSP!V:V,PSP!D:D,C103)</f>
        <v>0</v>
      </c>
      <c r="K103" s="109">
        <f t="shared" si="7"/>
        <v>0</v>
      </c>
    </row>
    <row r="104" spans="2:11" s="105" customFormat="1" ht="15" hidden="1" customHeight="1">
      <c r="B104" s="1">
        <v>121</v>
      </c>
      <c r="C104" s="1" t="s">
        <v>994</v>
      </c>
      <c r="D104" s="1" t="s">
        <v>1349</v>
      </c>
      <c r="E104" s="71">
        <f>SUMIFS(OFM!AD:AD,OFM!C:C,C104)</f>
        <v>0</v>
      </c>
      <c r="F104" s="71">
        <f>SUMIFS(FAM!AG:AG,FAM!C:C,C104)</f>
        <v>0</v>
      </c>
      <c r="G104" s="75">
        <f>SUMIFS(B2S!I:I,B2S!C:C,C104)</f>
        <v>0</v>
      </c>
      <c r="H104" s="75">
        <f>SUMIF(TOP!C:C,'Sum JAN'!C104,TOP!F:F)</f>
        <v>0</v>
      </c>
      <c r="I104" s="109">
        <f t="shared" si="8"/>
        <v>0</v>
      </c>
      <c r="J104" s="101">
        <f>SUMIFS(PSP!V:V,PSP!D:D,C104)</f>
        <v>0</v>
      </c>
      <c r="K104" s="109">
        <f t="shared" si="7"/>
        <v>0</v>
      </c>
    </row>
    <row r="105" spans="2:11" s="105" customFormat="1" ht="15" hidden="1" customHeight="1">
      <c r="B105" s="1">
        <v>158</v>
      </c>
      <c r="C105" s="1" t="s">
        <v>1091</v>
      </c>
      <c r="D105" s="1" t="s">
        <v>1349</v>
      </c>
      <c r="E105" s="71">
        <f>SUMIFS(OFM!AD:AD,OFM!C:C,C105)</f>
        <v>0</v>
      </c>
      <c r="F105" s="71">
        <f>SUMIFS(FAM!AG:AG,FAM!C:C,C105)</f>
        <v>0</v>
      </c>
      <c r="G105" s="75">
        <f>SUMIFS(B2S!I:I,B2S!C:C,C105)</f>
        <v>0</v>
      </c>
      <c r="H105" s="75">
        <f>SUMIF(TOP!C:C,'Sum JAN'!C105,TOP!F:F)</f>
        <v>0</v>
      </c>
      <c r="I105" s="109">
        <f t="shared" si="8"/>
        <v>0</v>
      </c>
      <c r="J105" s="101">
        <f>SUMIFS(PSP!V:V,PSP!D:D,C105)</f>
        <v>0</v>
      </c>
      <c r="K105" s="109">
        <f t="shared" si="7"/>
        <v>0</v>
      </c>
    </row>
    <row r="106" spans="2:11" s="105" customFormat="1" ht="15" hidden="1" customHeight="1">
      <c r="B106" s="102">
        <v>171</v>
      </c>
      <c r="C106" s="103" t="s">
        <v>1329</v>
      </c>
      <c r="D106" s="1" t="s">
        <v>1349</v>
      </c>
      <c r="E106" s="71">
        <f>SUMIFS(OFM!AD:AD,OFM!C:C,C106)</f>
        <v>0</v>
      </c>
      <c r="F106" s="71">
        <f>SUMIFS(FAM!AG:AG,FAM!C:C,C106)</f>
        <v>0</v>
      </c>
      <c r="G106" s="75">
        <f>SUMIFS(B2S!I:I,B2S!C:C,C106)</f>
        <v>0</v>
      </c>
      <c r="H106" s="75">
        <f>SUMIF(TOP!C:C,'Sum JAN'!C106,TOP!F:F)</f>
        <v>0</v>
      </c>
      <c r="I106" s="109">
        <f t="shared" si="8"/>
        <v>0</v>
      </c>
      <c r="J106" s="101">
        <f>SUMIFS(PSP!V:V,PSP!D:D,C106)</f>
        <v>0</v>
      </c>
      <c r="K106" s="109">
        <f t="shared" si="7"/>
        <v>0</v>
      </c>
    </row>
    <row r="107" spans="2:11" s="105" customFormat="1" ht="15" hidden="1" customHeight="1">
      <c r="B107" s="1">
        <v>58</v>
      </c>
      <c r="C107" s="1" t="s">
        <v>937</v>
      </c>
      <c r="D107" s="1" t="s">
        <v>1349</v>
      </c>
      <c r="E107" s="71">
        <f>SUMIFS(OFM!AD:AD,OFM!C:C,C107)</f>
        <v>0</v>
      </c>
      <c r="F107" s="71">
        <f>SUMIFS(FAM!AG:AG,FAM!C:C,C107)</f>
        <v>0</v>
      </c>
      <c r="G107" s="75">
        <f>SUMIFS(B2S!I:I,B2S!C:C,C107)</f>
        <v>0</v>
      </c>
      <c r="H107" s="75">
        <f>SUMIF(TOP!C:C,'Sum JAN'!C107,TOP!F:F)</f>
        <v>0</v>
      </c>
      <c r="I107" s="109">
        <f t="shared" si="8"/>
        <v>0</v>
      </c>
      <c r="J107" s="101">
        <f>SUMIFS(PSP!V:V,PSP!D:D,C107)</f>
        <v>0</v>
      </c>
      <c r="K107" s="109">
        <f t="shared" ref="K107:K138" si="9">SUM(I107:J107)</f>
        <v>0</v>
      </c>
    </row>
    <row r="108" spans="2:11" s="105" customFormat="1" ht="15" hidden="1" customHeight="1">
      <c r="B108" s="1">
        <v>123</v>
      </c>
      <c r="C108" s="1" t="s">
        <v>996</v>
      </c>
      <c r="D108" s="1" t="s">
        <v>1349</v>
      </c>
      <c r="E108" s="71">
        <f>SUMIFS(OFM!AD:AD,OFM!C:C,C108)</f>
        <v>0</v>
      </c>
      <c r="F108" s="71">
        <f>SUMIFS(FAM!AG:AG,FAM!C:C,C108)</f>
        <v>0</v>
      </c>
      <c r="G108" s="75">
        <f>SUMIFS(B2S!I:I,B2S!C:C,C108)</f>
        <v>0</v>
      </c>
      <c r="H108" s="75">
        <f>SUMIF(TOP!C:C,'Sum JAN'!C108,TOP!F:F)</f>
        <v>0</v>
      </c>
      <c r="I108" s="109">
        <f t="shared" si="8"/>
        <v>0</v>
      </c>
      <c r="J108" s="101">
        <f>SUMIFS(PSP!V:V,PSP!D:D,C108)</f>
        <v>0</v>
      </c>
      <c r="K108" s="109">
        <f t="shared" si="9"/>
        <v>0</v>
      </c>
    </row>
    <row r="109" spans="2:11" s="105" customFormat="1" ht="15" hidden="1" customHeight="1">
      <c r="B109" s="1">
        <v>100</v>
      </c>
      <c r="C109" s="1" t="s">
        <v>973</v>
      </c>
      <c r="D109" s="1" t="s">
        <v>1349</v>
      </c>
      <c r="E109" s="71">
        <f>SUMIFS(OFM!AD:AD,OFM!C:C,C109)</f>
        <v>0</v>
      </c>
      <c r="F109" s="71">
        <f>SUMIFS(FAM!AG:AG,FAM!C:C,C109)</f>
        <v>0</v>
      </c>
      <c r="G109" s="75">
        <f>SUMIFS(B2S!I:I,B2S!C:C,C109)</f>
        <v>0</v>
      </c>
      <c r="H109" s="75">
        <f>SUMIF(TOP!C:C,'Sum JAN'!C109,TOP!F:F)</f>
        <v>0</v>
      </c>
      <c r="I109" s="109">
        <f t="shared" si="8"/>
        <v>0</v>
      </c>
      <c r="J109" s="101">
        <f>SUMIFS(PSP!V:V,PSP!D:D,C109)</f>
        <v>0</v>
      </c>
      <c r="K109" s="109">
        <f t="shared" si="9"/>
        <v>0</v>
      </c>
    </row>
    <row r="110" spans="2:11" s="105" customFormat="1" ht="15" hidden="1" customHeight="1">
      <c r="B110" s="102">
        <v>160</v>
      </c>
      <c r="C110" s="103" t="s">
        <v>1318</v>
      </c>
      <c r="D110" s="1" t="s">
        <v>1349</v>
      </c>
      <c r="E110" s="71">
        <f>SUMIFS(OFM!AD:AD,OFM!C:C,C110)</f>
        <v>0</v>
      </c>
      <c r="F110" s="71">
        <f>SUMIFS(FAM!AG:AG,FAM!C:C,C110)</f>
        <v>0</v>
      </c>
      <c r="G110" s="75">
        <f>SUMIFS(B2S!I:I,B2S!C:C,C110)</f>
        <v>0</v>
      </c>
      <c r="H110" s="75">
        <f>SUMIF(TOP!C:C,'Sum JAN'!C110,TOP!F:F)</f>
        <v>0</v>
      </c>
      <c r="I110" s="109">
        <f t="shared" ref="I110:I141" si="10">SUM(E110:H110)</f>
        <v>0</v>
      </c>
      <c r="J110" s="101">
        <f>SUMIFS(PSP!V:V,PSP!D:D,C110)</f>
        <v>0</v>
      </c>
      <c r="K110" s="109">
        <f t="shared" si="9"/>
        <v>0</v>
      </c>
    </row>
    <row r="111" spans="2:11" s="105" customFormat="1" ht="15" hidden="1" customHeight="1">
      <c r="B111" s="1">
        <v>110</v>
      </c>
      <c r="C111" s="1" t="s">
        <v>983</v>
      </c>
      <c r="D111" s="1" t="s">
        <v>1349</v>
      </c>
      <c r="E111" s="71">
        <f>SUMIFS(OFM!AD:AD,OFM!C:C,C111)</f>
        <v>0</v>
      </c>
      <c r="F111" s="71">
        <f>SUMIFS(FAM!AG:AG,FAM!C:C,C111)</f>
        <v>0</v>
      </c>
      <c r="G111" s="75">
        <f>SUMIFS(B2S!I:I,B2S!C:C,C111)</f>
        <v>0</v>
      </c>
      <c r="H111" s="75">
        <f>SUMIF(TOP!C:C,'Sum JAN'!C111,TOP!F:F)</f>
        <v>0</v>
      </c>
      <c r="I111" s="109">
        <f t="shared" si="10"/>
        <v>0</v>
      </c>
      <c r="J111" s="101">
        <f>SUMIFS(PSP!V:V,PSP!D:D,C111)</f>
        <v>0</v>
      </c>
      <c r="K111" s="109">
        <f t="shared" si="9"/>
        <v>0</v>
      </c>
    </row>
    <row r="112" spans="2:11" s="105" customFormat="1" ht="15" customHeight="1">
      <c r="B112" s="1">
        <v>46</v>
      </c>
      <c r="C112" s="1" t="s">
        <v>191</v>
      </c>
      <c r="D112" s="1" t="s">
        <v>1349</v>
      </c>
      <c r="E112" s="71">
        <f>SUMIFS(OFM!AG:AG,OFM!C:C,C112)</f>
        <v>0</v>
      </c>
      <c r="F112" s="71">
        <f>SUMIFS(FAM!AG:AG,FAM!C:C,C112)</f>
        <v>24981.5</v>
      </c>
      <c r="G112" s="75">
        <f>SUMIFS(B2S!I:I,B2S!C:C,C112)</f>
        <v>0</v>
      </c>
      <c r="H112" s="75">
        <f>SUMIF(TOP!C:C,'Sum JAN'!C112,TOP!F:F)</f>
        <v>0</v>
      </c>
      <c r="I112" s="109">
        <f t="shared" si="10"/>
        <v>24981.5</v>
      </c>
      <c r="J112" s="101">
        <f>SUMIFS(PSP!V:V,PSP!D:D,C112)</f>
        <v>12916.25</v>
      </c>
      <c r="K112" s="109">
        <f t="shared" si="9"/>
        <v>37897.75</v>
      </c>
    </row>
    <row r="113" spans="2:11" s="105" customFormat="1" ht="15" hidden="1" customHeight="1">
      <c r="B113" s="1">
        <v>146</v>
      </c>
      <c r="C113" s="1" t="s">
        <v>1019</v>
      </c>
      <c r="D113" s="1" t="s">
        <v>1349</v>
      </c>
      <c r="E113" s="71">
        <f>SUMIFS(OFM!AD:AD,OFM!C:C,C113)</f>
        <v>0</v>
      </c>
      <c r="F113" s="71">
        <f>SUMIFS(FAM!AG:AG,FAM!C:C,C113)</f>
        <v>0</v>
      </c>
      <c r="G113" s="75">
        <f>SUMIFS(B2S!I:I,B2S!C:C,C113)</f>
        <v>0</v>
      </c>
      <c r="H113" s="75">
        <f>SUMIF(TOP!C:C,'Sum JAN'!C113,TOP!F:F)</f>
        <v>0</v>
      </c>
      <c r="I113" s="109">
        <f t="shared" si="10"/>
        <v>0</v>
      </c>
      <c r="J113" s="101">
        <f>SUMIFS(PSP!V:V,PSP!D:D,C113)</f>
        <v>0</v>
      </c>
      <c r="K113" s="109">
        <f t="shared" si="9"/>
        <v>0</v>
      </c>
    </row>
    <row r="114" spans="2:11" s="105" customFormat="1" ht="15" hidden="1" customHeight="1">
      <c r="B114" s="102">
        <v>163</v>
      </c>
      <c r="C114" s="103" t="s">
        <v>1321</v>
      </c>
      <c r="D114" s="1" t="s">
        <v>1349</v>
      </c>
      <c r="E114" s="71">
        <f>SUMIFS(OFM!AD:AD,OFM!C:C,C114)</f>
        <v>0</v>
      </c>
      <c r="F114" s="71">
        <f>SUMIFS(FAM!AG:AG,FAM!C:C,C114)</f>
        <v>0</v>
      </c>
      <c r="G114" s="75">
        <f>SUMIFS(B2S!I:I,B2S!C:C,C114)</f>
        <v>0</v>
      </c>
      <c r="H114" s="75">
        <f>SUMIF(TOP!C:C,'Sum JAN'!C114,TOP!F:F)</f>
        <v>0</v>
      </c>
      <c r="I114" s="109">
        <f t="shared" si="10"/>
        <v>0</v>
      </c>
      <c r="J114" s="101">
        <f>SUMIFS(PSP!V:V,PSP!D:D,C114)</f>
        <v>0</v>
      </c>
      <c r="K114" s="109">
        <f t="shared" si="9"/>
        <v>0</v>
      </c>
    </row>
    <row r="115" spans="2:11" s="105" customFormat="1" ht="15" hidden="1" customHeight="1">
      <c r="B115" s="1">
        <v>81</v>
      </c>
      <c r="C115" s="1" t="s">
        <v>955</v>
      </c>
      <c r="D115" s="1" t="s">
        <v>1349</v>
      </c>
      <c r="E115" s="71">
        <f>SUMIFS(OFM!AD:AD,OFM!C:C,C115)</f>
        <v>0</v>
      </c>
      <c r="F115" s="71">
        <f>SUMIFS(FAM!AG:AG,FAM!C:C,C115)</f>
        <v>0</v>
      </c>
      <c r="G115" s="75">
        <f>SUMIFS(B2S!I:I,B2S!C:C,C115)</f>
        <v>0</v>
      </c>
      <c r="H115" s="75">
        <f>SUMIF(TOP!C:C,'Sum JAN'!C115,TOP!F:F)</f>
        <v>0</v>
      </c>
      <c r="I115" s="109">
        <f t="shared" si="10"/>
        <v>0</v>
      </c>
      <c r="J115" s="101">
        <f>SUMIFS(PSP!V:V,PSP!D:D,C115)</f>
        <v>0</v>
      </c>
      <c r="K115" s="109">
        <f t="shared" si="9"/>
        <v>0</v>
      </c>
    </row>
    <row r="116" spans="2:11" s="105" customFormat="1" ht="15" hidden="1" customHeight="1">
      <c r="B116" s="1">
        <v>85</v>
      </c>
      <c r="C116" s="1" t="s">
        <v>959</v>
      </c>
      <c r="D116" s="1" t="s">
        <v>1349</v>
      </c>
      <c r="E116" s="71">
        <f>SUMIFS(OFM!AD:AD,OFM!C:C,C116)</f>
        <v>0</v>
      </c>
      <c r="F116" s="71">
        <f>SUMIFS(FAM!AG:AG,FAM!C:C,C116)</f>
        <v>0</v>
      </c>
      <c r="G116" s="75">
        <f>SUMIFS(B2S!I:I,B2S!C:C,C116)</f>
        <v>0</v>
      </c>
      <c r="H116" s="75">
        <f>SUMIF(TOP!C:C,'Sum JAN'!C116,TOP!F:F)</f>
        <v>0</v>
      </c>
      <c r="I116" s="109">
        <f t="shared" si="10"/>
        <v>0</v>
      </c>
      <c r="J116" s="101">
        <f>SUMIFS(PSP!V:V,PSP!D:D,C116)</f>
        <v>0</v>
      </c>
      <c r="K116" s="109">
        <f t="shared" si="9"/>
        <v>0</v>
      </c>
    </row>
    <row r="117" spans="2:11" s="105" customFormat="1" ht="15" hidden="1" customHeight="1">
      <c r="B117" s="102">
        <v>185</v>
      </c>
      <c r="C117" s="103" t="s">
        <v>1343</v>
      </c>
      <c r="D117" s="1" t="s">
        <v>1349</v>
      </c>
      <c r="E117" s="71">
        <f>SUMIFS(OFM!AD:AD,OFM!C:C,C117)</f>
        <v>0</v>
      </c>
      <c r="F117" s="71">
        <f>SUMIFS(FAM!AG:AG,FAM!C:C,C117)</f>
        <v>0</v>
      </c>
      <c r="G117" s="75">
        <f>SUMIFS(B2S!I:I,B2S!C:C,C117)</f>
        <v>0</v>
      </c>
      <c r="H117" s="75">
        <f>SUMIF(TOP!C:C,'Sum JAN'!C117,TOP!F:F)</f>
        <v>0</v>
      </c>
      <c r="I117" s="109">
        <f t="shared" si="10"/>
        <v>0</v>
      </c>
      <c r="J117" s="101">
        <f>SUMIFS(PSP!V:V,PSP!D:D,C117)</f>
        <v>0</v>
      </c>
      <c r="K117" s="109">
        <f t="shared" si="9"/>
        <v>0</v>
      </c>
    </row>
    <row r="118" spans="2:11" s="105" customFormat="1" ht="15" hidden="1" customHeight="1">
      <c r="B118" s="1">
        <v>87</v>
      </c>
      <c r="C118" s="1" t="s">
        <v>961</v>
      </c>
      <c r="D118" s="1" t="s">
        <v>1349</v>
      </c>
      <c r="E118" s="71">
        <f>SUMIFS(OFM!AD:AD,OFM!C:C,C118)</f>
        <v>0</v>
      </c>
      <c r="F118" s="71">
        <f>SUMIFS(FAM!AG:AG,FAM!C:C,C118)</f>
        <v>0</v>
      </c>
      <c r="G118" s="75">
        <f>SUMIFS(B2S!I:I,B2S!C:C,C118)</f>
        <v>0</v>
      </c>
      <c r="H118" s="75">
        <f>SUMIF(TOP!C:C,'Sum JAN'!C118,TOP!F:F)</f>
        <v>0</v>
      </c>
      <c r="I118" s="109">
        <f t="shared" si="10"/>
        <v>0</v>
      </c>
      <c r="J118" s="101">
        <f>SUMIFS(PSP!V:V,PSP!D:D,C118)</f>
        <v>0</v>
      </c>
      <c r="K118" s="109">
        <f t="shared" si="9"/>
        <v>0</v>
      </c>
    </row>
    <row r="119" spans="2:11" s="105" customFormat="1" ht="15" hidden="1" customHeight="1">
      <c r="B119" s="1">
        <v>69</v>
      </c>
      <c r="C119" s="1" t="s">
        <v>947</v>
      </c>
      <c r="D119" s="1" t="s">
        <v>1349</v>
      </c>
      <c r="E119" s="71">
        <f>SUMIFS(OFM!AD:AD,OFM!C:C,C119)</f>
        <v>0</v>
      </c>
      <c r="F119" s="71">
        <f>SUMIFS(FAM!AG:AG,FAM!C:C,C119)</f>
        <v>0</v>
      </c>
      <c r="G119" s="75">
        <f>SUMIFS(B2S!I:I,B2S!C:C,C119)</f>
        <v>0</v>
      </c>
      <c r="H119" s="75">
        <f>SUMIF(TOP!C:C,'Sum JAN'!C119,TOP!F:F)</f>
        <v>0</v>
      </c>
      <c r="I119" s="109">
        <f t="shared" si="10"/>
        <v>0</v>
      </c>
      <c r="J119" s="101">
        <f>SUMIFS(PSP!V:V,PSP!D:D,C119)</f>
        <v>0</v>
      </c>
      <c r="K119" s="109">
        <f t="shared" si="9"/>
        <v>0</v>
      </c>
    </row>
    <row r="120" spans="2:11" s="105" customFormat="1" ht="15" hidden="1" customHeight="1">
      <c r="B120" s="102">
        <v>170</v>
      </c>
      <c r="C120" s="103" t="s">
        <v>1328</v>
      </c>
      <c r="D120" s="1" t="s">
        <v>1349</v>
      </c>
      <c r="E120" s="71">
        <f>SUMIFS(OFM!AD:AD,OFM!C:C,C120)</f>
        <v>0</v>
      </c>
      <c r="F120" s="71">
        <f>SUMIFS(FAM!AG:AG,FAM!C:C,C120)</f>
        <v>0</v>
      </c>
      <c r="G120" s="75">
        <f>SUMIFS(B2S!I:I,B2S!C:C,C120)</f>
        <v>0</v>
      </c>
      <c r="H120" s="75">
        <f>SUMIF(TOP!C:C,'Sum JAN'!C120,TOP!F:F)</f>
        <v>0</v>
      </c>
      <c r="I120" s="109">
        <f t="shared" si="10"/>
        <v>0</v>
      </c>
      <c r="J120" s="101">
        <f>SUMIFS(PSP!V:V,PSP!D:D,C120)</f>
        <v>0</v>
      </c>
      <c r="K120" s="109">
        <f t="shared" si="9"/>
        <v>0</v>
      </c>
    </row>
    <row r="121" spans="2:11" s="105" customFormat="1" ht="15" hidden="1" customHeight="1">
      <c r="B121" s="1">
        <v>150</v>
      </c>
      <c r="C121" s="1" t="s">
        <v>1023</v>
      </c>
      <c r="D121" s="1" t="s">
        <v>1349</v>
      </c>
      <c r="E121" s="71">
        <f>SUMIFS(OFM!AD:AD,OFM!C:C,C121)</f>
        <v>0</v>
      </c>
      <c r="F121" s="71">
        <f>SUMIFS(FAM!AG:AG,FAM!C:C,C121)</f>
        <v>0</v>
      </c>
      <c r="G121" s="75">
        <f>SUMIFS(B2S!I:I,B2S!C:C,C121)</f>
        <v>0</v>
      </c>
      <c r="H121" s="75">
        <f>SUMIF(TOP!C:C,'Sum JAN'!C121,TOP!F:F)</f>
        <v>0</v>
      </c>
      <c r="I121" s="109">
        <f t="shared" si="10"/>
        <v>0</v>
      </c>
      <c r="J121" s="101">
        <f>SUMIFS(PSP!V:V,PSP!D:D,C121)</f>
        <v>0</v>
      </c>
      <c r="K121" s="109">
        <f t="shared" si="9"/>
        <v>0</v>
      </c>
    </row>
    <row r="122" spans="2:11" s="105" customFormat="1" ht="15" hidden="1" customHeight="1">
      <c r="B122" s="102">
        <v>184</v>
      </c>
      <c r="C122" s="103" t="s">
        <v>1342</v>
      </c>
      <c r="D122" s="1" t="s">
        <v>1349</v>
      </c>
      <c r="E122" s="71">
        <f>SUMIFS(OFM!AD:AD,OFM!C:C,C122)</f>
        <v>0</v>
      </c>
      <c r="F122" s="71">
        <f>SUMIFS(FAM!AG:AG,FAM!C:C,C122)</f>
        <v>0</v>
      </c>
      <c r="G122" s="75">
        <f>SUMIFS(B2S!I:I,B2S!C:C,C122)</f>
        <v>0</v>
      </c>
      <c r="H122" s="75">
        <f>SUMIF(TOP!C:C,'Sum JAN'!C122,TOP!F:F)</f>
        <v>0</v>
      </c>
      <c r="I122" s="109">
        <f t="shared" si="10"/>
        <v>0</v>
      </c>
      <c r="J122" s="101">
        <f>SUMIFS(PSP!V:V,PSP!D:D,C122)</f>
        <v>0</v>
      </c>
      <c r="K122" s="109">
        <f t="shared" si="9"/>
        <v>0</v>
      </c>
    </row>
    <row r="123" spans="2:11" s="105" customFormat="1" ht="15" hidden="1" customHeight="1">
      <c r="B123" s="1">
        <v>139</v>
      </c>
      <c r="C123" s="1" t="s">
        <v>1012</v>
      </c>
      <c r="D123" s="1" t="s">
        <v>1349</v>
      </c>
      <c r="E123" s="71">
        <f>SUMIFS(OFM!AD:AD,OFM!C:C,C123)</f>
        <v>0</v>
      </c>
      <c r="F123" s="71">
        <f>SUMIFS(FAM!AG:AG,FAM!C:C,C123)</f>
        <v>0</v>
      </c>
      <c r="G123" s="75">
        <f>SUMIFS(B2S!I:I,B2S!C:C,C123)</f>
        <v>0</v>
      </c>
      <c r="H123" s="75">
        <f>SUMIF(TOP!C:C,'Sum JAN'!C123,TOP!F:F)</f>
        <v>0</v>
      </c>
      <c r="I123" s="109">
        <f t="shared" si="10"/>
        <v>0</v>
      </c>
      <c r="J123" s="101">
        <f>SUMIFS(PSP!V:V,PSP!D:D,C123)</f>
        <v>0</v>
      </c>
      <c r="K123" s="109">
        <f t="shared" si="9"/>
        <v>0</v>
      </c>
    </row>
    <row r="124" spans="2:11" s="105" customFormat="1" ht="15" hidden="1" customHeight="1">
      <c r="B124" s="102">
        <v>167</v>
      </c>
      <c r="C124" s="103" t="s">
        <v>1325</v>
      </c>
      <c r="D124" s="1" t="s">
        <v>1349</v>
      </c>
      <c r="E124" s="71">
        <f>SUMIFS(OFM!AD:AD,OFM!C:C,C124)</f>
        <v>0</v>
      </c>
      <c r="F124" s="71">
        <f>SUMIFS(FAM!AG:AG,FAM!C:C,C124)</f>
        <v>0</v>
      </c>
      <c r="G124" s="75">
        <f>SUMIFS(B2S!I:I,B2S!C:C,C124)</f>
        <v>0</v>
      </c>
      <c r="H124" s="75">
        <f>SUMIF(TOP!C:C,'Sum JAN'!C124,TOP!F:F)</f>
        <v>0</v>
      </c>
      <c r="I124" s="109">
        <f t="shared" si="10"/>
        <v>0</v>
      </c>
      <c r="J124" s="101">
        <f>SUMIFS(PSP!V:V,PSP!D:D,C124)</f>
        <v>0</v>
      </c>
      <c r="K124" s="109">
        <f t="shared" si="9"/>
        <v>0</v>
      </c>
    </row>
    <row r="125" spans="2:11" s="105" customFormat="1" ht="15" customHeight="1">
      <c r="B125" s="1">
        <v>21</v>
      </c>
      <c r="C125" s="1" t="s">
        <v>3</v>
      </c>
      <c r="D125" s="1" t="s">
        <v>1349</v>
      </c>
      <c r="E125" s="71">
        <f>SUMIFS(OFM!AG:AG,OFM!C:C,C125)</f>
        <v>49165.5</v>
      </c>
      <c r="F125" s="71">
        <f>SUMIFS(FAM!AG:AG,FAM!C:C,C125)</f>
        <v>11094.75</v>
      </c>
      <c r="G125" s="75">
        <f>SUMIFS(B2S!I:I,B2S!C:C,C125)</f>
        <v>0</v>
      </c>
      <c r="H125" s="75">
        <f>SUMIF(TOP!C:C,'Sum JAN'!C125,TOP!F:F)</f>
        <v>0</v>
      </c>
      <c r="I125" s="109">
        <f t="shared" si="10"/>
        <v>60260.25</v>
      </c>
      <c r="J125" s="101">
        <f>SUMIFS(PSP!V:V,PSP!D:D,C125)</f>
        <v>6547.5</v>
      </c>
      <c r="K125" s="109">
        <f t="shared" si="9"/>
        <v>66807.75</v>
      </c>
    </row>
    <row r="126" spans="2:11" s="105" customFormat="1" ht="15" customHeight="1">
      <c r="B126" s="1">
        <v>72</v>
      </c>
      <c r="C126" s="1" t="s">
        <v>222</v>
      </c>
      <c r="D126" s="1" t="s">
        <v>1349</v>
      </c>
      <c r="E126" s="71">
        <f>SUMIFS(OFM!AG:AG,OFM!C:C,C126)</f>
        <v>0</v>
      </c>
      <c r="F126" s="71">
        <f>SUMIFS(FAM!AG:AG,FAM!C:C,C126)</f>
        <v>9200.75</v>
      </c>
      <c r="G126" s="75">
        <f>SUMIFS(B2S!I:I,B2S!C:C,C126)</f>
        <v>0</v>
      </c>
      <c r="H126" s="75">
        <f>SUMIF(TOP!C:C,'Sum JAN'!C126,TOP!F:F)</f>
        <v>0</v>
      </c>
      <c r="I126" s="109">
        <f t="shared" si="10"/>
        <v>9200.75</v>
      </c>
      <c r="J126" s="101">
        <f>SUMIFS(PSP!V:V,PSP!D:D,C126)</f>
        <v>755</v>
      </c>
      <c r="K126" s="109">
        <f t="shared" si="9"/>
        <v>9955.75</v>
      </c>
    </row>
    <row r="127" spans="2:11" ht="15" hidden="1" customHeight="1">
      <c r="B127" s="108">
        <v>118</v>
      </c>
      <c r="C127" s="108" t="s">
        <v>991</v>
      </c>
      <c r="D127" s="108" t="s">
        <v>1038</v>
      </c>
      <c r="E127" s="71">
        <f>SUMIFS(OFM!AD:AD,OFM!C:C,C127)</f>
        <v>0</v>
      </c>
      <c r="F127" s="71">
        <f>SUMIFS(FAM!AD:AD,FAM!C:C,C127)</f>
        <v>0</v>
      </c>
      <c r="G127" s="75">
        <f>SUMIFS(B2S!I:I,B2S!C:C,C127)</f>
        <v>0</v>
      </c>
      <c r="H127" s="75">
        <f>SUMIF(TOP!C:C,'Sum JAN'!C127,TOP!F:F)</f>
        <v>0</v>
      </c>
      <c r="I127" s="109">
        <f t="shared" si="10"/>
        <v>0</v>
      </c>
      <c r="J127" s="101">
        <f>SUMIFS(PSP!V:V,PSP!D:D,C127)</f>
        <v>0</v>
      </c>
      <c r="K127" s="109">
        <f t="shared" si="9"/>
        <v>0</v>
      </c>
    </row>
    <row r="128" spans="2:11" s="105" customFormat="1" ht="15" hidden="1" customHeight="1">
      <c r="B128" s="102">
        <v>173</v>
      </c>
      <c r="C128" s="103" t="s">
        <v>1331</v>
      </c>
      <c r="D128" s="1" t="s">
        <v>1349</v>
      </c>
      <c r="E128" s="71">
        <f>SUMIFS(OFM!AD:AD,OFM!C:C,C128)</f>
        <v>0</v>
      </c>
      <c r="F128" s="71">
        <f>SUMIFS(FAM!AG:AG,FAM!C:C,C128)</f>
        <v>0</v>
      </c>
      <c r="G128" s="75">
        <f>SUMIFS(B2S!I:I,B2S!C:C,C128)</f>
        <v>0</v>
      </c>
      <c r="H128" s="75">
        <f>SUMIF(TOP!C:C,'Sum JAN'!C128,TOP!F:F)</f>
        <v>0</v>
      </c>
      <c r="I128" s="109">
        <f t="shared" si="10"/>
        <v>0</v>
      </c>
      <c r="J128" s="101">
        <f>SUMIFS(PSP!V:V,PSP!D:D,C128)</f>
        <v>0</v>
      </c>
      <c r="K128" s="109">
        <f t="shared" si="9"/>
        <v>0</v>
      </c>
    </row>
    <row r="129" spans="2:11" s="105" customFormat="1" ht="15" customHeight="1">
      <c r="B129" s="1">
        <v>6</v>
      </c>
      <c r="C129" s="1" t="s">
        <v>310</v>
      </c>
      <c r="D129" s="1" t="s">
        <v>1349</v>
      </c>
      <c r="E129" s="71">
        <f>SUMIFS(OFM!AG:AG,OFM!C:C,C129)</f>
        <v>0</v>
      </c>
      <c r="F129" s="71">
        <f>SUMIFS(FAM!AG:AG,FAM!C:C,C129)</f>
        <v>208.25</v>
      </c>
      <c r="G129" s="75">
        <f>SUMIFS(B2S!I:I,B2S!C:C,C129)</f>
        <v>0</v>
      </c>
      <c r="H129" s="75">
        <f>SUMIF(TOP!C:C,'Sum JAN'!C129,TOP!F:F)</f>
        <v>0</v>
      </c>
      <c r="I129" s="109">
        <f t="shared" si="10"/>
        <v>208.25</v>
      </c>
      <c r="J129" s="101">
        <f>SUMIFS(PSP!V:V,PSP!D:D,C129)</f>
        <v>940</v>
      </c>
      <c r="K129" s="109">
        <f t="shared" si="9"/>
        <v>1148.25</v>
      </c>
    </row>
    <row r="130" spans="2:11" s="105" customFormat="1" ht="15" hidden="1" customHeight="1">
      <c r="B130" s="102">
        <v>177</v>
      </c>
      <c r="C130" s="103" t="s">
        <v>1335</v>
      </c>
      <c r="D130" s="1" t="s">
        <v>1349</v>
      </c>
      <c r="E130" s="71">
        <f>SUMIFS(OFM!AD:AD,OFM!C:C,C130)</f>
        <v>0</v>
      </c>
      <c r="F130" s="71">
        <f>SUMIFS(FAM!AG:AG,FAM!C:C,C130)</f>
        <v>0</v>
      </c>
      <c r="G130" s="75">
        <f>SUMIFS(B2S!I:I,B2S!C:C,C130)</f>
        <v>0</v>
      </c>
      <c r="H130" s="75">
        <f>SUMIF(TOP!C:C,'Sum JAN'!C130,TOP!F:F)</f>
        <v>0</v>
      </c>
      <c r="I130" s="109">
        <f t="shared" si="10"/>
        <v>0</v>
      </c>
      <c r="J130" s="101">
        <f>SUMIFS(PSP!V:V,PSP!D:D,C130)</f>
        <v>0</v>
      </c>
      <c r="K130" s="109">
        <f t="shared" si="9"/>
        <v>0</v>
      </c>
    </row>
    <row r="131" spans="2:11" s="105" customFormat="1" ht="15" hidden="1" customHeight="1">
      <c r="B131" s="1">
        <v>93</v>
      </c>
      <c r="C131" s="1" t="s">
        <v>966</v>
      </c>
      <c r="D131" s="1" t="s">
        <v>1349</v>
      </c>
      <c r="E131" s="71">
        <f>SUMIFS(OFM!AD:AD,OFM!C:C,C131)</f>
        <v>0</v>
      </c>
      <c r="F131" s="71">
        <f>SUMIFS(FAM!AG:AG,FAM!C:C,C131)</f>
        <v>0</v>
      </c>
      <c r="G131" s="75">
        <f>SUMIFS(B2S!I:I,B2S!C:C,C131)</f>
        <v>0</v>
      </c>
      <c r="H131" s="75">
        <f>SUMIF(TOP!C:C,'Sum JAN'!C131,TOP!F:F)</f>
        <v>0</v>
      </c>
      <c r="I131" s="109">
        <f t="shared" si="10"/>
        <v>0</v>
      </c>
      <c r="J131" s="101">
        <f>SUMIFS(PSP!V:V,PSP!D:D,C131)</f>
        <v>0</v>
      </c>
      <c r="K131" s="109">
        <f t="shared" si="9"/>
        <v>0</v>
      </c>
    </row>
    <row r="132" spans="2:11" s="105" customFormat="1" ht="15" hidden="1" customHeight="1">
      <c r="B132" s="1">
        <v>143</v>
      </c>
      <c r="C132" s="1" t="s">
        <v>1016</v>
      </c>
      <c r="D132" s="1" t="s">
        <v>1349</v>
      </c>
      <c r="E132" s="71">
        <f>SUMIFS(OFM!AD:AD,OFM!C:C,C132)</f>
        <v>0</v>
      </c>
      <c r="F132" s="71">
        <f>SUMIFS(FAM!AG:AG,FAM!C:C,C132)</f>
        <v>0</v>
      </c>
      <c r="G132" s="75">
        <f>SUMIFS(B2S!I:I,B2S!C:C,C132)</f>
        <v>0</v>
      </c>
      <c r="H132" s="75">
        <f>SUMIF(TOP!C:C,'Sum JAN'!C132,TOP!F:F)</f>
        <v>0</v>
      </c>
      <c r="I132" s="109">
        <f t="shared" si="10"/>
        <v>0</v>
      </c>
      <c r="J132" s="101">
        <f>SUMIFS(PSP!V:V,PSP!D:D,C132)</f>
        <v>0</v>
      </c>
      <c r="K132" s="109">
        <f t="shared" si="9"/>
        <v>0</v>
      </c>
    </row>
    <row r="133" spans="2:11" s="105" customFormat="1" ht="15" hidden="1" customHeight="1">
      <c r="B133" s="1">
        <v>42</v>
      </c>
      <c r="C133" s="1" t="s">
        <v>934</v>
      </c>
      <c r="D133" s="1" t="s">
        <v>1349</v>
      </c>
      <c r="E133" s="71">
        <f>SUMIFS(OFM!AD:AD,OFM!C:C,C133)</f>
        <v>0</v>
      </c>
      <c r="F133" s="71">
        <f>SUMIFS(FAM!AG:AG,FAM!C:C,C133)</f>
        <v>0</v>
      </c>
      <c r="G133" s="75">
        <f>SUMIFS(B2S!I:I,B2S!C:C,C133)</f>
        <v>0</v>
      </c>
      <c r="H133" s="75">
        <f>SUMIF(TOP!C:C,'Sum JAN'!C133,TOP!F:F)</f>
        <v>0</v>
      </c>
      <c r="I133" s="109">
        <f t="shared" si="10"/>
        <v>0</v>
      </c>
      <c r="J133" s="101">
        <f>SUMIFS(PSP!V:V,PSP!D:D,C133)</f>
        <v>0</v>
      </c>
      <c r="K133" s="109">
        <f t="shared" si="9"/>
        <v>0</v>
      </c>
    </row>
    <row r="134" spans="2:11" s="105" customFormat="1" ht="15" hidden="1" customHeight="1">
      <c r="B134" s="1">
        <v>65</v>
      </c>
      <c r="C134" s="1" t="s">
        <v>943</v>
      </c>
      <c r="D134" s="1" t="s">
        <v>1349</v>
      </c>
      <c r="E134" s="71">
        <f>SUMIFS(OFM!AD:AD,OFM!C:C,C134)</f>
        <v>0</v>
      </c>
      <c r="F134" s="71">
        <f>SUMIFS(FAM!AG:AG,FAM!C:C,C134)</f>
        <v>0</v>
      </c>
      <c r="G134" s="75">
        <f>SUMIFS(B2S!I:I,B2S!C:C,C134)</f>
        <v>0</v>
      </c>
      <c r="H134" s="75">
        <f>SUMIF(TOP!C:C,'Sum JAN'!C134,TOP!F:F)</f>
        <v>0</v>
      </c>
      <c r="I134" s="109">
        <f t="shared" si="10"/>
        <v>0</v>
      </c>
      <c r="J134" s="101">
        <f>SUMIFS(PSP!V:V,PSP!D:D,C134)</f>
        <v>0</v>
      </c>
      <c r="K134" s="109">
        <f t="shared" si="9"/>
        <v>0</v>
      </c>
    </row>
    <row r="135" spans="2:11" s="105" customFormat="1" ht="15" hidden="1" customHeight="1">
      <c r="B135" s="1">
        <v>98</v>
      </c>
      <c r="C135" s="1" t="s">
        <v>971</v>
      </c>
      <c r="D135" s="1" t="s">
        <v>1349</v>
      </c>
      <c r="E135" s="71">
        <f>SUMIFS(OFM!AD:AD,OFM!C:C,C135)</f>
        <v>0</v>
      </c>
      <c r="F135" s="71">
        <f>SUMIFS(FAM!AG:AG,FAM!C:C,C135)</f>
        <v>0</v>
      </c>
      <c r="G135" s="75">
        <f>SUMIFS(B2S!I:I,B2S!C:C,C135)</f>
        <v>0</v>
      </c>
      <c r="H135" s="75">
        <f>SUMIF(TOP!C:C,'Sum JAN'!C135,TOP!F:F)</f>
        <v>0</v>
      </c>
      <c r="I135" s="109">
        <f t="shared" si="10"/>
        <v>0</v>
      </c>
      <c r="J135" s="101">
        <f>SUMIFS(PSP!V:V,PSP!D:D,C135)</f>
        <v>0</v>
      </c>
      <c r="K135" s="109">
        <f t="shared" si="9"/>
        <v>0</v>
      </c>
    </row>
    <row r="136" spans="2:11" s="105" customFormat="1" ht="15" hidden="1" customHeight="1">
      <c r="B136" s="1">
        <v>129</v>
      </c>
      <c r="C136" s="1" t="s">
        <v>1002</v>
      </c>
      <c r="D136" s="1" t="s">
        <v>1349</v>
      </c>
      <c r="E136" s="71">
        <f>SUMIFS(OFM!AD:AD,OFM!C:C,C136)</f>
        <v>0</v>
      </c>
      <c r="F136" s="71">
        <f>SUMIFS(FAM!AG:AG,FAM!C:C,C136)</f>
        <v>0</v>
      </c>
      <c r="G136" s="75">
        <f>SUMIFS(B2S!I:I,B2S!C:C,C136)</f>
        <v>0</v>
      </c>
      <c r="H136" s="75">
        <f>SUMIF(TOP!C:C,'Sum JAN'!C136,TOP!F:F)</f>
        <v>0</v>
      </c>
      <c r="I136" s="109">
        <f t="shared" si="10"/>
        <v>0</v>
      </c>
      <c r="J136" s="101">
        <f>SUMIFS(PSP!V:V,PSP!D:D,C136)</f>
        <v>0</v>
      </c>
      <c r="K136" s="109">
        <f t="shared" si="9"/>
        <v>0</v>
      </c>
    </row>
    <row r="137" spans="2:11" s="105" customFormat="1" ht="15" hidden="1" customHeight="1">
      <c r="B137" s="102">
        <v>168</v>
      </c>
      <c r="C137" s="103" t="s">
        <v>1326</v>
      </c>
      <c r="D137" s="1" t="s">
        <v>1349</v>
      </c>
      <c r="E137" s="71">
        <f>SUMIFS(OFM!AD:AD,OFM!C:C,C137)</f>
        <v>0</v>
      </c>
      <c r="F137" s="71">
        <f>SUMIFS(FAM!AG:AG,FAM!C:C,C137)</f>
        <v>0</v>
      </c>
      <c r="G137" s="75">
        <f>SUMIFS(B2S!I:I,B2S!C:C,C137)</f>
        <v>0</v>
      </c>
      <c r="H137" s="75">
        <f>SUMIF(TOP!C:C,'Sum JAN'!C137,TOP!F:F)</f>
        <v>0</v>
      </c>
      <c r="I137" s="109">
        <f t="shared" si="10"/>
        <v>0</v>
      </c>
      <c r="J137" s="101">
        <f>SUMIFS(PSP!V:V,PSP!D:D,C137)</f>
        <v>0</v>
      </c>
      <c r="K137" s="109">
        <f t="shared" si="9"/>
        <v>0</v>
      </c>
    </row>
    <row r="138" spans="2:11" s="105" customFormat="1" ht="15" customHeight="1">
      <c r="B138" s="1">
        <v>11</v>
      </c>
      <c r="C138" s="1" t="s">
        <v>204</v>
      </c>
      <c r="D138" s="1" t="s">
        <v>1349</v>
      </c>
      <c r="E138" s="71">
        <f>SUMIFS(OFM!AG:AG,OFM!C:C,C138)</f>
        <v>0</v>
      </c>
      <c r="F138" s="71">
        <f>SUMIFS(FAM!AG:AG,FAM!C:C,C138)</f>
        <v>11440.25</v>
      </c>
      <c r="G138" s="75">
        <f>SUMIFS(B2S!I:I,B2S!C:C,C138)</f>
        <v>0</v>
      </c>
      <c r="H138" s="75">
        <f>SUMIF(TOP!C:C,'Sum JAN'!C138,TOP!F:F)</f>
        <v>0</v>
      </c>
      <c r="I138" s="109">
        <f t="shared" si="10"/>
        <v>11440.25</v>
      </c>
      <c r="J138" s="101">
        <f>SUMIFS(PSP!V:V,PSP!D:D,C138)</f>
        <v>3636.25</v>
      </c>
      <c r="K138" s="109">
        <f t="shared" si="9"/>
        <v>15076.5</v>
      </c>
    </row>
    <row r="139" spans="2:11" s="105" customFormat="1" ht="15" hidden="1" customHeight="1">
      <c r="B139" s="102">
        <v>179</v>
      </c>
      <c r="C139" s="103" t="s">
        <v>1337</v>
      </c>
      <c r="D139" s="1" t="s">
        <v>1349</v>
      </c>
      <c r="E139" s="71">
        <f>SUMIFS(OFM!AD:AD,OFM!C:C,C139)</f>
        <v>0</v>
      </c>
      <c r="F139" s="71">
        <f>SUMIFS(FAM!AG:AG,FAM!C:C,C139)</f>
        <v>0</v>
      </c>
      <c r="G139" s="75">
        <f>SUMIFS(B2S!I:I,B2S!C:C,C139)</f>
        <v>0</v>
      </c>
      <c r="H139" s="75">
        <f>SUMIF(TOP!C:C,'Sum JAN'!C139,TOP!F:F)</f>
        <v>0</v>
      </c>
      <c r="I139" s="109">
        <f t="shared" si="10"/>
        <v>0</v>
      </c>
      <c r="J139" s="101">
        <f>SUMIFS(PSP!V:V,PSP!D:D,C139)</f>
        <v>0</v>
      </c>
      <c r="K139" s="109">
        <f t="shared" ref="K139:K170" si="11">SUM(I139:J139)</f>
        <v>0</v>
      </c>
    </row>
    <row r="140" spans="2:11" s="105" customFormat="1" ht="15" hidden="1" customHeight="1">
      <c r="B140" s="102">
        <v>182</v>
      </c>
      <c r="C140" s="103" t="s">
        <v>1340</v>
      </c>
      <c r="D140" s="1" t="s">
        <v>1349</v>
      </c>
      <c r="E140" s="71">
        <f>SUMIFS(OFM!AD:AD,OFM!C:C,C140)</f>
        <v>0</v>
      </c>
      <c r="F140" s="71">
        <f>SUMIFS(FAM!AG:AG,FAM!C:C,C140)</f>
        <v>0</v>
      </c>
      <c r="G140" s="75">
        <f>SUMIFS(B2S!I:I,B2S!C:C,C140)</f>
        <v>0</v>
      </c>
      <c r="H140" s="75">
        <f>SUMIF(TOP!C:C,'Sum JAN'!C140,TOP!F:F)</f>
        <v>0</v>
      </c>
      <c r="I140" s="109">
        <f t="shared" si="10"/>
        <v>0</v>
      </c>
      <c r="J140" s="101">
        <f>SUMIFS(PSP!V:V,PSP!D:D,C140)</f>
        <v>0</v>
      </c>
      <c r="K140" s="109">
        <f t="shared" si="11"/>
        <v>0</v>
      </c>
    </row>
    <row r="141" spans="2:11" s="105" customFormat="1" ht="15" hidden="1" customHeight="1">
      <c r="B141" s="1">
        <v>99</v>
      </c>
      <c r="C141" s="1" t="s">
        <v>972</v>
      </c>
      <c r="D141" s="1" t="s">
        <v>1349</v>
      </c>
      <c r="E141" s="71">
        <f>SUMIFS(OFM!AD:AD,OFM!C:C,C141)</f>
        <v>0</v>
      </c>
      <c r="F141" s="71">
        <f>SUMIFS(FAM!AG:AG,FAM!C:C,C141)</f>
        <v>0</v>
      </c>
      <c r="G141" s="75">
        <f>SUMIFS(B2S!I:I,B2S!C:C,C141)</f>
        <v>0</v>
      </c>
      <c r="H141" s="75">
        <f>SUMIF(TOP!C:C,'Sum JAN'!C141,TOP!F:F)</f>
        <v>0</v>
      </c>
      <c r="I141" s="109">
        <f t="shared" si="10"/>
        <v>0</v>
      </c>
      <c r="J141" s="101">
        <f>SUMIFS(PSP!V:V,PSP!D:D,C141)</f>
        <v>0</v>
      </c>
      <c r="K141" s="109">
        <f t="shared" si="11"/>
        <v>0</v>
      </c>
    </row>
    <row r="142" spans="2:11" s="105" customFormat="1" ht="15" hidden="1" customHeight="1">
      <c r="B142" s="102">
        <v>183</v>
      </c>
      <c r="C142" s="103" t="s">
        <v>1341</v>
      </c>
      <c r="D142" s="1" t="s">
        <v>1349</v>
      </c>
      <c r="E142" s="71">
        <f>SUMIFS(OFM!AD:AD,OFM!C:C,C142)</f>
        <v>0</v>
      </c>
      <c r="F142" s="71">
        <f>SUMIFS(FAM!AG:AG,FAM!C:C,C142)</f>
        <v>0</v>
      </c>
      <c r="G142" s="75">
        <f>SUMIFS(B2S!I:I,B2S!C:C,C142)</f>
        <v>0</v>
      </c>
      <c r="H142" s="75">
        <f>SUMIF(TOP!C:C,'Sum JAN'!C142,TOP!F:F)</f>
        <v>0</v>
      </c>
      <c r="I142" s="109">
        <f t="shared" ref="I142:I173" si="12">SUM(E142:H142)</f>
        <v>0</v>
      </c>
      <c r="J142" s="101">
        <f>SUMIFS(PSP!V:V,PSP!D:D,C142)</f>
        <v>0</v>
      </c>
      <c r="K142" s="109">
        <f t="shared" si="11"/>
        <v>0</v>
      </c>
    </row>
    <row r="143" spans="2:11" s="105" customFormat="1" ht="15" hidden="1" customHeight="1">
      <c r="B143" s="1">
        <v>151</v>
      </c>
      <c r="C143" s="1" t="s">
        <v>1024</v>
      </c>
      <c r="D143" s="1" t="s">
        <v>1349</v>
      </c>
      <c r="E143" s="71">
        <f>SUMIFS(OFM!AD:AD,OFM!C:C,C143)</f>
        <v>0</v>
      </c>
      <c r="F143" s="71">
        <f>SUMIFS(FAM!AG:AG,FAM!C:C,C143)</f>
        <v>0</v>
      </c>
      <c r="G143" s="75">
        <f>SUMIFS(B2S!I:I,B2S!C:C,C143)</f>
        <v>0</v>
      </c>
      <c r="H143" s="75">
        <f>SUMIF(TOP!C:C,'Sum JAN'!C143,TOP!F:F)</f>
        <v>0</v>
      </c>
      <c r="I143" s="109">
        <f t="shared" si="12"/>
        <v>0</v>
      </c>
      <c r="J143" s="101">
        <f>SUMIFS(PSP!V:V,PSP!D:D,C143)</f>
        <v>0</v>
      </c>
      <c r="K143" s="109">
        <f t="shared" si="11"/>
        <v>0</v>
      </c>
    </row>
    <row r="144" spans="2:11" ht="15" hidden="1" customHeight="1">
      <c r="B144" s="108">
        <v>135</v>
      </c>
      <c r="C144" s="108" t="s">
        <v>1008</v>
      </c>
      <c r="D144" s="108" t="s">
        <v>1038</v>
      </c>
      <c r="E144" s="71">
        <f>SUMIFS(OFM!AD:AD,OFM!C:C,C144)</f>
        <v>0</v>
      </c>
      <c r="F144" s="71">
        <f>SUMIFS(FAM!AD:AD,FAM!C:C,C144)</f>
        <v>0</v>
      </c>
      <c r="G144" s="75">
        <f>SUMIFS(B2S!I:I,B2S!C:C,C144)</f>
        <v>0</v>
      </c>
      <c r="H144" s="75">
        <f>SUMIF(TOP!C:C,'Sum JAN'!C144,TOP!F:F)</f>
        <v>0</v>
      </c>
      <c r="I144" s="109">
        <f t="shared" si="12"/>
        <v>0</v>
      </c>
      <c r="J144" s="101">
        <f>SUMIFS(PSP!V:V,PSP!D:D,C144)</f>
        <v>0</v>
      </c>
      <c r="K144" s="109">
        <f t="shared" si="11"/>
        <v>0</v>
      </c>
    </row>
    <row r="145" spans="2:11" ht="15" hidden="1" customHeight="1">
      <c r="B145" s="108">
        <v>136</v>
      </c>
      <c r="C145" s="108" t="s">
        <v>1009</v>
      </c>
      <c r="D145" s="108" t="s">
        <v>1038</v>
      </c>
      <c r="E145" s="71">
        <f>SUMIFS(OFM!AD:AD,OFM!C:C,C145)</f>
        <v>0</v>
      </c>
      <c r="F145" s="71">
        <f>SUMIFS(FAM!AD:AD,FAM!C:C,C145)</f>
        <v>0</v>
      </c>
      <c r="G145" s="75">
        <f>SUMIFS(B2S!I:I,B2S!C:C,C145)</f>
        <v>0</v>
      </c>
      <c r="H145" s="75">
        <f>SUMIF(TOP!C:C,'Sum JAN'!C145,TOP!F:F)</f>
        <v>0</v>
      </c>
      <c r="I145" s="109">
        <f t="shared" si="12"/>
        <v>0</v>
      </c>
      <c r="J145" s="101">
        <f>SUMIFS(PSP!V:V,PSP!D:D,C145)</f>
        <v>0</v>
      </c>
      <c r="K145" s="109">
        <f t="shared" si="11"/>
        <v>0</v>
      </c>
    </row>
    <row r="146" spans="2:11" ht="15" hidden="1" customHeight="1">
      <c r="B146" s="108">
        <v>137</v>
      </c>
      <c r="C146" s="108" t="s">
        <v>1010</v>
      </c>
      <c r="D146" s="108" t="s">
        <v>1038</v>
      </c>
      <c r="E146" s="71">
        <f>SUMIFS(OFM!AD:AD,OFM!C:C,C146)</f>
        <v>0</v>
      </c>
      <c r="F146" s="71">
        <f>SUMIFS(FAM!AD:AD,FAM!C:C,C146)</f>
        <v>0</v>
      </c>
      <c r="G146" s="75">
        <f>SUMIFS(B2S!I:I,B2S!C:C,C146)</f>
        <v>0</v>
      </c>
      <c r="H146" s="75">
        <f>SUMIF(TOP!C:C,'Sum JAN'!C146,TOP!F:F)</f>
        <v>0</v>
      </c>
      <c r="I146" s="109">
        <f t="shared" si="12"/>
        <v>0</v>
      </c>
      <c r="J146" s="101">
        <f>SUMIFS(PSP!V:V,PSP!D:D,C146)</f>
        <v>0</v>
      </c>
      <c r="K146" s="109">
        <f t="shared" si="11"/>
        <v>0</v>
      </c>
    </row>
    <row r="147" spans="2:11" s="105" customFormat="1" ht="15" hidden="1" customHeight="1">
      <c r="B147" s="1">
        <v>119</v>
      </c>
      <c r="C147" s="1" t="s">
        <v>992</v>
      </c>
      <c r="D147" s="1" t="s">
        <v>1349</v>
      </c>
      <c r="E147" s="71">
        <f>SUMIFS(OFM!AD:AD,OFM!C:C,C147)</f>
        <v>0</v>
      </c>
      <c r="F147" s="71">
        <f>SUMIFS(FAM!AG:AG,FAM!C:C,C147)</f>
        <v>0</v>
      </c>
      <c r="G147" s="75">
        <f>SUMIFS(B2S!I:I,B2S!C:C,C147)</f>
        <v>0</v>
      </c>
      <c r="H147" s="75">
        <f>SUMIF(TOP!C:C,'Sum JAN'!C147,TOP!F:F)</f>
        <v>0</v>
      </c>
      <c r="I147" s="109">
        <f t="shared" si="12"/>
        <v>0</v>
      </c>
      <c r="J147" s="101">
        <f>SUMIFS(PSP!V:V,PSP!D:D,C147)</f>
        <v>0</v>
      </c>
      <c r="K147" s="109">
        <f t="shared" si="11"/>
        <v>0</v>
      </c>
    </row>
    <row r="148" spans="2:11" s="105" customFormat="1" ht="15" hidden="1" customHeight="1">
      <c r="B148" s="102">
        <v>175</v>
      </c>
      <c r="C148" s="103" t="s">
        <v>1333</v>
      </c>
      <c r="D148" s="1" t="s">
        <v>1349</v>
      </c>
      <c r="E148" s="71">
        <f>SUMIFS(OFM!AD:AD,OFM!C:C,C148)</f>
        <v>0</v>
      </c>
      <c r="F148" s="71">
        <f>SUMIFS(FAM!AG:AG,FAM!C:C,C148)</f>
        <v>0</v>
      </c>
      <c r="G148" s="75">
        <f>SUMIFS(B2S!I:I,B2S!C:C,C148)</f>
        <v>0</v>
      </c>
      <c r="H148" s="75">
        <f>SUMIF(TOP!C:C,'Sum JAN'!C148,TOP!F:F)</f>
        <v>0</v>
      </c>
      <c r="I148" s="109">
        <f t="shared" si="12"/>
        <v>0</v>
      </c>
      <c r="J148" s="101">
        <f>SUMIFS(PSP!V:V,PSP!D:D,C148)</f>
        <v>0</v>
      </c>
      <c r="K148" s="109">
        <f t="shared" si="11"/>
        <v>0</v>
      </c>
    </row>
    <row r="149" spans="2:11" s="105" customFormat="1" ht="15" hidden="1" customHeight="1">
      <c r="B149" s="1">
        <v>113</v>
      </c>
      <c r="C149" s="1" t="s">
        <v>986</v>
      </c>
      <c r="D149" s="1" t="s">
        <v>1349</v>
      </c>
      <c r="E149" s="71">
        <f>SUMIFS(OFM!AD:AD,OFM!C:C,C149)</f>
        <v>0</v>
      </c>
      <c r="F149" s="71">
        <f>SUMIFS(FAM!AG:AG,FAM!C:C,C149)</f>
        <v>0</v>
      </c>
      <c r="G149" s="75">
        <f>SUMIFS(B2S!I:I,B2S!C:C,C149)</f>
        <v>0</v>
      </c>
      <c r="H149" s="75">
        <f>SUMIF(TOP!C:C,'Sum JAN'!C149,TOP!F:F)</f>
        <v>0</v>
      </c>
      <c r="I149" s="109">
        <f t="shared" si="12"/>
        <v>0</v>
      </c>
      <c r="J149" s="101">
        <f>SUMIFS(PSP!V:V,PSP!D:D,C149)</f>
        <v>0</v>
      </c>
      <c r="K149" s="109">
        <f t="shared" si="11"/>
        <v>0</v>
      </c>
    </row>
    <row r="150" spans="2:11" s="105" customFormat="1" ht="15" hidden="1" customHeight="1">
      <c r="B150" s="1">
        <v>96</v>
      </c>
      <c r="C150" s="1" t="s">
        <v>969</v>
      </c>
      <c r="D150" s="1" t="s">
        <v>1349</v>
      </c>
      <c r="E150" s="71">
        <f>SUMIFS(OFM!AD:AD,OFM!C:C,C150)</f>
        <v>0</v>
      </c>
      <c r="F150" s="71">
        <f>SUMIFS(FAM!AG:AG,FAM!C:C,C150)</f>
        <v>0</v>
      </c>
      <c r="G150" s="75">
        <f>SUMIFS(B2S!I:I,B2S!C:C,C150)</f>
        <v>0</v>
      </c>
      <c r="H150" s="75">
        <f>SUMIF(TOP!C:C,'Sum JAN'!C150,TOP!F:F)</f>
        <v>0</v>
      </c>
      <c r="I150" s="109">
        <f t="shared" si="12"/>
        <v>0</v>
      </c>
      <c r="J150" s="101">
        <f>SUMIFS(PSP!V:V,PSP!D:D,C150)</f>
        <v>0</v>
      </c>
      <c r="K150" s="109">
        <f t="shared" si="11"/>
        <v>0</v>
      </c>
    </row>
    <row r="151" spans="2:11" s="105" customFormat="1" ht="15" hidden="1" customHeight="1">
      <c r="B151" s="1">
        <v>49</v>
      </c>
      <c r="C151" s="1" t="s">
        <v>935</v>
      </c>
      <c r="D151" s="1" t="s">
        <v>1349</v>
      </c>
      <c r="E151" s="71">
        <f>SUMIFS(OFM!AD:AD,OFM!C:C,C151)</f>
        <v>0</v>
      </c>
      <c r="F151" s="71">
        <f>SUMIFS(FAM!AG:AG,FAM!C:C,C151)</f>
        <v>0</v>
      </c>
      <c r="G151" s="75">
        <f>SUMIFS(B2S!I:I,B2S!C:C,C151)</f>
        <v>0</v>
      </c>
      <c r="H151" s="75">
        <f>SUMIF(TOP!C:C,'Sum JAN'!C151,TOP!F:F)</f>
        <v>0</v>
      </c>
      <c r="I151" s="109">
        <f t="shared" si="12"/>
        <v>0</v>
      </c>
      <c r="J151" s="101">
        <f>SUMIFS(PSP!V:V,PSP!D:D,C151)</f>
        <v>0</v>
      </c>
      <c r="K151" s="109">
        <f t="shared" si="11"/>
        <v>0</v>
      </c>
    </row>
    <row r="152" spans="2:11" s="105" customFormat="1" ht="15" customHeight="1">
      <c r="B152" s="1">
        <v>22</v>
      </c>
      <c r="C152" s="1" t="s">
        <v>383</v>
      </c>
      <c r="D152" s="1" t="s">
        <v>1349</v>
      </c>
      <c r="E152" s="71">
        <f>SUMIFS(OFM!AG:AG,OFM!C:C,C152)</f>
        <v>0</v>
      </c>
      <c r="F152" s="71">
        <f>SUMIFS(FAM!AG:AG,FAM!C:C,C152)</f>
        <v>0</v>
      </c>
      <c r="G152" s="75">
        <f>SUMIFS(B2S!I:I,B2S!C:C,C152)</f>
        <v>0</v>
      </c>
      <c r="H152" s="75">
        <f>SUMIF(TOP!C:C,'Sum JAN'!C152,TOP!F:F)</f>
        <v>0</v>
      </c>
      <c r="I152" s="109">
        <f t="shared" si="12"/>
        <v>0</v>
      </c>
      <c r="J152" s="101">
        <f>SUMIFS(PSP!V:V,PSP!D:D,C152)</f>
        <v>2123.75</v>
      </c>
      <c r="K152" s="109">
        <f t="shared" si="11"/>
        <v>2123.75</v>
      </c>
    </row>
    <row r="153" spans="2:11" s="105" customFormat="1" ht="15" customHeight="1">
      <c r="B153" s="1">
        <v>30</v>
      </c>
      <c r="C153" s="1" t="s">
        <v>25</v>
      </c>
      <c r="D153" s="1" t="s">
        <v>1349</v>
      </c>
      <c r="E153" s="71">
        <f>SUMIFS(OFM!AG:AG,OFM!C:C,C153)</f>
        <v>5241</v>
      </c>
      <c r="F153" s="71">
        <f>SUMIFS(FAM!AG:AG,FAM!C:C,C153)</f>
        <v>0</v>
      </c>
      <c r="G153" s="75">
        <f>SUMIFS(B2S!I:I,B2S!C:C,C153)</f>
        <v>0</v>
      </c>
      <c r="H153" s="75">
        <f>SUMIF(TOP!C:C,'Sum JAN'!C153,TOP!F:F)</f>
        <v>0</v>
      </c>
      <c r="I153" s="109">
        <f t="shared" si="12"/>
        <v>5241</v>
      </c>
      <c r="J153" s="101">
        <f>SUMIFS(PSP!V:V,PSP!D:D,C153)</f>
        <v>11045</v>
      </c>
      <c r="K153" s="109">
        <f t="shared" si="11"/>
        <v>16286</v>
      </c>
    </row>
    <row r="154" spans="2:11" s="105" customFormat="1" ht="15" hidden="1" customHeight="1">
      <c r="B154" s="1">
        <v>64</v>
      </c>
      <c r="C154" s="1" t="s">
        <v>942</v>
      </c>
      <c r="D154" s="1" t="s">
        <v>1349</v>
      </c>
      <c r="E154" s="71">
        <f>SUMIFS(OFM!AD:AD,OFM!C:C,C154)</f>
        <v>0</v>
      </c>
      <c r="F154" s="71">
        <f>SUMIFS(FAM!AG:AG,FAM!C:C,C154)</f>
        <v>0</v>
      </c>
      <c r="G154" s="75">
        <f>SUMIFS(B2S!I:I,B2S!C:C,C154)</f>
        <v>0</v>
      </c>
      <c r="H154" s="75">
        <f>SUMIF(TOP!C:C,'Sum JAN'!C154,TOP!F:F)</f>
        <v>0</v>
      </c>
      <c r="I154" s="109">
        <f t="shared" si="12"/>
        <v>0</v>
      </c>
      <c r="J154" s="101">
        <f>SUMIFS(PSP!V:V,PSP!D:D,C154)</f>
        <v>0</v>
      </c>
      <c r="K154" s="109">
        <f t="shared" si="11"/>
        <v>0</v>
      </c>
    </row>
    <row r="155" spans="2:11" s="105" customFormat="1" ht="15" hidden="1" customHeight="1">
      <c r="B155" s="102">
        <v>166</v>
      </c>
      <c r="C155" s="103" t="s">
        <v>1324</v>
      </c>
      <c r="D155" s="1" t="s">
        <v>1349</v>
      </c>
      <c r="E155" s="71">
        <f>SUMIFS(OFM!AD:AD,OFM!C:C,C155)</f>
        <v>0</v>
      </c>
      <c r="F155" s="71">
        <f>SUMIFS(FAM!AG:AG,FAM!C:C,C155)</f>
        <v>0</v>
      </c>
      <c r="G155" s="75">
        <f>SUMIFS(B2S!I:I,B2S!C:C,C155)</f>
        <v>0</v>
      </c>
      <c r="H155" s="75">
        <f>SUMIF(TOP!C:C,'Sum JAN'!C155,TOP!F:F)</f>
        <v>0</v>
      </c>
      <c r="I155" s="109">
        <f t="shared" si="12"/>
        <v>0</v>
      </c>
      <c r="J155" s="101">
        <f>SUMIFS(PSP!V:V,PSP!D:D,C155)</f>
        <v>0</v>
      </c>
      <c r="K155" s="109">
        <f t="shared" si="11"/>
        <v>0</v>
      </c>
    </row>
    <row r="156" spans="2:11" s="105" customFormat="1" ht="15" hidden="1" customHeight="1">
      <c r="B156" s="1">
        <v>68</v>
      </c>
      <c r="C156" s="1" t="s">
        <v>946</v>
      </c>
      <c r="D156" s="1" t="s">
        <v>1349</v>
      </c>
      <c r="E156" s="71">
        <f>SUMIFS(OFM!AD:AD,OFM!C:C,C156)</f>
        <v>0</v>
      </c>
      <c r="F156" s="71">
        <f>SUMIFS(FAM!AG:AG,FAM!C:C,C156)</f>
        <v>0</v>
      </c>
      <c r="G156" s="75">
        <f>SUMIFS(B2S!I:I,B2S!C:C,C156)</f>
        <v>0</v>
      </c>
      <c r="H156" s="75">
        <f>SUMIF(TOP!C:C,'Sum JAN'!C156,TOP!F:F)</f>
        <v>0</v>
      </c>
      <c r="I156" s="109">
        <f t="shared" si="12"/>
        <v>0</v>
      </c>
      <c r="J156" s="101">
        <f>SUMIFS(PSP!V:V,PSP!D:D,C156)</f>
        <v>0</v>
      </c>
      <c r="K156" s="109">
        <f t="shared" si="11"/>
        <v>0</v>
      </c>
    </row>
    <row r="157" spans="2:11" s="105" customFormat="1" ht="15" hidden="1" customHeight="1">
      <c r="B157" s="1">
        <v>62</v>
      </c>
      <c r="C157" s="1" t="s">
        <v>581</v>
      </c>
      <c r="D157" s="1" t="s">
        <v>1349</v>
      </c>
      <c r="E157" s="71">
        <f>SUMIFS(OFM!AD:AD,OFM!C:C,C157)</f>
        <v>0</v>
      </c>
      <c r="F157" s="71">
        <f>SUMIFS(FAM!AG:AG,FAM!C:C,C157)</f>
        <v>0</v>
      </c>
      <c r="G157" s="75">
        <f>SUMIFS(B2S!I:I,B2S!C:C,C157)</f>
        <v>0</v>
      </c>
      <c r="H157" s="75">
        <f>SUMIF(TOP!C:C,'Sum JAN'!C157,TOP!F:F)</f>
        <v>0</v>
      </c>
      <c r="I157" s="109">
        <f t="shared" si="12"/>
        <v>0</v>
      </c>
      <c r="J157" s="101">
        <f>SUMIFS(PSP!V:V,PSP!D:D,C157)</f>
        <v>0</v>
      </c>
      <c r="K157" s="109">
        <f t="shared" si="11"/>
        <v>0</v>
      </c>
    </row>
    <row r="158" spans="2:11" s="105" customFormat="1" ht="15" hidden="1" customHeight="1">
      <c r="B158" s="1">
        <v>101</v>
      </c>
      <c r="C158" s="1" t="s">
        <v>974</v>
      </c>
      <c r="D158" s="1" t="s">
        <v>1349</v>
      </c>
      <c r="E158" s="71">
        <f>SUMIFS(OFM!AD:AD,OFM!C:C,C158)</f>
        <v>0</v>
      </c>
      <c r="F158" s="71">
        <f>SUMIFS(FAM!AG:AG,FAM!C:C,C158)</f>
        <v>0</v>
      </c>
      <c r="G158" s="75">
        <f>SUMIFS(B2S!I:I,B2S!C:C,C158)</f>
        <v>0</v>
      </c>
      <c r="H158" s="75">
        <f>SUMIF(TOP!C:C,'Sum JAN'!C158,TOP!F:F)</f>
        <v>0</v>
      </c>
      <c r="I158" s="109">
        <f t="shared" si="12"/>
        <v>0</v>
      </c>
      <c r="J158" s="101">
        <f>SUMIFS(PSP!V:V,PSP!D:D,C158)</f>
        <v>0</v>
      </c>
      <c r="K158" s="109">
        <f t="shared" si="11"/>
        <v>0</v>
      </c>
    </row>
    <row r="159" spans="2:11" s="105" customFormat="1" ht="15" hidden="1" customHeight="1">
      <c r="B159" s="1">
        <v>71</v>
      </c>
      <c r="C159" s="1" t="s">
        <v>949</v>
      </c>
      <c r="D159" s="1" t="s">
        <v>1349</v>
      </c>
      <c r="E159" s="71">
        <f>SUMIFS(OFM!AD:AD,OFM!C:C,C159)</f>
        <v>0</v>
      </c>
      <c r="F159" s="71">
        <f>SUMIFS(FAM!AG:AG,FAM!C:C,C159)</f>
        <v>0</v>
      </c>
      <c r="G159" s="75">
        <f>SUMIFS(B2S!I:I,B2S!C:C,C159)</f>
        <v>0</v>
      </c>
      <c r="H159" s="75">
        <f>SUMIF(TOP!C:C,'Sum JAN'!C159,TOP!F:F)</f>
        <v>0</v>
      </c>
      <c r="I159" s="109">
        <f t="shared" si="12"/>
        <v>0</v>
      </c>
      <c r="J159" s="101">
        <f>SUMIFS(PSP!V:V,PSP!D:D,C159)</f>
        <v>0</v>
      </c>
      <c r="K159" s="109">
        <f t="shared" si="11"/>
        <v>0</v>
      </c>
    </row>
    <row r="160" spans="2:11" s="105" customFormat="1" ht="15" hidden="1" customHeight="1">
      <c r="B160" s="1">
        <v>115</v>
      </c>
      <c r="C160" s="1" t="s">
        <v>988</v>
      </c>
      <c r="D160" s="1" t="s">
        <v>1349</v>
      </c>
      <c r="E160" s="71">
        <f>SUMIFS(OFM!AD:AD,OFM!C:C,C160)</f>
        <v>0</v>
      </c>
      <c r="F160" s="71">
        <f>SUMIFS(FAM!AG:AG,FAM!C:C,C160)</f>
        <v>0</v>
      </c>
      <c r="G160" s="75">
        <f>SUMIFS(B2S!I:I,B2S!C:C,C160)</f>
        <v>0</v>
      </c>
      <c r="H160" s="75">
        <f>SUMIF(TOP!C:C,'Sum JAN'!C160,TOP!F:F)</f>
        <v>0</v>
      </c>
      <c r="I160" s="109">
        <f t="shared" si="12"/>
        <v>0</v>
      </c>
      <c r="J160" s="101">
        <f>SUMIFS(PSP!V:V,PSP!D:D,C160)</f>
        <v>0</v>
      </c>
      <c r="K160" s="109">
        <f t="shared" si="11"/>
        <v>0</v>
      </c>
    </row>
    <row r="161" spans="2:11" s="105" customFormat="1" ht="15" customHeight="1">
      <c r="B161" s="1">
        <v>25</v>
      </c>
      <c r="C161" s="1" t="s">
        <v>12</v>
      </c>
      <c r="D161" s="1" t="s">
        <v>1349</v>
      </c>
      <c r="E161" s="71">
        <f>SUMIFS(OFM!AG:AG,OFM!C:C,C161)</f>
        <v>9102.5</v>
      </c>
      <c r="F161" s="71">
        <f>SUMIFS(FAM!AG:AG,FAM!C:C,C161)</f>
        <v>7726.5</v>
      </c>
      <c r="G161" s="75">
        <f>SUMIFS(B2S!I:I,B2S!C:C,C161)</f>
        <v>0</v>
      </c>
      <c r="H161" s="75">
        <f>SUMIF(TOP!C:C,'Sum JAN'!C161,TOP!F:F)</f>
        <v>0</v>
      </c>
      <c r="I161" s="109">
        <f t="shared" si="12"/>
        <v>16829</v>
      </c>
      <c r="J161" s="101">
        <f>SUMIFS(PSP!V:V,PSP!D:D,C161)</f>
        <v>23322.5</v>
      </c>
      <c r="K161" s="109">
        <f t="shared" si="11"/>
        <v>40151.5</v>
      </c>
    </row>
    <row r="162" spans="2:11" s="105" customFormat="1" ht="15" hidden="1" customHeight="1">
      <c r="B162" s="1">
        <v>142</v>
      </c>
      <c r="C162" s="1" t="s">
        <v>1015</v>
      </c>
      <c r="D162" s="1" t="s">
        <v>1349</v>
      </c>
      <c r="E162" s="71">
        <f>SUMIFS(OFM!AD:AD,OFM!C:C,C162)</f>
        <v>0</v>
      </c>
      <c r="F162" s="71">
        <f>SUMIFS(FAM!AG:AG,FAM!C:C,C162)</f>
        <v>0</v>
      </c>
      <c r="G162" s="75">
        <f>SUMIFS(B2S!I:I,B2S!C:C,C162)</f>
        <v>0</v>
      </c>
      <c r="H162" s="75">
        <f>SUMIF(TOP!C:C,'Sum JAN'!C162,TOP!F:F)</f>
        <v>0</v>
      </c>
      <c r="I162" s="109">
        <f t="shared" si="12"/>
        <v>0</v>
      </c>
      <c r="J162" s="101">
        <f>SUMIFS(PSP!V:V,PSP!D:D,C162)</f>
        <v>0</v>
      </c>
      <c r="K162" s="109">
        <f t="shared" si="11"/>
        <v>0</v>
      </c>
    </row>
    <row r="163" spans="2:11" ht="15" hidden="1" customHeight="1">
      <c r="B163" s="108">
        <v>154</v>
      </c>
      <c r="C163" s="108" t="s">
        <v>1087</v>
      </c>
      <c r="D163" s="108" t="s">
        <v>1038</v>
      </c>
      <c r="E163" s="71">
        <f>SUMIFS(OFM!AD:AD,OFM!C:C,C163)</f>
        <v>0</v>
      </c>
      <c r="F163" s="71">
        <f>SUMIFS(FAM!AD:AD,FAM!C:C,C163)</f>
        <v>0</v>
      </c>
      <c r="G163" s="75">
        <f>SUMIFS(B2S!I:I,B2S!C:C,C163)</f>
        <v>0</v>
      </c>
      <c r="H163" s="75">
        <f>SUMIF(TOP!C:C,'Sum JAN'!C163,TOP!F:F)</f>
        <v>0</v>
      </c>
      <c r="I163" s="109">
        <f t="shared" si="12"/>
        <v>0</v>
      </c>
      <c r="J163" s="101">
        <f>SUMIFS(PSP!V:V,PSP!D:D,C163)</f>
        <v>0</v>
      </c>
      <c r="K163" s="109">
        <f t="shared" si="11"/>
        <v>0</v>
      </c>
    </row>
    <row r="164" spans="2:11" s="105" customFormat="1" ht="15" hidden="1" customHeight="1">
      <c r="B164" s="1">
        <v>59</v>
      </c>
      <c r="C164" s="1" t="s">
        <v>938</v>
      </c>
      <c r="D164" s="1" t="s">
        <v>1349</v>
      </c>
      <c r="E164" s="71">
        <f>SUMIFS(OFM!AD:AD,OFM!C:C,C164)</f>
        <v>0</v>
      </c>
      <c r="F164" s="71">
        <f>SUMIFS(FAM!AG:AG,FAM!C:C,C164)</f>
        <v>0</v>
      </c>
      <c r="G164" s="75">
        <f>SUMIFS(B2S!I:I,B2S!C:C,C164)</f>
        <v>0</v>
      </c>
      <c r="H164" s="75">
        <f>SUMIF(TOP!C:C,'Sum JAN'!C164,TOP!F:F)</f>
        <v>0</v>
      </c>
      <c r="I164" s="109">
        <f t="shared" si="12"/>
        <v>0</v>
      </c>
      <c r="J164" s="101">
        <f>SUMIFS(PSP!V:V,PSP!D:D,C164)</f>
        <v>0</v>
      </c>
      <c r="K164" s="109">
        <f t="shared" si="11"/>
        <v>0</v>
      </c>
    </row>
    <row r="165" spans="2:11" s="105" customFormat="1" ht="15" customHeight="1">
      <c r="B165" s="1">
        <v>43</v>
      </c>
      <c r="C165" s="1" t="s">
        <v>515</v>
      </c>
      <c r="D165" s="1" t="s">
        <v>1349</v>
      </c>
      <c r="E165" s="71">
        <f>SUMIFS(OFM!AG:AG,OFM!C:C,C165)</f>
        <v>0</v>
      </c>
      <c r="F165" s="71">
        <f>SUMIFS(FAM!AG:AG,FAM!C:C,C165)</f>
        <v>163.5</v>
      </c>
      <c r="G165" s="75">
        <f>SUMIFS(B2S!I:I,B2S!C:C,C165)</f>
        <v>0</v>
      </c>
      <c r="H165" s="75">
        <f>SUMIF(TOP!C:C,'Sum JAN'!C165,TOP!F:F)</f>
        <v>0</v>
      </c>
      <c r="I165" s="109">
        <f t="shared" si="12"/>
        <v>163.5</v>
      </c>
      <c r="J165" s="101">
        <f>SUMIFS(PSP!V:V,PSP!D:D,C165)</f>
        <v>1150</v>
      </c>
      <c r="K165" s="109">
        <f t="shared" si="11"/>
        <v>1313.5</v>
      </c>
    </row>
    <row r="166" spans="2:11" s="105" customFormat="1" ht="15" hidden="1" customHeight="1">
      <c r="B166" s="1">
        <v>127</v>
      </c>
      <c r="C166" s="1" t="s">
        <v>1000</v>
      </c>
      <c r="D166" s="1" t="s">
        <v>1349</v>
      </c>
      <c r="E166" s="71">
        <f>SUMIFS(OFM!AD:AD,OFM!C:C,C166)</f>
        <v>0</v>
      </c>
      <c r="F166" s="71">
        <f>SUMIFS(FAM!AG:AG,FAM!C:C,C166)</f>
        <v>0</v>
      </c>
      <c r="G166" s="75">
        <f>SUMIFS(B2S!I:I,B2S!C:C,C166)</f>
        <v>0</v>
      </c>
      <c r="H166" s="75">
        <f>SUMIF(TOP!C:C,'Sum JAN'!C166,TOP!F:F)</f>
        <v>0</v>
      </c>
      <c r="I166" s="109">
        <f t="shared" si="12"/>
        <v>0</v>
      </c>
      <c r="J166" s="101">
        <f>SUMIFS(PSP!V:V,PSP!D:D,C166)</f>
        <v>0</v>
      </c>
      <c r="K166" s="109">
        <f t="shared" si="11"/>
        <v>0</v>
      </c>
    </row>
    <row r="167" spans="2:11" s="105" customFormat="1" ht="15" hidden="1" customHeight="1">
      <c r="B167" s="102">
        <v>181</v>
      </c>
      <c r="C167" s="103" t="s">
        <v>1339</v>
      </c>
      <c r="D167" s="1" t="s">
        <v>1349</v>
      </c>
      <c r="E167" s="71">
        <f>SUMIFS(OFM!AD:AD,OFM!C:C,C167)</f>
        <v>0</v>
      </c>
      <c r="F167" s="71">
        <f>SUMIFS(FAM!AG:AG,FAM!C:C,C167)</f>
        <v>0</v>
      </c>
      <c r="G167" s="75">
        <f>SUMIFS(B2S!I:I,B2S!C:C,C167)</f>
        <v>0</v>
      </c>
      <c r="H167" s="75">
        <f>SUMIF(TOP!C:C,'Sum JAN'!C167,TOP!F:F)</f>
        <v>0</v>
      </c>
      <c r="I167" s="109">
        <f t="shared" si="12"/>
        <v>0</v>
      </c>
      <c r="J167" s="101">
        <f>SUMIFS(PSP!V:V,PSP!D:D,C167)</f>
        <v>0</v>
      </c>
      <c r="K167" s="109">
        <f t="shared" si="11"/>
        <v>0</v>
      </c>
    </row>
    <row r="168" spans="2:11" s="105" customFormat="1" ht="15" customHeight="1">
      <c r="B168" s="1">
        <v>31</v>
      </c>
      <c r="C168" s="1" t="s">
        <v>284</v>
      </c>
      <c r="D168" s="1" t="s">
        <v>1349</v>
      </c>
      <c r="E168" s="71">
        <f>SUMIFS(OFM!AG:AG,OFM!C:C,C168)</f>
        <v>6059.25</v>
      </c>
      <c r="F168" s="71">
        <f>SUMIFS(FAM!AG:AG,FAM!C:C,C168)</f>
        <v>0</v>
      </c>
      <c r="G168" s="75">
        <f>SUMIFS(B2S!I:I,B2S!C:C,C168)</f>
        <v>0</v>
      </c>
      <c r="H168" s="75">
        <f>SUMIF(TOP!C:C,'Sum JAN'!C168,TOP!F:F)</f>
        <v>0</v>
      </c>
      <c r="I168" s="109">
        <f t="shared" si="12"/>
        <v>6059.25</v>
      </c>
      <c r="J168" s="101">
        <f>SUMIFS(PSP!V:V,PSP!D:D,C168)</f>
        <v>12045</v>
      </c>
      <c r="K168" s="109">
        <f t="shared" si="11"/>
        <v>18104.25</v>
      </c>
    </row>
    <row r="169" spans="2:11" s="105" customFormat="1" ht="15" hidden="1" customHeight="1">
      <c r="B169" s="102">
        <v>172</v>
      </c>
      <c r="C169" s="103" t="s">
        <v>1330</v>
      </c>
      <c r="D169" s="1" t="s">
        <v>1349</v>
      </c>
      <c r="E169" s="71">
        <f>SUMIFS(OFM!AD:AD,OFM!C:C,C169)</f>
        <v>0</v>
      </c>
      <c r="F169" s="71">
        <f>SUMIFS(FAM!AG:AG,FAM!C:C,C169)</f>
        <v>0</v>
      </c>
      <c r="G169" s="75">
        <f>SUMIFS(B2S!I:I,B2S!C:C,C169)</f>
        <v>0</v>
      </c>
      <c r="H169" s="75">
        <f>SUMIF(TOP!C:C,'Sum JAN'!C169,TOP!F:F)</f>
        <v>0</v>
      </c>
      <c r="I169" s="109">
        <f t="shared" si="12"/>
        <v>0</v>
      </c>
      <c r="J169" s="101">
        <f>SUMIFS(PSP!V:V,PSP!D:D,C169)</f>
        <v>0</v>
      </c>
      <c r="K169" s="109">
        <f t="shared" si="11"/>
        <v>0</v>
      </c>
    </row>
    <row r="170" spans="2:11" s="105" customFormat="1" ht="15" customHeight="1">
      <c r="B170" s="1">
        <v>50</v>
      </c>
      <c r="C170" s="120" t="s">
        <v>66</v>
      </c>
      <c r="D170" s="1" t="s">
        <v>1349</v>
      </c>
      <c r="E170" s="71">
        <f>SUMIFS(OFM!AG:AG,OFM!C:C,C170)</f>
        <v>0</v>
      </c>
      <c r="F170" s="71">
        <f>SUMIFS(FAM!AG:AG,FAM!C:C,C170)</f>
        <v>2273.75</v>
      </c>
      <c r="G170" s="75">
        <f>SUMIFS(B2S!I:I,B2S!C:C,C170)</f>
        <v>0</v>
      </c>
      <c r="H170" s="75">
        <f>SUMIF(TOP!C:C,'Sum JAN'!C170,TOP!F:F)</f>
        <v>0</v>
      </c>
      <c r="I170" s="109">
        <f t="shared" si="12"/>
        <v>2273.75</v>
      </c>
      <c r="J170" s="101">
        <f>SUMIFS(PSP!V:V,PSP!D:D,C170)</f>
        <v>4862.5</v>
      </c>
      <c r="K170" s="109">
        <f t="shared" si="11"/>
        <v>7136.25</v>
      </c>
    </row>
    <row r="171" spans="2:11" s="105" customFormat="1" ht="15" hidden="1" customHeight="1">
      <c r="B171" s="1">
        <v>134</v>
      </c>
      <c r="C171" s="120" t="s">
        <v>1007</v>
      </c>
      <c r="D171" s="1" t="s">
        <v>1349</v>
      </c>
      <c r="E171" s="71">
        <f>SUMIFS(OFM!AD:AD,OFM!C:C,C171)</f>
        <v>0</v>
      </c>
      <c r="F171" s="71">
        <f>SUMIFS(FAM!AG:AG,FAM!C:C,C171)</f>
        <v>0</v>
      </c>
      <c r="G171" s="75">
        <f>SUMIFS(B2S!I:I,B2S!C:C,C171)</f>
        <v>0</v>
      </c>
      <c r="H171" s="75">
        <f>SUMIF(TOP!C:C,'Sum JAN'!C171,TOP!F:F)</f>
        <v>0</v>
      </c>
      <c r="I171" s="109">
        <f t="shared" si="12"/>
        <v>0</v>
      </c>
      <c r="J171" s="101">
        <f>SUMIFS(PSP!V:V,PSP!D:D,C171)</f>
        <v>0</v>
      </c>
      <c r="K171" s="109">
        <f t="shared" ref="K171:K194" si="13">SUM(I171:J171)</f>
        <v>0</v>
      </c>
    </row>
    <row r="172" spans="2:11" s="105" customFormat="1" ht="15" hidden="1" customHeight="1">
      <c r="B172" s="1">
        <v>128</v>
      </c>
      <c r="C172" s="120" t="s">
        <v>1001</v>
      </c>
      <c r="D172" s="1" t="s">
        <v>1349</v>
      </c>
      <c r="E172" s="71">
        <f>SUMIFS(OFM!AD:AD,OFM!C:C,C172)</f>
        <v>0</v>
      </c>
      <c r="F172" s="71">
        <f>SUMIFS(FAM!AG:AG,FAM!C:C,C172)</f>
        <v>0</v>
      </c>
      <c r="G172" s="75">
        <f>SUMIFS(B2S!I:I,B2S!C:C,C172)</f>
        <v>0</v>
      </c>
      <c r="H172" s="75">
        <f>SUMIF(TOP!C:C,'Sum JAN'!C172,TOP!F:F)</f>
        <v>0</v>
      </c>
      <c r="I172" s="109">
        <f t="shared" si="12"/>
        <v>0</v>
      </c>
      <c r="J172" s="101">
        <f>SUMIFS(PSP!V:V,PSP!D:D,C172)</f>
        <v>0</v>
      </c>
      <c r="K172" s="109">
        <f t="shared" si="13"/>
        <v>0</v>
      </c>
    </row>
    <row r="173" spans="2:11" s="105" customFormat="1" ht="15" hidden="1" customHeight="1">
      <c r="B173" s="1">
        <v>152</v>
      </c>
      <c r="C173" s="120" t="s">
        <v>1025</v>
      </c>
      <c r="D173" s="1" t="s">
        <v>1349</v>
      </c>
      <c r="E173" s="71">
        <f>SUMIFS(OFM!AD:AD,OFM!C:C,C173)</f>
        <v>0</v>
      </c>
      <c r="F173" s="71">
        <f>SUMIFS(FAM!AG:AG,FAM!C:C,C173)</f>
        <v>0</v>
      </c>
      <c r="G173" s="75">
        <f>SUMIFS(B2S!I:I,B2S!C:C,C173)</f>
        <v>0</v>
      </c>
      <c r="H173" s="75">
        <f>SUMIF(TOP!C:C,'Sum JAN'!C173,TOP!F:F)</f>
        <v>0</v>
      </c>
      <c r="I173" s="109">
        <f t="shared" si="12"/>
        <v>0</v>
      </c>
      <c r="J173" s="101">
        <f>SUMIFS(PSP!V:V,PSP!D:D,C173)</f>
        <v>0</v>
      </c>
      <c r="K173" s="109">
        <f t="shared" si="13"/>
        <v>0</v>
      </c>
    </row>
    <row r="174" spans="2:11" s="105" customFormat="1" ht="15" hidden="1" customHeight="1">
      <c r="B174" s="1">
        <v>148</v>
      </c>
      <c r="C174" s="120" t="s">
        <v>1021</v>
      </c>
      <c r="D174" s="1" t="s">
        <v>1349</v>
      </c>
      <c r="E174" s="71">
        <f>SUMIFS(OFM!AD:AD,OFM!C:C,C174)</f>
        <v>0</v>
      </c>
      <c r="F174" s="71">
        <f>SUMIFS(FAM!AG:AG,FAM!C:C,C174)</f>
        <v>0</v>
      </c>
      <c r="G174" s="75">
        <f>SUMIFS(B2S!I:I,B2S!C:C,C174)</f>
        <v>0</v>
      </c>
      <c r="H174" s="75">
        <f>SUMIF(TOP!C:C,'Sum JAN'!C174,TOP!F:F)</f>
        <v>0</v>
      </c>
      <c r="I174" s="109">
        <f t="shared" ref="I174:I194" si="14">SUM(E174:H174)</f>
        <v>0</v>
      </c>
      <c r="J174" s="101">
        <f>SUMIFS(PSP!V:V,PSP!D:D,C174)</f>
        <v>0</v>
      </c>
      <c r="K174" s="109">
        <f t="shared" si="13"/>
        <v>0</v>
      </c>
    </row>
    <row r="175" spans="2:11" s="105" customFormat="1" ht="15" hidden="1" customHeight="1">
      <c r="B175" s="102">
        <v>162</v>
      </c>
      <c r="C175" s="104" t="s">
        <v>1320</v>
      </c>
      <c r="D175" s="1" t="s">
        <v>1349</v>
      </c>
      <c r="E175" s="71">
        <f>SUMIFS(OFM!AD:AD,OFM!C:C,C175)</f>
        <v>0</v>
      </c>
      <c r="F175" s="71">
        <f>SUMIFS(FAM!AG:AG,FAM!C:C,C175)</f>
        <v>0</v>
      </c>
      <c r="G175" s="75">
        <f>SUMIFS(B2S!I:I,B2S!C:C,C175)</f>
        <v>0</v>
      </c>
      <c r="H175" s="75">
        <f>SUMIF(TOP!C:C,'Sum JAN'!C175,TOP!F:F)</f>
        <v>0</v>
      </c>
      <c r="I175" s="109">
        <f t="shared" si="14"/>
        <v>0</v>
      </c>
      <c r="J175" s="101">
        <f>SUMIFS(PSP!V:V,PSP!D:D,C175)</f>
        <v>0</v>
      </c>
      <c r="K175" s="109">
        <f t="shared" si="13"/>
        <v>0</v>
      </c>
    </row>
    <row r="176" spans="2:11" s="105" customFormat="1" ht="15" hidden="1" customHeight="1">
      <c r="B176" s="1">
        <v>117</v>
      </c>
      <c r="C176" s="120" t="s">
        <v>990</v>
      </c>
      <c r="D176" s="1" t="s">
        <v>1349</v>
      </c>
      <c r="E176" s="71">
        <f>SUMIFS(OFM!AD:AD,OFM!C:C,C176)</f>
        <v>0</v>
      </c>
      <c r="F176" s="71">
        <f>SUMIFS(FAM!AG:AG,FAM!C:C,C176)</f>
        <v>0</v>
      </c>
      <c r="G176" s="75">
        <f>SUMIFS(B2S!I:I,B2S!C:C,C176)</f>
        <v>0</v>
      </c>
      <c r="H176" s="75">
        <f>SUMIF(TOP!C:C,'Sum JAN'!C176,TOP!F:F)</f>
        <v>0</v>
      </c>
      <c r="I176" s="109">
        <f t="shared" si="14"/>
        <v>0</v>
      </c>
      <c r="J176" s="101">
        <f>SUMIFS(PSP!V:V,PSP!D:D,C176)</f>
        <v>0</v>
      </c>
      <c r="K176" s="109">
        <f t="shared" si="13"/>
        <v>0</v>
      </c>
    </row>
    <row r="177" spans="2:11" s="105" customFormat="1" ht="15" hidden="1" customHeight="1">
      <c r="B177" s="1">
        <v>122</v>
      </c>
      <c r="C177" s="1" t="s">
        <v>995</v>
      </c>
      <c r="D177" s="1" t="s">
        <v>1349</v>
      </c>
      <c r="E177" s="71">
        <f>SUMIFS(OFM!AD:AD,OFM!C:C,C177)</f>
        <v>0</v>
      </c>
      <c r="F177" s="71">
        <f>SUMIFS(FAM!AG:AG,FAM!C:C,C177)</f>
        <v>0</v>
      </c>
      <c r="G177" s="75">
        <f>SUMIFS(B2S!I:I,B2S!C:C,C177)</f>
        <v>0</v>
      </c>
      <c r="H177" s="75">
        <f>SUMIF(TOP!C:C,'Sum JAN'!C177,TOP!F:F)</f>
        <v>0</v>
      </c>
      <c r="I177" s="109">
        <f t="shared" si="14"/>
        <v>0</v>
      </c>
      <c r="J177" s="101">
        <f>SUMIFS(PSP!V:V,PSP!D:D,C177)</f>
        <v>0</v>
      </c>
      <c r="K177" s="109">
        <f t="shared" si="13"/>
        <v>0</v>
      </c>
    </row>
    <row r="178" spans="2:11" s="105" customFormat="1" ht="15" customHeight="1">
      <c r="B178" s="1">
        <v>15</v>
      </c>
      <c r="C178" s="1" t="s">
        <v>38</v>
      </c>
      <c r="D178" s="1" t="s">
        <v>1349</v>
      </c>
      <c r="E178" s="71">
        <f>SUMIFS(OFM!AG:AG,OFM!C:C,C178)</f>
        <v>9782.25</v>
      </c>
      <c r="F178" s="71">
        <f>SUMIFS(FAM!AG:AG,FAM!C:C,C178)</f>
        <v>7150.5</v>
      </c>
      <c r="G178" s="75">
        <f>SUMIFS(B2S!I:I,B2S!C:C,C178)</f>
        <v>0</v>
      </c>
      <c r="H178" s="75">
        <f>SUMIF(TOP!C:C,'Sum JAN'!C178,TOP!F:F)</f>
        <v>0</v>
      </c>
      <c r="I178" s="109">
        <f t="shared" si="14"/>
        <v>16932.75</v>
      </c>
      <c r="J178" s="101">
        <f>SUMIFS(PSP!V:V,PSP!D:D,C178)</f>
        <v>13085</v>
      </c>
      <c r="K178" s="109">
        <f t="shared" si="13"/>
        <v>30017.75</v>
      </c>
    </row>
    <row r="179" spans="2:11" s="105" customFormat="1" ht="15" customHeight="1">
      <c r="B179" s="1">
        <v>33</v>
      </c>
      <c r="C179" s="120" t="s">
        <v>602</v>
      </c>
      <c r="D179" s="1" t="s">
        <v>1349</v>
      </c>
      <c r="E179" s="71">
        <f>SUMIFS(OFM!AG:AG,OFM!C:C,C179)</f>
        <v>0</v>
      </c>
      <c r="F179" s="71">
        <f>SUMIFS(FAM!AG:AG,FAM!C:C,C179)</f>
        <v>116.5</v>
      </c>
      <c r="G179" s="75">
        <f>SUMIFS(B2S!I:I,B2S!C:C,C179)</f>
        <v>0</v>
      </c>
      <c r="H179" s="75">
        <f>SUMIF(TOP!C:C,'Sum JAN'!C179,TOP!F:F)</f>
        <v>0</v>
      </c>
      <c r="I179" s="109">
        <f t="shared" si="14"/>
        <v>116.5</v>
      </c>
      <c r="J179" s="101">
        <f>SUMIFS(PSP!V:V,PSP!D:D,C179)</f>
        <v>1055</v>
      </c>
      <c r="K179" s="109">
        <f t="shared" si="13"/>
        <v>1171.5</v>
      </c>
    </row>
    <row r="180" spans="2:11" s="105" customFormat="1" ht="15" hidden="1" customHeight="1">
      <c r="B180" s="102">
        <v>174</v>
      </c>
      <c r="C180" s="104" t="s">
        <v>1332</v>
      </c>
      <c r="D180" s="1" t="s">
        <v>1349</v>
      </c>
      <c r="E180" s="71">
        <f>SUMIFS(OFM!AD:AD,OFM!C:C,C180)</f>
        <v>0</v>
      </c>
      <c r="F180" s="71">
        <f>SUMIFS(FAM!AG:AG,FAM!C:C,C180)</f>
        <v>0</v>
      </c>
      <c r="G180" s="75">
        <f>SUMIFS(B2S!I:I,B2S!C:C,C180)</f>
        <v>0</v>
      </c>
      <c r="H180" s="75">
        <f>SUMIF(TOP!C:C,'Sum JAN'!C180,TOP!F:F)</f>
        <v>0</v>
      </c>
      <c r="I180" s="109">
        <f t="shared" si="14"/>
        <v>0</v>
      </c>
      <c r="J180" s="101">
        <f>SUMIFS(PSP!V:V,PSP!D:D,C180)</f>
        <v>0</v>
      </c>
      <c r="K180" s="109">
        <f t="shared" si="13"/>
        <v>0</v>
      </c>
    </row>
    <row r="181" spans="2:11" s="105" customFormat="1" ht="15" customHeight="1">
      <c r="B181" s="1">
        <v>19</v>
      </c>
      <c r="C181" s="120" t="s">
        <v>19</v>
      </c>
      <c r="D181" s="1" t="s">
        <v>1349</v>
      </c>
      <c r="E181" s="71">
        <f>SUMIFS(OFM!AG:AG,OFM!C:C,C181)</f>
        <v>0</v>
      </c>
      <c r="F181" s="71">
        <f>SUMIFS(FAM!AG:AG,FAM!C:C,C181)</f>
        <v>25132</v>
      </c>
      <c r="G181" s="75">
        <f>SUMIFS(B2S!I:I,B2S!C:C,C181)</f>
        <v>0</v>
      </c>
      <c r="H181" s="75">
        <f>SUMIF(TOP!C:C,'Sum JAN'!C181,TOP!F:F)</f>
        <v>1331</v>
      </c>
      <c r="I181" s="109">
        <f t="shared" si="14"/>
        <v>26463</v>
      </c>
      <c r="J181" s="101">
        <f>SUMIFS(PSP!V:V,PSP!D:D,C181)</f>
        <v>21412.5</v>
      </c>
      <c r="K181" s="109">
        <f t="shared" si="13"/>
        <v>47875.5</v>
      </c>
    </row>
    <row r="182" spans="2:11" s="105" customFormat="1" ht="15" hidden="1" customHeight="1">
      <c r="B182" s="1">
        <v>104</v>
      </c>
      <c r="C182" s="120" t="s">
        <v>977</v>
      </c>
      <c r="D182" s="1" t="s">
        <v>1349</v>
      </c>
      <c r="E182" s="71">
        <f>SUMIFS(OFM!AD:AD,OFM!C:C,C182)</f>
        <v>0</v>
      </c>
      <c r="F182" s="71">
        <f>SUMIFS(FAM!AG:AG,FAM!C:C,C182)</f>
        <v>0</v>
      </c>
      <c r="G182" s="75">
        <f>SUMIFS(B2S!I:I,B2S!C:C,C182)</f>
        <v>0</v>
      </c>
      <c r="H182" s="75">
        <f>SUMIF(TOP!C:C,'Sum JAN'!C182,TOP!F:F)</f>
        <v>0</v>
      </c>
      <c r="I182" s="109">
        <f t="shared" si="14"/>
        <v>0</v>
      </c>
      <c r="J182" s="101">
        <f>SUMIFS(PSP!V:V,PSP!D:D,C182)</f>
        <v>0</v>
      </c>
      <c r="K182" s="109">
        <f t="shared" si="13"/>
        <v>0</v>
      </c>
    </row>
    <row r="183" spans="2:11" s="105" customFormat="1" ht="15" customHeight="1">
      <c r="B183" s="1">
        <v>24</v>
      </c>
      <c r="C183" s="120" t="s">
        <v>34</v>
      </c>
      <c r="D183" s="1" t="s">
        <v>1349</v>
      </c>
      <c r="E183" s="71">
        <f>SUMIFS(OFM!AG:AG,OFM!C:C,C183)</f>
        <v>4046</v>
      </c>
      <c r="F183" s="71">
        <f>SUMIFS(FAM!AG:AG,FAM!C:C,C183)</f>
        <v>989.5</v>
      </c>
      <c r="G183" s="75">
        <f>SUMIFS(B2S!I:I,B2S!C:C,C183)</f>
        <v>0</v>
      </c>
      <c r="H183" s="75">
        <f>SUMIF(TOP!C:C,'Sum JAN'!C183,TOP!F:F)</f>
        <v>0</v>
      </c>
      <c r="I183" s="109">
        <f t="shared" si="14"/>
        <v>5035.5</v>
      </c>
      <c r="J183" s="101">
        <f>SUMIFS(PSP!V:V,PSP!D:D,C183)</f>
        <v>14561.25</v>
      </c>
      <c r="K183" s="109">
        <f t="shared" si="13"/>
        <v>19596.75</v>
      </c>
    </row>
    <row r="184" spans="2:11" s="105" customFormat="1" ht="15" customHeight="1">
      <c r="B184" s="1">
        <v>37</v>
      </c>
      <c r="C184" s="120" t="s">
        <v>512</v>
      </c>
      <c r="D184" s="1" t="s">
        <v>1349</v>
      </c>
      <c r="E184" s="71">
        <f>SUMIFS(OFM!AG:AG,OFM!C:C,C184)</f>
        <v>0</v>
      </c>
      <c r="F184" s="71">
        <f>SUMIFS(FAM!AG:AG,FAM!C:C,C184)</f>
        <v>0</v>
      </c>
      <c r="G184" s="75">
        <f>SUMIFS(B2S!I:I,B2S!C:C,C184)</f>
        <v>0</v>
      </c>
      <c r="H184" s="75">
        <f>SUMIF(TOP!C:C,'Sum JAN'!C184,TOP!F:F)</f>
        <v>0</v>
      </c>
      <c r="I184" s="109">
        <f t="shared" si="14"/>
        <v>0</v>
      </c>
      <c r="J184" s="101">
        <f>SUMIFS(PSP!V:V,PSP!D:D,C184)</f>
        <v>196.25</v>
      </c>
      <c r="K184" s="109">
        <f t="shared" si="13"/>
        <v>196.25</v>
      </c>
    </row>
    <row r="185" spans="2:11" s="105" customFormat="1" ht="15" hidden="1" customHeight="1">
      <c r="B185" s="1">
        <v>94</v>
      </c>
      <c r="C185" s="1" t="s">
        <v>967</v>
      </c>
      <c r="D185" s="1" t="s">
        <v>1349</v>
      </c>
      <c r="E185" s="71">
        <f>SUMIFS(OFM!AD:AD,OFM!C:C,C185)</f>
        <v>0</v>
      </c>
      <c r="F185" s="71">
        <f>SUMIFS(FAM!AG:AG,FAM!C:C,C185)</f>
        <v>0</v>
      </c>
      <c r="G185" s="75">
        <f>SUMIFS(B2S!I:I,B2S!C:C,C185)</f>
        <v>0</v>
      </c>
      <c r="H185" s="75">
        <f>SUMIF(TOP!C:C,'Sum JAN'!C185,TOP!F:F)</f>
        <v>0</v>
      </c>
      <c r="I185" s="109">
        <f t="shared" si="14"/>
        <v>0</v>
      </c>
      <c r="J185" s="101">
        <f>SUMIFS(PSP!V:V,PSP!D:D,C185)</f>
        <v>0</v>
      </c>
      <c r="K185" s="109">
        <f t="shared" si="13"/>
        <v>0</v>
      </c>
    </row>
    <row r="186" spans="2:11" s="105" customFormat="1" ht="15" customHeight="1">
      <c r="B186" s="1">
        <v>35</v>
      </c>
      <c r="C186" s="1" t="s">
        <v>313</v>
      </c>
      <c r="D186" s="1" t="s">
        <v>1349</v>
      </c>
      <c r="E186" s="71">
        <f>SUMIFS(OFM!AG:AG,OFM!C:C,C186)</f>
        <v>30360.75</v>
      </c>
      <c r="F186" s="71">
        <f>SUMIFS(FAM!AG:AG,FAM!C:C,C186)</f>
        <v>7317.75</v>
      </c>
      <c r="G186" s="75">
        <f>SUMIFS(B2S!I:I,B2S!C:C,C186)</f>
        <v>0</v>
      </c>
      <c r="H186" s="75">
        <f>SUMIF(TOP!C:C,'Sum JAN'!C186,TOP!F:F)</f>
        <v>0</v>
      </c>
      <c r="I186" s="109">
        <f t="shared" si="14"/>
        <v>37678.5</v>
      </c>
      <c r="J186" s="101">
        <f>SUMIFS(PSP!V:V,PSP!D:D,C186)</f>
        <v>911.25</v>
      </c>
      <c r="K186" s="109">
        <f t="shared" si="13"/>
        <v>38589.75</v>
      </c>
    </row>
    <row r="187" spans="2:11" s="105" customFormat="1" ht="15" customHeight="1">
      <c r="B187" s="1">
        <v>53</v>
      </c>
      <c r="C187" s="1" t="s">
        <v>637</v>
      </c>
      <c r="D187" s="1" t="s">
        <v>1349</v>
      </c>
      <c r="E187" s="71">
        <f>SUMIFS(OFM!AG:AG,OFM!C:C,C187)</f>
        <v>0</v>
      </c>
      <c r="F187" s="71">
        <f>SUMIFS(FAM!AG:AG,FAM!C:C,C187)</f>
        <v>777</v>
      </c>
      <c r="G187" s="75">
        <f>SUMIFS(B2S!I:I,B2S!C:C,C187)</f>
        <v>0</v>
      </c>
      <c r="H187" s="75">
        <f>SUMIF(TOP!C:C,'Sum JAN'!C187,TOP!F:F)</f>
        <v>0</v>
      </c>
      <c r="I187" s="109">
        <f t="shared" si="14"/>
        <v>777</v>
      </c>
      <c r="J187" s="101">
        <f>SUMIFS(PSP!V:V,PSP!D:D,C187)</f>
        <v>1151.25</v>
      </c>
      <c r="K187" s="109">
        <f t="shared" si="13"/>
        <v>1928.25</v>
      </c>
    </row>
    <row r="188" spans="2:11" s="105" customFormat="1" ht="15" customHeight="1">
      <c r="B188" s="1">
        <v>78</v>
      </c>
      <c r="C188" s="1" t="s">
        <v>372</v>
      </c>
      <c r="D188" s="1" t="s">
        <v>1349</v>
      </c>
      <c r="E188" s="71">
        <f>SUMIFS(OFM!AG:AG,OFM!C:C,C188)</f>
        <v>0</v>
      </c>
      <c r="F188" s="71">
        <f>SUMIFS(FAM!AG:AG,FAM!C:C,C188)</f>
        <v>510.75</v>
      </c>
      <c r="G188" s="75">
        <f>SUMIFS(B2S!I:I,B2S!C:C,C188)</f>
        <v>0</v>
      </c>
      <c r="H188" s="75">
        <f>SUMIF(TOP!C:C,'Sum JAN'!C188,TOP!F:F)</f>
        <v>0</v>
      </c>
      <c r="I188" s="109">
        <f t="shared" si="14"/>
        <v>510.75</v>
      </c>
      <c r="J188" s="101">
        <f>SUMIFS(PSP!V:V,PSP!D:D,C188)</f>
        <v>4111.25</v>
      </c>
      <c r="K188" s="109">
        <f t="shared" si="13"/>
        <v>4622</v>
      </c>
    </row>
    <row r="189" spans="2:11" s="105" customFormat="1" ht="15" hidden="1" customHeight="1">
      <c r="B189" s="102">
        <v>178</v>
      </c>
      <c r="C189" s="103" t="s">
        <v>1336</v>
      </c>
      <c r="D189" s="1" t="s">
        <v>1349</v>
      </c>
      <c r="E189" s="71">
        <f>SUMIFS(OFM!AD:AD,OFM!C:C,C189)</f>
        <v>0</v>
      </c>
      <c r="F189" s="71">
        <f>SUMIFS(FAM!AG:AG,FAM!C:C,C189)</f>
        <v>0</v>
      </c>
      <c r="G189" s="75">
        <f>SUMIFS(B2S!I:I,B2S!C:C,C189)</f>
        <v>0</v>
      </c>
      <c r="H189" s="75">
        <f>SUMIF(TOP!C:C,'Sum JAN'!C189,TOP!F:F)</f>
        <v>0</v>
      </c>
      <c r="I189" s="109">
        <f t="shared" si="14"/>
        <v>0</v>
      </c>
      <c r="J189" s="101">
        <f>SUMIFS(PSP!V:V,PSP!D:D,C189)</f>
        <v>0</v>
      </c>
      <c r="K189" s="109">
        <f t="shared" si="13"/>
        <v>0</v>
      </c>
    </row>
    <row r="190" spans="2:11" s="105" customFormat="1" ht="15" hidden="1" customHeight="1">
      <c r="B190" s="102">
        <v>164</v>
      </c>
      <c r="C190" s="103" t="s">
        <v>1322</v>
      </c>
      <c r="D190" s="1" t="s">
        <v>1349</v>
      </c>
      <c r="E190" s="71">
        <f>SUMIFS(OFM!AD:AD,OFM!C:C,C190)</f>
        <v>0</v>
      </c>
      <c r="F190" s="71">
        <f>SUMIFS(FAM!AG:AG,FAM!C:C,C190)</f>
        <v>0</v>
      </c>
      <c r="G190" s="75">
        <f>SUMIFS(B2S!I:I,B2S!C:C,C190)</f>
        <v>0</v>
      </c>
      <c r="H190" s="75">
        <f>SUMIF(TOP!C:C,'Sum JAN'!C190,TOP!F:F)</f>
        <v>0</v>
      </c>
      <c r="I190" s="109">
        <f t="shared" si="14"/>
        <v>0</v>
      </c>
      <c r="J190" s="101">
        <f>SUMIFS(PSP!V:V,PSP!D:D,C190)</f>
        <v>0</v>
      </c>
      <c r="K190" s="109">
        <f t="shared" si="13"/>
        <v>0</v>
      </c>
    </row>
    <row r="191" spans="2:11" s="105" customFormat="1" ht="15" hidden="1" customHeight="1">
      <c r="B191" s="1">
        <v>131</v>
      </c>
      <c r="C191" s="1" t="s">
        <v>1004</v>
      </c>
      <c r="D191" s="1" t="s">
        <v>1349</v>
      </c>
      <c r="E191" s="71">
        <f>SUMIFS(OFM!AD:AD,OFM!C:C,C191)</f>
        <v>0</v>
      </c>
      <c r="F191" s="71">
        <f>SUMIFS(FAM!AG:AG,FAM!C:C,C191)</f>
        <v>0</v>
      </c>
      <c r="G191" s="75">
        <f>SUMIFS(B2S!I:I,B2S!C:C,C191)</f>
        <v>0</v>
      </c>
      <c r="H191" s="75">
        <f>SUMIF(TOP!C:C,'Sum JAN'!C191,TOP!F:F)</f>
        <v>0</v>
      </c>
      <c r="I191" s="109">
        <f t="shared" si="14"/>
        <v>0</v>
      </c>
      <c r="J191" s="101">
        <f>SUMIFS(PSP!V:V,PSP!D:D,C191)</f>
        <v>0</v>
      </c>
      <c r="K191" s="109">
        <f t="shared" si="13"/>
        <v>0</v>
      </c>
    </row>
    <row r="192" spans="2:11" s="105" customFormat="1" ht="15" hidden="1" customHeight="1">
      <c r="B192" s="102">
        <v>180</v>
      </c>
      <c r="C192" s="103" t="s">
        <v>1338</v>
      </c>
      <c r="D192" s="1" t="s">
        <v>1349</v>
      </c>
      <c r="E192" s="71">
        <f>SUMIFS(OFM!AD:AD,OFM!C:C,C192)</f>
        <v>0</v>
      </c>
      <c r="F192" s="71">
        <f>SUMIFS(FAM!AG:AG,FAM!C:C,C192)</f>
        <v>0</v>
      </c>
      <c r="G192" s="75">
        <f>SUMIFS(B2S!I:I,B2S!C:C,C192)</f>
        <v>0</v>
      </c>
      <c r="H192" s="75">
        <f>SUMIF(TOP!C:C,'Sum JAN'!C192,TOP!F:F)</f>
        <v>0</v>
      </c>
      <c r="I192" s="109">
        <f t="shared" si="14"/>
        <v>0</v>
      </c>
      <c r="J192" s="101">
        <f>SUMIFS(PSP!V:V,PSP!D:D,C192)</f>
        <v>0</v>
      </c>
      <c r="K192" s="109">
        <f t="shared" si="13"/>
        <v>0</v>
      </c>
    </row>
    <row r="193" spans="2:11" s="105" customFormat="1" ht="15" hidden="1" customHeight="1">
      <c r="B193" s="102">
        <v>161</v>
      </c>
      <c r="C193" s="103" t="s">
        <v>1319</v>
      </c>
      <c r="D193" s="1" t="s">
        <v>1349</v>
      </c>
      <c r="E193" s="71">
        <f>SUMIFS(OFM!AD:AD,OFM!C:C,C193)</f>
        <v>0</v>
      </c>
      <c r="F193" s="71">
        <f>SUMIFS(FAM!AG:AG,FAM!C:C,C193)</f>
        <v>0</v>
      </c>
      <c r="G193" s="75">
        <f>SUMIFS(B2S!I:I,B2S!C:C,C193)</f>
        <v>0</v>
      </c>
      <c r="H193" s="75">
        <f>SUMIF(TOP!C:C,'Sum JAN'!C193,TOP!F:F)</f>
        <v>0</v>
      </c>
      <c r="I193" s="109">
        <f t="shared" si="14"/>
        <v>0</v>
      </c>
      <c r="J193" s="101">
        <f>SUMIFS(PSP!V:V,PSP!D:D,C193)</f>
        <v>0</v>
      </c>
      <c r="K193" s="109">
        <f t="shared" si="13"/>
        <v>0</v>
      </c>
    </row>
    <row r="194" spans="2:11" ht="12.75" hidden="1">
      <c r="B194" s="1">
        <v>140</v>
      </c>
      <c r="C194" s="1" t="s">
        <v>1013</v>
      </c>
      <c r="D194" s="1" t="s">
        <v>1349</v>
      </c>
      <c r="E194" s="71">
        <f>SUMIFS(OFM!AD:AD,OFM!C:C,C194)</f>
        <v>0</v>
      </c>
      <c r="F194" s="71">
        <f>SUMIFS(FAM!AG:AG,FAM!C:C,C194)</f>
        <v>0</v>
      </c>
      <c r="G194" s="75">
        <f>SUMIFS(B2S!I:I,B2S!C:C,C194)</f>
        <v>0</v>
      </c>
      <c r="H194" s="75">
        <f>SUMIF(TOP!C:C,'Sum JAN'!C194,TOP!F:F)</f>
        <v>0</v>
      </c>
      <c r="I194" s="109">
        <f t="shared" si="14"/>
        <v>0</v>
      </c>
      <c r="J194" s="101">
        <f>SUMIFS(PSP!V:V,PSP!D:D,C194)</f>
        <v>0</v>
      </c>
      <c r="K194" s="109">
        <f t="shared" si="13"/>
        <v>0</v>
      </c>
    </row>
  </sheetData>
  <autoFilter ref="A7:K194" xr:uid="{00000000-0009-0000-0000-00000A000000}">
    <filterColumn colId="3">
      <filters>
        <filter val="FC"/>
      </filters>
    </filterColumn>
    <filterColumn colId="9">
      <filters>
        <filter val="1,055.00"/>
        <filter val="1,150.00"/>
        <filter val="1,151.25"/>
        <filter val="1,327.50"/>
        <filter val="1,355.00"/>
        <filter val="1,371.25"/>
        <filter val="1,445.00"/>
        <filter val="1,738.75"/>
        <filter val="1,843.75"/>
        <filter val="10,160.00"/>
        <filter val="11,045.00"/>
        <filter val="11,737.50"/>
        <filter val="12,045.00"/>
        <filter val="12,291.25"/>
        <filter val="12,916.25"/>
        <filter val="13,085.00"/>
        <filter val="13,448.75"/>
        <filter val="14,561.25"/>
        <filter val="196.25"/>
        <filter val="2,062.50"/>
        <filter val="2,123.75"/>
        <filter val="2,326.25"/>
        <filter val="2,697.50"/>
        <filter val="21,412.50"/>
        <filter val="23,322.50"/>
        <filter val="27,395.00"/>
        <filter val="275.00"/>
        <filter val="3,636.25"/>
        <filter val="3,957.50"/>
        <filter val="4,111.25"/>
        <filter val="4,358.75"/>
        <filter val="4,862.50"/>
        <filter val="407.50"/>
        <filter val="42,988.75"/>
        <filter val="5,723.75"/>
        <filter val="5,767.50"/>
        <filter val="50,190.00"/>
        <filter val="6,286.25"/>
        <filter val="6,308.75"/>
        <filter val="6,501.25"/>
        <filter val="6,547.50"/>
        <filter val="7,558.75"/>
        <filter val="741.25"/>
        <filter val="755.00"/>
        <filter val="8,423.75"/>
        <filter val="911.25"/>
        <filter val="940.00"/>
      </filters>
    </filterColumn>
    <filterColumn colId="10">
      <filters>
        <filter val="1,079.75"/>
        <filter val="1,148.25"/>
        <filter val="1,171.50"/>
        <filter val="1,313.50"/>
        <filter val="1,738.75"/>
        <filter val="1,928.25"/>
        <filter val="10,641.25"/>
        <filter val="103,043.25"/>
        <filter val="11,165.75"/>
        <filter val="112,456.25"/>
        <filter val="12,291.25"/>
        <filter val="15,076.50"/>
        <filter val="16,286.00"/>
        <filter val="16,641.50"/>
        <filter val="17,185.50"/>
        <filter val="17,282.25"/>
        <filter val="179,818.00"/>
        <filter val="18,104.25"/>
        <filter val="18,866.75"/>
        <filter val="18,973.75"/>
        <filter val="19,596.75"/>
        <filter val="19,942.75"/>
        <filter val="196.25"/>
        <filter val="2,123.75"/>
        <filter val="2,278.00"/>
        <filter val="2,326.25"/>
        <filter val="2,444.25"/>
        <filter val="2,697.50"/>
        <filter val="20,602.75"/>
        <filter val="20,627.25"/>
        <filter val="21,707.25"/>
        <filter val="213,987.50"/>
        <filter val="22,339.00"/>
        <filter val="22,992.50"/>
        <filter val="3,307.25"/>
        <filter val="3,879.50"/>
        <filter val="3,957.50"/>
        <filter val="30,017.75"/>
        <filter val="355,129.50"/>
        <filter val="37,664.75"/>
        <filter val="37,897.75"/>
        <filter val="38,589.75"/>
        <filter val="4,584.75"/>
        <filter val="4,622.00"/>
        <filter val="40,151.50"/>
        <filter val="407.50"/>
        <filter val="47,875.50"/>
        <filter val="5,283.25"/>
        <filter val="6,501.25"/>
        <filter val="61,409.25"/>
        <filter val="621.75"/>
        <filter val="66,807.75"/>
        <filter val="7,136.25"/>
        <filter val="7,334.50"/>
        <filter val="8,098.25"/>
        <filter val="8,471.00"/>
        <filter val="9,789.50"/>
        <filter val="9,955.75"/>
      </filters>
    </filterColumn>
  </autoFilter>
  <mergeCells count="9">
    <mergeCell ref="I1:J2"/>
    <mergeCell ref="B6:C6"/>
    <mergeCell ref="K3:K4"/>
    <mergeCell ref="B5:C5"/>
    <mergeCell ref="B3:B4"/>
    <mergeCell ref="C3:C4"/>
    <mergeCell ref="I3:I4"/>
    <mergeCell ref="J3:J4"/>
    <mergeCell ref="D3:D4"/>
  </mergeCells>
  <pageMargins left="0.7" right="0.7" top="0.75" bottom="0.75" header="0.3" footer="0.3"/>
  <pageSetup paperSize="260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B1:L180"/>
  <sheetViews>
    <sheetView showGridLines="0" topLeftCell="B1" zoomScale="90" zoomScaleNormal="90" workbookViewId="0">
      <pane xSplit="2" ySplit="9" topLeftCell="D20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9.140625" defaultRowHeight="15" customHeight="1"/>
  <cols>
    <col min="1" max="1" width="4" style="62" customWidth="1"/>
    <col min="2" max="2" width="7.28515625" style="61" customWidth="1"/>
    <col min="3" max="3" width="6.5703125" style="61" bestFit="1" customWidth="1"/>
    <col min="4" max="4" width="11.140625" style="61" customWidth="1"/>
    <col min="5" max="5" width="15.7109375" style="63" customWidth="1"/>
    <col min="6" max="7" width="15.7109375" style="62" customWidth="1"/>
    <col min="8" max="9" width="12.42578125" style="62" customWidth="1"/>
    <col min="10" max="10" width="18" style="112" customWidth="1"/>
    <col min="11" max="11" width="19.28515625" style="100" customWidth="1"/>
    <col min="12" max="12" width="18.7109375" style="100" customWidth="1"/>
    <col min="13" max="16384" width="9.140625" style="62"/>
  </cols>
  <sheetData>
    <row r="1" spans="2:12" ht="15" customHeight="1">
      <c r="J1" s="285" t="s">
        <v>1361</v>
      </c>
      <c r="K1" s="285"/>
    </row>
    <row r="2" spans="2:12" ht="15" customHeight="1">
      <c r="B2" s="60" t="s">
        <v>1424</v>
      </c>
      <c r="E2" s="58"/>
      <c r="F2" s="55"/>
      <c r="G2" s="55"/>
      <c r="H2" s="55"/>
      <c r="I2" s="55"/>
      <c r="J2" s="286"/>
      <c r="K2" s="286"/>
      <c r="L2" s="111"/>
    </row>
    <row r="3" spans="2:12" ht="15" customHeight="1">
      <c r="B3" s="287" t="s">
        <v>1026</v>
      </c>
      <c r="C3" s="287" t="s">
        <v>926</v>
      </c>
      <c r="D3" s="279" t="s">
        <v>1348</v>
      </c>
      <c r="E3" s="113" t="s">
        <v>45</v>
      </c>
      <c r="F3" s="114" t="s">
        <v>262</v>
      </c>
      <c r="G3" s="114" t="s">
        <v>921</v>
      </c>
      <c r="H3" s="115" t="s">
        <v>1316</v>
      </c>
      <c r="I3" s="115" t="s">
        <v>1421</v>
      </c>
      <c r="J3" s="288" t="s">
        <v>1422</v>
      </c>
      <c r="K3" s="290" t="s">
        <v>1423</v>
      </c>
      <c r="L3" s="279" t="s">
        <v>925</v>
      </c>
    </row>
    <row r="4" spans="2:12" ht="15.75" customHeight="1">
      <c r="B4" s="287"/>
      <c r="C4" s="287"/>
      <c r="D4" s="280"/>
      <c r="E4" s="113" t="s">
        <v>1420</v>
      </c>
      <c r="F4" s="113" t="s">
        <v>1420</v>
      </c>
      <c r="G4" s="113" t="s">
        <v>1420</v>
      </c>
      <c r="H4" s="113" t="s">
        <v>1420</v>
      </c>
      <c r="I4" s="113" t="s">
        <v>1420</v>
      </c>
      <c r="J4" s="289"/>
      <c r="K4" s="291"/>
      <c r="L4" s="280"/>
    </row>
    <row r="5" spans="2:12" ht="17.25" hidden="1" customHeight="1">
      <c r="B5" s="281" t="s">
        <v>1028</v>
      </c>
      <c r="C5" s="282"/>
      <c r="D5" s="122"/>
      <c r="E5" s="116">
        <f>SUM(E10:E180)</f>
        <v>549519</v>
      </c>
      <c r="F5" s="116">
        <f>SUM(F10:F180)</f>
        <v>803145.5</v>
      </c>
      <c r="G5" s="116">
        <f>SUM(G10:G180)</f>
        <v>43674.75</v>
      </c>
      <c r="H5" s="116">
        <f>SUM(H10:H180)</f>
        <v>68664.25</v>
      </c>
      <c r="I5" s="116"/>
      <c r="J5" s="116">
        <f>SUM(J10:J180)</f>
        <v>1471330</v>
      </c>
      <c r="K5" s="116">
        <f>SUM(K10:K180)</f>
        <v>648426</v>
      </c>
      <c r="L5" s="116">
        <f>SUM(L10:L180)</f>
        <v>2119756</v>
      </c>
    </row>
    <row r="6" spans="2:12" ht="17.25" customHeight="1">
      <c r="B6" s="283" t="s">
        <v>1541</v>
      </c>
      <c r="C6" s="284"/>
      <c r="D6" s="151"/>
      <c r="E6" s="152">
        <f>SUM(E7:E8)</f>
        <v>549519</v>
      </c>
      <c r="F6" s="152">
        <f t="shared" ref="F6:I6" si="0">SUM(F7:F8)</f>
        <v>803145.5</v>
      </c>
      <c r="G6" s="152">
        <f t="shared" si="0"/>
        <v>43674.75</v>
      </c>
      <c r="H6" s="152">
        <f t="shared" si="0"/>
        <v>68664.25</v>
      </c>
      <c r="I6" s="152">
        <f t="shared" si="0"/>
        <v>13860.75</v>
      </c>
      <c r="J6" s="152">
        <f>SUM(J7:J8)</f>
        <v>1478864.25</v>
      </c>
      <c r="K6" s="152">
        <f>SUM(K7:K8)</f>
        <v>648426</v>
      </c>
      <c r="L6" s="152">
        <f>SUM(L7:L8)</f>
        <v>2127290.25</v>
      </c>
    </row>
    <row r="7" spans="2:12" ht="17.25" customHeight="1">
      <c r="B7" s="281" t="s">
        <v>1362</v>
      </c>
      <c r="C7" s="282"/>
      <c r="D7" s="122"/>
      <c r="E7" s="116">
        <f>SUMIFS(E:E,D:D,"FC")</f>
        <v>307887.25</v>
      </c>
      <c r="F7" s="116">
        <f>SUMIFS(F:F,D:D,"FC")</f>
        <v>576628.25</v>
      </c>
      <c r="G7" s="116">
        <f>SUMIFS(G:G,D:D,"FC")</f>
        <v>9069.5</v>
      </c>
      <c r="H7" s="116">
        <f>SUMIFS(H:H,D:D,"FC")</f>
        <v>41784.75</v>
      </c>
      <c r="I7" s="116">
        <f>SUMIFS(I:I,D:D,"FC")</f>
        <v>6326.5</v>
      </c>
      <c r="J7" s="116">
        <f>SUM(E7:I7)</f>
        <v>941696.25</v>
      </c>
      <c r="K7" s="116">
        <f>SUMIFS(K:K,D:D,"FC")</f>
        <v>400116</v>
      </c>
      <c r="L7" s="116">
        <f>SUM(J7:K7)</f>
        <v>1341812.25</v>
      </c>
    </row>
    <row r="8" spans="2:12" ht="17.25" customHeight="1">
      <c r="B8" s="281" t="s">
        <v>1540</v>
      </c>
      <c r="C8" s="282"/>
      <c r="D8" s="125"/>
      <c r="E8" s="116">
        <f>SUMIFS(E:E,D:D,"KE")</f>
        <v>241631.75</v>
      </c>
      <c r="F8" s="116">
        <f>SUMIFS(F:F,D:D,"KE")</f>
        <v>226517.25</v>
      </c>
      <c r="G8" s="116">
        <f>SUMIFS(G:G,D:D,"KE")</f>
        <v>34605.25</v>
      </c>
      <c r="H8" s="116">
        <f>SUMIFS(H:H,D:D,"KE")</f>
        <v>26879.5</v>
      </c>
      <c r="I8" s="116">
        <f>SUMIFS(I:I,D:D,"KE")</f>
        <v>7534.25</v>
      </c>
      <c r="J8" s="116">
        <f>SUM(E8:I8)</f>
        <v>537168</v>
      </c>
      <c r="K8" s="116">
        <f>SUMIFS(K:K,D:D,"KE")</f>
        <v>248310</v>
      </c>
      <c r="L8" s="116">
        <f t="shared" ref="L8:L9" si="1">SUM(J8:K8)</f>
        <v>785478</v>
      </c>
    </row>
    <row r="9" spans="2:12" ht="4.5" customHeight="1">
      <c r="B9" s="121"/>
      <c r="C9" s="122"/>
      <c r="D9" s="122"/>
      <c r="E9" s="116"/>
      <c r="F9" s="116"/>
      <c r="G9" s="116"/>
      <c r="H9" s="116"/>
      <c r="I9" s="116"/>
      <c r="J9" s="116"/>
      <c r="K9" s="119"/>
      <c r="L9" s="116">
        <f t="shared" si="1"/>
        <v>0</v>
      </c>
    </row>
    <row r="10" spans="2:12" s="100" customFormat="1" ht="15" hidden="1" customHeight="1">
      <c r="B10" s="146">
        <v>0</v>
      </c>
      <c r="C10" s="146" t="s">
        <v>244</v>
      </c>
      <c r="D10" s="146" t="s">
        <v>1038</v>
      </c>
      <c r="E10" s="147">
        <f>SUMIFS(OFM!AJ:AJ,OFM!C:C,C10)</f>
        <v>0</v>
      </c>
      <c r="F10" s="147">
        <f>SUMIFS(FAM!AJ:AJ,FAM!C:C,C10)</f>
        <v>12846.5</v>
      </c>
      <c r="G10" s="148">
        <f>SUMIFS(B2S!L:L,B2S!C:C,C10)</f>
        <v>0</v>
      </c>
      <c r="H10" s="148">
        <f>SUMIF(TOP!C:C,C10,TOP!I:I)</f>
        <v>0</v>
      </c>
      <c r="I10" s="148">
        <f>SUMIF(LEG!C:C,'Sum FEB'!C11,LEG!I:I)</f>
        <v>0</v>
      </c>
      <c r="J10" s="149">
        <f t="shared" ref="J10:J28" si="2">SUM(E10:H10)</f>
        <v>12846.5</v>
      </c>
      <c r="K10" s="150">
        <f>SUMIFS(PSP!Y:Y,PSP!D:D,C10)</f>
        <v>0</v>
      </c>
      <c r="L10" s="149">
        <f t="shared" ref="L10:L41" si="3">SUM(J10:K10)</f>
        <v>12846.5</v>
      </c>
    </row>
    <row r="11" spans="2:12" s="100" customFormat="1" ht="15" hidden="1" customHeight="1">
      <c r="B11" s="146">
        <v>0</v>
      </c>
      <c r="C11" s="146" t="s">
        <v>218</v>
      </c>
      <c r="D11" s="146" t="s">
        <v>1038</v>
      </c>
      <c r="E11" s="147">
        <f>SUMIFS(OFM!AJ:AJ,OFM!C:C,C11)</f>
        <v>0</v>
      </c>
      <c r="F11" s="147">
        <f>SUMIFS(FAM!AJ:AJ,FAM!C:C,C11)</f>
        <v>1754.5</v>
      </c>
      <c r="G11" s="148">
        <f>SUMIFS(B2S!L:L,B2S!C:C,C11)</f>
        <v>0</v>
      </c>
      <c r="H11" s="148">
        <f>SUMIF(TOP!C:C,C11,TOP!I:I)</f>
        <v>0</v>
      </c>
      <c r="I11" s="148">
        <f>SUMIF(LEG!C:C,'Sum FEB'!C12,LEG!I:I)</f>
        <v>7534.25</v>
      </c>
      <c r="J11" s="149">
        <f t="shared" si="2"/>
        <v>1754.5</v>
      </c>
      <c r="K11" s="150">
        <f>SUMIFS(PSP!Y:Y,PSP!D:D,C11)</f>
        <v>0</v>
      </c>
      <c r="L11" s="149">
        <f t="shared" si="3"/>
        <v>1754.5</v>
      </c>
    </row>
    <row r="12" spans="2:12" s="100" customFormat="1" ht="15" hidden="1" customHeight="1">
      <c r="B12" s="146">
        <v>0</v>
      </c>
      <c r="C12" s="146" t="s">
        <v>5</v>
      </c>
      <c r="D12" s="146" t="s">
        <v>1038</v>
      </c>
      <c r="E12" s="147">
        <f>SUMIFS(OFM!AJ:AJ,OFM!C:C,C12)</f>
        <v>205102.5</v>
      </c>
      <c r="F12" s="147">
        <f>SUMIFS(FAM!AJ:AJ,FAM!C:C,C12)</f>
        <v>211916.25</v>
      </c>
      <c r="G12" s="148">
        <f>SUMIFS(B2S!L:L,B2S!C:C,C12)</f>
        <v>34605.25</v>
      </c>
      <c r="H12" s="148">
        <f>SUMIF(TOP!C:C,C12,TOP!I:I)</f>
        <v>26879.5</v>
      </c>
      <c r="I12" s="148">
        <f>SUMIF(LEG!C:C,'Sum FEB'!C10,LEG!I:I)</f>
        <v>0</v>
      </c>
      <c r="J12" s="149">
        <f t="shared" si="2"/>
        <v>478503.5</v>
      </c>
      <c r="K12" s="150">
        <f>SUMIFS(PSP!Y:Y,PSP!D:D,C12)</f>
        <v>248310</v>
      </c>
      <c r="L12" s="149">
        <f t="shared" si="3"/>
        <v>726813.5</v>
      </c>
    </row>
    <row r="13" spans="2:12" s="100" customFormat="1" ht="12.75" hidden="1">
      <c r="B13" s="146">
        <v>1</v>
      </c>
      <c r="C13" s="146" t="s">
        <v>929</v>
      </c>
      <c r="D13" s="146" t="s">
        <v>1038</v>
      </c>
      <c r="E13" s="147">
        <f>SUMIFS(OFM!AJ:AJ,OFM!C:C,C13)</f>
        <v>0</v>
      </c>
      <c r="F13" s="147">
        <f>SUMIFS(FAM!AJ:AJ,FAM!C:C,C13)</f>
        <v>0</v>
      </c>
      <c r="G13" s="148">
        <f>SUMIFS(B2S!L:L,B2S!C:C,C13)</f>
        <v>0</v>
      </c>
      <c r="H13" s="148">
        <f>SUMIF(TOP!C:C,C13,TOP!I:I)</f>
        <v>0</v>
      </c>
      <c r="I13" s="148">
        <f>SUMIF(LEG!C:C,'Sum FEB'!C13,LEG!I:I)</f>
        <v>0</v>
      </c>
      <c r="J13" s="149">
        <f t="shared" si="2"/>
        <v>0</v>
      </c>
      <c r="K13" s="150">
        <f>SUMIFS(PSP!Y:Y,PSP!D:D,C13)</f>
        <v>0</v>
      </c>
      <c r="L13" s="149">
        <f t="shared" si="3"/>
        <v>0</v>
      </c>
    </row>
    <row r="14" spans="2:12" s="100" customFormat="1" ht="12.75" hidden="1">
      <c r="B14" s="146">
        <v>2</v>
      </c>
      <c r="C14" s="146" t="s">
        <v>930</v>
      </c>
      <c r="D14" s="146" t="s">
        <v>1038</v>
      </c>
      <c r="E14" s="147">
        <f>SUMIFS(OFM!AJ:AJ,OFM!C:C,C14)</f>
        <v>0</v>
      </c>
      <c r="F14" s="147">
        <f>SUMIFS(FAM!AJ:AJ,FAM!C:C,C14)</f>
        <v>0</v>
      </c>
      <c r="G14" s="148">
        <f>SUMIFS(B2S!L:L,B2S!C:C,C14)</f>
        <v>0</v>
      </c>
      <c r="H14" s="148">
        <f>SUMIF(TOP!C:C,C14,TOP!I:I)</f>
        <v>0</v>
      </c>
      <c r="I14" s="148">
        <f>SUMIF(LEG!C:C,'Sum FEB'!C14,LEG!I:I)</f>
        <v>0</v>
      </c>
      <c r="J14" s="149">
        <f t="shared" si="2"/>
        <v>0</v>
      </c>
      <c r="K14" s="150">
        <f>SUMIFS(PSP!Y:Y,PSP!D:D,C14)</f>
        <v>0</v>
      </c>
      <c r="L14" s="149">
        <f t="shared" si="3"/>
        <v>0</v>
      </c>
    </row>
    <row r="15" spans="2:12" s="100" customFormat="1" ht="15" hidden="1" customHeight="1">
      <c r="B15" s="146">
        <v>3</v>
      </c>
      <c r="C15" s="146" t="s">
        <v>265</v>
      </c>
      <c r="D15" s="146" t="s">
        <v>1038</v>
      </c>
      <c r="E15" s="147">
        <f>SUMIFS(OFM!AJ:AJ,OFM!C:C,C15)</f>
        <v>0</v>
      </c>
      <c r="F15" s="147">
        <f>SUMIFS(FAM!AJ:AJ,FAM!C:C,C15)</f>
        <v>0</v>
      </c>
      <c r="G15" s="148">
        <f>SUMIFS(B2S!L:L,B2S!C:C,C15)</f>
        <v>0</v>
      </c>
      <c r="H15" s="148">
        <f>SUMIF(TOP!C:C,C15,TOP!I:I)</f>
        <v>0</v>
      </c>
      <c r="I15" s="148">
        <f>SUMIF(LEG!C:C,'Sum FEB'!C15,LEG!I:I)</f>
        <v>0</v>
      </c>
      <c r="J15" s="149">
        <f t="shared" si="2"/>
        <v>0</v>
      </c>
      <c r="K15" s="150">
        <f>SUMIFS(PSP!Y:Y,PSP!D:D,C15)</f>
        <v>0</v>
      </c>
      <c r="L15" s="149">
        <f t="shared" si="3"/>
        <v>0</v>
      </c>
    </row>
    <row r="16" spans="2:12" s="105" customFormat="1" ht="15" customHeight="1">
      <c r="B16" s="1">
        <v>5</v>
      </c>
      <c r="C16" s="1" t="s">
        <v>307</v>
      </c>
      <c r="D16" s="1" t="s">
        <v>1349</v>
      </c>
      <c r="E16" s="71">
        <f>SUMIFS(OFM!AJ:AJ,OFM!C:C,C16)</f>
        <v>1770.25</v>
      </c>
      <c r="F16" s="71">
        <f>SUMIFS(FAM!AJ:AJ,FAM!C:C,C16)</f>
        <v>4003.75</v>
      </c>
      <c r="G16" s="75">
        <f>SUMIFS(B2S!L:L,B2S!C:C,C16)</f>
        <v>0</v>
      </c>
      <c r="H16" s="75">
        <f>SUMIF(TOP!C:C,C16,TOP!I:I)</f>
        <v>2577</v>
      </c>
      <c r="I16" s="75">
        <f>SUMIF(LEG!C:C,'Sum FEB'!C16,LEG!I:I)</f>
        <v>0</v>
      </c>
      <c r="J16" s="154">
        <f>SUM(E16:I16)</f>
        <v>8351</v>
      </c>
      <c r="K16" s="155">
        <f>SUMIFS(PSP!Y:Y,PSP!D:D,C16)</f>
        <v>5522.5</v>
      </c>
      <c r="L16" s="109">
        <f t="shared" si="3"/>
        <v>13873.5</v>
      </c>
    </row>
    <row r="17" spans="2:12" s="105" customFormat="1" ht="15" customHeight="1">
      <c r="B17" s="1">
        <v>6</v>
      </c>
      <c r="C17" s="1" t="s">
        <v>310</v>
      </c>
      <c r="D17" s="1" t="s">
        <v>1349</v>
      </c>
      <c r="E17" s="71">
        <f>SUMIFS(OFM!AJ:AJ,OFM!C:C,C17)</f>
        <v>0</v>
      </c>
      <c r="F17" s="71">
        <f>SUMIFS(FAM!AJ:AJ,FAM!C:C,C17)</f>
        <v>2004.5</v>
      </c>
      <c r="G17" s="75">
        <f>SUMIFS(B2S!L:L,B2S!C:C,C17)</f>
        <v>0</v>
      </c>
      <c r="H17" s="75">
        <f>SUMIF(TOP!C:C,C17,TOP!I:I)</f>
        <v>2643</v>
      </c>
      <c r="I17" s="75">
        <f>SUMIF(LEG!C:C,'Sum FEB'!C17,LEG!I:I)</f>
        <v>0</v>
      </c>
      <c r="J17" s="154">
        <f t="shared" ref="J17:J26" si="4">SUM(E17:I17)</f>
        <v>4647.5</v>
      </c>
      <c r="K17" s="155">
        <f>SUMIFS(PSP!Y:Y,PSP!D:D,C17)</f>
        <v>752.5</v>
      </c>
      <c r="L17" s="109">
        <f t="shared" si="3"/>
        <v>5400</v>
      </c>
    </row>
    <row r="18" spans="2:12" s="105" customFormat="1" ht="15" customHeight="1">
      <c r="B18" s="1">
        <v>7</v>
      </c>
      <c r="C18" s="1" t="s">
        <v>545</v>
      </c>
      <c r="D18" s="1" t="s">
        <v>1349</v>
      </c>
      <c r="E18" s="71">
        <f>SUMIFS(OFM!AJ:AJ,OFM!C:C,C18)</f>
        <v>0</v>
      </c>
      <c r="F18" s="71">
        <f>SUMIFS(FAM!AJ:AJ,FAM!C:C,C18)</f>
        <v>5309</v>
      </c>
      <c r="G18" s="75">
        <f>SUMIFS(B2S!L:L,B2S!C:C,C18)</f>
        <v>0</v>
      </c>
      <c r="H18" s="75">
        <f>SUMIF(TOP!C:C,C18,TOP!I:I)</f>
        <v>912.5</v>
      </c>
      <c r="I18" s="75">
        <f>SUMIF(LEG!C:C,'Sum FEB'!C18,LEG!I:I)</f>
        <v>0</v>
      </c>
      <c r="J18" s="154">
        <f t="shared" si="4"/>
        <v>6221.5</v>
      </c>
      <c r="K18" s="155">
        <f>SUMIFS(PSP!Y:Y,PSP!D:D,C18)</f>
        <v>1206.25</v>
      </c>
      <c r="L18" s="109">
        <f t="shared" si="3"/>
        <v>7427.75</v>
      </c>
    </row>
    <row r="19" spans="2:12" s="105" customFormat="1" ht="15" customHeight="1">
      <c r="B19" s="1">
        <v>8</v>
      </c>
      <c r="C19" s="1" t="s">
        <v>125</v>
      </c>
      <c r="D19" s="1" t="s">
        <v>1349</v>
      </c>
      <c r="E19" s="71">
        <f>SUMIFS(OFM!AJ:AJ,OFM!C:C,C19)</f>
        <v>0</v>
      </c>
      <c r="F19" s="71">
        <f>SUMIFS(FAM!AJ:AJ,FAM!C:C,C19)</f>
        <v>13194.25</v>
      </c>
      <c r="G19" s="75">
        <f>SUMIFS(B2S!L:L,B2S!C:C,C19)</f>
        <v>0</v>
      </c>
      <c r="H19" s="75">
        <f>SUMIF(TOP!C:C,C19,TOP!I:I)</f>
        <v>2311.5</v>
      </c>
      <c r="I19" s="75">
        <f>SUMIF(LEG!C:C,'Sum FEB'!C19,LEG!I:I)</f>
        <v>0</v>
      </c>
      <c r="J19" s="154">
        <f t="shared" si="4"/>
        <v>15505.75</v>
      </c>
      <c r="K19" s="155">
        <f>SUMIFS(PSP!Y:Y,PSP!D:D,C19)</f>
        <v>14371.25</v>
      </c>
      <c r="L19" s="109">
        <f t="shared" si="3"/>
        <v>29877</v>
      </c>
    </row>
    <row r="20" spans="2:12" s="105" customFormat="1" ht="15" customHeight="1">
      <c r="B20" s="1">
        <v>9</v>
      </c>
      <c r="C20" s="1" t="s">
        <v>364</v>
      </c>
      <c r="D20" s="1" t="s">
        <v>1349</v>
      </c>
      <c r="E20" s="71">
        <f>SUMIFS(OFM!AJ:AJ,OFM!C:C,C20)</f>
        <v>5659.5</v>
      </c>
      <c r="F20" s="71">
        <f>SUMIFS(FAM!AJ:AJ,FAM!C:C,C20)</f>
        <v>2853.75</v>
      </c>
      <c r="G20" s="75">
        <f>SUMIFS(B2S!L:L,B2S!C:C,C20)</f>
        <v>0</v>
      </c>
      <c r="H20" s="75">
        <f>SUMIF(TOP!C:C,C20,TOP!I:I)</f>
        <v>0</v>
      </c>
      <c r="I20" s="75">
        <f>SUMIF(LEG!C:C,'Sum FEB'!C20,LEG!I:I)</f>
        <v>0</v>
      </c>
      <c r="J20" s="154">
        <f t="shared" si="4"/>
        <v>8513.25</v>
      </c>
      <c r="K20" s="155">
        <f>SUMIFS(PSP!Y:Y,PSP!D:D,C20)</f>
        <v>726.25</v>
      </c>
      <c r="L20" s="109">
        <f t="shared" si="3"/>
        <v>9239.5</v>
      </c>
    </row>
    <row r="21" spans="2:12" s="105" customFormat="1" ht="15" customHeight="1">
      <c r="B21" s="1">
        <v>10</v>
      </c>
      <c r="C21" s="1" t="s">
        <v>43</v>
      </c>
      <c r="D21" s="1" t="s">
        <v>1349</v>
      </c>
      <c r="E21" s="71">
        <f>SUMIFS(OFM!AJ:AJ,OFM!C:C,C21)</f>
        <v>17828.5</v>
      </c>
      <c r="F21" s="71">
        <f>SUMIFS(FAM!AJ:AJ,FAM!C:C,C21)</f>
        <v>2329</v>
      </c>
      <c r="G21" s="75">
        <f>SUMIFS(B2S!L:L,B2S!C:C,C21)</f>
        <v>0</v>
      </c>
      <c r="H21" s="75">
        <f>SUMIF(TOP!C:C,C21,TOP!I:I)</f>
        <v>0</v>
      </c>
      <c r="I21" s="75">
        <f>SUMIF(LEG!C:C,'Sum FEB'!C21,LEG!I:I)</f>
        <v>0</v>
      </c>
      <c r="J21" s="154">
        <f t="shared" si="4"/>
        <v>20157.5</v>
      </c>
      <c r="K21" s="155">
        <f>SUMIFS(PSP!Y:Y,PSP!D:D,C21)</f>
        <v>1027.5</v>
      </c>
      <c r="L21" s="109">
        <f t="shared" si="3"/>
        <v>21185</v>
      </c>
    </row>
    <row r="22" spans="2:12" s="105" customFormat="1" ht="15" customHeight="1">
      <c r="B22" s="1">
        <v>11</v>
      </c>
      <c r="C22" s="1" t="s">
        <v>204</v>
      </c>
      <c r="D22" s="1" t="s">
        <v>1349</v>
      </c>
      <c r="E22" s="71">
        <f>SUMIFS(OFM!AJ:AJ,OFM!C:C,C22)</f>
        <v>0</v>
      </c>
      <c r="F22" s="71">
        <f>SUMIFS(FAM!AJ:AJ,FAM!C:C,C22)</f>
        <v>14780.75</v>
      </c>
      <c r="G22" s="75">
        <f>SUMIFS(B2S!L:L,B2S!C:C,C22)</f>
        <v>0</v>
      </c>
      <c r="H22" s="75">
        <f>SUMIF(TOP!C:C,C22,TOP!I:I)</f>
        <v>2797.25</v>
      </c>
      <c r="I22" s="75">
        <f>SUMIF(LEG!C:C,'Sum FEB'!C22,LEG!I:I)</f>
        <v>0</v>
      </c>
      <c r="J22" s="154">
        <f t="shared" si="4"/>
        <v>17578</v>
      </c>
      <c r="K22" s="155">
        <f>SUMIFS(PSP!Y:Y,PSP!D:D,C22)</f>
        <v>4087.5</v>
      </c>
      <c r="L22" s="109">
        <f t="shared" si="3"/>
        <v>21665.5</v>
      </c>
    </row>
    <row r="23" spans="2:12" s="105" customFormat="1" ht="15" customHeight="1">
      <c r="B23" s="1">
        <v>12</v>
      </c>
      <c r="C23" s="1" t="s">
        <v>14</v>
      </c>
      <c r="D23" s="1" t="s">
        <v>1349</v>
      </c>
      <c r="E23" s="71">
        <f>SUMIFS(OFM!AJ:AJ,OFM!C:C,C23)</f>
        <v>3737.75</v>
      </c>
      <c r="F23" s="71">
        <f>SUMIFS(FAM!AJ:AJ,FAM!C:C,C23)</f>
        <v>4273.75</v>
      </c>
      <c r="G23" s="75">
        <f>SUMIFS(B2S!L:L,B2S!C:C,C23)</f>
        <v>0</v>
      </c>
      <c r="H23" s="75">
        <f>SUMIF(TOP!C:C,C23,TOP!I:I)</f>
        <v>705.25</v>
      </c>
      <c r="I23" s="75">
        <f>SUMIF(LEG!C:C,'Sum FEB'!C23,LEG!I:I)</f>
        <v>0</v>
      </c>
      <c r="J23" s="154">
        <f t="shared" si="4"/>
        <v>8716.75</v>
      </c>
      <c r="K23" s="155">
        <f>SUMIFS(PSP!Y:Y,PSP!D:D,C23)</f>
        <v>9638.75</v>
      </c>
      <c r="L23" s="109">
        <f t="shared" si="3"/>
        <v>18355.5</v>
      </c>
    </row>
    <row r="24" spans="2:12" s="105" customFormat="1" ht="15" customHeight="1">
      <c r="B24" s="1">
        <v>13</v>
      </c>
      <c r="C24" s="1" t="s">
        <v>36</v>
      </c>
      <c r="D24" s="1" t="s">
        <v>1349</v>
      </c>
      <c r="E24" s="71">
        <f>SUMIFS(OFM!AJ:AJ,OFM!C:C,C24)</f>
        <v>16067.5</v>
      </c>
      <c r="F24" s="71">
        <f>SUMIFS(FAM!AJ:AJ,FAM!C:C,C24)</f>
        <v>2644.25</v>
      </c>
      <c r="G24" s="75">
        <f>SUMIFS(B2S!L:L,B2S!C:C,C24)</f>
        <v>0</v>
      </c>
      <c r="H24" s="75">
        <f>SUMIF(TOP!C:C,C24,TOP!I:I)</f>
        <v>0</v>
      </c>
      <c r="I24" s="75">
        <f>SUMIF(LEG!C:C,'Sum FEB'!C24,LEG!I:I)</f>
        <v>0</v>
      </c>
      <c r="J24" s="154">
        <f t="shared" si="4"/>
        <v>18711.75</v>
      </c>
      <c r="K24" s="155">
        <f>SUMIFS(PSP!Y:Y,PSP!D:D,C24)</f>
        <v>3930</v>
      </c>
      <c r="L24" s="109">
        <f t="shared" si="3"/>
        <v>22641.75</v>
      </c>
    </row>
    <row r="25" spans="2:12" s="105" customFormat="1" ht="15" customHeight="1">
      <c r="B25" s="1">
        <v>14</v>
      </c>
      <c r="C25" s="1" t="s">
        <v>23</v>
      </c>
      <c r="D25" s="1" t="s">
        <v>1349</v>
      </c>
      <c r="E25" s="71">
        <f>SUMIFS(OFM!AJ:AJ,OFM!C:C,C25)</f>
        <v>38109.75</v>
      </c>
      <c r="F25" s="71">
        <f>SUMIFS(FAM!AJ:AJ,FAM!C:C,C25)</f>
        <v>121808.5</v>
      </c>
      <c r="G25" s="75">
        <f>SUMIFS(B2S!L:L,B2S!C:C,C25)</f>
        <v>0</v>
      </c>
      <c r="H25" s="75">
        <f>SUMIF(TOP!C:C,C25,TOP!I:I)</f>
        <v>0</v>
      </c>
      <c r="I25" s="75">
        <f>SUMIF(LEG!C:C,'Sum FEB'!C25,LEG!I:I)</f>
        <v>0</v>
      </c>
      <c r="J25" s="154">
        <f t="shared" si="4"/>
        <v>159918.25</v>
      </c>
      <c r="K25" s="155">
        <f>SUMIFS(PSP!Y:Y,PSP!D:D,C25)</f>
        <v>59278.75</v>
      </c>
      <c r="L25" s="109">
        <f t="shared" si="3"/>
        <v>219197</v>
      </c>
    </row>
    <row r="26" spans="2:12" s="105" customFormat="1" ht="12.75">
      <c r="B26" s="1">
        <v>15</v>
      </c>
      <c r="C26" s="1" t="s">
        <v>38</v>
      </c>
      <c r="D26" s="1" t="s">
        <v>1349</v>
      </c>
      <c r="E26" s="71">
        <f>SUMIFS(OFM!AJ:AJ,OFM!C:C,C26)</f>
        <v>9481.75</v>
      </c>
      <c r="F26" s="71">
        <f>SUMIFS(FAM!AJ:AJ,FAM!C:C,C26)</f>
        <v>14316.75</v>
      </c>
      <c r="G26" s="75">
        <f>SUMIFS(B2S!L:L,B2S!C:C,C26)</f>
        <v>0</v>
      </c>
      <c r="H26" s="75">
        <f>SUMIF(TOP!C:C,C26,TOP!I:I)</f>
        <v>0</v>
      </c>
      <c r="I26" s="75">
        <f>SUMIF(LEG!C:C,'Sum FEB'!C26,LEG!I:I)</f>
        <v>0</v>
      </c>
      <c r="J26" s="154">
        <f t="shared" si="4"/>
        <v>23798.5</v>
      </c>
      <c r="K26" s="155">
        <f>SUMIFS(PSP!Y:Y,PSP!D:D,C26)</f>
        <v>12906.25</v>
      </c>
      <c r="L26" s="109">
        <f t="shared" si="3"/>
        <v>36704.75</v>
      </c>
    </row>
    <row r="27" spans="2:12" ht="12.75" hidden="1">
      <c r="B27" s="146">
        <v>16</v>
      </c>
      <c r="C27" s="146" t="s">
        <v>931</v>
      </c>
      <c r="D27" s="146" t="s">
        <v>1038</v>
      </c>
      <c r="E27" s="147">
        <f>SUMIFS(OFM!AJ:AJ,OFM!C:C,C27)</f>
        <v>0</v>
      </c>
      <c r="F27" s="147">
        <f>SUMIFS(FAM!AJ:AJ,FAM!C:C,C27)</f>
        <v>0</v>
      </c>
      <c r="G27" s="148">
        <f>SUMIFS(B2S!L:L,B2S!C:C,C27)</f>
        <v>0</v>
      </c>
      <c r="H27" s="148">
        <f>SUMIF(TOP!C:C,C27,TOP!I:I)</f>
        <v>0</v>
      </c>
      <c r="I27" s="148">
        <f>SUMIF(LEG!C:C,'Sum FEB'!C27,LEG!I:I)</f>
        <v>0</v>
      </c>
      <c r="J27" s="149">
        <f t="shared" si="2"/>
        <v>0</v>
      </c>
      <c r="K27" s="150">
        <f>SUMIFS(PSP!Y:Y,PSP!D:D,C27)</f>
        <v>0</v>
      </c>
      <c r="L27" s="149">
        <f t="shared" si="3"/>
        <v>0</v>
      </c>
    </row>
    <row r="28" spans="2:12" s="100" customFormat="1" ht="15" hidden="1" customHeight="1">
      <c r="B28" s="146">
        <v>17</v>
      </c>
      <c r="C28" s="146" t="s">
        <v>32</v>
      </c>
      <c r="D28" s="146" t="s">
        <v>1038</v>
      </c>
      <c r="E28" s="147">
        <f>SUMIFS(OFM!AJ:AJ,OFM!C:C,C28)</f>
        <v>25861</v>
      </c>
      <c r="F28" s="147">
        <f>SUMIFS(FAM!AJ:AJ,FAM!C:C,C28)</f>
        <v>0</v>
      </c>
      <c r="G28" s="148">
        <f>SUMIFS(B2S!L:L,B2S!C:C,C28)</f>
        <v>0</v>
      </c>
      <c r="H28" s="148">
        <f>SUMIF(TOP!C:C,C28,TOP!I:I)</f>
        <v>0</v>
      </c>
      <c r="I28" s="148">
        <f>SUMIF(LEG!C:C,'Sum FEB'!C28,LEG!I:I)</f>
        <v>0</v>
      </c>
      <c r="J28" s="149">
        <f t="shared" si="2"/>
        <v>25861</v>
      </c>
      <c r="K28" s="150">
        <f>SUMIFS(PSP!Y:Y,PSP!D:D,C28)</f>
        <v>0</v>
      </c>
      <c r="L28" s="149">
        <f t="shared" si="3"/>
        <v>25861</v>
      </c>
    </row>
    <row r="29" spans="2:12" s="105" customFormat="1" ht="15" customHeight="1">
      <c r="B29" s="1">
        <v>18</v>
      </c>
      <c r="C29" s="1" t="s">
        <v>148</v>
      </c>
      <c r="D29" s="1" t="s">
        <v>1349</v>
      </c>
      <c r="E29" s="71">
        <f>SUMIFS(OFM!AJ:AJ,OFM!C:C,C29)</f>
        <v>0</v>
      </c>
      <c r="F29" s="71">
        <f>SUMIFS(FAM!AJ:AJ,FAM!C:C,C29)</f>
        <v>15129.25</v>
      </c>
      <c r="G29" s="75">
        <f>SUMIFS(B2S!L:L,B2S!C:C,C29)</f>
        <v>0</v>
      </c>
      <c r="H29" s="75">
        <f>SUMIF(TOP!C:C,C29,TOP!I:I)</f>
        <v>2547</v>
      </c>
      <c r="I29" s="75">
        <f>SUMIF(LEG!C:C,'Sum FEB'!C29,LEG!I:I)</f>
        <v>0</v>
      </c>
      <c r="J29" s="154">
        <f t="shared" ref="J29:J50" si="5">SUM(E29:I29)</f>
        <v>17676.25</v>
      </c>
      <c r="K29" s="155">
        <f>SUMIFS(PSP!Y:Y,PSP!D:D,C29)</f>
        <v>36500</v>
      </c>
      <c r="L29" s="109">
        <f t="shared" si="3"/>
        <v>54176.25</v>
      </c>
    </row>
    <row r="30" spans="2:12" s="105" customFormat="1" ht="15" customHeight="1">
      <c r="B30" s="1">
        <v>19</v>
      </c>
      <c r="C30" s="1" t="s">
        <v>19</v>
      </c>
      <c r="D30" s="1" t="s">
        <v>1349</v>
      </c>
      <c r="E30" s="71">
        <f>SUMIFS(OFM!AJ:AJ,OFM!C:C,C30)</f>
        <v>0</v>
      </c>
      <c r="F30" s="71">
        <f>SUMIFS(FAM!AJ:AJ,FAM!C:C,C30)</f>
        <v>27195.5</v>
      </c>
      <c r="G30" s="75">
        <f>SUMIFS(B2S!L:L,B2S!C:C,C30)</f>
        <v>0</v>
      </c>
      <c r="H30" s="75">
        <f>SUMIF(TOP!C:C,C30,TOP!I:I)</f>
        <v>5497</v>
      </c>
      <c r="I30" s="75">
        <f>SUMIF(LEG!C:C,'Sum FEB'!C30,LEG!I:I)</f>
        <v>0</v>
      </c>
      <c r="J30" s="154">
        <f t="shared" si="5"/>
        <v>32692.5</v>
      </c>
      <c r="K30" s="155">
        <f>SUMIFS(PSP!Y:Y,PSP!D:D,C30)</f>
        <v>27051</v>
      </c>
      <c r="L30" s="109">
        <f t="shared" si="3"/>
        <v>59743.5</v>
      </c>
    </row>
    <row r="31" spans="2:12" s="105" customFormat="1" ht="15" customHeight="1">
      <c r="B31" s="1">
        <v>20</v>
      </c>
      <c r="C31" s="1" t="s">
        <v>29</v>
      </c>
      <c r="D31" s="1" t="s">
        <v>1349</v>
      </c>
      <c r="E31" s="71">
        <f>SUMIFS(OFM!AJ:AJ,OFM!C:C,C31)</f>
        <v>28788</v>
      </c>
      <c r="F31" s="71">
        <f>SUMIFS(FAM!AJ:AJ,FAM!C:C,C31)</f>
        <v>34555.25</v>
      </c>
      <c r="G31" s="75">
        <f>SUMIFS(B2S!L:L,B2S!C:C,C31)</f>
        <v>0</v>
      </c>
      <c r="H31" s="75">
        <f>SUMIF(TOP!C:C,C31,TOP!I:I)</f>
        <v>0</v>
      </c>
      <c r="I31" s="75">
        <f>SUMIF(LEG!C:C,'Sum FEB'!C31,LEG!I:I)</f>
        <v>0</v>
      </c>
      <c r="J31" s="154">
        <f t="shared" si="5"/>
        <v>63343.25</v>
      </c>
      <c r="K31" s="155">
        <f>SUMIFS(PSP!Y:Y,PSP!D:D,C31)</f>
        <v>28515</v>
      </c>
      <c r="L31" s="109">
        <f t="shared" si="3"/>
        <v>91858.25</v>
      </c>
    </row>
    <row r="32" spans="2:12" s="105" customFormat="1" ht="15" customHeight="1">
      <c r="B32" s="1">
        <v>21</v>
      </c>
      <c r="C32" s="1" t="s">
        <v>3</v>
      </c>
      <c r="D32" s="1" t="s">
        <v>1349</v>
      </c>
      <c r="E32" s="71">
        <f>SUMIFS(OFM!AJ:AJ,OFM!C:C,C32)</f>
        <v>50611</v>
      </c>
      <c r="F32" s="71">
        <f>SUMIFS(FAM!AJ:AJ,FAM!C:C,C32)</f>
        <v>14549.5</v>
      </c>
      <c r="G32" s="75">
        <f>SUMIFS(B2S!L:L,B2S!C:C,C32)</f>
        <v>0</v>
      </c>
      <c r="H32" s="75">
        <f>SUMIF(TOP!C:C,C32,TOP!I:I)</f>
        <v>0</v>
      </c>
      <c r="I32" s="75">
        <f>SUMIF(LEG!C:C,'Sum FEB'!C32,LEG!I:I)</f>
        <v>0</v>
      </c>
      <c r="J32" s="154">
        <f t="shared" si="5"/>
        <v>65160.5</v>
      </c>
      <c r="K32" s="155">
        <f>SUMIFS(PSP!Y:Y,PSP!D:D,C32)</f>
        <v>7457.5</v>
      </c>
      <c r="L32" s="109">
        <f t="shared" si="3"/>
        <v>72618</v>
      </c>
    </row>
    <row r="33" spans="2:12" s="105" customFormat="1" ht="15" customHeight="1">
      <c r="B33" s="1">
        <v>22</v>
      </c>
      <c r="C33" s="1" t="s">
        <v>383</v>
      </c>
      <c r="D33" s="1" t="s">
        <v>1349</v>
      </c>
      <c r="E33" s="71">
        <f>SUMIFS(OFM!AJ:AJ,OFM!C:C,C33)</f>
        <v>0</v>
      </c>
      <c r="F33" s="71">
        <f>SUMIFS(FAM!AJ:AJ,FAM!C:C,C33)</f>
        <v>0</v>
      </c>
      <c r="G33" s="75">
        <f>SUMIFS(B2S!L:L,B2S!C:C,C33)</f>
        <v>0</v>
      </c>
      <c r="H33" s="75">
        <f>SUMIF(TOP!C:C,C33,TOP!I:I)</f>
        <v>0</v>
      </c>
      <c r="I33" s="75">
        <f>SUMIF(LEG!C:C,'Sum FEB'!C33,LEG!I:I)</f>
        <v>0</v>
      </c>
      <c r="J33" s="154">
        <f t="shared" si="5"/>
        <v>0</v>
      </c>
      <c r="K33" s="155">
        <f>SUMIFS(PSP!Y:Y,PSP!D:D,C33)</f>
        <v>263.75</v>
      </c>
      <c r="L33" s="109">
        <f t="shared" si="3"/>
        <v>263.75</v>
      </c>
    </row>
    <row r="34" spans="2:12" s="105" customFormat="1" ht="15" customHeight="1">
      <c r="B34" s="1">
        <v>23</v>
      </c>
      <c r="C34" s="1" t="s">
        <v>341</v>
      </c>
      <c r="D34" s="1" t="s">
        <v>1349</v>
      </c>
      <c r="E34" s="71">
        <f>SUMIFS(OFM!AJ:AJ,OFM!C:C,C34)</f>
        <v>0</v>
      </c>
      <c r="F34" s="71">
        <f>SUMIFS(FAM!AJ:AJ,FAM!C:C,C34)</f>
        <v>0</v>
      </c>
      <c r="G34" s="75">
        <f>SUMIFS(B2S!L:L,B2S!C:C,C34)</f>
        <v>0</v>
      </c>
      <c r="H34" s="75">
        <f>SUMIF(TOP!C:C,C34,TOP!I:I)</f>
        <v>738.25</v>
      </c>
      <c r="I34" s="75">
        <f>SUMIF(LEG!C:C,'Sum FEB'!C34,LEG!I:I)</f>
        <v>0</v>
      </c>
      <c r="J34" s="154">
        <f t="shared" si="5"/>
        <v>738.25</v>
      </c>
      <c r="K34" s="155">
        <f>SUMIFS(PSP!Y:Y,PSP!D:D,C34)</f>
        <v>7482.5</v>
      </c>
      <c r="L34" s="109">
        <f t="shared" si="3"/>
        <v>8220.75</v>
      </c>
    </row>
    <row r="35" spans="2:12" s="105" customFormat="1" ht="15" customHeight="1">
      <c r="B35" s="1">
        <v>24</v>
      </c>
      <c r="C35" s="1" t="s">
        <v>34</v>
      </c>
      <c r="D35" s="1" t="s">
        <v>1349</v>
      </c>
      <c r="E35" s="71">
        <f>SUMIFS(OFM!AJ:AJ,OFM!C:C,C35)</f>
        <v>4811.5</v>
      </c>
      <c r="F35" s="71">
        <f>SUMIFS(FAM!AJ:AJ,FAM!C:C,C35)</f>
        <v>3558.25</v>
      </c>
      <c r="G35" s="75">
        <f>SUMIFS(B2S!L:L,B2S!C:C,C35)</f>
        <v>0</v>
      </c>
      <c r="H35" s="75">
        <f>SUMIF(TOP!C:C,C35,TOP!I:I)</f>
        <v>0</v>
      </c>
      <c r="I35" s="75">
        <f>SUMIF(LEG!C:C,'Sum FEB'!C35,LEG!I:I)</f>
        <v>0</v>
      </c>
      <c r="J35" s="154">
        <f t="shared" si="5"/>
        <v>8369.75</v>
      </c>
      <c r="K35" s="155">
        <f>SUMIFS(PSP!Y:Y,PSP!D:D,C35)</f>
        <v>14888.75</v>
      </c>
      <c r="L35" s="109">
        <f t="shared" si="3"/>
        <v>23258.5</v>
      </c>
    </row>
    <row r="36" spans="2:12" s="105" customFormat="1" ht="15" customHeight="1">
      <c r="B36" s="1">
        <v>25</v>
      </c>
      <c r="C36" s="1" t="s">
        <v>12</v>
      </c>
      <c r="D36" s="1" t="s">
        <v>1349</v>
      </c>
      <c r="E36" s="71">
        <f>SUMIFS(OFM!AJ:AJ,OFM!C:C,C36)</f>
        <v>7983.5</v>
      </c>
      <c r="F36" s="71">
        <f>SUMIFS(FAM!AJ:AJ,FAM!C:C,C36)</f>
        <v>7553.25</v>
      </c>
      <c r="G36" s="75">
        <f>SUMIFS(B2S!L:L,B2S!C:C,C36)</f>
        <v>0</v>
      </c>
      <c r="H36" s="75">
        <f>SUMIF(TOP!C:C,C36,TOP!I:I)</f>
        <v>0</v>
      </c>
      <c r="I36" s="75">
        <f>SUMIF(LEG!C:C,'Sum FEB'!C36,LEG!I:I)</f>
        <v>0</v>
      </c>
      <c r="J36" s="154">
        <f t="shared" si="5"/>
        <v>15536.75</v>
      </c>
      <c r="K36" s="155">
        <f>SUMIFS(PSP!Y:Y,PSP!D:D,C36)</f>
        <v>27327.5</v>
      </c>
      <c r="L36" s="109">
        <f t="shared" si="3"/>
        <v>42864.25</v>
      </c>
    </row>
    <row r="37" spans="2:12" s="105" customFormat="1" ht="15" customHeight="1">
      <c r="B37" s="1">
        <v>26</v>
      </c>
      <c r="C37" s="1" t="s">
        <v>130</v>
      </c>
      <c r="D37" s="1" t="s">
        <v>1349</v>
      </c>
      <c r="E37" s="71">
        <f>SUMIFS(OFM!AJ:AJ,OFM!C:C,C37)</f>
        <v>0</v>
      </c>
      <c r="F37" s="71">
        <f>SUMIFS(FAM!AJ:AJ,FAM!C:C,C37)</f>
        <v>8542.75</v>
      </c>
      <c r="G37" s="75">
        <f>SUMIFS(B2S!L:L,B2S!C:C,C37)</f>
        <v>0</v>
      </c>
      <c r="H37" s="75">
        <f>SUMIF(TOP!C:C,C37,TOP!I:I)</f>
        <v>0</v>
      </c>
      <c r="I37" s="75">
        <f>SUMIF(LEG!C:C,'Sum FEB'!C37,LEG!I:I)</f>
        <v>0</v>
      </c>
      <c r="J37" s="154">
        <f t="shared" si="5"/>
        <v>8542.75</v>
      </c>
      <c r="K37" s="155">
        <f>SUMIFS(PSP!Y:Y,PSP!D:D,C37)</f>
        <v>3198.75</v>
      </c>
      <c r="L37" s="109">
        <f t="shared" si="3"/>
        <v>11741.5</v>
      </c>
    </row>
    <row r="38" spans="2:12" s="105" customFormat="1" ht="15" customHeight="1">
      <c r="B38" s="1">
        <v>27</v>
      </c>
      <c r="C38" s="1" t="s">
        <v>932</v>
      </c>
      <c r="D38" s="1" t="s">
        <v>1349</v>
      </c>
      <c r="E38" s="71">
        <f>SUMIFS(OFM!AJ:AJ,OFM!C:C,C38)</f>
        <v>0</v>
      </c>
      <c r="F38" s="71">
        <f>SUMIFS(FAM!AJ:AJ,FAM!C:C,C38)</f>
        <v>4109.25</v>
      </c>
      <c r="G38" s="75">
        <f>SUMIFS(B2S!L:L,B2S!C:C,C38)</f>
        <v>0</v>
      </c>
      <c r="H38" s="75">
        <f>SUMIF(TOP!C:C,C38,TOP!I:I)</f>
        <v>0</v>
      </c>
      <c r="I38" s="75">
        <f>SUMIF(LEG!C:C,'Sum FEB'!C38,LEG!I:I)</f>
        <v>0</v>
      </c>
      <c r="J38" s="154">
        <f t="shared" si="5"/>
        <v>4109.25</v>
      </c>
      <c r="K38" s="155">
        <f>SUMIFS(PSP!Y:Y,PSP!D:D,C38)</f>
        <v>0</v>
      </c>
      <c r="L38" s="109">
        <f t="shared" si="3"/>
        <v>4109.25</v>
      </c>
    </row>
    <row r="39" spans="2:12" s="105" customFormat="1" ht="15" customHeight="1">
      <c r="B39" s="1">
        <v>28</v>
      </c>
      <c r="C39" s="1" t="s">
        <v>84</v>
      </c>
      <c r="D39" s="1" t="s">
        <v>1349</v>
      </c>
      <c r="E39" s="71">
        <f>SUMIFS(OFM!AJ:AJ,OFM!C:C,C39)</f>
        <v>0</v>
      </c>
      <c r="F39" s="71">
        <f>SUMIFS(FAM!AJ:AJ,FAM!C:C,C39)</f>
        <v>11656.75</v>
      </c>
      <c r="G39" s="75">
        <f>SUMIFS(B2S!L:L,B2S!C:C,C39)</f>
        <v>0</v>
      </c>
      <c r="H39" s="75">
        <f>SUMIF(TOP!C:C,C39,TOP!I:I)</f>
        <v>2617.75</v>
      </c>
      <c r="I39" s="75">
        <f>SUMIF(LEG!C:C,'Sum FEB'!C39,LEG!I:I)</f>
        <v>0</v>
      </c>
      <c r="J39" s="154">
        <f t="shared" si="5"/>
        <v>14274.5</v>
      </c>
      <c r="K39" s="155">
        <f>SUMIFS(PSP!Y:Y,PSP!D:D,C39)</f>
        <v>10940</v>
      </c>
      <c r="L39" s="109">
        <f t="shared" si="3"/>
        <v>25214.5</v>
      </c>
    </row>
    <row r="40" spans="2:12" s="105" customFormat="1" ht="15" customHeight="1">
      <c r="B40" s="1">
        <v>29</v>
      </c>
      <c r="C40" s="1" t="s">
        <v>216</v>
      </c>
      <c r="D40" s="1" t="s">
        <v>1349</v>
      </c>
      <c r="E40" s="71">
        <f>SUMIFS(OFM!AJ:AJ,OFM!C:C,C40)</f>
        <v>0</v>
      </c>
      <c r="F40" s="71">
        <f>SUMIFS(FAM!AJ:AJ,FAM!C:C,C40)</f>
        <v>17296.25</v>
      </c>
      <c r="G40" s="75">
        <f>SUMIFS(B2S!L:L,B2S!C:C,C40)</f>
        <v>0</v>
      </c>
      <c r="H40" s="75">
        <f>SUMIF(TOP!C:C,C40,TOP!I:I)</f>
        <v>3053</v>
      </c>
      <c r="I40" s="75">
        <f>SUMIF(LEG!C:C,'Sum FEB'!C40,LEG!I:I)</f>
        <v>0</v>
      </c>
      <c r="J40" s="154">
        <f t="shared" si="5"/>
        <v>20349.25</v>
      </c>
      <c r="K40" s="155">
        <f>SUMIFS(PSP!Y:Y,PSP!D:D,C40)</f>
        <v>236.25</v>
      </c>
      <c r="L40" s="109">
        <f t="shared" si="3"/>
        <v>20585.5</v>
      </c>
    </row>
    <row r="41" spans="2:12" s="105" customFormat="1" ht="15" customHeight="1">
      <c r="B41" s="1">
        <v>30</v>
      </c>
      <c r="C41" s="1" t="s">
        <v>25</v>
      </c>
      <c r="D41" s="1" t="s">
        <v>1349</v>
      </c>
      <c r="E41" s="71">
        <f>SUMIFS(OFM!AJ:AJ,OFM!C:C,C41)</f>
        <v>6402.5</v>
      </c>
      <c r="F41" s="71">
        <f>SUMIFS(FAM!AJ:AJ,FAM!C:C,C41)</f>
        <v>127</v>
      </c>
      <c r="G41" s="75">
        <f>SUMIFS(B2S!L:L,B2S!C:C,C41)</f>
        <v>0</v>
      </c>
      <c r="H41" s="75">
        <f>SUMIF(TOP!C:C,C41,TOP!I:I)</f>
        <v>0</v>
      </c>
      <c r="I41" s="75">
        <f>SUMIF(LEG!C:C,'Sum FEB'!C41,LEG!I:I)</f>
        <v>0</v>
      </c>
      <c r="J41" s="154">
        <f t="shared" si="5"/>
        <v>6529.5</v>
      </c>
      <c r="K41" s="155">
        <f>SUMIFS(PSP!Y:Y,PSP!D:D,C41)</f>
        <v>13210</v>
      </c>
      <c r="L41" s="109">
        <f t="shared" si="3"/>
        <v>19739.5</v>
      </c>
    </row>
    <row r="42" spans="2:12" s="105" customFormat="1" ht="15" customHeight="1">
      <c r="B42" s="1">
        <v>31</v>
      </c>
      <c r="C42" s="1" t="s">
        <v>284</v>
      </c>
      <c r="D42" s="1" t="s">
        <v>1349</v>
      </c>
      <c r="E42" s="71">
        <f>SUMIFS(OFM!AJ:AJ,OFM!C:C,C42)</f>
        <v>9952.25</v>
      </c>
      <c r="F42" s="71">
        <f>SUMIFS(FAM!AJ:AJ,FAM!C:C,C42)</f>
        <v>1356.75</v>
      </c>
      <c r="G42" s="75">
        <f>SUMIFS(B2S!L:L,B2S!C:C,C42)</f>
        <v>0</v>
      </c>
      <c r="H42" s="75">
        <f>SUMIF(TOP!C:C,C42,TOP!I:I)</f>
        <v>0</v>
      </c>
      <c r="I42" s="75">
        <f>SUMIF(LEG!C:C,'Sum FEB'!C42,LEG!I:I)</f>
        <v>0</v>
      </c>
      <c r="J42" s="154">
        <f t="shared" si="5"/>
        <v>11309</v>
      </c>
      <c r="K42" s="155">
        <f>SUMIFS(PSP!Y:Y,PSP!D:D,C42)</f>
        <v>11372.5</v>
      </c>
      <c r="L42" s="109">
        <f t="shared" ref="L42:L73" si="6">SUM(J42:K42)</f>
        <v>22681.5</v>
      </c>
    </row>
    <row r="43" spans="2:12" s="105" customFormat="1" ht="15" customHeight="1">
      <c r="B43" s="1">
        <v>32</v>
      </c>
      <c r="C43" s="1" t="s">
        <v>501</v>
      </c>
      <c r="D43" s="1" t="s">
        <v>1349</v>
      </c>
      <c r="E43" s="71">
        <f>SUMIFS(OFM!AJ:AJ,OFM!C:C,C43)</f>
        <v>8869</v>
      </c>
      <c r="F43" s="71">
        <f>SUMIFS(FAM!AJ:AJ,FAM!C:C,C43)</f>
        <v>548.25</v>
      </c>
      <c r="G43" s="75">
        <f>SUMIFS(B2S!L:L,B2S!C:C,C43)</f>
        <v>0</v>
      </c>
      <c r="H43" s="75">
        <f>SUMIF(TOP!C:C,C43,TOP!I:I)</f>
        <v>0</v>
      </c>
      <c r="I43" s="75">
        <f>SUMIF(LEG!C:C,'Sum FEB'!C43,LEG!I:I)</f>
        <v>0</v>
      </c>
      <c r="J43" s="154">
        <f t="shared" si="5"/>
        <v>9417.25</v>
      </c>
      <c r="K43" s="155">
        <f>SUMIFS(PSP!Y:Y,PSP!D:D,C43)</f>
        <v>1433.75</v>
      </c>
      <c r="L43" s="109">
        <f t="shared" si="6"/>
        <v>10851</v>
      </c>
    </row>
    <row r="44" spans="2:12" s="105" customFormat="1" ht="15" customHeight="1">
      <c r="B44" s="1">
        <v>33</v>
      </c>
      <c r="C44" s="1" t="s">
        <v>602</v>
      </c>
      <c r="D44" s="1" t="s">
        <v>1349</v>
      </c>
      <c r="E44" s="71">
        <f>SUMIFS(OFM!AJ:AJ,OFM!C:C,C44)</f>
        <v>0</v>
      </c>
      <c r="F44" s="71">
        <f>SUMIFS(FAM!AJ:AJ,FAM!C:C,C44)</f>
        <v>589</v>
      </c>
      <c r="G44" s="75">
        <f>SUMIFS(B2S!L:L,B2S!C:C,C44)</f>
        <v>0</v>
      </c>
      <c r="H44" s="75">
        <f>SUMIF(TOP!C:C,C44,TOP!I:I)</f>
        <v>0</v>
      </c>
      <c r="I44" s="75">
        <f>SUMIF(LEG!C:C,'Sum FEB'!C44,LEG!I:I)</f>
        <v>0</v>
      </c>
      <c r="J44" s="154">
        <f t="shared" si="5"/>
        <v>589</v>
      </c>
      <c r="K44" s="155">
        <f>SUMIFS(PSP!Y:Y,PSP!D:D,C44)</f>
        <v>668.75</v>
      </c>
      <c r="L44" s="109">
        <f t="shared" si="6"/>
        <v>1257.75</v>
      </c>
    </row>
    <row r="45" spans="2:12" s="105" customFormat="1" ht="15" customHeight="1">
      <c r="B45" s="1">
        <v>34</v>
      </c>
      <c r="C45" s="1" t="s">
        <v>463</v>
      </c>
      <c r="D45" s="1" t="s">
        <v>1349</v>
      </c>
      <c r="E45" s="71">
        <f>SUMIFS(OFM!AJ:AJ,OFM!C:C,C45)</f>
        <v>0</v>
      </c>
      <c r="F45" s="71">
        <f>SUMIFS(FAM!AJ:AJ,FAM!C:C,C45)</f>
        <v>3914.25</v>
      </c>
      <c r="G45" s="75">
        <f>SUMIFS(B2S!L:L,B2S!C:C,C45)</f>
        <v>0</v>
      </c>
      <c r="H45" s="75">
        <f>SUMIF(TOP!C:C,C45,TOP!I:I)</f>
        <v>0</v>
      </c>
      <c r="I45" s="75">
        <f>SUMIF(LEG!C:C,'Sum FEB'!C45,LEG!I:I)</f>
        <v>0</v>
      </c>
      <c r="J45" s="154">
        <f t="shared" si="5"/>
        <v>3914.25</v>
      </c>
      <c r="K45" s="155">
        <f>SUMIFS(PSP!Y:Y,PSP!D:D,C45)</f>
        <v>1185</v>
      </c>
      <c r="L45" s="109">
        <f t="shared" si="6"/>
        <v>5099.25</v>
      </c>
    </row>
    <row r="46" spans="2:12" s="105" customFormat="1" ht="15" customHeight="1">
      <c r="B46" s="1">
        <v>35</v>
      </c>
      <c r="C46" s="1" t="s">
        <v>313</v>
      </c>
      <c r="D46" s="1" t="s">
        <v>1349</v>
      </c>
      <c r="E46" s="71">
        <f>SUMIFS(OFM!AJ:AJ,OFM!C:C,C46)</f>
        <v>45499.25</v>
      </c>
      <c r="F46" s="71">
        <f>SUMIFS(FAM!AJ:AJ,FAM!C:C,C46)</f>
        <v>10038.5</v>
      </c>
      <c r="G46" s="75">
        <f>SUMIFS(B2S!L:L,B2S!C:C,C46)</f>
        <v>0</v>
      </c>
      <c r="H46" s="75">
        <f>SUMIF(TOP!C:C,C46,TOP!I:I)</f>
        <v>0</v>
      </c>
      <c r="I46" s="75">
        <f>SUMIF(LEG!C:C,'Sum FEB'!C46,LEG!I:I)</f>
        <v>1860.5</v>
      </c>
      <c r="J46" s="154">
        <f t="shared" si="5"/>
        <v>57398.25</v>
      </c>
      <c r="K46" s="155">
        <f>SUMIFS(PSP!Y:Y,PSP!D:D,C46)</f>
        <v>1163.75</v>
      </c>
      <c r="L46" s="109">
        <f t="shared" si="6"/>
        <v>58562</v>
      </c>
    </row>
    <row r="47" spans="2:12" s="105" customFormat="1" ht="15" customHeight="1">
      <c r="B47" s="1">
        <v>36</v>
      </c>
      <c r="C47" s="1" t="s">
        <v>552</v>
      </c>
      <c r="D47" s="1" t="s">
        <v>1349</v>
      </c>
      <c r="E47" s="71">
        <f>SUMIFS(OFM!AJ:AJ,OFM!C:C,C47)</f>
        <v>0</v>
      </c>
      <c r="F47" s="71">
        <f>SUMIFS(FAM!AJ:AJ,FAM!C:C,C47)</f>
        <v>14884.25</v>
      </c>
      <c r="G47" s="75">
        <f>SUMIFS(B2S!L:L,B2S!C:C,C47)</f>
        <v>9069.5</v>
      </c>
      <c r="H47" s="75">
        <f>SUMIF(TOP!C:C,C47,TOP!I:I)</f>
        <v>1428.75</v>
      </c>
      <c r="I47" s="75">
        <f>SUMIF(LEG!C:C,'Sum FEB'!C47,LEG!I:I)</f>
        <v>0</v>
      </c>
      <c r="J47" s="154">
        <f t="shared" si="5"/>
        <v>25382.5</v>
      </c>
      <c r="K47" s="155">
        <f>SUMIFS(PSP!Y:Y,PSP!D:D,C47)</f>
        <v>810</v>
      </c>
      <c r="L47" s="109">
        <f t="shared" si="6"/>
        <v>26192.5</v>
      </c>
    </row>
    <row r="48" spans="2:12" s="105" customFormat="1" ht="15" customHeight="1">
      <c r="B48" s="1">
        <v>37</v>
      </c>
      <c r="C48" s="1" t="s">
        <v>512</v>
      </c>
      <c r="D48" s="1" t="s">
        <v>1349</v>
      </c>
      <c r="E48" s="71">
        <f>SUMIFS(OFM!AJ:AJ,OFM!C:C,C48)</f>
        <v>0</v>
      </c>
      <c r="F48" s="71">
        <f>SUMIFS(FAM!AJ:AJ,FAM!C:C,C48)</f>
        <v>924.25</v>
      </c>
      <c r="G48" s="75">
        <f>SUMIFS(B2S!L:L,B2S!C:C,C48)</f>
        <v>0</v>
      </c>
      <c r="H48" s="75">
        <f>SUMIF(TOP!C:C,C48,TOP!I:I)</f>
        <v>645.25</v>
      </c>
      <c r="I48" s="75">
        <f>SUMIF(LEG!C:C,'Sum FEB'!C48,LEG!I:I)</f>
        <v>0</v>
      </c>
      <c r="J48" s="154">
        <f t="shared" si="5"/>
        <v>1569.5</v>
      </c>
      <c r="K48" s="155">
        <f>SUMIFS(PSP!Y:Y,PSP!D:D,C48)</f>
        <v>133.75</v>
      </c>
      <c r="L48" s="109">
        <f t="shared" si="6"/>
        <v>1703.25</v>
      </c>
    </row>
    <row r="49" spans="2:12" s="105" customFormat="1" ht="15" customHeight="1">
      <c r="B49" s="1">
        <v>38</v>
      </c>
      <c r="C49" s="1" t="s">
        <v>259</v>
      </c>
      <c r="D49" s="1" t="s">
        <v>1349</v>
      </c>
      <c r="E49" s="71">
        <f>SUMIFS(OFM!AJ:AJ,OFM!C:C,C49)</f>
        <v>0</v>
      </c>
      <c r="F49" s="71">
        <f>SUMIFS(FAM!AJ:AJ,FAM!C:C,C49)</f>
        <v>5955</v>
      </c>
      <c r="G49" s="75">
        <f>SUMIFS(B2S!L:L,B2S!C:C,C49)</f>
        <v>0</v>
      </c>
      <c r="H49" s="75">
        <f>SUMIF(TOP!C:C,C49,TOP!I:I)</f>
        <v>0</v>
      </c>
      <c r="I49" s="75">
        <f>SUMIF(LEG!C:C,'Sum FEB'!C49,LEG!I:I)</f>
        <v>0</v>
      </c>
      <c r="J49" s="154">
        <f t="shared" si="5"/>
        <v>5955</v>
      </c>
      <c r="K49" s="155">
        <f>SUMIFS(PSP!Y:Y,PSP!D:D,C49)</f>
        <v>6201.25</v>
      </c>
      <c r="L49" s="109">
        <f t="shared" si="6"/>
        <v>12156.25</v>
      </c>
    </row>
    <row r="50" spans="2:12" s="105" customFormat="1" ht="15" customHeight="1">
      <c r="B50" s="1">
        <v>39</v>
      </c>
      <c r="C50" s="1" t="s">
        <v>367</v>
      </c>
      <c r="D50" s="1" t="s">
        <v>1349</v>
      </c>
      <c r="E50" s="71">
        <f>SUMIFS(OFM!AJ:AJ,OFM!C:C,C50)</f>
        <v>0</v>
      </c>
      <c r="F50" s="71">
        <f>SUMIFS(FAM!AJ:AJ,FAM!C:C,C50)</f>
        <v>0</v>
      </c>
      <c r="G50" s="75">
        <f>SUMIFS(B2S!L:L,B2S!C:C,C50)</f>
        <v>0</v>
      </c>
      <c r="H50" s="75">
        <f>SUMIF(TOP!C:C,C50,TOP!I:I)</f>
        <v>0</v>
      </c>
      <c r="I50" s="75">
        <f>SUMIF(LEG!C:C,'Sum FEB'!C50,LEG!I:I)</f>
        <v>0</v>
      </c>
      <c r="J50" s="154">
        <f t="shared" si="5"/>
        <v>0</v>
      </c>
      <c r="K50" s="155">
        <f>SUMIFS(PSP!Y:Y,PSP!D:D,C50)</f>
        <v>1757.5</v>
      </c>
      <c r="L50" s="109">
        <f t="shared" si="6"/>
        <v>1757.5</v>
      </c>
    </row>
    <row r="51" spans="2:12" s="105" customFormat="1" ht="15" hidden="1" customHeight="1">
      <c r="B51" s="1">
        <v>40</v>
      </c>
      <c r="C51" s="1" t="s">
        <v>933</v>
      </c>
      <c r="D51" s="1" t="s">
        <v>1349</v>
      </c>
      <c r="E51" s="71">
        <f>SUMIFS(OFM!AJ:AJ,OFM!C:C,C51)</f>
        <v>0</v>
      </c>
      <c r="F51" s="71">
        <f>SUMIFS(FAM!AJ:AJ,FAM!C:C,C51)</f>
        <v>0</v>
      </c>
      <c r="G51" s="75">
        <f>SUMIFS(B2S!L:L,B2S!C:C,C51)</f>
        <v>0</v>
      </c>
      <c r="H51" s="75">
        <f>SUMIF(TOP!C:C,C51,TOP!I:I)</f>
        <v>0</v>
      </c>
      <c r="I51" s="75">
        <f>SUMIF(LEG!C:C,'Sum FEB'!C51,LEG!I:I)</f>
        <v>0</v>
      </c>
      <c r="J51" s="109">
        <f t="shared" ref="J51:J73" si="7">SUM(E51:H51)</f>
        <v>0</v>
      </c>
      <c r="K51" s="101">
        <f>SUMIFS(PSP!Y:Y,PSP!D:D,C51)</f>
        <v>0</v>
      </c>
      <c r="L51" s="109">
        <f t="shared" si="6"/>
        <v>0</v>
      </c>
    </row>
    <row r="52" spans="2:12" s="105" customFormat="1" ht="15" customHeight="1">
      <c r="B52" s="1">
        <v>41</v>
      </c>
      <c r="C52" s="1" t="s">
        <v>480</v>
      </c>
      <c r="D52" s="1" t="s">
        <v>1349</v>
      </c>
      <c r="E52" s="71">
        <f>SUMIFS(OFM!AJ:AJ,OFM!C:C,C52)</f>
        <v>0</v>
      </c>
      <c r="F52" s="71">
        <f>SUMIFS(FAM!AJ:AJ,FAM!C:C,C52)</f>
        <v>2565</v>
      </c>
      <c r="G52" s="75">
        <f>SUMIFS(B2S!L:L,B2S!C:C,C52)</f>
        <v>0</v>
      </c>
      <c r="H52" s="75">
        <f>SUMIF(TOP!C:C,C52,TOP!I:I)</f>
        <v>0</v>
      </c>
      <c r="I52" s="75">
        <f>SUMIF(LEG!C:C,'Sum FEB'!C52,LEG!I:I)</f>
        <v>0</v>
      </c>
      <c r="J52" s="154">
        <f>SUM(E52:I52)</f>
        <v>2565</v>
      </c>
      <c r="K52" s="155">
        <f>SUMIFS(PSP!Y:Y,PSP!D:D,C52)</f>
        <v>4297.5</v>
      </c>
      <c r="L52" s="109">
        <f t="shared" si="6"/>
        <v>6862.5</v>
      </c>
    </row>
    <row r="53" spans="2:12" s="105" customFormat="1" ht="15" hidden="1" customHeight="1">
      <c r="B53" s="1">
        <v>42</v>
      </c>
      <c r="C53" s="1" t="s">
        <v>934</v>
      </c>
      <c r="D53" s="1" t="s">
        <v>1349</v>
      </c>
      <c r="E53" s="71">
        <f>SUMIFS(OFM!AJ:AJ,OFM!C:C,C53)</f>
        <v>0</v>
      </c>
      <c r="F53" s="71">
        <f>SUMIFS(FAM!AJ:AJ,FAM!C:C,C53)</f>
        <v>0</v>
      </c>
      <c r="G53" s="75">
        <f>SUMIFS(B2S!L:L,B2S!C:C,C53)</f>
        <v>0</v>
      </c>
      <c r="H53" s="75">
        <f>SUMIF(TOP!C:C,C53,TOP!I:I)</f>
        <v>0</v>
      </c>
      <c r="I53" s="75">
        <f>SUMIF(LEG!C:C,'Sum FEB'!C53,LEG!I:I)</f>
        <v>0</v>
      </c>
      <c r="J53" s="109">
        <f t="shared" si="7"/>
        <v>0</v>
      </c>
      <c r="K53" s="101">
        <f>SUMIFS(PSP!Y:Y,PSP!D:D,C53)</f>
        <v>0</v>
      </c>
      <c r="L53" s="109">
        <f t="shared" si="6"/>
        <v>0</v>
      </c>
    </row>
    <row r="54" spans="2:12" s="105" customFormat="1" ht="15" customHeight="1">
      <c r="B54" s="1">
        <v>43</v>
      </c>
      <c r="C54" s="1" t="s">
        <v>515</v>
      </c>
      <c r="D54" s="1" t="s">
        <v>1349</v>
      </c>
      <c r="E54" s="71">
        <f>SUMIFS(OFM!AJ:AJ,OFM!C:C,C54)</f>
        <v>0</v>
      </c>
      <c r="F54" s="71">
        <f>SUMIFS(FAM!AJ:AJ,FAM!C:C,C54)</f>
        <v>412.25</v>
      </c>
      <c r="G54" s="75">
        <f>SUMIFS(B2S!L:L,B2S!C:C,C54)</f>
        <v>0</v>
      </c>
      <c r="H54" s="75">
        <f>SUMIF(TOP!C:C,C54,TOP!I:I)</f>
        <v>585</v>
      </c>
      <c r="I54" s="75">
        <f>SUMIF(LEG!C:C,'Sum FEB'!C54,LEG!I:I)</f>
        <v>0</v>
      </c>
      <c r="J54" s="154">
        <f t="shared" ref="J54:J59" si="8">SUM(E54:I54)</f>
        <v>997.25</v>
      </c>
      <c r="K54" s="155">
        <f>SUMIFS(PSP!Y:Y,PSP!D:D,C54)</f>
        <v>1425</v>
      </c>
      <c r="L54" s="109">
        <f t="shared" si="6"/>
        <v>2422.25</v>
      </c>
    </row>
    <row r="55" spans="2:12" s="105" customFormat="1" ht="15" customHeight="1">
      <c r="B55" s="1">
        <v>44</v>
      </c>
      <c r="C55" s="1" t="s">
        <v>238</v>
      </c>
      <c r="D55" s="1" t="s">
        <v>1349</v>
      </c>
      <c r="E55" s="71">
        <f>SUMIFS(OFM!AJ:AJ,OFM!C:C,C55)</f>
        <v>0</v>
      </c>
      <c r="F55" s="71">
        <f>SUMIFS(FAM!AJ:AJ,FAM!C:C,C55)</f>
        <v>4888.25</v>
      </c>
      <c r="G55" s="75">
        <f>SUMIFS(B2S!L:L,B2S!C:C,C55)</f>
        <v>0</v>
      </c>
      <c r="H55" s="75">
        <f>SUMIF(TOP!C:C,C55,TOP!I:I)</f>
        <v>0</v>
      </c>
      <c r="I55" s="75">
        <f>SUMIF(LEG!C:C,'Sum FEB'!C55,LEG!I:I)</f>
        <v>0</v>
      </c>
      <c r="J55" s="154">
        <f t="shared" si="8"/>
        <v>4888.25</v>
      </c>
      <c r="K55" s="155">
        <f>SUMIFS(PSP!Y:Y,PSP!D:D,C55)</f>
        <v>0</v>
      </c>
      <c r="L55" s="109">
        <f t="shared" si="6"/>
        <v>4888.25</v>
      </c>
    </row>
    <row r="56" spans="2:12" s="105" customFormat="1" ht="15" customHeight="1">
      <c r="B56" s="1">
        <v>45</v>
      </c>
      <c r="C56" s="1" t="s">
        <v>297</v>
      </c>
      <c r="D56" s="1" t="s">
        <v>1349</v>
      </c>
      <c r="E56" s="71">
        <f>SUMIFS(OFM!AJ:AJ,OFM!C:C,C56)</f>
        <v>0</v>
      </c>
      <c r="F56" s="71">
        <f>SUMIFS(FAM!AJ:AJ,FAM!C:C,C56)</f>
        <v>165</v>
      </c>
      <c r="G56" s="75">
        <f>SUMIFS(B2S!L:L,B2S!C:C,C56)</f>
        <v>0</v>
      </c>
      <c r="H56" s="75">
        <f>SUMIF(TOP!C:C,C56,TOP!I:I)</f>
        <v>1102.25</v>
      </c>
      <c r="I56" s="75">
        <f>SUMIF(LEG!C:C,'Sum FEB'!C56,LEG!I:I)</f>
        <v>0</v>
      </c>
      <c r="J56" s="154">
        <f t="shared" si="8"/>
        <v>1267.25</v>
      </c>
      <c r="K56" s="155">
        <f>SUMIFS(PSP!Y:Y,PSP!D:D,C56)</f>
        <v>4858.75</v>
      </c>
      <c r="L56" s="109">
        <f t="shared" si="6"/>
        <v>6126</v>
      </c>
    </row>
    <row r="57" spans="2:12" s="105" customFormat="1" ht="15" customHeight="1">
      <c r="B57" s="1">
        <v>46</v>
      </c>
      <c r="C57" s="1" t="s">
        <v>191</v>
      </c>
      <c r="D57" s="1" t="s">
        <v>1349</v>
      </c>
      <c r="E57" s="71">
        <f>SUMIFS(OFM!AJ:AJ,OFM!C:C,C57)</f>
        <v>0</v>
      </c>
      <c r="F57" s="71">
        <f>SUMIFS(FAM!AJ:AJ,FAM!C:C,C57)</f>
        <v>25166.25</v>
      </c>
      <c r="G57" s="75">
        <f>SUMIFS(B2S!L:L,B2S!C:C,C57)</f>
        <v>0</v>
      </c>
      <c r="H57" s="75">
        <f>SUMIF(TOP!C:C,C57,TOP!I:I)</f>
        <v>0</v>
      </c>
      <c r="I57" s="75">
        <f>SUMIF(LEG!C:C,'Sum FEB'!C57,LEG!I:I)</f>
        <v>0</v>
      </c>
      <c r="J57" s="154">
        <f t="shared" si="8"/>
        <v>25166.25</v>
      </c>
      <c r="K57" s="155">
        <f>SUMIFS(PSP!Y:Y,PSP!D:D,C57)</f>
        <v>11203.75</v>
      </c>
      <c r="L57" s="109">
        <f t="shared" si="6"/>
        <v>36370</v>
      </c>
    </row>
    <row r="58" spans="2:12" s="105" customFormat="1" ht="15" customHeight="1">
      <c r="B58" s="1">
        <v>47</v>
      </c>
      <c r="C58" s="1" t="s">
        <v>302</v>
      </c>
      <c r="D58" s="1" t="s">
        <v>1349</v>
      </c>
      <c r="E58" s="71">
        <f>SUMIFS(OFM!AJ:AJ,OFM!C:C,C58)</f>
        <v>0</v>
      </c>
      <c r="F58" s="71">
        <f>SUMIFS(FAM!AJ:AJ,FAM!C:C,C58)</f>
        <v>0</v>
      </c>
      <c r="G58" s="75">
        <f>SUMIFS(B2S!L:L,B2S!C:C,C58)</f>
        <v>0</v>
      </c>
      <c r="H58" s="75">
        <f>SUMIF(TOP!C:C,C58,TOP!I:I)</f>
        <v>0</v>
      </c>
      <c r="I58" s="75">
        <f>SUMIF(LEG!C:C,'Sum FEB'!C58,LEG!I:I)</f>
        <v>0</v>
      </c>
      <c r="J58" s="154">
        <f t="shared" si="8"/>
        <v>0</v>
      </c>
      <c r="K58" s="155">
        <f>SUMIFS(PSP!Y:Y,PSP!D:D,C58)</f>
        <v>4623.75</v>
      </c>
      <c r="L58" s="109">
        <f t="shared" si="6"/>
        <v>4623.75</v>
      </c>
    </row>
    <row r="59" spans="2:12" s="105" customFormat="1" ht="15" customHeight="1">
      <c r="B59" s="1">
        <v>48</v>
      </c>
      <c r="C59" s="1" t="s">
        <v>16</v>
      </c>
      <c r="D59" s="1" t="s">
        <v>1349</v>
      </c>
      <c r="E59" s="71">
        <f>SUMIFS(OFM!AJ:AJ,OFM!C:C,C59)</f>
        <v>52315.25</v>
      </c>
      <c r="F59" s="71">
        <f>SUMIFS(FAM!AJ:AJ,FAM!C:C,C59)</f>
        <v>62616.75</v>
      </c>
      <c r="G59" s="75">
        <f>SUMIFS(B2S!L:L,B2S!C:C,C59)</f>
        <v>0</v>
      </c>
      <c r="H59" s="75">
        <f>SUMIF(TOP!C:C,C59,TOP!I:I)</f>
        <v>7554.5</v>
      </c>
      <c r="I59" s="75">
        <f>SUMIF(LEG!C:C,'Sum FEB'!C59,LEG!I:I)</f>
        <v>0</v>
      </c>
      <c r="J59" s="154">
        <f t="shared" si="8"/>
        <v>122486.5</v>
      </c>
      <c r="K59" s="155">
        <f>SUMIFS(PSP!Y:Y,PSP!D:D,C59)</f>
        <v>18212.5</v>
      </c>
      <c r="L59" s="109">
        <f t="shared" si="6"/>
        <v>140699</v>
      </c>
    </row>
    <row r="60" spans="2:12" s="105" customFormat="1" ht="15" hidden="1" customHeight="1">
      <c r="B60" s="1">
        <v>49</v>
      </c>
      <c r="C60" s="1" t="s">
        <v>935</v>
      </c>
      <c r="D60" s="1" t="s">
        <v>1349</v>
      </c>
      <c r="E60" s="71">
        <f>SUMIFS(OFM!AJ:AJ,OFM!C:C,C60)</f>
        <v>0</v>
      </c>
      <c r="F60" s="71">
        <f>SUMIFS(FAM!AJ:AJ,FAM!C:C,C60)</f>
        <v>0</v>
      </c>
      <c r="G60" s="75">
        <f>SUMIFS(B2S!L:L,B2S!C:C,C60)</f>
        <v>0</v>
      </c>
      <c r="H60" s="75">
        <f>SUMIF(TOP!C:C,C60,TOP!I:I)</f>
        <v>0</v>
      </c>
      <c r="I60" s="75">
        <f>SUMIF(LEG!C:C,'Sum FEB'!C60,LEG!I:I)</f>
        <v>0</v>
      </c>
      <c r="J60" s="109">
        <f t="shared" si="7"/>
        <v>0</v>
      </c>
      <c r="K60" s="101">
        <f>SUMIFS(PSP!Y:Y,PSP!D:D,C60)</f>
        <v>0</v>
      </c>
      <c r="L60" s="109">
        <f t="shared" si="6"/>
        <v>0</v>
      </c>
    </row>
    <row r="61" spans="2:12" s="105" customFormat="1" ht="15" customHeight="1">
      <c r="B61" s="1">
        <v>50</v>
      </c>
      <c r="C61" s="1" t="s">
        <v>66</v>
      </c>
      <c r="D61" s="1" t="s">
        <v>1349</v>
      </c>
      <c r="E61" s="71">
        <f>SUMIFS(OFM!AJ:AJ,OFM!C:C,C61)</f>
        <v>0</v>
      </c>
      <c r="F61" s="71">
        <f>SUMIFS(FAM!AJ:AJ,FAM!C:C,C61)</f>
        <v>2482.75</v>
      </c>
      <c r="G61" s="75">
        <f>SUMIFS(B2S!L:L,B2S!C:C,C61)</f>
        <v>0</v>
      </c>
      <c r="H61" s="75">
        <f>SUMIF(TOP!C:C,C61,TOP!I:I)</f>
        <v>0</v>
      </c>
      <c r="I61" s="75">
        <f>SUMIF(LEG!C:C,'Sum FEB'!C61,LEG!I:I)</f>
        <v>0</v>
      </c>
      <c r="J61" s="154">
        <f t="shared" ref="J61:J67" si="9">SUM(E61:I61)</f>
        <v>2482.75</v>
      </c>
      <c r="K61" s="155">
        <f>SUMIFS(PSP!Y:Y,PSP!D:D,C61)</f>
        <v>5046.25</v>
      </c>
      <c r="L61" s="109">
        <f t="shared" si="6"/>
        <v>7529</v>
      </c>
    </row>
    <row r="62" spans="2:12" s="105" customFormat="1" ht="15" customHeight="1">
      <c r="B62" s="1">
        <v>51</v>
      </c>
      <c r="C62" s="1" t="s">
        <v>123</v>
      </c>
      <c r="D62" s="1" t="s">
        <v>1349</v>
      </c>
      <c r="E62" s="71">
        <f>SUMIFS(OFM!AJ:AJ,OFM!C:C,C62)</f>
        <v>0</v>
      </c>
      <c r="F62" s="71">
        <f>SUMIFS(FAM!AJ:AJ,FAM!C:C,C62)</f>
        <v>38039</v>
      </c>
      <c r="G62" s="75">
        <f>SUMIFS(B2S!L:L,B2S!C:C,C62)</f>
        <v>0</v>
      </c>
      <c r="H62" s="75">
        <f>SUMIF(TOP!C:C,C62,TOP!I:I)</f>
        <v>1676.5</v>
      </c>
      <c r="I62" s="75">
        <f>SUMIF(LEG!C:C,'Sum FEB'!C62,LEG!I:I)</f>
        <v>0</v>
      </c>
      <c r="J62" s="154">
        <f t="shared" si="9"/>
        <v>39715.5</v>
      </c>
      <c r="K62" s="155">
        <f>SUMIFS(PSP!Y:Y,PSP!D:D,C62)</f>
        <v>7435</v>
      </c>
      <c r="L62" s="109">
        <f t="shared" si="6"/>
        <v>47150.5</v>
      </c>
    </row>
    <row r="63" spans="2:12" s="105" customFormat="1" ht="15" customHeight="1">
      <c r="B63" s="1">
        <v>52</v>
      </c>
      <c r="C63" s="1" t="s">
        <v>207</v>
      </c>
      <c r="D63" s="1" t="s">
        <v>1349</v>
      </c>
      <c r="E63" s="71">
        <f>SUMIFS(OFM!AJ:AJ,OFM!C:C,C63)</f>
        <v>0</v>
      </c>
      <c r="F63" s="71">
        <f>SUMIFS(FAM!AJ:AJ,FAM!C:C,C63)</f>
        <v>22304.5</v>
      </c>
      <c r="G63" s="75">
        <f>SUMIFS(B2S!L:L,B2S!C:C,C63)</f>
        <v>0</v>
      </c>
      <c r="H63" s="75">
        <f>SUMIF(TOP!C:C,C63,TOP!I:I)</f>
        <v>0</v>
      </c>
      <c r="I63" s="75">
        <f>SUMIF(LEG!C:C,'Sum FEB'!C63,LEG!I:I)</f>
        <v>0</v>
      </c>
      <c r="J63" s="154">
        <f t="shared" si="9"/>
        <v>22304.5</v>
      </c>
      <c r="K63" s="155">
        <f>SUMIFS(PSP!Y:Y,PSP!D:D,C63)</f>
        <v>0</v>
      </c>
      <c r="L63" s="109">
        <f t="shared" si="6"/>
        <v>22304.5</v>
      </c>
    </row>
    <row r="64" spans="2:12" s="105" customFormat="1" ht="15" customHeight="1">
      <c r="B64" s="1">
        <v>53</v>
      </c>
      <c r="C64" s="1" t="s">
        <v>637</v>
      </c>
      <c r="D64" s="1" t="s">
        <v>1349</v>
      </c>
      <c r="E64" s="71">
        <f>SUMIFS(OFM!AJ:AJ,OFM!C:C,C64)</f>
        <v>0</v>
      </c>
      <c r="F64" s="71">
        <f>SUMIFS(FAM!AJ:AJ,FAM!C:C,C64)</f>
        <v>1769.75</v>
      </c>
      <c r="G64" s="75">
        <f>SUMIFS(B2S!L:L,B2S!C:C,C64)</f>
        <v>0</v>
      </c>
      <c r="H64" s="75">
        <f>SUMIF(TOP!C:C,C64,TOP!I:I)</f>
        <v>0</v>
      </c>
      <c r="I64" s="75">
        <f>SUMIF(LEG!C:C,'Sum FEB'!C64,LEG!I:I)</f>
        <v>0</v>
      </c>
      <c r="J64" s="154">
        <f t="shared" si="9"/>
        <v>1769.75</v>
      </c>
      <c r="K64" s="155">
        <f>SUMIFS(PSP!Y:Y,PSP!D:D,C64)</f>
        <v>1515</v>
      </c>
      <c r="L64" s="109">
        <f t="shared" si="6"/>
        <v>3284.75</v>
      </c>
    </row>
    <row r="65" spans="2:12" s="105" customFormat="1" ht="15" customHeight="1">
      <c r="B65" s="1">
        <v>54</v>
      </c>
      <c r="C65" s="1" t="s">
        <v>261</v>
      </c>
      <c r="D65" s="1" t="s">
        <v>1349</v>
      </c>
      <c r="E65" s="71">
        <f>SUMIFS(OFM!AJ:AJ,OFM!C:C,C65)</f>
        <v>0</v>
      </c>
      <c r="F65" s="71">
        <f>SUMIFS(FAM!AJ:AJ,FAM!C:C,C65)</f>
        <v>2666.5</v>
      </c>
      <c r="G65" s="75">
        <f>SUMIFS(B2S!L:L,B2S!C:C,C65)</f>
        <v>0</v>
      </c>
      <c r="H65" s="75">
        <f>SUMIF(TOP!C:C,C65,TOP!I:I)</f>
        <v>1875</v>
      </c>
      <c r="I65" s="75">
        <f>SUMIF(LEG!C:C,'Sum FEB'!C65,LEG!I:I)</f>
        <v>0</v>
      </c>
      <c r="J65" s="154">
        <f t="shared" si="9"/>
        <v>4541.5</v>
      </c>
      <c r="K65" s="155">
        <f>SUMIFS(PSP!Y:Y,PSP!D:D,C65)</f>
        <v>1880</v>
      </c>
      <c r="L65" s="109">
        <f t="shared" si="6"/>
        <v>6421.5</v>
      </c>
    </row>
    <row r="66" spans="2:12" s="105" customFormat="1" ht="15" customHeight="1">
      <c r="B66" s="1">
        <v>55</v>
      </c>
      <c r="C66" s="1" t="s">
        <v>58</v>
      </c>
      <c r="D66" s="1" t="s">
        <v>1349</v>
      </c>
      <c r="E66" s="71">
        <f>SUMIFS(OFM!AJ:AJ,OFM!C:C,C66)</f>
        <v>0</v>
      </c>
      <c r="F66" s="71">
        <f>SUMIFS(FAM!AJ:AJ,FAM!C:C,C66)</f>
        <v>11872</v>
      </c>
      <c r="G66" s="75">
        <f>SUMIFS(B2S!L:L,B2S!C:C,C66)</f>
        <v>0</v>
      </c>
      <c r="H66" s="75">
        <f>SUMIF(TOP!C:C,C66,TOP!I:I)</f>
        <v>63</v>
      </c>
      <c r="I66" s="75">
        <f>SUMIF(LEG!C:C,'Sum FEB'!C66,LEG!I:I)</f>
        <v>0</v>
      </c>
      <c r="J66" s="154">
        <f t="shared" si="9"/>
        <v>11935</v>
      </c>
      <c r="K66" s="155">
        <f>SUMIFS(PSP!Y:Y,PSP!D:D,C66)</f>
        <v>6877.5</v>
      </c>
      <c r="L66" s="109">
        <f t="shared" si="6"/>
        <v>18812.5</v>
      </c>
    </row>
    <row r="67" spans="2:12" s="105" customFormat="1" ht="15" customHeight="1">
      <c r="B67" s="1">
        <v>56</v>
      </c>
      <c r="C67" s="1" t="s">
        <v>21</v>
      </c>
      <c r="D67" s="1" t="s">
        <v>1349</v>
      </c>
      <c r="E67" s="71">
        <f>SUMIFS(OFM!AJ:AJ,OFM!C:C,C67)</f>
        <v>0</v>
      </c>
      <c r="F67" s="71">
        <f>SUMIFS(FAM!AJ:AJ,FAM!C:C,C67)</f>
        <v>19608.75</v>
      </c>
      <c r="G67" s="75">
        <f>SUMIFS(B2S!L:L,B2S!C:C,C67)</f>
        <v>0</v>
      </c>
      <c r="H67" s="75">
        <f>SUMIF(TOP!C:C,C67,TOP!I:I)</f>
        <v>455</v>
      </c>
      <c r="I67" s="75">
        <f>SUMIF(LEG!C:C,'Sum FEB'!C67,LEG!I:I)</f>
        <v>4466</v>
      </c>
      <c r="J67" s="154">
        <f t="shared" si="9"/>
        <v>24529.75</v>
      </c>
      <c r="K67" s="155">
        <f>SUMIFS(PSP!Y:Y,PSP!D:D,C67)</f>
        <v>0</v>
      </c>
      <c r="L67" s="109">
        <f t="shared" si="6"/>
        <v>24529.75</v>
      </c>
    </row>
    <row r="68" spans="2:12" s="105" customFormat="1" ht="15" hidden="1" customHeight="1">
      <c r="B68" s="1">
        <v>57</v>
      </c>
      <c r="C68" s="1" t="s">
        <v>936</v>
      </c>
      <c r="D68" s="1" t="s">
        <v>1349</v>
      </c>
      <c r="E68" s="71">
        <f>SUMIFS(OFM!AJ:AJ,OFM!C:C,C68)</f>
        <v>0</v>
      </c>
      <c r="F68" s="71">
        <f>SUMIFS(FAM!AJ:AJ,FAM!C:C,C68)</f>
        <v>0</v>
      </c>
      <c r="G68" s="75">
        <f>SUMIFS(B2S!L:L,B2S!C:C,C68)</f>
        <v>0</v>
      </c>
      <c r="H68" s="75">
        <f>SUMIF(TOP!C:C,C68,TOP!I:I)</f>
        <v>0</v>
      </c>
      <c r="I68" s="75">
        <f>SUMIF(LEG!C:C,'Sum FEB'!C68,LEG!I:I)</f>
        <v>0</v>
      </c>
      <c r="J68" s="109">
        <f t="shared" si="7"/>
        <v>0</v>
      </c>
      <c r="K68" s="101">
        <f>SUMIFS(PSP!Y:Y,PSP!D:D,C68)</f>
        <v>0</v>
      </c>
      <c r="L68" s="109">
        <f t="shared" si="6"/>
        <v>0</v>
      </c>
    </row>
    <row r="69" spans="2:12" s="105" customFormat="1" ht="15" hidden="1" customHeight="1">
      <c r="B69" s="1">
        <v>58</v>
      </c>
      <c r="C69" s="1" t="s">
        <v>937</v>
      </c>
      <c r="D69" s="1" t="s">
        <v>1349</v>
      </c>
      <c r="E69" s="71">
        <f>SUMIFS(OFM!AJ:AJ,OFM!C:C,C69)</f>
        <v>0</v>
      </c>
      <c r="F69" s="71">
        <f>SUMIFS(FAM!AJ:AJ,FAM!C:C,C69)</f>
        <v>0</v>
      </c>
      <c r="G69" s="75">
        <f>SUMIFS(B2S!L:L,B2S!C:C,C69)</f>
        <v>0</v>
      </c>
      <c r="H69" s="75">
        <f>SUMIF(TOP!C:C,C69,TOP!I:I)</f>
        <v>0</v>
      </c>
      <c r="I69" s="75">
        <f>SUMIF(LEG!C:C,'Sum FEB'!C69,LEG!I:I)</f>
        <v>0</v>
      </c>
      <c r="J69" s="109">
        <f t="shared" si="7"/>
        <v>0</v>
      </c>
      <c r="K69" s="101">
        <f>SUMIFS(PSP!Y:Y,PSP!D:D,C69)</f>
        <v>0</v>
      </c>
      <c r="L69" s="109">
        <f t="shared" si="6"/>
        <v>0</v>
      </c>
    </row>
    <row r="70" spans="2:12" s="105" customFormat="1" ht="15" hidden="1" customHeight="1">
      <c r="B70" s="1">
        <v>59</v>
      </c>
      <c r="C70" s="1" t="s">
        <v>938</v>
      </c>
      <c r="D70" s="1" t="s">
        <v>1349</v>
      </c>
      <c r="E70" s="71">
        <f>SUMIFS(OFM!AJ:AJ,OFM!C:C,C70)</f>
        <v>0</v>
      </c>
      <c r="F70" s="71">
        <f>SUMIFS(FAM!AJ:AJ,FAM!C:C,C70)</f>
        <v>0</v>
      </c>
      <c r="G70" s="75">
        <f>SUMIFS(B2S!L:L,B2S!C:C,C70)</f>
        <v>0</v>
      </c>
      <c r="H70" s="75">
        <f>SUMIF(TOP!C:C,C70,TOP!I:I)</f>
        <v>0</v>
      </c>
      <c r="I70" s="75">
        <f>SUMIF(LEG!C:C,'Sum FEB'!C70,LEG!I:I)</f>
        <v>0</v>
      </c>
      <c r="J70" s="109">
        <f t="shared" si="7"/>
        <v>0</v>
      </c>
      <c r="K70" s="101">
        <f>SUMIFS(PSP!Y:Y,PSP!D:D,C70)</f>
        <v>0</v>
      </c>
      <c r="L70" s="109">
        <f t="shared" si="6"/>
        <v>0</v>
      </c>
    </row>
    <row r="71" spans="2:12" s="105" customFormat="1" ht="15" hidden="1" customHeight="1">
      <c r="B71" s="1">
        <v>60</v>
      </c>
      <c r="C71" s="1" t="s">
        <v>939</v>
      </c>
      <c r="D71" s="1" t="s">
        <v>1349</v>
      </c>
      <c r="E71" s="71">
        <f>SUMIFS(OFM!AJ:AJ,OFM!C:C,C71)</f>
        <v>0</v>
      </c>
      <c r="F71" s="71">
        <f>SUMIFS(FAM!AJ:AJ,FAM!C:C,C71)</f>
        <v>0</v>
      </c>
      <c r="G71" s="75">
        <f>SUMIFS(B2S!L:L,B2S!C:C,C71)</f>
        <v>0</v>
      </c>
      <c r="H71" s="75">
        <f>SUMIF(TOP!C:C,C71,TOP!I:I)</f>
        <v>0</v>
      </c>
      <c r="I71" s="75">
        <f>SUMIF(LEG!C:C,'Sum FEB'!C71,LEG!I:I)</f>
        <v>0</v>
      </c>
      <c r="J71" s="109">
        <f t="shared" si="7"/>
        <v>0</v>
      </c>
      <c r="K71" s="101">
        <f>SUMIFS(PSP!Y:Y,PSP!D:D,C71)</f>
        <v>0</v>
      </c>
      <c r="L71" s="109">
        <f t="shared" si="6"/>
        <v>0</v>
      </c>
    </row>
    <row r="72" spans="2:12" s="105" customFormat="1" ht="15" hidden="1" customHeight="1">
      <c r="B72" s="1">
        <v>61</v>
      </c>
      <c r="C72" s="1" t="s">
        <v>940</v>
      </c>
      <c r="D72" s="1" t="s">
        <v>1349</v>
      </c>
      <c r="E72" s="71">
        <f>SUMIFS(OFM!AJ:AJ,OFM!C:C,C72)</f>
        <v>0</v>
      </c>
      <c r="F72" s="71">
        <f>SUMIFS(FAM!AJ:AJ,FAM!C:C,C72)</f>
        <v>0</v>
      </c>
      <c r="G72" s="75">
        <f>SUMIFS(B2S!L:L,B2S!C:C,C72)</f>
        <v>0</v>
      </c>
      <c r="H72" s="75">
        <f>SUMIF(TOP!C:C,C72,TOP!I:I)</f>
        <v>0</v>
      </c>
      <c r="I72" s="75">
        <f>SUMIF(LEG!C:C,'Sum FEB'!C72,LEG!I:I)</f>
        <v>0</v>
      </c>
      <c r="J72" s="109">
        <f t="shared" si="7"/>
        <v>0</v>
      </c>
      <c r="K72" s="101">
        <f>SUMIFS(PSP!Y:Y,PSP!D:D,C72)</f>
        <v>0</v>
      </c>
      <c r="L72" s="109">
        <f t="shared" si="6"/>
        <v>0</v>
      </c>
    </row>
    <row r="73" spans="2:12" s="105" customFormat="1" ht="15" hidden="1" customHeight="1">
      <c r="B73" s="1">
        <v>62</v>
      </c>
      <c r="C73" s="1" t="s">
        <v>581</v>
      </c>
      <c r="D73" s="1" t="s">
        <v>1349</v>
      </c>
      <c r="E73" s="71">
        <f>SUMIFS(OFM!AJ:AJ,OFM!C:C,C73)</f>
        <v>0</v>
      </c>
      <c r="F73" s="71">
        <f>SUMIFS(FAM!AJ:AJ,FAM!C:C,C73)</f>
        <v>0</v>
      </c>
      <c r="G73" s="75">
        <f>SUMIFS(B2S!L:L,B2S!C:C,C73)</f>
        <v>0</v>
      </c>
      <c r="H73" s="75">
        <f>SUMIF(TOP!C:C,C73,TOP!I:I)</f>
        <v>0</v>
      </c>
      <c r="I73" s="75">
        <f>SUMIF(LEG!C:C,'Sum FEB'!C73,LEG!I:I)</f>
        <v>0</v>
      </c>
      <c r="J73" s="109">
        <f t="shared" si="7"/>
        <v>0</v>
      </c>
      <c r="K73" s="101">
        <f>SUMIFS(PSP!Y:Y,PSP!D:D,C73)</f>
        <v>0</v>
      </c>
      <c r="L73" s="109">
        <f t="shared" si="6"/>
        <v>0</v>
      </c>
    </row>
    <row r="74" spans="2:12" s="105" customFormat="1" ht="15" hidden="1" customHeight="1">
      <c r="B74" s="1">
        <v>63</v>
      </c>
      <c r="C74" s="1" t="s">
        <v>941</v>
      </c>
      <c r="D74" s="1" t="s">
        <v>1349</v>
      </c>
      <c r="E74" s="71">
        <f>SUMIFS(OFM!AJ:AJ,OFM!C:C,C74)</f>
        <v>0</v>
      </c>
      <c r="F74" s="71">
        <f>SUMIFS(FAM!AJ:AJ,FAM!C:C,C74)</f>
        <v>0</v>
      </c>
      <c r="G74" s="75">
        <f>SUMIFS(B2S!L:L,B2S!C:C,C74)</f>
        <v>0</v>
      </c>
      <c r="H74" s="75">
        <f>SUMIF(TOP!C:C,C74,TOP!I:I)</f>
        <v>0</v>
      </c>
      <c r="I74" s="75">
        <f>SUMIF(LEG!C:C,'Sum FEB'!C74,LEG!I:I)</f>
        <v>0</v>
      </c>
      <c r="J74" s="109">
        <f t="shared" ref="J74:J105" si="10">SUM(E74:H74)</f>
        <v>0</v>
      </c>
      <c r="K74" s="101">
        <f>SUMIFS(PSP!Y:Y,PSP!D:D,C74)</f>
        <v>0</v>
      </c>
      <c r="L74" s="109">
        <f t="shared" ref="L74:L105" si="11">SUM(J74:K74)</f>
        <v>0</v>
      </c>
    </row>
    <row r="75" spans="2:12" s="105" customFormat="1" ht="15" hidden="1" customHeight="1">
      <c r="B75" s="1">
        <v>64</v>
      </c>
      <c r="C75" s="1" t="s">
        <v>942</v>
      </c>
      <c r="D75" s="1" t="s">
        <v>1349</v>
      </c>
      <c r="E75" s="71">
        <f>SUMIFS(OFM!AJ:AJ,OFM!C:C,C75)</f>
        <v>0</v>
      </c>
      <c r="F75" s="71">
        <f>SUMIFS(FAM!AJ:AJ,FAM!C:C,C75)</f>
        <v>0</v>
      </c>
      <c r="G75" s="75">
        <f>SUMIFS(B2S!L:L,B2S!C:C,C75)</f>
        <v>0</v>
      </c>
      <c r="H75" s="75">
        <f>SUMIF(TOP!C:C,C75,TOP!I:I)</f>
        <v>0</v>
      </c>
      <c r="I75" s="75">
        <f>SUMIF(LEG!C:C,'Sum FEB'!C75,LEG!I:I)</f>
        <v>0</v>
      </c>
      <c r="J75" s="109">
        <f t="shared" si="10"/>
        <v>0</v>
      </c>
      <c r="K75" s="101">
        <f>SUMIFS(PSP!Y:Y,PSP!D:D,C75)</f>
        <v>0</v>
      </c>
      <c r="L75" s="109">
        <f t="shared" si="11"/>
        <v>0</v>
      </c>
    </row>
    <row r="76" spans="2:12" s="105" customFormat="1" ht="15" hidden="1" customHeight="1">
      <c r="B76" s="1">
        <v>65</v>
      </c>
      <c r="C76" s="1" t="s">
        <v>943</v>
      </c>
      <c r="D76" s="1" t="s">
        <v>1349</v>
      </c>
      <c r="E76" s="71">
        <f>SUMIFS(OFM!AJ:AJ,OFM!C:C,C76)</f>
        <v>0</v>
      </c>
      <c r="F76" s="71">
        <f>SUMIFS(FAM!AJ:AJ,FAM!C:C,C76)</f>
        <v>0</v>
      </c>
      <c r="G76" s="75">
        <f>SUMIFS(B2S!L:L,B2S!C:C,C76)</f>
        <v>0</v>
      </c>
      <c r="H76" s="75">
        <f>SUMIF(TOP!C:C,C76,TOP!I:I)</f>
        <v>0</v>
      </c>
      <c r="I76" s="75">
        <f>SUMIF(LEG!C:C,'Sum FEB'!C76,LEG!I:I)</f>
        <v>0</v>
      </c>
      <c r="J76" s="109">
        <f t="shared" si="10"/>
        <v>0</v>
      </c>
      <c r="K76" s="101">
        <f>SUMIFS(PSP!Y:Y,PSP!D:D,C76)</f>
        <v>0</v>
      </c>
      <c r="L76" s="109">
        <f t="shared" si="11"/>
        <v>0</v>
      </c>
    </row>
    <row r="77" spans="2:12" s="105" customFormat="1" ht="15" hidden="1" customHeight="1">
      <c r="B77" s="1">
        <v>66</v>
      </c>
      <c r="C77" s="1" t="s">
        <v>944</v>
      </c>
      <c r="D77" s="1" t="s">
        <v>1349</v>
      </c>
      <c r="E77" s="71">
        <f>SUMIFS(OFM!AJ:AJ,OFM!C:C,C77)</f>
        <v>0</v>
      </c>
      <c r="F77" s="71">
        <f>SUMIFS(FAM!AJ:AJ,FAM!C:C,C77)</f>
        <v>0</v>
      </c>
      <c r="G77" s="75">
        <f>SUMIFS(B2S!L:L,B2S!C:C,C77)</f>
        <v>0</v>
      </c>
      <c r="H77" s="75">
        <f>SUMIF(TOP!C:C,C77,TOP!I:I)</f>
        <v>0</v>
      </c>
      <c r="I77" s="75">
        <f>SUMIF(LEG!C:C,'Sum FEB'!C77,LEG!I:I)</f>
        <v>0</v>
      </c>
      <c r="J77" s="109">
        <f t="shared" si="10"/>
        <v>0</v>
      </c>
      <c r="K77" s="101">
        <f>SUMIFS(PSP!Y:Y,PSP!D:D,C77)</f>
        <v>0</v>
      </c>
      <c r="L77" s="109">
        <f t="shared" si="11"/>
        <v>0</v>
      </c>
    </row>
    <row r="78" spans="2:12" s="105" customFormat="1" ht="15" hidden="1" customHeight="1">
      <c r="B78" s="1">
        <v>67</v>
      </c>
      <c r="C78" s="1" t="s">
        <v>945</v>
      </c>
      <c r="D78" s="1" t="s">
        <v>1349</v>
      </c>
      <c r="E78" s="71">
        <f>SUMIFS(OFM!AJ:AJ,OFM!C:C,C78)</f>
        <v>0</v>
      </c>
      <c r="F78" s="71">
        <f>SUMIFS(FAM!AJ:AJ,FAM!C:C,C78)</f>
        <v>0</v>
      </c>
      <c r="G78" s="75">
        <f>SUMIFS(B2S!L:L,B2S!C:C,C78)</f>
        <v>0</v>
      </c>
      <c r="H78" s="75">
        <f>SUMIF(TOP!C:C,C78,TOP!I:I)</f>
        <v>0</v>
      </c>
      <c r="I78" s="75">
        <f>SUMIF(LEG!C:C,'Sum FEB'!C78,LEG!I:I)</f>
        <v>0</v>
      </c>
      <c r="J78" s="109">
        <f t="shared" si="10"/>
        <v>0</v>
      </c>
      <c r="K78" s="101">
        <f>SUMIFS(PSP!Y:Y,PSP!D:D,C78)</f>
        <v>0</v>
      </c>
      <c r="L78" s="109">
        <f t="shared" si="11"/>
        <v>0</v>
      </c>
    </row>
    <row r="79" spans="2:12" s="105" customFormat="1" ht="15" hidden="1" customHeight="1">
      <c r="B79" s="1">
        <v>68</v>
      </c>
      <c r="C79" s="1" t="s">
        <v>946</v>
      </c>
      <c r="D79" s="1" t="s">
        <v>1349</v>
      </c>
      <c r="E79" s="71">
        <f>SUMIFS(OFM!AJ:AJ,OFM!C:C,C79)</f>
        <v>0</v>
      </c>
      <c r="F79" s="71">
        <f>SUMIFS(FAM!AJ:AJ,FAM!C:C,C79)</f>
        <v>0</v>
      </c>
      <c r="G79" s="75">
        <f>SUMIFS(B2S!L:L,B2S!C:C,C79)</f>
        <v>0</v>
      </c>
      <c r="H79" s="75">
        <f>SUMIF(TOP!C:C,C79,TOP!I:I)</f>
        <v>0</v>
      </c>
      <c r="I79" s="75">
        <f>SUMIF(LEG!C:C,'Sum FEB'!C79,LEG!I:I)</f>
        <v>0</v>
      </c>
      <c r="J79" s="109">
        <f t="shared" si="10"/>
        <v>0</v>
      </c>
      <c r="K79" s="101">
        <f>SUMIFS(PSP!Y:Y,PSP!D:D,C79)</f>
        <v>0</v>
      </c>
      <c r="L79" s="109">
        <f t="shared" si="11"/>
        <v>0</v>
      </c>
    </row>
    <row r="80" spans="2:12" s="105" customFormat="1" ht="15" hidden="1" customHeight="1">
      <c r="B80" s="1">
        <v>69</v>
      </c>
      <c r="C80" s="1" t="s">
        <v>947</v>
      </c>
      <c r="D80" s="1" t="s">
        <v>1349</v>
      </c>
      <c r="E80" s="71">
        <f>SUMIFS(OFM!AJ:AJ,OFM!C:C,C80)</f>
        <v>0</v>
      </c>
      <c r="F80" s="71">
        <f>SUMIFS(FAM!AJ:AJ,FAM!C:C,C80)</f>
        <v>0</v>
      </c>
      <c r="G80" s="75">
        <f>SUMIFS(B2S!L:L,B2S!C:C,C80)</f>
        <v>0</v>
      </c>
      <c r="H80" s="75">
        <f>SUMIF(TOP!C:C,C80,TOP!I:I)</f>
        <v>0</v>
      </c>
      <c r="I80" s="75">
        <f>SUMIF(LEG!C:C,'Sum FEB'!C80,LEG!I:I)</f>
        <v>0</v>
      </c>
      <c r="J80" s="109">
        <f t="shared" si="10"/>
        <v>0</v>
      </c>
      <c r="K80" s="101">
        <f>SUMIFS(PSP!Y:Y,PSP!D:D,C80)</f>
        <v>0</v>
      </c>
      <c r="L80" s="109">
        <f t="shared" si="11"/>
        <v>0</v>
      </c>
    </row>
    <row r="81" spans="2:12" s="105" customFormat="1" ht="15" customHeight="1">
      <c r="B81" s="1">
        <v>70</v>
      </c>
      <c r="C81" s="1" t="s">
        <v>948</v>
      </c>
      <c r="D81" s="1" t="s">
        <v>1349</v>
      </c>
      <c r="E81" s="71">
        <f>SUMIFS(OFM!AJ:AJ,OFM!C:C,C81)</f>
        <v>0</v>
      </c>
      <c r="F81" s="71">
        <f>SUMIFS(FAM!AJ:AJ,FAM!C:C,C81)</f>
        <v>0</v>
      </c>
      <c r="G81" s="75">
        <f>SUMIFS(B2S!L:L,B2S!C:C,C81)</f>
        <v>0</v>
      </c>
      <c r="H81" s="75">
        <f>SUMIF(TOP!C:C,C81,TOP!I:I)</f>
        <v>0</v>
      </c>
      <c r="I81" s="75">
        <f>SUMIF(LEG!C:C,'Sum FEB'!C81,LEG!I:I)</f>
        <v>0</v>
      </c>
      <c r="J81" s="154">
        <f>SUM(E81:I81)</f>
        <v>0</v>
      </c>
      <c r="K81" s="155">
        <f>SUMIFS(PSP!Y:Y,PSP!D:D,C81)</f>
        <v>330</v>
      </c>
      <c r="L81" s="109">
        <f t="shared" si="11"/>
        <v>330</v>
      </c>
    </row>
    <row r="82" spans="2:12" s="105" customFormat="1" ht="15" hidden="1" customHeight="1">
      <c r="B82" s="1">
        <v>71</v>
      </c>
      <c r="C82" s="1" t="s">
        <v>949</v>
      </c>
      <c r="D82" s="1" t="s">
        <v>1349</v>
      </c>
      <c r="E82" s="71">
        <f>SUMIFS(OFM!AJ:AJ,OFM!C:C,C82)</f>
        <v>0</v>
      </c>
      <c r="F82" s="71">
        <f>SUMIFS(FAM!AJ:AJ,FAM!C:C,C82)</f>
        <v>0</v>
      </c>
      <c r="G82" s="75">
        <f>SUMIFS(B2S!L:L,B2S!C:C,C82)</f>
        <v>0</v>
      </c>
      <c r="H82" s="75">
        <f>SUMIF(TOP!C:C,C82,TOP!I:I)</f>
        <v>0</v>
      </c>
      <c r="I82" s="75">
        <f>SUMIF(LEG!C:C,'Sum FEB'!C82,LEG!I:I)</f>
        <v>0</v>
      </c>
      <c r="J82" s="109">
        <f t="shared" si="10"/>
        <v>0</v>
      </c>
      <c r="K82" s="101">
        <f>SUMIFS(PSP!Y:Y,PSP!D:D,C82)</f>
        <v>0</v>
      </c>
      <c r="L82" s="109">
        <f t="shared" si="11"/>
        <v>0</v>
      </c>
    </row>
    <row r="83" spans="2:12" s="105" customFormat="1" ht="15" customHeight="1">
      <c r="B83" s="1">
        <v>72</v>
      </c>
      <c r="C83" s="1" t="s">
        <v>222</v>
      </c>
      <c r="D83" s="1" t="s">
        <v>1349</v>
      </c>
      <c r="E83" s="71">
        <f>SUMIFS(OFM!AJ:AJ,OFM!C:C,C83)</f>
        <v>0</v>
      </c>
      <c r="F83" s="71">
        <f>SUMIFS(FAM!AJ:AJ,FAM!C:C,C83)</f>
        <v>9309</v>
      </c>
      <c r="G83" s="75">
        <f>SUMIFS(B2S!L:L,B2S!C:C,C83)</f>
        <v>0</v>
      </c>
      <c r="H83" s="75">
        <f>SUMIF(TOP!C:C,C83,TOP!I:I)</f>
        <v>0</v>
      </c>
      <c r="I83" s="75">
        <f>SUMIF(LEG!C:C,'Sum FEB'!C83,LEG!I:I)</f>
        <v>0</v>
      </c>
      <c r="J83" s="154">
        <f>SUM(E83:I83)</f>
        <v>9309</v>
      </c>
      <c r="K83" s="155">
        <f>SUMIFS(PSP!Y:Y,PSP!D:D,C83)</f>
        <v>245</v>
      </c>
      <c r="L83" s="109">
        <f t="shared" si="11"/>
        <v>9554</v>
      </c>
    </row>
    <row r="84" spans="2:12" s="105" customFormat="1" ht="15" hidden="1" customHeight="1">
      <c r="B84" s="1">
        <v>73</v>
      </c>
      <c r="C84" s="1" t="s">
        <v>950</v>
      </c>
      <c r="D84" s="1" t="s">
        <v>1349</v>
      </c>
      <c r="E84" s="71">
        <f>SUMIFS(OFM!AJ:AJ,OFM!C:C,C84)</f>
        <v>0</v>
      </c>
      <c r="F84" s="71">
        <f>SUMIFS(FAM!AJ:AJ,FAM!C:C,C84)</f>
        <v>0</v>
      </c>
      <c r="G84" s="75">
        <f>SUMIFS(B2S!L:L,B2S!C:C,C84)</f>
        <v>0</v>
      </c>
      <c r="H84" s="75">
        <f>SUMIF(TOP!C:C,C84,TOP!I:I)</f>
        <v>0</v>
      </c>
      <c r="I84" s="75">
        <f>SUMIF(LEG!C:C,'Sum FEB'!C84,LEG!I:I)</f>
        <v>0</v>
      </c>
      <c r="J84" s="109">
        <f t="shared" si="10"/>
        <v>0</v>
      </c>
      <c r="K84" s="101">
        <f>SUMIFS(PSP!Y:Y,PSP!D:D,C84)</f>
        <v>0</v>
      </c>
      <c r="L84" s="109">
        <f t="shared" si="11"/>
        <v>0</v>
      </c>
    </row>
    <row r="85" spans="2:12" s="105" customFormat="1" ht="15" hidden="1" customHeight="1">
      <c r="B85" s="1">
        <v>74</v>
      </c>
      <c r="C85" s="1" t="s">
        <v>951</v>
      </c>
      <c r="D85" s="1" t="s">
        <v>1349</v>
      </c>
      <c r="E85" s="71">
        <f>SUMIFS(OFM!AJ:AJ,OFM!C:C,C85)</f>
        <v>0</v>
      </c>
      <c r="F85" s="71">
        <f>SUMIFS(FAM!AJ:AJ,FAM!C:C,C85)</f>
        <v>0</v>
      </c>
      <c r="G85" s="75">
        <f>SUMIFS(B2S!L:L,B2S!C:C,C85)</f>
        <v>0</v>
      </c>
      <c r="H85" s="75">
        <f>SUMIF(TOP!C:C,C85,TOP!I:I)</f>
        <v>0</v>
      </c>
      <c r="I85" s="75">
        <f>SUMIF(LEG!C:C,'Sum FEB'!C85,LEG!I:I)</f>
        <v>0</v>
      </c>
      <c r="J85" s="109">
        <f t="shared" si="10"/>
        <v>0</v>
      </c>
      <c r="K85" s="101">
        <f>SUMIFS(PSP!Y:Y,PSP!D:D,C85)</f>
        <v>0</v>
      </c>
      <c r="L85" s="109">
        <f t="shared" si="11"/>
        <v>0</v>
      </c>
    </row>
    <row r="86" spans="2:12" s="105" customFormat="1" ht="15" customHeight="1">
      <c r="B86" s="1">
        <v>75</v>
      </c>
      <c r="C86" s="1" t="s">
        <v>390</v>
      </c>
      <c r="D86" s="1" t="s">
        <v>1349</v>
      </c>
      <c r="E86" s="71">
        <f>SUMIFS(OFM!AJ:AJ,OFM!C:C,C86)</f>
        <v>0</v>
      </c>
      <c r="F86" s="71">
        <f>SUMIFS(FAM!AJ:AJ,FAM!C:C,C86)</f>
        <v>210.25</v>
      </c>
      <c r="G86" s="75">
        <f>SUMIFS(B2S!L:L,B2S!C:C,C86)</f>
        <v>0</v>
      </c>
      <c r="H86" s="75">
        <f>SUMIF(TOP!C:C,C86,TOP!I:I)</f>
        <v>0</v>
      </c>
      <c r="I86" s="75">
        <f>SUMIF(LEG!C:C,'Sum FEB'!C86,LEG!I:I)</f>
        <v>0</v>
      </c>
      <c r="J86" s="154">
        <f t="shared" ref="J86:J87" si="12">SUM(E86:I86)</f>
        <v>210.25</v>
      </c>
      <c r="K86" s="155">
        <f>SUMIFS(PSP!Y:Y,PSP!D:D,C86)</f>
        <v>11391.25</v>
      </c>
      <c r="L86" s="109">
        <f t="shared" si="11"/>
        <v>11601.5</v>
      </c>
    </row>
    <row r="87" spans="2:12" s="105" customFormat="1" ht="15" customHeight="1">
      <c r="B87" s="1">
        <v>76</v>
      </c>
      <c r="C87" s="1" t="s">
        <v>322</v>
      </c>
      <c r="D87" s="1" t="s">
        <v>1349</v>
      </c>
      <c r="E87" s="71">
        <f>SUMIFS(OFM!AJ:AJ,OFM!C:C,C87)</f>
        <v>0</v>
      </c>
      <c r="F87" s="71">
        <f>SUMIFS(FAM!AJ:AJ,FAM!C:C,C87)</f>
        <v>0</v>
      </c>
      <c r="G87" s="75">
        <f>SUMIFS(B2S!L:L,B2S!C:C,C87)</f>
        <v>0</v>
      </c>
      <c r="H87" s="75">
        <f>SUMIF(TOP!C:C,C87,TOP!I:I)</f>
        <v>0</v>
      </c>
      <c r="I87" s="75">
        <f>SUMIF(LEG!C:C,'Sum FEB'!C87,LEG!I:I)</f>
        <v>0</v>
      </c>
      <c r="J87" s="154">
        <f t="shared" si="12"/>
        <v>0</v>
      </c>
      <c r="K87" s="155">
        <f>SUMIFS(PSP!Y:Y,PSP!D:D,C87)</f>
        <v>1620</v>
      </c>
      <c r="L87" s="109">
        <f t="shared" si="11"/>
        <v>1620</v>
      </c>
    </row>
    <row r="88" spans="2:12" s="105" customFormat="1" ht="12.75" hidden="1">
      <c r="B88" s="1">
        <v>77</v>
      </c>
      <c r="C88" s="1" t="s">
        <v>952</v>
      </c>
      <c r="D88" s="1" t="s">
        <v>1349</v>
      </c>
      <c r="E88" s="71">
        <f>SUMIFS(OFM!AJ:AJ,OFM!C:C,C88)</f>
        <v>0</v>
      </c>
      <c r="F88" s="71">
        <f>SUMIFS(FAM!AJ:AJ,FAM!C:C,C88)</f>
        <v>0</v>
      </c>
      <c r="G88" s="75">
        <f>SUMIFS(B2S!L:L,B2S!C:C,C88)</f>
        <v>0</v>
      </c>
      <c r="H88" s="75">
        <f>SUMIF(TOP!C:C,C88,TOP!I:I)</f>
        <v>0</v>
      </c>
      <c r="I88" s="75">
        <f>SUMIF(LEG!C:C,'Sum FEB'!C88,LEG!I:I)</f>
        <v>0</v>
      </c>
      <c r="J88" s="109">
        <f t="shared" si="10"/>
        <v>0</v>
      </c>
      <c r="K88" s="101">
        <f>SUMIFS(PSP!Y:Y,PSP!D:D,C88)</f>
        <v>0</v>
      </c>
      <c r="L88" s="109">
        <f t="shared" si="11"/>
        <v>0</v>
      </c>
    </row>
    <row r="89" spans="2:12" s="105" customFormat="1" ht="15" customHeight="1">
      <c r="B89" s="1">
        <v>78</v>
      </c>
      <c r="C89" s="1" t="s">
        <v>372</v>
      </c>
      <c r="D89" s="1" t="s">
        <v>1349</v>
      </c>
      <c r="E89" s="71">
        <f>SUMIFS(OFM!AJ:AJ,OFM!C:C,C89)</f>
        <v>0</v>
      </c>
      <c r="F89" s="71">
        <f>SUMIFS(FAM!AJ:AJ,FAM!C:C,C89)</f>
        <v>2550.75</v>
      </c>
      <c r="G89" s="75">
        <f>SUMIFS(B2S!L:L,B2S!C:C,C89)</f>
        <v>0</v>
      </c>
      <c r="H89" s="75">
        <f>SUMIF(TOP!C:C,C89,TOP!I:I)</f>
        <v>0</v>
      </c>
      <c r="I89" s="75">
        <f>SUMIF(LEG!C:C,'Sum FEB'!C89,LEG!I:I)</f>
        <v>0</v>
      </c>
      <c r="J89" s="154">
        <f>SUM(E89:I89)</f>
        <v>2550.75</v>
      </c>
      <c r="K89" s="155">
        <f>SUMIFS(PSP!Y:Y,PSP!D:D,C89)</f>
        <v>3910</v>
      </c>
      <c r="L89" s="109">
        <f t="shared" si="11"/>
        <v>6460.75</v>
      </c>
    </row>
    <row r="90" spans="2:12" s="105" customFormat="1" ht="15" hidden="1" customHeight="1">
      <c r="B90" s="1">
        <v>79</v>
      </c>
      <c r="C90" s="1" t="s">
        <v>953</v>
      </c>
      <c r="D90" s="1" t="s">
        <v>1349</v>
      </c>
      <c r="E90" s="71">
        <f>SUMIFS(OFM!AJ:AJ,OFM!C:C,C90)</f>
        <v>0</v>
      </c>
      <c r="F90" s="71">
        <f>SUMIFS(FAM!AJ:AJ,FAM!C:C,C90)</f>
        <v>0</v>
      </c>
      <c r="G90" s="75">
        <f>SUMIFS(B2S!L:L,B2S!C:C,C90)</f>
        <v>0</v>
      </c>
      <c r="H90" s="75">
        <f>SUMIF(TOP!C:C,C90,TOP!I:I)</f>
        <v>0</v>
      </c>
      <c r="I90" s="75">
        <f>SUMIF(LEG!C:C,'Sum FEB'!C90,LEG!I:I)</f>
        <v>0</v>
      </c>
      <c r="J90" s="109">
        <f t="shared" si="10"/>
        <v>0</v>
      </c>
      <c r="K90" s="101">
        <f>SUMIFS(PSP!Y:Y,PSP!D:D,C90)</f>
        <v>0</v>
      </c>
      <c r="L90" s="109">
        <f t="shared" si="11"/>
        <v>0</v>
      </c>
    </row>
    <row r="91" spans="2:12" s="105" customFormat="1" ht="15" hidden="1" customHeight="1">
      <c r="B91" s="1">
        <v>80</v>
      </c>
      <c r="C91" s="1" t="s">
        <v>954</v>
      </c>
      <c r="D91" s="1" t="s">
        <v>1349</v>
      </c>
      <c r="E91" s="71">
        <f>SUMIFS(OFM!AJ:AJ,OFM!C:C,C91)</f>
        <v>0</v>
      </c>
      <c r="F91" s="71">
        <f>SUMIFS(FAM!AJ:AJ,FAM!C:C,C91)</f>
        <v>0</v>
      </c>
      <c r="G91" s="75">
        <f>SUMIFS(B2S!L:L,B2S!C:C,C91)</f>
        <v>0</v>
      </c>
      <c r="H91" s="75">
        <f>SUMIF(TOP!C:C,C91,TOP!I:I)</f>
        <v>0</v>
      </c>
      <c r="I91" s="75">
        <f>SUMIF(LEG!C:C,'Sum FEB'!C91,LEG!I:I)</f>
        <v>0</v>
      </c>
      <c r="J91" s="109">
        <f t="shared" si="10"/>
        <v>0</v>
      </c>
      <c r="K91" s="101">
        <f>SUMIFS(PSP!Y:Y,PSP!D:D,C91)</f>
        <v>0</v>
      </c>
      <c r="L91" s="109">
        <f t="shared" si="11"/>
        <v>0</v>
      </c>
    </row>
    <row r="92" spans="2:12" s="105" customFormat="1" ht="15" hidden="1" customHeight="1">
      <c r="B92" s="1">
        <v>81</v>
      </c>
      <c r="C92" s="1" t="s">
        <v>955</v>
      </c>
      <c r="D92" s="1" t="s">
        <v>1349</v>
      </c>
      <c r="E92" s="71">
        <f>SUMIFS(OFM!AJ:AJ,OFM!C:C,C92)</f>
        <v>0</v>
      </c>
      <c r="F92" s="71">
        <f>SUMIFS(FAM!AJ:AJ,FAM!C:C,C92)</f>
        <v>0</v>
      </c>
      <c r="G92" s="75">
        <f>SUMIFS(B2S!L:L,B2S!C:C,C92)</f>
        <v>0</v>
      </c>
      <c r="H92" s="75">
        <f>SUMIF(TOP!C:C,C92,TOP!I:I)</f>
        <v>0</v>
      </c>
      <c r="I92" s="75">
        <f>SUMIF(LEG!C:C,'Sum FEB'!C92,LEG!I:I)</f>
        <v>0</v>
      </c>
      <c r="J92" s="109">
        <f t="shared" si="10"/>
        <v>0</v>
      </c>
      <c r="K92" s="101">
        <f>SUMIFS(PSP!Y:Y,PSP!D:D,C92)</f>
        <v>0</v>
      </c>
      <c r="L92" s="109">
        <f t="shared" si="11"/>
        <v>0</v>
      </c>
    </row>
    <row r="93" spans="2:12" s="105" customFormat="1" ht="15" hidden="1" customHeight="1">
      <c r="B93" s="1">
        <v>82</v>
      </c>
      <c r="C93" s="1" t="s">
        <v>956</v>
      </c>
      <c r="D93" s="1" t="s">
        <v>1349</v>
      </c>
      <c r="E93" s="71">
        <f>SUMIFS(OFM!AJ:AJ,OFM!C:C,C93)</f>
        <v>0</v>
      </c>
      <c r="F93" s="71">
        <f>SUMIFS(FAM!AJ:AJ,FAM!C:C,C93)</f>
        <v>0</v>
      </c>
      <c r="G93" s="75">
        <f>SUMIFS(B2S!L:L,B2S!C:C,C93)</f>
        <v>0</v>
      </c>
      <c r="H93" s="75">
        <f>SUMIF(TOP!C:C,C93,TOP!I:I)</f>
        <v>0</v>
      </c>
      <c r="I93" s="75">
        <f>SUMIF(LEG!C:C,'Sum FEB'!C93,LEG!I:I)</f>
        <v>0</v>
      </c>
      <c r="J93" s="109">
        <f t="shared" si="10"/>
        <v>0</v>
      </c>
      <c r="K93" s="101">
        <f>SUMIFS(PSP!Y:Y,PSP!D:D,C93)</f>
        <v>0</v>
      </c>
      <c r="L93" s="109">
        <f t="shared" si="11"/>
        <v>0</v>
      </c>
    </row>
    <row r="94" spans="2:12" s="105" customFormat="1" ht="15" hidden="1" customHeight="1">
      <c r="B94" s="1">
        <v>83</v>
      </c>
      <c r="C94" s="1" t="s">
        <v>957</v>
      </c>
      <c r="D94" s="1" t="s">
        <v>1349</v>
      </c>
      <c r="E94" s="71">
        <f>SUMIFS(OFM!AJ:AJ,OFM!C:C,C94)</f>
        <v>0</v>
      </c>
      <c r="F94" s="71">
        <f>SUMIFS(FAM!AJ:AJ,FAM!C:C,C94)</f>
        <v>0</v>
      </c>
      <c r="G94" s="75">
        <f>SUMIFS(B2S!L:L,B2S!C:C,C94)</f>
        <v>0</v>
      </c>
      <c r="H94" s="75">
        <f>SUMIF(TOP!C:C,C94,TOP!I:I)</f>
        <v>0</v>
      </c>
      <c r="I94" s="75">
        <f>SUMIF(LEG!C:C,'Sum FEB'!C94,LEG!I:I)</f>
        <v>0</v>
      </c>
      <c r="J94" s="109">
        <f t="shared" si="10"/>
        <v>0</v>
      </c>
      <c r="K94" s="101">
        <f>SUMIFS(PSP!Y:Y,PSP!D:D,C94)</f>
        <v>0</v>
      </c>
      <c r="L94" s="109">
        <f t="shared" si="11"/>
        <v>0</v>
      </c>
    </row>
    <row r="95" spans="2:12" s="105" customFormat="1" ht="15" hidden="1" customHeight="1">
      <c r="B95" s="1">
        <v>84</v>
      </c>
      <c r="C95" s="1" t="s">
        <v>958</v>
      </c>
      <c r="D95" s="1" t="s">
        <v>1349</v>
      </c>
      <c r="E95" s="71">
        <f>SUMIFS(OFM!AJ:AJ,OFM!C:C,C95)</f>
        <v>0</v>
      </c>
      <c r="F95" s="71">
        <f>SUMIFS(FAM!AJ:AJ,FAM!C:C,C95)</f>
        <v>0</v>
      </c>
      <c r="G95" s="75">
        <f>SUMIFS(B2S!L:L,B2S!C:C,C95)</f>
        <v>0</v>
      </c>
      <c r="H95" s="75">
        <f>SUMIF(TOP!C:C,C95,TOP!I:I)</f>
        <v>0</v>
      </c>
      <c r="I95" s="75">
        <f>SUMIF(LEG!C:C,'Sum FEB'!C95,LEG!I:I)</f>
        <v>0</v>
      </c>
      <c r="J95" s="109">
        <f t="shared" si="10"/>
        <v>0</v>
      </c>
      <c r="K95" s="101">
        <f>SUMIFS(PSP!Y:Y,PSP!D:D,C95)</f>
        <v>0</v>
      </c>
      <c r="L95" s="109">
        <f t="shared" si="11"/>
        <v>0</v>
      </c>
    </row>
    <row r="96" spans="2:12" s="105" customFormat="1" ht="15" hidden="1" customHeight="1">
      <c r="B96" s="1">
        <v>85</v>
      </c>
      <c r="C96" s="1" t="s">
        <v>959</v>
      </c>
      <c r="D96" s="1" t="s">
        <v>1349</v>
      </c>
      <c r="E96" s="71">
        <f>SUMIFS(OFM!AJ:AJ,OFM!C:C,C96)</f>
        <v>0</v>
      </c>
      <c r="F96" s="71">
        <f>SUMIFS(FAM!AJ:AJ,FAM!C:C,C96)</f>
        <v>0</v>
      </c>
      <c r="G96" s="75">
        <f>SUMIFS(B2S!L:L,B2S!C:C,C96)</f>
        <v>0</v>
      </c>
      <c r="H96" s="75">
        <f>SUMIF(TOP!C:C,C96,TOP!I:I)</f>
        <v>0</v>
      </c>
      <c r="I96" s="75">
        <f>SUMIF(LEG!C:C,'Sum FEB'!C96,LEG!I:I)</f>
        <v>0</v>
      </c>
      <c r="J96" s="109">
        <f t="shared" si="10"/>
        <v>0</v>
      </c>
      <c r="K96" s="101">
        <f>SUMIFS(PSP!Y:Y,PSP!D:D,C96)</f>
        <v>0</v>
      </c>
      <c r="L96" s="109">
        <f t="shared" si="11"/>
        <v>0</v>
      </c>
    </row>
    <row r="97" spans="2:12" s="105" customFormat="1" ht="15" hidden="1" customHeight="1">
      <c r="B97" s="1">
        <v>86</v>
      </c>
      <c r="C97" s="1" t="s">
        <v>960</v>
      </c>
      <c r="D97" s="1" t="s">
        <v>1349</v>
      </c>
      <c r="E97" s="71">
        <f>SUMIFS(OFM!AJ:AJ,OFM!C:C,C97)</f>
        <v>0</v>
      </c>
      <c r="F97" s="71">
        <f>SUMIFS(FAM!AJ:AJ,FAM!C:C,C97)</f>
        <v>0</v>
      </c>
      <c r="G97" s="75">
        <f>SUMIFS(B2S!L:L,B2S!C:C,C97)</f>
        <v>0</v>
      </c>
      <c r="H97" s="75">
        <f>SUMIF(TOP!C:C,C97,TOP!I:I)</f>
        <v>0</v>
      </c>
      <c r="I97" s="75">
        <f>SUMIF(LEG!C:C,'Sum FEB'!C97,LEG!I:I)</f>
        <v>0</v>
      </c>
      <c r="J97" s="109">
        <f t="shared" si="10"/>
        <v>0</v>
      </c>
      <c r="K97" s="101">
        <f>SUMIFS(PSP!Y:Y,PSP!D:D,C97)</f>
        <v>0</v>
      </c>
      <c r="L97" s="109">
        <f t="shared" si="11"/>
        <v>0</v>
      </c>
    </row>
    <row r="98" spans="2:12" s="105" customFormat="1" ht="15" hidden="1" customHeight="1">
      <c r="B98" s="1">
        <v>87</v>
      </c>
      <c r="C98" s="1" t="s">
        <v>961</v>
      </c>
      <c r="D98" s="1" t="s">
        <v>1349</v>
      </c>
      <c r="E98" s="71">
        <f>SUMIFS(OFM!AJ:AJ,OFM!C:C,C98)</f>
        <v>0</v>
      </c>
      <c r="F98" s="71">
        <f>SUMIFS(FAM!AJ:AJ,FAM!C:C,C98)</f>
        <v>0</v>
      </c>
      <c r="G98" s="75">
        <f>SUMIFS(B2S!L:L,B2S!C:C,C98)</f>
        <v>0</v>
      </c>
      <c r="H98" s="75">
        <f>SUMIF(TOP!C:C,C98,TOP!I:I)</f>
        <v>0</v>
      </c>
      <c r="I98" s="75">
        <f>SUMIF(LEG!C:C,'Sum FEB'!C98,LEG!I:I)</f>
        <v>0</v>
      </c>
      <c r="J98" s="109">
        <f t="shared" si="10"/>
        <v>0</v>
      </c>
      <c r="K98" s="101">
        <f>SUMIFS(PSP!Y:Y,PSP!D:D,C98)</f>
        <v>0</v>
      </c>
      <c r="L98" s="109">
        <f t="shared" si="11"/>
        <v>0</v>
      </c>
    </row>
    <row r="99" spans="2:12" s="105" customFormat="1" ht="15" hidden="1" customHeight="1">
      <c r="B99" s="153">
        <v>88</v>
      </c>
      <c r="C99" s="146" t="s">
        <v>962</v>
      </c>
      <c r="D99" s="146" t="s">
        <v>1038</v>
      </c>
      <c r="E99" s="147">
        <f>SUMIFS(OFM!AJ:AJ,OFM!C:C,C99)</f>
        <v>0</v>
      </c>
      <c r="F99" s="147">
        <f>SUMIFS(FAM!AJ:AJ,FAM!C:C,C99)</f>
        <v>0</v>
      </c>
      <c r="G99" s="148">
        <f>SUMIFS(B2S!L:L,B2S!C:C,C99)</f>
        <v>0</v>
      </c>
      <c r="H99" s="148">
        <f>SUMIF(TOP!C:C,C99,TOP!I:I)</f>
        <v>0</v>
      </c>
      <c r="I99" s="148">
        <f>SUMIF(LEG!C:C,'Sum FEB'!C99,LEG!I:I)</f>
        <v>0</v>
      </c>
      <c r="J99" s="149">
        <f t="shared" si="10"/>
        <v>0</v>
      </c>
      <c r="K99" s="150">
        <f>SUMIFS(PSP!Y:Y,PSP!D:D,C99)</f>
        <v>0</v>
      </c>
      <c r="L99" s="149">
        <f t="shared" si="11"/>
        <v>0</v>
      </c>
    </row>
    <row r="100" spans="2:12" s="105" customFormat="1" ht="15" hidden="1" customHeight="1">
      <c r="B100" s="1">
        <v>89</v>
      </c>
      <c r="C100" s="1" t="s">
        <v>963</v>
      </c>
      <c r="D100" s="1" t="s">
        <v>1349</v>
      </c>
      <c r="E100" s="71">
        <f>SUMIFS(OFM!AJ:AJ,OFM!C:C,C100)</f>
        <v>0</v>
      </c>
      <c r="F100" s="71">
        <f>SUMIFS(FAM!AJ:AJ,FAM!C:C,C100)</f>
        <v>0</v>
      </c>
      <c r="G100" s="75">
        <f>SUMIFS(B2S!L:L,B2S!C:C,C100)</f>
        <v>0</v>
      </c>
      <c r="H100" s="75">
        <f>SUMIF(TOP!C:C,C100,TOP!I:I)</f>
        <v>0</v>
      </c>
      <c r="I100" s="75">
        <f>SUMIF(LEG!C:C,'Sum FEB'!C100,LEG!I:I)</f>
        <v>0</v>
      </c>
      <c r="J100" s="109">
        <f t="shared" si="10"/>
        <v>0</v>
      </c>
      <c r="K100" s="101">
        <f>SUMIFS(PSP!Y:Y,PSP!D:D,C100)</f>
        <v>0</v>
      </c>
      <c r="L100" s="109">
        <f t="shared" si="11"/>
        <v>0</v>
      </c>
    </row>
    <row r="101" spans="2:12" s="105" customFormat="1" ht="15" hidden="1" customHeight="1">
      <c r="B101" s="153">
        <v>90</v>
      </c>
      <c r="C101" s="146" t="s">
        <v>964</v>
      </c>
      <c r="D101" s="146" t="s">
        <v>1038</v>
      </c>
      <c r="E101" s="147">
        <f>SUMIFS(OFM!AJ:AJ,OFM!C:C,C101)</f>
        <v>0</v>
      </c>
      <c r="F101" s="147">
        <f>SUMIFS(FAM!AJ:AJ,FAM!C:C,C101)</f>
        <v>0</v>
      </c>
      <c r="G101" s="148">
        <f>SUMIFS(B2S!L:L,B2S!C:C,C101)</f>
        <v>0</v>
      </c>
      <c r="H101" s="148">
        <f>SUMIF(TOP!C:C,C101,TOP!I:I)</f>
        <v>0</v>
      </c>
      <c r="I101" s="148">
        <f>SUMIF(LEG!C:C,'Sum FEB'!C101,LEG!I:I)</f>
        <v>0</v>
      </c>
      <c r="J101" s="149">
        <f t="shared" si="10"/>
        <v>0</v>
      </c>
      <c r="K101" s="150">
        <f>SUMIFS(PSP!Y:Y,PSP!D:D,C101)</f>
        <v>0</v>
      </c>
      <c r="L101" s="149">
        <f t="shared" si="11"/>
        <v>0</v>
      </c>
    </row>
    <row r="102" spans="2:12" s="100" customFormat="1" ht="15" hidden="1" customHeight="1">
      <c r="B102" s="146">
        <v>91</v>
      </c>
      <c r="C102" s="146" t="s">
        <v>40</v>
      </c>
      <c r="D102" s="146" t="s">
        <v>1038</v>
      </c>
      <c r="E102" s="147">
        <f>SUMIFS(OFM!AJ:AJ,OFM!C:C,C102)</f>
        <v>10668.25</v>
      </c>
      <c r="F102" s="147">
        <f>SUMIFS(FAM!AJ:AJ,FAM!C:C,C102)</f>
        <v>0</v>
      </c>
      <c r="G102" s="148">
        <f>SUMIFS(B2S!L:L,B2S!C:C,C102)</f>
        <v>0</v>
      </c>
      <c r="H102" s="148">
        <f>SUMIF(TOP!C:C,C102,TOP!I:I)</f>
        <v>0</v>
      </c>
      <c r="I102" s="148">
        <f>SUMIF(LEG!C:C,'Sum FEB'!C102,LEG!I:I)</f>
        <v>0</v>
      </c>
      <c r="J102" s="149">
        <f t="shared" si="10"/>
        <v>10668.25</v>
      </c>
      <c r="K102" s="150">
        <f>SUMIFS(PSP!Y:Y,PSP!D:D,C102)</f>
        <v>0</v>
      </c>
      <c r="L102" s="149">
        <f t="shared" si="11"/>
        <v>10668.25</v>
      </c>
    </row>
    <row r="103" spans="2:12" s="105" customFormat="1" ht="15" hidden="1" customHeight="1">
      <c r="B103" s="1">
        <v>92</v>
      </c>
      <c r="C103" s="1" t="s">
        <v>965</v>
      </c>
      <c r="D103" s="1" t="s">
        <v>1349</v>
      </c>
      <c r="E103" s="71">
        <f>SUMIFS(OFM!AJ:AJ,OFM!C:C,C103)</f>
        <v>0</v>
      </c>
      <c r="F103" s="71">
        <f>SUMIFS(FAM!AJ:AJ,FAM!C:C,C103)</f>
        <v>0</v>
      </c>
      <c r="G103" s="75">
        <f>SUMIFS(B2S!L:L,B2S!C:C,C103)</f>
        <v>0</v>
      </c>
      <c r="H103" s="75">
        <f>SUMIF(TOP!C:C,C103,TOP!I:I)</f>
        <v>0</v>
      </c>
      <c r="I103" s="75">
        <f>SUMIF(LEG!C:C,'Sum FEB'!C103,LEG!I:I)</f>
        <v>0</v>
      </c>
      <c r="J103" s="109">
        <f t="shared" si="10"/>
        <v>0</v>
      </c>
      <c r="K103" s="101">
        <f>SUMIFS(PSP!Y:Y,PSP!D:D,C103)</f>
        <v>0</v>
      </c>
      <c r="L103" s="109">
        <f t="shared" si="11"/>
        <v>0</v>
      </c>
    </row>
    <row r="104" spans="2:12" s="105" customFormat="1" ht="15" hidden="1" customHeight="1">
      <c r="B104" s="1">
        <v>93</v>
      </c>
      <c r="C104" s="1" t="s">
        <v>966</v>
      </c>
      <c r="D104" s="1" t="s">
        <v>1349</v>
      </c>
      <c r="E104" s="71">
        <f>SUMIFS(OFM!AJ:AJ,OFM!C:C,C104)</f>
        <v>0</v>
      </c>
      <c r="F104" s="71">
        <f>SUMIFS(FAM!AJ:AJ,FAM!C:C,C104)</f>
        <v>0</v>
      </c>
      <c r="G104" s="75">
        <f>SUMIFS(B2S!L:L,B2S!C:C,C104)</f>
        <v>0</v>
      </c>
      <c r="H104" s="75">
        <f>SUMIF(TOP!C:C,C104,TOP!I:I)</f>
        <v>0</v>
      </c>
      <c r="I104" s="75">
        <f>SUMIF(LEG!C:C,'Sum FEB'!C104,LEG!I:I)</f>
        <v>0</v>
      </c>
      <c r="J104" s="109">
        <f t="shared" si="10"/>
        <v>0</v>
      </c>
      <c r="K104" s="101">
        <f>SUMIFS(PSP!Y:Y,PSP!D:D,C104)</f>
        <v>0</v>
      </c>
      <c r="L104" s="109">
        <f t="shared" si="11"/>
        <v>0</v>
      </c>
    </row>
    <row r="105" spans="2:12" s="105" customFormat="1" ht="15" hidden="1" customHeight="1">
      <c r="B105" s="1">
        <v>94</v>
      </c>
      <c r="C105" s="1" t="s">
        <v>967</v>
      </c>
      <c r="D105" s="1" t="s">
        <v>1349</v>
      </c>
      <c r="E105" s="71">
        <f>SUMIFS(OFM!AJ:AJ,OFM!C:C,C105)</f>
        <v>0</v>
      </c>
      <c r="F105" s="71">
        <f>SUMIFS(FAM!AJ:AJ,FAM!C:C,C105)</f>
        <v>0</v>
      </c>
      <c r="G105" s="75">
        <f>SUMIFS(B2S!L:L,B2S!C:C,C105)</f>
        <v>0</v>
      </c>
      <c r="H105" s="75">
        <f>SUMIF(TOP!C:C,C105,TOP!I:I)</f>
        <v>0</v>
      </c>
      <c r="I105" s="75">
        <f>SUMIF(LEG!C:C,'Sum FEB'!C105,LEG!I:I)</f>
        <v>0</v>
      </c>
      <c r="J105" s="109">
        <f t="shared" si="10"/>
        <v>0</v>
      </c>
      <c r="K105" s="101">
        <f>SUMIFS(PSP!Y:Y,PSP!D:D,C105)</f>
        <v>0</v>
      </c>
      <c r="L105" s="109">
        <f t="shared" si="11"/>
        <v>0</v>
      </c>
    </row>
    <row r="106" spans="2:12" s="105" customFormat="1" ht="15" hidden="1" customHeight="1">
      <c r="B106" s="1">
        <v>95</v>
      </c>
      <c r="C106" s="1" t="s">
        <v>968</v>
      </c>
      <c r="D106" s="1" t="s">
        <v>1349</v>
      </c>
      <c r="E106" s="71">
        <f>SUMIFS(OFM!AJ:AJ,OFM!C:C,C106)</f>
        <v>0</v>
      </c>
      <c r="F106" s="71">
        <f>SUMIFS(FAM!AJ:AJ,FAM!C:C,C106)</f>
        <v>0</v>
      </c>
      <c r="G106" s="75">
        <f>SUMIFS(B2S!L:L,B2S!C:C,C106)</f>
        <v>0</v>
      </c>
      <c r="H106" s="75">
        <f>SUMIF(TOP!C:C,C106,TOP!I:I)</f>
        <v>0</v>
      </c>
      <c r="I106" s="75">
        <f>SUMIF(LEG!C:C,'Sum FEB'!C106,LEG!I:I)</f>
        <v>0</v>
      </c>
      <c r="J106" s="109">
        <f t="shared" ref="J106:J137" si="13">SUM(E106:H106)</f>
        <v>0</v>
      </c>
      <c r="K106" s="101">
        <f>SUMIFS(PSP!Y:Y,PSP!D:D,C106)</f>
        <v>0</v>
      </c>
      <c r="L106" s="109">
        <f t="shared" ref="L106:L137" si="14">SUM(J106:K106)</f>
        <v>0</v>
      </c>
    </row>
    <row r="107" spans="2:12" s="105" customFormat="1" ht="15" hidden="1" customHeight="1">
      <c r="B107" s="1">
        <v>96</v>
      </c>
      <c r="C107" s="1" t="s">
        <v>969</v>
      </c>
      <c r="D107" s="1" t="s">
        <v>1349</v>
      </c>
      <c r="E107" s="71">
        <f>SUMIFS(OFM!AJ:AJ,OFM!C:C,C107)</f>
        <v>0</v>
      </c>
      <c r="F107" s="71">
        <f>SUMIFS(FAM!AJ:AJ,FAM!C:C,C107)</f>
        <v>0</v>
      </c>
      <c r="G107" s="75">
        <f>SUMIFS(B2S!L:L,B2S!C:C,C107)</f>
        <v>0</v>
      </c>
      <c r="H107" s="75">
        <f>SUMIF(TOP!C:C,C107,TOP!I:I)</f>
        <v>0</v>
      </c>
      <c r="I107" s="75">
        <f>SUMIF(LEG!C:C,'Sum FEB'!C107,LEG!I:I)</f>
        <v>0</v>
      </c>
      <c r="J107" s="109">
        <f t="shared" si="13"/>
        <v>0</v>
      </c>
      <c r="K107" s="101">
        <f>SUMIFS(PSP!Y:Y,PSP!D:D,C107)</f>
        <v>0</v>
      </c>
      <c r="L107" s="109">
        <f t="shared" si="14"/>
        <v>0</v>
      </c>
    </row>
    <row r="108" spans="2:12" s="105" customFormat="1" ht="15" hidden="1" customHeight="1">
      <c r="B108" s="1">
        <v>97</v>
      </c>
      <c r="C108" s="1" t="s">
        <v>970</v>
      </c>
      <c r="D108" s="1" t="s">
        <v>1349</v>
      </c>
      <c r="E108" s="71">
        <f>SUMIFS(OFM!AJ:AJ,OFM!C:C,C108)</f>
        <v>0</v>
      </c>
      <c r="F108" s="71">
        <f>SUMIFS(FAM!AJ:AJ,FAM!C:C,C108)</f>
        <v>0</v>
      </c>
      <c r="G108" s="75">
        <f>SUMIFS(B2S!L:L,B2S!C:C,C108)</f>
        <v>0</v>
      </c>
      <c r="H108" s="75">
        <f>SUMIF(TOP!C:C,C108,TOP!I:I)</f>
        <v>0</v>
      </c>
      <c r="I108" s="75">
        <f>SUMIF(LEG!C:C,'Sum FEB'!C108,LEG!I:I)</f>
        <v>0</v>
      </c>
      <c r="J108" s="109">
        <f t="shared" si="13"/>
        <v>0</v>
      </c>
      <c r="K108" s="101">
        <f>SUMIFS(PSP!Y:Y,PSP!D:D,C108)</f>
        <v>0</v>
      </c>
      <c r="L108" s="109">
        <f t="shared" si="14"/>
        <v>0</v>
      </c>
    </row>
    <row r="109" spans="2:12" s="105" customFormat="1" ht="15" hidden="1" customHeight="1">
      <c r="B109" s="1">
        <v>98</v>
      </c>
      <c r="C109" s="1" t="s">
        <v>971</v>
      </c>
      <c r="D109" s="1" t="s">
        <v>1349</v>
      </c>
      <c r="E109" s="71">
        <f>SUMIFS(OFM!AJ:AJ,OFM!C:C,C109)</f>
        <v>0</v>
      </c>
      <c r="F109" s="71">
        <f>SUMIFS(FAM!AJ:AJ,FAM!C:C,C109)</f>
        <v>0</v>
      </c>
      <c r="G109" s="75">
        <f>SUMIFS(B2S!L:L,B2S!C:C,C109)</f>
        <v>0</v>
      </c>
      <c r="H109" s="75">
        <f>SUMIF(TOP!C:C,C109,TOP!I:I)</f>
        <v>0</v>
      </c>
      <c r="I109" s="75">
        <f>SUMIF(LEG!C:C,'Sum FEB'!C109,LEG!I:I)</f>
        <v>0</v>
      </c>
      <c r="J109" s="109">
        <f t="shared" si="13"/>
        <v>0</v>
      </c>
      <c r="K109" s="101">
        <f>SUMIFS(PSP!Y:Y,PSP!D:D,C109)</f>
        <v>0</v>
      </c>
      <c r="L109" s="109">
        <f t="shared" si="14"/>
        <v>0</v>
      </c>
    </row>
    <row r="110" spans="2:12" s="105" customFormat="1" ht="15" hidden="1" customHeight="1">
      <c r="B110" s="1">
        <v>99</v>
      </c>
      <c r="C110" s="1" t="s">
        <v>972</v>
      </c>
      <c r="D110" s="1" t="s">
        <v>1349</v>
      </c>
      <c r="E110" s="71">
        <f>SUMIFS(OFM!AJ:AJ,OFM!C:C,C110)</f>
        <v>0</v>
      </c>
      <c r="F110" s="71">
        <f>SUMIFS(FAM!AJ:AJ,FAM!C:C,C110)</f>
        <v>0</v>
      </c>
      <c r="G110" s="75">
        <f>SUMIFS(B2S!L:L,B2S!C:C,C110)</f>
        <v>0</v>
      </c>
      <c r="H110" s="75">
        <f>SUMIF(TOP!C:C,C110,TOP!I:I)</f>
        <v>0</v>
      </c>
      <c r="I110" s="75">
        <f>SUMIF(LEG!C:C,'Sum FEB'!C110,LEG!I:I)</f>
        <v>0</v>
      </c>
      <c r="J110" s="109">
        <f t="shared" si="13"/>
        <v>0</v>
      </c>
      <c r="K110" s="101">
        <f>SUMIFS(PSP!Y:Y,PSP!D:D,C110)</f>
        <v>0</v>
      </c>
      <c r="L110" s="109">
        <f t="shared" si="14"/>
        <v>0</v>
      </c>
    </row>
    <row r="111" spans="2:12" s="105" customFormat="1" ht="15" hidden="1" customHeight="1">
      <c r="B111" s="1">
        <v>100</v>
      </c>
      <c r="C111" s="1" t="s">
        <v>973</v>
      </c>
      <c r="D111" s="1" t="s">
        <v>1349</v>
      </c>
      <c r="E111" s="71">
        <f>SUMIFS(OFM!AJ:AJ,OFM!C:C,C111)</f>
        <v>0</v>
      </c>
      <c r="F111" s="71">
        <f>SUMIFS(FAM!AJ:AJ,FAM!C:C,C111)</f>
        <v>0</v>
      </c>
      <c r="G111" s="75">
        <f>SUMIFS(B2S!L:L,B2S!C:C,C111)</f>
        <v>0</v>
      </c>
      <c r="H111" s="75">
        <f>SUMIF(TOP!C:C,C111,TOP!I:I)</f>
        <v>0</v>
      </c>
      <c r="I111" s="75">
        <f>SUMIF(LEG!C:C,'Sum FEB'!C111,LEG!I:I)</f>
        <v>0</v>
      </c>
      <c r="J111" s="109">
        <f t="shared" si="13"/>
        <v>0</v>
      </c>
      <c r="K111" s="101">
        <f>SUMIFS(PSP!Y:Y,PSP!D:D,C111)</f>
        <v>0</v>
      </c>
      <c r="L111" s="109">
        <f t="shared" si="14"/>
        <v>0</v>
      </c>
    </row>
    <row r="112" spans="2:12" s="105" customFormat="1" ht="15" hidden="1" customHeight="1">
      <c r="B112" s="1">
        <v>101</v>
      </c>
      <c r="C112" s="1" t="s">
        <v>974</v>
      </c>
      <c r="D112" s="1" t="s">
        <v>1349</v>
      </c>
      <c r="E112" s="71">
        <f>SUMIFS(OFM!AJ:AJ,OFM!C:C,C112)</f>
        <v>0</v>
      </c>
      <c r="F112" s="71">
        <f>SUMIFS(FAM!AJ:AJ,FAM!C:C,C112)</f>
        <v>0</v>
      </c>
      <c r="G112" s="75">
        <f>SUMIFS(B2S!L:L,B2S!C:C,C112)</f>
        <v>0</v>
      </c>
      <c r="H112" s="75">
        <f>SUMIF(TOP!C:C,C112,TOP!I:I)</f>
        <v>0</v>
      </c>
      <c r="I112" s="75">
        <f>SUMIF(LEG!C:C,'Sum FEB'!C112,LEG!I:I)</f>
        <v>0</v>
      </c>
      <c r="J112" s="109">
        <f t="shared" si="13"/>
        <v>0</v>
      </c>
      <c r="K112" s="101">
        <f>SUMIFS(PSP!Y:Y,PSP!D:D,C112)</f>
        <v>0</v>
      </c>
      <c r="L112" s="109">
        <f t="shared" si="14"/>
        <v>0</v>
      </c>
    </row>
    <row r="113" spans="2:12" s="105" customFormat="1" ht="15" hidden="1" customHeight="1">
      <c r="B113" s="1">
        <v>102</v>
      </c>
      <c r="C113" s="1" t="s">
        <v>975</v>
      </c>
      <c r="D113" s="1" t="s">
        <v>1349</v>
      </c>
      <c r="E113" s="71">
        <f>SUMIFS(OFM!AJ:AJ,OFM!C:C,C113)</f>
        <v>0</v>
      </c>
      <c r="F113" s="71">
        <f>SUMIFS(FAM!AJ:AJ,FAM!C:C,C113)</f>
        <v>0</v>
      </c>
      <c r="G113" s="75">
        <f>SUMIFS(B2S!L:L,B2S!C:C,C113)</f>
        <v>0</v>
      </c>
      <c r="H113" s="75">
        <f>SUMIF(TOP!C:C,C113,TOP!I:I)</f>
        <v>0</v>
      </c>
      <c r="I113" s="75">
        <f>SUMIF(LEG!C:C,'Sum FEB'!C113,LEG!I:I)</f>
        <v>0</v>
      </c>
      <c r="J113" s="109">
        <f t="shared" si="13"/>
        <v>0</v>
      </c>
      <c r="K113" s="101">
        <f>SUMIFS(PSP!Y:Y,PSP!D:D,C113)</f>
        <v>0</v>
      </c>
      <c r="L113" s="109">
        <f t="shared" si="14"/>
        <v>0</v>
      </c>
    </row>
    <row r="114" spans="2:12" s="105" customFormat="1" ht="15" hidden="1" customHeight="1">
      <c r="B114" s="1">
        <v>103</v>
      </c>
      <c r="C114" s="1" t="s">
        <v>976</v>
      </c>
      <c r="D114" s="1" t="s">
        <v>1349</v>
      </c>
      <c r="E114" s="71">
        <f>SUMIFS(OFM!AJ:AJ,OFM!C:C,C114)</f>
        <v>0</v>
      </c>
      <c r="F114" s="71">
        <f>SUMIFS(FAM!AJ:AJ,FAM!C:C,C114)</f>
        <v>0</v>
      </c>
      <c r="G114" s="75">
        <f>SUMIFS(B2S!L:L,B2S!C:C,C114)</f>
        <v>0</v>
      </c>
      <c r="H114" s="75">
        <f>SUMIF(TOP!C:C,C114,TOP!I:I)</f>
        <v>0</v>
      </c>
      <c r="I114" s="75">
        <f>SUMIF(LEG!C:C,'Sum FEB'!C114,LEG!I:I)</f>
        <v>0</v>
      </c>
      <c r="J114" s="109">
        <f t="shared" si="13"/>
        <v>0</v>
      </c>
      <c r="K114" s="101">
        <f>SUMIFS(PSP!Y:Y,PSP!D:D,C114)</f>
        <v>0</v>
      </c>
      <c r="L114" s="109">
        <f t="shared" si="14"/>
        <v>0</v>
      </c>
    </row>
    <row r="115" spans="2:12" s="105" customFormat="1" ht="15" hidden="1" customHeight="1">
      <c r="B115" s="1">
        <v>104</v>
      </c>
      <c r="C115" s="1" t="s">
        <v>977</v>
      </c>
      <c r="D115" s="1" t="s">
        <v>1349</v>
      </c>
      <c r="E115" s="71">
        <f>SUMIFS(OFM!AJ:AJ,OFM!C:C,C115)</f>
        <v>0</v>
      </c>
      <c r="F115" s="71">
        <f>SUMIFS(FAM!AJ:AJ,FAM!C:C,C115)</f>
        <v>0</v>
      </c>
      <c r="G115" s="75">
        <f>SUMIFS(B2S!L:L,B2S!C:C,C115)</f>
        <v>0</v>
      </c>
      <c r="H115" s="75">
        <f>SUMIF(TOP!C:C,C115,TOP!I:I)</f>
        <v>0</v>
      </c>
      <c r="I115" s="75">
        <f>SUMIF(LEG!C:C,'Sum FEB'!C115,LEG!I:I)</f>
        <v>0</v>
      </c>
      <c r="J115" s="109">
        <f t="shared" si="13"/>
        <v>0</v>
      </c>
      <c r="K115" s="101">
        <f>SUMIFS(PSP!Y:Y,PSP!D:D,C115)</f>
        <v>0</v>
      </c>
      <c r="L115" s="109">
        <f t="shared" si="14"/>
        <v>0</v>
      </c>
    </row>
    <row r="116" spans="2:12" s="105" customFormat="1" ht="15" hidden="1" customHeight="1">
      <c r="B116" s="1">
        <v>105</v>
      </c>
      <c r="C116" s="1" t="s">
        <v>978</v>
      </c>
      <c r="D116" s="1" t="s">
        <v>1349</v>
      </c>
      <c r="E116" s="71">
        <f>SUMIFS(OFM!AJ:AJ,OFM!C:C,C116)</f>
        <v>0</v>
      </c>
      <c r="F116" s="71">
        <f>SUMIFS(FAM!AJ:AJ,FAM!C:C,C116)</f>
        <v>0</v>
      </c>
      <c r="G116" s="75">
        <f>SUMIFS(B2S!L:L,B2S!C:C,C116)</f>
        <v>0</v>
      </c>
      <c r="H116" s="75">
        <f>SUMIF(TOP!C:C,C116,TOP!I:I)</f>
        <v>0</v>
      </c>
      <c r="I116" s="75">
        <f>SUMIF(LEG!C:C,'Sum FEB'!C116,LEG!I:I)</f>
        <v>0</v>
      </c>
      <c r="J116" s="109">
        <f t="shared" si="13"/>
        <v>0</v>
      </c>
      <c r="K116" s="101">
        <f>SUMIFS(PSP!Y:Y,PSP!D:D,C116)</f>
        <v>0</v>
      </c>
      <c r="L116" s="109">
        <f t="shared" si="14"/>
        <v>0</v>
      </c>
    </row>
    <row r="117" spans="2:12" s="105" customFormat="1" ht="15" hidden="1" customHeight="1">
      <c r="B117" s="1">
        <v>106</v>
      </c>
      <c r="C117" s="1" t="s">
        <v>979</v>
      </c>
      <c r="D117" s="1" t="s">
        <v>1349</v>
      </c>
      <c r="E117" s="71">
        <f>SUMIFS(OFM!AJ:AJ,OFM!C:C,C117)</f>
        <v>0</v>
      </c>
      <c r="F117" s="71">
        <f>SUMIFS(FAM!AJ:AJ,FAM!C:C,C117)</f>
        <v>0</v>
      </c>
      <c r="G117" s="75">
        <f>SUMIFS(B2S!L:L,B2S!C:C,C117)</f>
        <v>0</v>
      </c>
      <c r="H117" s="75">
        <f>SUMIF(TOP!C:C,C117,TOP!I:I)</f>
        <v>0</v>
      </c>
      <c r="I117" s="75">
        <f>SUMIF(LEG!C:C,'Sum FEB'!C117,LEG!I:I)</f>
        <v>0</v>
      </c>
      <c r="J117" s="109">
        <f t="shared" si="13"/>
        <v>0</v>
      </c>
      <c r="K117" s="101">
        <f>SUMIFS(PSP!Y:Y,PSP!D:D,C117)</f>
        <v>0</v>
      </c>
      <c r="L117" s="109">
        <f t="shared" si="14"/>
        <v>0</v>
      </c>
    </row>
    <row r="118" spans="2:12" s="105" customFormat="1" ht="15" hidden="1" customHeight="1">
      <c r="B118" s="1">
        <v>107</v>
      </c>
      <c r="C118" s="1" t="s">
        <v>980</v>
      </c>
      <c r="D118" s="1" t="s">
        <v>1349</v>
      </c>
      <c r="E118" s="71">
        <f>SUMIFS(OFM!AJ:AJ,OFM!C:C,C118)</f>
        <v>0</v>
      </c>
      <c r="F118" s="71">
        <f>SUMIFS(FAM!AJ:AJ,FAM!C:C,C118)</f>
        <v>0</v>
      </c>
      <c r="G118" s="75">
        <f>SUMIFS(B2S!L:L,B2S!C:C,C118)</f>
        <v>0</v>
      </c>
      <c r="H118" s="75">
        <f>SUMIF(TOP!C:C,C118,TOP!I:I)</f>
        <v>0</v>
      </c>
      <c r="I118" s="75">
        <f>SUMIF(LEG!C:C,'Sum FEB'!C118,LEG!I:I)</f>
        <v>0</v>
      </c>
      <c r="J118" s="109">
        <f t="shared" si="13"/>
        <v>0</v>
      </c>
      <c r="K118" s="101">
        <f>SUMIFS(PSP!Y:Y,PSP!D:D,C118)</f>
        <v>0</v>
      </c>
      <c r="L118" s="109">
        <f t="shared" si="14"/>
        <v>0</v>
      </c>
    </row>
    <row r="119" spans="2:12" s="105" customFormat="1" ht="15" hidden="1" customHeight="1">
      <c r="B119" s="1">
        <v>108</v>
      </c>
      <c r="C119" s="1" t="s">
        <v>981</v>
      </c>
      <c r="D119" s="1" t="s">
        <v>1349</v>
      </c>
      <c r="E119" s="71">
        <f>SUMIFS(OFM!AJ:AJ,OFM!C:C,C119)</f>
        <v>0</v>
      </c>
      <c r="F119" s="71">
        <f>SUMIFS(FAM!AJ:AJ,FAM!C:C,C119)</f>
        <v>0</v>
      </c>
      <c r="G119" s="75">
        <f>SUMIFS(B2S!L:L,B2S!C:C,C119)</f>
        <v>0</v>
      </c>
      <c r="H119" s="75">
        <f>SUMIF(TOP!C:C,C119,TOP!I:I)</f>
        <v>0</v>
      </c>
      <c r="I119" s="75">
        <f>SUMIF(LEG!C:C,'Sum FEB'!C119,LEG!I:I)</f>
        <v>0</v>
      </c>
      <c r="J119" s="109">
        <f t="shared" si="13"/>
        <v>0</v>
      </c>
      <c r="K119" s="101">
        <f>SUMIFS(PSP!Y:Y,PSP!D:D,C119)</f>
        <v>0</v>
      </c>
      <c r="L119" s="109">
        <f t="shared" si="14"/>
        <v>0</v>
      </c>
    </row>
    <row r="120" spans="2:12" s="105" customFormat="1" ht="15" hidden="1" customHeight="1">
      <c r="B120" s="1">
        <v>109</v>
      </c>
      <c r="C120" s="1" t="s">
        <v>982</v>
      </c>
      <c r="D120" s="1" t="s">
        <v>1349</v>
      </c>
      <c r="E120" s="71">
        <f>SUMIFS(OFM!AJ:AJ,OFM!C:C,C120)</f>
        <v>0</v>
      </c>
      <c r="F120" s="71">
        <f>SUMIFS(FAM!AJ:AJ,FAM!C:C,C120)</f>
        <v>0</v>
      </c>
      <c r="G120" s="75">
        <f>SUMIFS(B2S!L:L,B2S!C:C,C120)</f>
        <v>0</v>
      </c>
      <c r="H120" s="75">
        <f>SUMIF(TOP!C:C,C120,TOP!I:I)</f>
        <v>0</v>
      </c>
      <c r="I120" s="75">
        <f>SUMIF(LEG!C:C,'Sum FEB'!C120,LEG!I:I)</f>
        <v>0</v>
      </c>
      <c r="J120" s="109">
        <f t="shared" si="13"/>
        <v>0</v>
      </c>
      <c r="K120" s="101">
        <f>SUMIFS(PSP!Y:Y,PSP!D:D,C120)</f>
        <v>0</v>
      </c>
      <c r="L120" s="109">
        <f t="shared" si="14"/>
        <v>0</v>
      </c>
    </row>
    <row r="121" spans="2:12" s="105" customFormat="1" ht="15" hidden="1" customHeight="1">
      <c r="B121" s="1">
        <v>110</v>
      </c>
      <c r="C121" s="1" t="s">
        <v>983</v>
      </c>
      <c r="D121" s="1" t="s">
        <v>1349</v>
      </c>
      <c r="E121" s="71">
        <f>SUMIFS(OFM!AJ:AJ,OFM!C:C,C121)</f>
        <v>0</v>
      </c>
      <c r="F121" s="71">
        <f>SUMIFS(FAM!AJ:AJ,FAM!C:C,C121)</f>
        <v>0</v>
      </c>
      <c r="G121" s="75">
        <f>SUMIFS(B2S!L:L,B2S!C:C,C121)</f>
        <v>0</v>
      </c>
      <c r="H121" s="75">
        <f>SUMIF(TOP!C:C,C121,TOP!I:I)</f>
        <v>0</v>
      </c>
      <c r="I121" s="75">
        <f>SUMIF(LEG!C:C,'Sum FEB'!C121,LEG!I:I)</f>
        <v>0</v>
      </c>
      <c r="J121" s="109">
        <f t="shared" si="13"/>
        <v>0</v>
      </c>
      <c r="K121" s="101">
        <f>SUMIFS(PSP!Y:Y,PSP!D:D,C121)</f>
        <v>0</v>
      </c>
      <c r="L121" s="109">
        <f t="shared" si="14"/>
        <v>0</v>
      </c>
    </row>
    <row r="122" spans="2:12" s="105" customFormat="1" ht="15" hidden="1" customHeight="1">
      <c r="B122" s="1">
        <v>111</v>
      </c>
      <c r="C122" s="1" t="s">
        <v>984</v>
      </c>
      <c r="D122" s="1" t="s">
        <v>1349</v>
      </c>
      <c r="E122" s="71">
        <f>SUMIFS(OFM!AJ:AJ,OFM!C:C,C122)</f>
        <v>0</v>
      </c>
      <c r="F122" s="71">
        <f>SUMIFS(FAM!AJ:AJ,FAM!C:C,C122)</f>
        <v>0</v>
      </c>
      <c r="G122" s="75">
        <f>SUMIFS(B2S!L:L,B2S!C:C,C122)</f>
        <v>0</v>
      </c>
      <c r="H122" s="75">
        <f>SUMIF(TOP!C:C,C122,TOP!I:I)</f>
        <v>0</v>
      </c>
      <c r="I122" s="75">
        <f>SUMIF(LEG!C:C,'Sum FEB'!C122,LEG!I:I)</f>
        <v>0</v>
      </c>
      <c r="J122" s="109">
        <f t="shared" si="13"/>
        <v>0</v>
      </c>
      <c r="K122" s="101">
        <f>SUMIFS(PSP!Y:Y,PSP!D:D,C122)</f>
        <v>0</v>
      </c>
      <c r="L122" s="109">
        <f t="shared" si="14"/>
        <v>0</v>
      </c>
    </row>
    <row r="123" spans="2:12" s="105" customFormat="1" ht="15" hidden="1" customHeight="1">
      <c r="B123" s="1">
        <v>112</v>
      </c>
      <c r="C123" s="1" t="s">
        <v>985</v>
      </c>
      <c r="D123" s="1" t="s">
        <v>1349</v>
      </c>
      <c r="E123" s="71">
        <f>SUMIFS(OFM!AJ:AJ,OFM!C:C,C123)</f>
        <v>0</v>
      </c>
      <c r="F123" s="71">
        <f>SUMIFS(FAM!AJ:AJ,FAM!C:C,C123)</f>
        <v>0</v>
      </c>
      <c r="G123" s="75">
        <f>SUMIFS(B2S!L:L,B2S!C:C,C123)</f>
        <v>0</v>
      </c>
      <c r="H123" s="75">
        <f>SUMIF(TOP!C:C,C123,TOP!I:I)</f>
        <v>0</v>
      </c>
      <c r="I123" s="75">
        <f>SUMIF(LEG!C:C,'Sum FEB'!C123,LEG!I:I)</f>
        <v>0</v>
      </c>
      <c r="J123" s="109">
        <f t="shared" si="13"/>
        <v>0</v>
      </c>
      <c r="K123" s="101">
        <f>SUMIFS(PSP!Y:Y,PSP!D:D,C123)</f>
        <v>0</v>
      </c>
      <c r="L123" s="109">
        <f t="shared" si="14"/>
        <v>0</v>
      </c>
    </row>
    <row r="124" spans="2:12" s="105" customFormat="1" ht="15" hidden="1" customHeight="1">
      <c r="B124" s="1">
        <v>113</v>
      </c>
      <c r="C124" s="1" t="s">
        <v>986</v>
      </c>
      <c r="D124" s="1" t="s">
        <v>1349</v>
      </c>
      <c r="E124" s="71">
        <f>SUMIFS(OFM!AJ:AJ,OFM!C:C,C124)</f>
        <v>0</v>
      </c>
      <c r="F124" s="71">
        <f>SUMIFS(FAM!AJ:AJ,FAM!C:C,C124)</f>
        <v>0</v>
      </c>
      <c r="G124" s="75">
        <f>SUMIFS(B2S!L:L,B2S!C:C,C124)</f>
        <v>0</v>
      </c>
      <c r="H124" s="75">
        <f>SUMIF(TOP!C:C,C124,TOP!I:I)</f>
        <v>0</v>
      </c>
      <c r="I124" s="75">
        <f>SUMIF(LEG!C:C,'Sum FEB'!C124,LEG!I:I)</f>
        <v>0</v>
      </c>
      <c r="J124" s="109">
        <f t="shared" si="13"/>
        <v>0</v>
      </c>
      <c r="K124" s="101">
        <f>SUMIFS(PSP!Y:Y,PSP!D:D,C124)</f>
        <v>0</v>
      </c>
      <c r="L124" s="109">
        <f t="shared" si="14"/>
        <v>0</v>
      </c>
    </row>
    <row r="125" spans="2:12" s="105" customFormat="1" ht="15" hidden="1" customHeight="1">
      <c r="B125" s="1">
        <v>114</v>
      </c>
      <c r="C125" s="1" t="s">
        <v>987</v>
      </c>
      <c r="D125" s="1" t="s">
        <v>1349</v>
      </c>
      <c r="E125" s="71">
        <f>SUMIFS(OFM!AJ:AJ,OFM!C:C,C125)</f>
        <v>0</v>
      </c>
      <c r="F125" s="71">
        <f>SUMIFS(FAM!AJ:AJ,FAM!C:C,C125)</f>
        <v>0</v>
      </c>
      <c r="G125" s="75">
        <f>SUMIFS(B2S!L:L,B2S!C:C,C125)</f>
        <v>0</v>
      </c>
      <c r="H125" s="75">
        <f>SUMIF(TOP!C:C,C125,TOP!I:I)</f>
        <v>0</v>
      </c>
      <c r="I125" s="75">
        <f>SUMIF(LEG!C:C,'Sum FEB'!C125,LEG!I:I)</f>
        <v>0</v>
      </c>
      <c r="J125" s="109">
        <f t="shared" si="13"/>
        <v>0</v>
      </c>
      <c r="K125" s="101">
        <f>SUMIFS(PSP!Y:Y,PSP!D:D,C125)</f>
        <v>0</v>
      </c>
      <c r="L125" s="109">
        <f t="shared" si="14"/>
        <v>0</v>
      </c>
    </row>
    <row r="126" spans="2:12" s="105" customFormat="1" ht="15" hidden="1" customHeight="1">
      <c r="B126" s="1">
        <v>115</v>
      </c>
      <c r="C126" s="1" t="s">
        <v>988</v>
      </c>
      <c r="D126" s="1" t="s">
        <v>1349</v>
      </c>
      <c r="E126" s="71">
        <f>SUMIFS(OFM!AJ:AJ,OFM!C:C,C126)</f>
        <v>0</v>
      </c>
      <c r="F126" s="71">
        <f>SUMIFS(FAM!AJ:AJ,FAM!C:C,C126)</f>
        <v>0</v>
      </c>
      <c r="G126" s="75">
        <f>SUMIFS(B2S!L:L,B2S!C:C,C126)</f>
        <v>0</v>
      </c>
      <c r="H126" s="75">
        <f>SUMIF(TOP!C:C,C126,TOP!I:I)</f>
        <v>0</v>
      </c>
      <c r="I126" s="75">
        <f>SUMIF(LEG!C:C,'Sum FEB'!C126,LEG!I:I)</f>
        <v>0</v>
      </c>
      <c r="J126" s="109">
        <f t="shared" si="13"/>
        <v>0</v>
      </c>
      <c r="K126" s="101">
        <f>SUMIFS(PSP!Y:Y,PSP!D:D,C126)</f>
        <v>0</v>
      </c>
      <c r="L126" s="109">
        <f t="shared" si="14"/>
        <v>0</v>
      </c>
    </row>
    <row r="127" spans="2:12" s="105" customFormat="1" ht="15" hidden="1" customHeight="1">
      <c r="B127" s="1">
        <v>116</v>
      </c>
      <c r="C127" s="1" t="s">
        <v>989</v>
      </c>
      <c r="D127" s="1" t="s">
        <v>1349</v>
      </c>
      <c r="E127" s="71">
        <f>SUMIFS(OFM!AJ:AJ,OFM!C:C,C127)</f>
        <v>0</v>
      </c>
      <c r="F127" s="71">
        <f>SUMIFS(FAM!AJ:AJ,FAM!C:C,C127)</f>
        <v>0</v>
      </c>
      <c r="G127" s="75">
        <f>SUMIFS(B2S!L:L,B2S!C:C,C127)</f>
        <v>0</v>
      </c>
      <c r="H127" s="75">
        <f>SUMIF(TOP!C:C,C127,TOP!I:I)</f>
        <v>0</v>
      </c>
      <c r="I127" s="75">
        <f>SUMIF(LEG!C:C,'Sum FEB'!C127,LEG!I:I)</f>
        <v>0</v>
      </c>
      <c r="J127" s="109">
        <f t="shared" si="13"/>
        <v>0</v>
      </c>
      <c r="K127" s="101">
        <f>SUMIFS(PSP!Y:Y,PSP!D:D,C127)</f>
        <v>0</v>
      </c>
      <c r="L127" s="109">
        <f t="shared" si="14"/>
        <v>0</v>
      </c>
    </row>
    <row r="128" spans="2:12" s="105" customFormat="1" ht="15" hidden="1" customHeight="1">
      <c r="B128" s="1">
        <v>117</v>
      </c>
      <c r="C128" s="1" t="s">
        <v>990</v>
      </c>
      <c r="D128" s="1" t="s">
        <v>1349</v>
      </c>
      <c r="E128" s="71">
        <f>SUMIFS(OFM!AJ:AJ,OFM!C:C,C128)</f>
        <v>0</v>
      </c>
      <c r="F128" s="71">
        <f>SUMIFS(FAM!AJ:AJ,FAM!C:C,C128)</f>
        <v>0</v>
      </c>
      <c r="G128" s="75">
        <f>SUMIFS(B2S!L:L,B2S!C:C,C128)</f>
        <v>0</v>
      </c>
      <c r="H128" s="75">
        <f>SUMIF(TOP!C:C,C128,TOP!I:I)</f>
        <v>0</v>
      </c>
      <c r="I128" s="75">
        <f>SUMIF(LEG!C:C,'Sum FEB'!C128,LEG!I:I)</f>
        <v>0</v>
      </c>
      <c r="J128" s="109">
        <f t="shared" si="13"/>
        <v>0</v>
      </c>
      <c r="K128" s="101">
        <f>SUMIFS(PSP!Y:Y,PSP!D:D,C128)</f>
        <v>0</v>
      </c>
      <c r="L128" s="109">
        <f t="shared" si="14"/>
        <v>0</v>
      </c>
    </row>
    <row r="129" spans="2:12" ht="15" hidden="1" customHeight="1">
      <c r="B129" s="146">
        <v>118</v>
      </c>
      <c r="C129" s="146" t="s">
        <v>991</v>
      </c>
      <c r="D129" s="146" t="s">
        <v>1038</v>
      </c>
      <c r="E129" s="147">
        <f>SUMIFS(OFM!AJ:AJ,OFM!C:C,C129)</f>
        <v>0</v>
      </c>
      <c r="F129" s="147">
        <f>SUMIFS(FAM!AJ:AJ,FAM!C:C,C129)</f>
        <v>0</v>
      </c>
      <c r="G129" s="148">
        <f>SUMIFS(B2S!L:L,B2S!C:C,C129)</f>
        <v>0</v>
      </c>
      <c r="H129" s="148">
        <f>SUMIF(TOP!C:C,C129,TOP!I:I)</f>
        <v>0</v>
      </c>
      <c r="I129" s="148">
        <f>SUMIF(LEG!C:C,'Sum FEB'!C129,LEG!I:I)</f>
        <v>0</v>
      </c>
      <c r="J129" s="149">
        <f t="shared" si="13"/>
        <v>0</v>
      </c>
      <c r="K129" s="150">
        <f>SUMIFS(PSP!Y:Y,PSP!D:D,C129)</f>
        <v>0</v>
      </c>
      <c r="L129" s="149">
        <f t="shared" si="14"/>
        <v>0</v>
      </c>
    </row>
    <row r="130" spans="2:12" s="105" customFormat="1" ht="15" hidden="1" customHeight="1">
      <c r="B130" s="1">
        <v>119</v>
      </c>
      <c r="C130" s="1" t="s">
        <v>992</v>
      </c>
      <c r="D130" s="1" t="s">
        <v>1349</v>
      </c>
      <c r="E130" s="71">
        <f>SUMIFS(OFM!AJ:AJ,OFM!C:C,C130)</f>
        <v>0</v>
      </c>
      <c r="F130" s="71">
        <f>SUMIFS(FAM!AJ:AJ,FAM!C:C,C130)</f>
        <v>0</v>
      </c>
      <c r="G130" s="75">
        <f>SUMIFS(B2S!L:L,B2S!C:C,C130)</f>
        <v>0</v>
      </c>
      <c r="H130" s="75">
        <f>SUMIF(TOP!C:C,C130,TOP!I:I)</f>
        <v>0</v>
      </c>
      <c r="I130" s="75">
        <f>SUMIF(LEG!C:C,'Sum FEB'!C130,LEG!I:I)</f>
        <v>0</v>
      </c>
      <c r="J130" s="109">
        <f t="shared" si="13"/>
        <v>0</v>
      </c>
      <c r="K130" s="101">
        <f>SUMIFS(PSP!Y:Y,PSP!D:D,C130)</f>
        <v>0</v>
      </c>
      <c r="L130" s="109">
        <f t="shared" si="14"/>
        <v>0</v>
      </c>
    </row>
    <row r="131" spans="2:12" s="105" customFormat="1" ht="15" hidden="1" customHeight="1">
      <c r="B131" s="1">
        <v>120</v>
      </c>
      <c r="C131" s="1" t="s">
        <v>993</v>
      </c>
      <c r="D131" s="1" t="s">
        <v>1349</v>
      </c>
      <c r="E131" s="71">
        <f>SUMIFS(OFM!AJ:AJ,OFM!C:C,C131)</f>
        <v>0</v>
      </c>
      <c r="F131" s="71">
        <f>SUMIFS(FAM!AJ:AJ,FAM!C:C,C131)</f>
        <v>0</v>
      </c>
      <c r="G131" s="75">
        <f>SUMIFS(B2S!L:L,B2S!C:C,C131)</f>
        <v>0</v>
      </c>
      <c r="H131" s="75">
        <f>SUMIF(TOP!C:C,C131,TOP!I:I)</f>
        <v>0</v>
      </c>
      <c r="I131" s="75">
        <f>SUMIF(LEG!C:C,'Sum FEB'!C131,LEG!I:I)</f>
        <v>0</v>
      </c>
      <c r="J131" s="109">
        <f t="shared" si="13"/>
        <v>0</v>
      </c>
      <c r="K131" s="101">
        <f>SUMIFS(PSP!Y:Y,PSP!D:D,C131)</f>
        <v>0</v>
      </c>
      <c r="L131" s="109">
        <f t="shared" si="14"/>
        <v>0</v>
      </c>
    </row>
    <row r="132" spans="2:12" s="105" customFormat="1" ht="15" hidden="1" customHeight="1">
      <c r="B132" s="1">
        <v>121</v>
      </c>
      <c r="C132" s="1" t="s">
        <v>994</v>
      </c>
      <c r="D132" s="1" t="s">
        <v>1349</v>
      </c>
      <c r="E132" s="71">
        <f>SUMIFS(OFM!AJ:AJ,OFM!C:C,C132)</f>
        <v>0</v>
      </c>
      <c r="F132" s="71">
        <f>SUMIFS(FAM!AJ:AJ,FAM!C:C,C132)</f>
        <v>0</v>
      </c>
      <c r="G132" s="75">
        <f>SUMIFS(B2S!L:L,B2S!C:C,C132)</f>
        <v>0</v>
      </c>
      <c r="H132" s="75">
        <f>SUMIF(TOP!C:C,C132,TOP!I:I)</f>
        <v>0</v>
      </c>
      <c r="I132" s="75">
        <f>SUMIF(LEG!C:C,'Sum FEB'!C132,LEG!I:I)</f>
        <v>0</v>
      </c>
      <c r="J132" s="109">
        <f t="shared" si="13"/>
        <v>0</v>
      </c>
      <c r="K132" s="101">
        <f>SUMIFS(PSP!Y:Y,PSP!D:D,C132)</f>
        <v>0</v>
      </c>
      <c r="L132" s="109">
        <f t="shared" si="14"/>
        <v>0</v>
      </c>
    </row>
    <row r="133" spans="2:12" s="105" customFormat="1" ht="15" hidden="1" customHeight="1">
      <c r="B133" s="1">
        <v>122</v>
      </c>
      <c r="C133" s="1" t="s">
        <v>995</v>
      </c>
      <c r="D133" s="1" t="s">
        <v>1349</v>
      </c>
      <c r="E133" s="71">
        <f>SUMIFS(OFM!AJ:AJ,OFM!C:C,C133)</f>
        <v>0</v>
      </c>
      <c r="F133" s="71">
        <f>SUMIFS(FAM!AJ:AJ,FAM!C:C,C133)</f>
        <v>0</v>
      </c>
      <c r="G133" s="75">
        <f>SUMIFS(B2S!L:L,B2S!C:C,C133)</f>
        <v>0</v>
      </c>
      <c r="H133" s="75">
        <f>SUMIF(TOP!C:C,C133,TOP!I:I)</f>
        <v>0</v>
      </c>
      <c r="I133" s="75">
        <f>SUMIF(LEG!C:C,'Sum FEB'!C133,LEG!I:I)</f>
        <v>0</v>
      </c>
      <c r="J133" s="109">
        <f t="shared" si="13"/>
        <v>0</v>
      </c>
      <c r="K133" s="101">
        <f>SUMIFS(PSP!Y:Y,PSP!D:D,C133)</f>
        <v>0</v>
      </c>
      <c r="L133" s="109">
        <f t="shared" si="14"/>
        <v>0</v>
      </c>
    </row>
    <row r="134" spans="2:12" s="105" customFormat="1" ht="15" hidden="1" customHeight="1">
      <c r="B134" s="1">
        <v>123</v>
      </c>
      <c r="C134" s="1" t="s">
        <v>996</v>
      </c>
      <c r="D134" s="1" t="s">
        <v>1349</v>
      </c>
      <c r="E134" s="71">
        <f>SUMIFS(OFM!AJ:AJ,OFM!C:C,C134)</f>
        <v>0</v>
      </c>
      <c r="F134" s="71">
        <f>SUMIFS(FAM!AJ:AJ,FAM!C:C,C134)</f>
        <v>0</v>
      </c>
      <c r="G134" s="75">
        <f>SUMIFS(B2S!L:L,B2S!C:C,C134)</f>
        <v>0</v>
      </c>
      <c r="H134" s="75">
        <f>SUMIF(TOP!C:C,C134,TOP!I:I)</f>
        <v>0</v>
      </c>
      <c r="I134" s="75">
        <f>SUMIF(LEG!C:C,'Sum FEB'!C134,LEG!I:I)</f>
        <v>0</v>
      </c>
      <c r="J134" s="109">
        <f t="shared" si="13"/>
        <v>0</v>
      </c>
      <c r="K134" s="101">
        <f>SUMIFS(PSP!Y:Y,PSP!D:D,C134)</f>
        <v>0</v>
      </c>
      <c r="L134" s="109">
        <f t="shared" si="14"/>
        <v>0</v>
      </c>
    </row>
    <row r="135" spans="2:12" s="105" customFormat="1" ht="15" hidden="1" customHeight="1">
      <c r="B135" s="1">
        <v>124</v>
      </c>
      <c r="C135" s="1" t="s">
        <v>997</v>
      </c>
      <c r="D135" s="1" t="s">
        <v>1349</v>
      </c>
      <c r="E135" s="71">
        <f>SUMIFS(OFM!AJ:AJ,OFM!C:C,C135)</f>
        <v>0</v>
      </c>
      <c r="F135" s="71">
        <f>SUMIFS(FAM!AJ:AJ,FAM!C:C,C135)</f>
        <v>0</v>
      </c>
      <c r="G135" s="75">
        <f>SUMIFS(B2S!L:L,B2S!C:C,C135)</f>
        <v>0</v>
      </c>
      <c r="H135" s="75">
        <f>SUMIF(TOP!C:C,C135,TOP!I:I)</f>
        <v>0</v>
      </c>
      <c r="I135" s="75">
        <f>SUMIF(LEG!C:C,'Sum FEB'!C135,LEG!I:I)</f>
        <v>0</v>
      </c>
      <c r="J135" s="109">
        <f t="shared" si="13"/>
        <v>0</v>
      </c>
      <c r="K135" s="101">
        <f>SUMIFS(PSP!Y:Y,PSP!D:D,C135)</f>
        <v>0</v>
      </c>
      <c r="L135" s="109">
        <f t="shared" si="14"/>
        <v>0</v>
      </c>
    </row>
    <row r="136" spans="2:12" s="105" customFormat="1" ht="15" hidden="1" customHeight="1">
      <c r="B136" s="1">
        <v>125</v>
      </c>
      <c r="C136" s="1" t="s">
        <v>998</v>
      </c>
      <c r="D136" s="1" t="s">
        <v>1349</v>
      </c>
      <c r="E136" s="71">
        <f>SUMIFS(OFM!AJ:AJ,OFM!C:C,C136)</f>
        <v>0</v>
      </c>
      <c r="F136" s="71">
        <f>SUMIFS(FAM!AJ:AJ,FAM!C:C,C136)</f>
        <v>0</v>
      </c>
      <c r="G136" s="75">
        <f>SUMIFS(B2S!L:L,B2S!C:C,C136)</f>
        <v>0</v>
      </c>
      <c r="H136" s="75">
        <f>SUMIF(TOP!C:C,C136,TOP!I:I)</f>
        <v>0</v>
      </c>
      <c r="I136" s="75">
        <f>SUMIF(LEG!C:C,'Sum FEB'!C136,LEG!I:I)</f>
        <v>0</v>
      </c>
      <c r="J136" s="109">
        <f t="shared" si="13"/>
        <v>0</v>
      </c>
      <c r="K136" s="101">
        <f>SUMIFS(PSP!Y:Y,PSP!D:D,C136)</f>
        <v>0</v>
      </c>
      <c r="L136" s="109">
        <f t="shared" si="14"/>
        <v>0</v>
      </c>
    </row>
    <row r="137" spans="2:12" s="105" customFormat="1" ht="15" hidden="1" customHeight="1">
      <c r="B137" s="1">
        <v>126</v>
      </c>
      <c r="C137" s="1" t="s">
        <v>999</v>
      </c>
      <c r="D137" s="1" t="s">
        <v>1349</v>
      </c>
      <c r="E137" s="71">
        <f>SUMIFS(OFM!AJ:AJ,OFM!C:C,C137)</f>
        <v>0</v>
      </c>
      <c r="F137" s="71">
        <f>SUMIFS(FAM!AJ:AJ,FAM!C:C,C137)</f>
        <v>0</v>
      </c>
      <c r="G137" s="75">
        <f>SUMIFS(B2S!L:L,B2S!C:C,C137)</f>
        <v>0</v>
      </c>
      <c r="H137" s="75">
        <f>SUMIF(TOP!C:C,C137,TOP!I:I)</f>
        <v>0</v>
      </c>
      <c r="I137" s="75">
        <f>SUMIF(LEG!C:C,'Sum FEB'!C137,LEG!I:I)</f>
        <v>0</v>
      </c>
      <c r="J137" s="109">
        <f t="shared" si="13"/>
        <v>0</v>
      </c>
      <c r="K137" s="101">
        <f>SUMIFS(PSP!Y:Y,PSP!D:D,C137)</f>
        <v>0</v>
      </c>
      <c r="L137" s="109">
        <f t="shared" si="14"/>
        <v>0</v>
      </c>
    </row>
    <row r="138" spans="2:12" s="105" customFormat="1" ht="15" hidden="1" customHeight="1">
      <c r="B138" s="1">
        <v>127</v>
      </c>
      <c r="C138" s="1" t="s">
        <v>1000</v>
      </c>
      <c r="D138" s="1" t="s">
        <v>1349</v>
      </c>
      <c r="E138" s="71">
        <f>SUMIFS(OFM!AJ:AJ,OFM!C:C,C138)</f>
        <v>0</v>
      </c>
      <c r="F138" s="71">
        <f>SUMIFS(FAM!AJ:AJ,FAM!C:C,C138)</f>
        <v>0</v>
      </c>
      <c r="G138" s="75">
        <f>SUMIFS(B2S!L:L,B2S!C:C,C138)</f>
        <v>0</v>
      </c>
      <c r="H138" s="75">
        <f>SUMIF(TOP!C:C,C138,TOP!I:I)</f>
        <v>0</v>
      </c>
      <c r="I138" s="75">
        <f>SUMIF(LEG!C:C,'Sum FEB'!C138,LEG!I:I)</f>
        <v>0</v>
      </c>
      <c r="J138" s="109">
        <f t="shared" ref="J138:J169" si="15">SUM(E138:H138)</f>
        <v>0</v>
      </c>
      <c r="K138" s="101">
        <f>SUMIFS(PSP!Y:Y,PSP!D:D,C138)</f>
        <v>0</v>
      </c>
      <c r="L138" s="109">
        <f t="shared" ref="L138:L169" si="16">SUM(J138:K138)</f>
        <v>0</v>
      </c>
    </row>
    <row r="139" spans="2:12" s="105" customFormat="1" ht="15" hidden="1" customHeight="1">
      <c r="B139" s="1">
        <v>128</v>
      </c>
      <c r="C139" s="1" t="s">
        <v>1001</v>
      </c>
      <c r="D139" s="1" t="s">
        <v>1349</v>
      </c>
      <c r="E139" s="71">
        <f>SUMIFS(OFM!AJ:AJ,OFM!C:C,C139)</f>
        <v>0</v>
      </c>
      <c r="F139" s="71">
        <f>SUMIFS(FAM!AJ:AJ,FAM!C:C,C139)</f>
        <v>0</v>
      </c>
      <c r="G139" s="75">
        <f>SUMIFS(B2S!L:L,B2S!C:C,C139)</f>
        <v>0</v>
      </c>
      <c r="H139" s="75">
        <f>SUMIF(TOP!C:C,C139,TOP!I:I)</f>
        <v>0</v>
      </c>
      <c r="I139" s="75">
        <f>SUMIF(LEG!C:C,'Sum FEB'!C139,LEG!I:I)</f>
        <v>0</v>
      </c>
      <c r="J139" s="109">
        <f t="shared" si="15"/>
        <v>0</v>
      </c>
      <c r="K139" s="101">
        <f>SUMIFS(PSP!Y:Y,PSP!D:D,C139)</f>
        <v>0</v>
      </c>
      <c r="L139" s="109">
        <f t="shared" si="16"/>
        <v>0</v>
      </c>
    </row>
    <row r="140" spans="2:12" s="105" customFormat="1" ht="15" hidden="1" customHeight="1">
      <c r="B140" s="1">
        <v>129</v>
      </c>
      <c r="C140" s="1" t="s">
        <v>1002</v>
      </c>
      <c r="D140" s="1" t="s">
        <v>1349</v>
      </c>
      <c r="E140" s="71">
        <f>SUMIFS(OFM!AJ:AJ,OFM!C:C,C140)</f>
        <v>0</v>
      </c>
      <c r="F140" s="71">
        <f>SUMIFS(FAM!AJ:AJ,FAM!C:C,C140)</f>
        <v>0</v>
      </c>
      <c r="G140" s="75">
        <f>SUMIFS(B2S!L:L,B2S!C:C,C140)</f>
        <v>0</v>
      </c>
      <c r="H140" s="75">
        <f>SUMIF(TOP!C:C,C140,TOP!I:I)</f>
        <v>0</v>
      </c>
      <c r="I140" s="75">
        <f>SUMIF(LEG!C:C,'Sum FEB'!C140,LEG!I:I)</f>
        <v>0</v>
      </c>
      <c r="J140" s="109">
        <f t="shared" si="15"/>
        <v>0</v>
      </c>
      <c r="K140" s="101">
        <f>SUMIFS(PSP!Y:Y,PSP!D:D,C140)</f>
        <v>0</v>
      </c>
      <c r="L140" s="109">
        <f t="shared" si="16"/>
        <v>0</v>
      </c>
    </row>
    <row r="141" spans="2:12" s="105" customFormat="1" ht="15" hidden="1" customHeight="1">
      <c r="B141" s="1">
        <v>130</v>
      </c>
      <c r="C141" s="1" t="s">
        <v>1003</v>
      </c>
      <c r="D141" s="1" t="s">
        <v>1349</v>
      </c>
      <c r="E141" s="71">
        <f>SUMIFS(OFM!AJ:AJ,OFM!C:C,C141)</f>
        <v>0</v>
      </c>
      <c r="F141" s="71">
        <f>SUMIFS(FAM!AJ:AJ,FAM!C:C,C141)</f>
        <v>0</v>
      </c>
      <c r="G141" s="75">
        <f>SUMIFS(B2S!L:L,B2S!C:C,C141)</f>
        <v>0</v>
      </c>
      <c r="H141" s="75">
        <f>SUMIF(TOP!C:C,C141,TOP!I:I)</f>
        <v>0</v>
      </c>
      <c r="I141" s="75">
        <f>SUMIF(LEG!C:C,'Sum FEB'!C141,LEG!I:I)</f>
        <v>0</v>
      </c>
      <c r="J141" s="109">
        <f t="shared" si="15"/>
        <v>0</v>
      </c>
      <c r="K141" s="101">
        <f>SUMIFS(PSP!Y:Y,PSP!D:D,C141)</f>
        <v>0</v>
      </c>
      <c r="L141" s="109">
        <f t="shared" si="16"/>
        <v>0</v>
      </c>
    </row>
    <row r="142" spans="2:12" s="105" customFormat="1" ht="15" hidden="1" customHeight="1">
      <c r="B142" s="1">
        <v>131</v>
      </c>
      <c r="C142" s="1" t="s">
        <v>1004</v>
      </c>
      <c r="D142" s="1" t="s">
        <v>1349</v>
      </c>
      <c r="E142" s="71">
        <f>SUMIFS(OFM!AJ:AJ,OFM!C:C,C142)</f>
        <v>0</v>
      </c>
      <c r="F142" s="71">
        <f>SUMIFS(FAM!AJ:AJ,FAM!C:C,C142)</f>
        <v>0</v>
      </c>
      <c r="G142" s="75">
        <f>SUMIFS(B2S!L:L,B2S!C:C,C142)</f>
        <v>0</v>
      </c>
      <c r="H142" s="75">
        <f>SUMIF(TOP!C:C,C142,TOP!I:I)</f>
        <v>0</v>
      </c>
      <c r="I142" s="75">
        <f>SUMIF(LEG!C:C,'Sum FEB'!C142,LEG!I:I)</f>
        <v>0</v>
      </c>
      <c r="J142" s="109">
        <f t="shared" si="15"/>
        <v>0</v>
      </c>
      <c r="K142" s="101">
        <f>SUMIFS(PSP!Y:Y,PSP!D:D,C142)</f>
        <v>0</v>
      </c>
      <c r="L142" s="109">
        <f t="shared" si="16"/>
        <v>0</v>
      </c>
    </row>
    <row r="143" spans="2:12" s="105" customFormat="1" ht="15" hidden="1" customHeight="1">
      <c r="B143" s="1">
        <v>132</v>
      </c>
      <c r="C143" s="1" t="s">
        <v>1005</v>
      </c>
      <c r="D143" s="1" t="s">
        <v>1349</v>
      </c>
      <c r="E143" s="71">
        <f>SUMIFS(OFM!AJ:AJ,OFM!C:C,C143)</f>
        <v>0</v>
      </c>
      <c r="F143" s="71">
        <f>SUMIFS(FAM!AJ:AJ,FAM!C:C,C143)</f>
        <v>0</v>
      </c>
      <c r="G143" s="75">
        <f>SUMIFS(B2S!L:L,B2S!C:C,C143)</f>
        <v>0</v>
      </c>
      <c r="H143" s="75">
        <f>SUMIF(TOP!C:C,C143,TOP!I:I)</f>
        <v>0</v>
      </c>
      <c r="I143" s="75">
        <f>SUMIF(LEG!C:C,'Sum FEB'!C143,LEG!I:I)</f>
        <v>0</v>
      </c>
      <c r="J143" s="109">
        <f t="shared" si="15"/>
        <v>0</v>
      </c>
      <c r="K143" s="101">
        <f>SUMIFS(PSP!Y:Y,PSP!D:D,C143)</f>
        <v>0</v>
      </c>
      <c r="L143" s="109">
        <f t="shared" si="16"/>
        <v>0</v>
      </c>
    </row>
    <row r="144" spans="2:12" s="105" customFormat="1" ht="15" hidden="1" customHeight="1">
      <c r="B144" s="1">
        <v>133</v>
      </c>
      <c r="C144" s="1" t="s">
        <v>1006</v>
      </c>
      <c r="D144" s="1" t="s">
        <v>1349</v>
      </c>
      <c r="E144" s="71">
        <f>SUMIFS(OFM!AJ:AJ,OFM!C:C,C144)</f>
        <v>0</v>
      </c>
      <c r="F144" s="71">
        <f>SUMIFS(FAM!AJ:AJ,FAM!C:C,C144)</f>
        <v>0</v>
      </c>
      <c r="G144" s="75">
        <f>SUMIFS(B2S!L:L,B2S!C:C,C144)</f>
        <v>0</v>
      </c>
      <c r="H144" s="75">
        <f>SUMIF(TOP!C:C,C144,TOP!I:I)</f>
        <v>0</v>
      </c>
      <c r="I144" s="75">
        <f>SUMIF(LEG!C:C,'Sum FEB'!C144,LEG!I:I)</f>
        <v>0</v>
      </c>
      <c r="J144" s="109">
        <f t="shared" si="15"/>
        <v>0</v>
      </c>
      <c r="K144" s="101">
        <f>SUMIFS(PSP!Y:Y,PSP!D:D,C144)</f>
        <v>0</v>
      </c>
      <c r="L144" s="109">
        <f t="shared" si="16"/>
        <v>0</v>
      </c>
    </row>
    <row r="145" spans="2:12" s="105" customFormat="1" ht="15" hidden="1" customHeight="1">
      <c r="B145" s="1">
        <v>134</v>
      </c>
      <c r="C145" s="1" t="s">
        <v>1007</v>
      </c>
      <c r="D145" s="1" t="s">
        <v>1349</v>
      </c>
      <c r="E145" s="71">
        <f>SUMIFS(OFM!AJ:AJ,OFM!C:C,C145)</f>
        <v>0</v>
      </c>
      <c r="F145" s="71">
        <f>SUMIFS(FAM!AJ:AJ,FAM!C:C,C145)</f>
        <v>0</v>
      </c>
      <c r="G145" s="75">
        <f>SUMIFS(B2S!L:L,B2S!C:C,C145)</f>
        <v>0</v>
      </c>
      <c r="H145" s="75">
        <f>SUMIF(TOP!C:C,C145,TOP!I:I)</f>
        <v>0</v>
      </c>
      <c r="I145" s="75">
        <f>SUMIF(LEG!C:C,'Sum FEB'!C145,LEG!I:I)</f>
        <v>0</v>
      </c>
      <c r="J145" s="109">
        <f t="shared" si="15"/>
        <v>0</v>
      </c>
      <c r="K145" s="101">
        <f>SUMIFS(PSP!Y:Y,PSP!D:D,C145)</f>
        <v>0</v>
      </c>
      <c r="L145" s="109">
        <f t="shared" si="16"/>
        <v>0</v>
      </c>
    </row>
    <row r="146" spans="2:12" ht="15" hidden="1" customHeight="1">
      <c r="B146" s="146">
        <v>135</v>
      </c>
      <c r="C146" s="146" t="s">
        <v>1008</v>
      </c>
      <c r="D146" s="146" t="s">
        <v>1038</v>
      </c>
      <c r="E146" s="147">
        <f>SUMIFS(OFM!AJ:AJ,OFM!C:C,C146)</f>
        <v>0</v>
      </c>
      <c r="F146" s="147">
        <f>SUMIFS(FAM!AJ:AJ,FAM!C:C,C146)</f>
        <v>0</v>
      </c>
      <c r="G146" s="148">
        <f>SUMIFS(B2S!L:L,B2S!C:C,C146)</f>
        <v>0</v>
      </c>
      <c r="H146" s="148">
        <f>SUMIF(TOP!C:C,C146,TOP!I:I)</f>
        <v>0</v>
      </c>
      <c r="I146" s="148">
        <f>SUMIF(LEG!C:C,'Sum FEB'!C146,LEG!I:I)</f>
        <v>0</v>
      </c>
      <c r="J146" s="149">
        <f t="shared" si="15"/>
        <v>0</v>
      </c>
      <c r="K146" s="150">
        <f>SUMIFS(PSP!Y:Y,PSP!D:D,C146)</f>
        <v>0</v>
      </c>
      <c r="L146" s="149">
        <f t="shared" si="16"/>
        <v>0</v>
      </c>
    </row>
    <row r="147" spans="2:12" ht="15" hidden="1" customHeight="1">
      <c r="B147" s="146">
        <v>136</v>
      </c>
      <c r="C147" s="146" t="s">
        <v>1009</v>
      </c>
      <c r="D147" s="146" t="s">
        <v>1038</v>
      </c>
      <c r="E147" s="147">
        <f>SUMIFS(OFM!AJ:AJ,OFM!C:C,C147)</f>
        <v>0</v>
      </c>
      <c r="F147" s="147">
        <f>SUMIFS(FAM!AJ:AJ,FAM!C:C,C147)</f>
        <v>0</v>
      </c>
      <c r="G147" s="148">
        <f>SUMIFS(B2S!L:L,B2S!C:C,C147)</f>
        <v>0</v>
      </c>
      <c r="H147" s="148">
        <f>SUMIF(TOP!C:C,C147,TOP!I:I)</f>
        <v>0</v>
      </c>
      <c r="I147" s="148">
        <f>SUMIF(LEG!C:C,'Sum FEB'!C147,LEG!I:I)</f>
        <v>0</v>
      </c>
      <c r="J147" s="149">
        <f t="shared" si="15"/>
        <v>0</v>
      </c>
      <c r="K147" s="150">
        <f>SUMIFS(PSP!Y:Y,PSP!D:D,C147)</f>
        <v>0</v>
      </c>
      <c r="L147" s="149">
        <f t="shared" si="16"/>
        <v>0</v>
      </c>
    </row>
    <row r="148" spans="2:12" ht="15" hidden="1" customHeight="1">
      <c r="B148" s="146">
        <v>137</v>
      </c>
      <c r="C148" s="146" t="s">
        <v>1010</v>
      </c>
      <c r="D148" s="146" t="s">
        <v>1038</v>
      </c>
      <c r="E148" s="147">
        <f>SUMIFS(OFM!AJ:AJ,OFM!C:C,C148)</f>
        <v>0</v>
      </c>
      <c r="F148" s="147">
        <f>SUMIFS(FAM!AJ:AJ,FAM!C:C,C148)</f>
        <v>0</v>
      </c>
      <c r="G148" s="148">
        <f>SUMIFS(B2S!L:L,B2S!C:C,C148)</f>
        <v>0</v>
      </c>
      <c r="H148" s="148">
        <f>SUMIF(TOP!C:C,C148,TOP!I:I)</f>
        <v>0</v>
      </c>
      <c r="I148" s="148">
        <f>SUMIF(LEG!C:C,'Sum FEB'!C148,LEG!I:I)</f>
        <v>0</v>
      </c>
      <c r="J148" s="149">
        <f t="shared" si="15"/>
        <v>0</v>
      </c>
      <c r="K148" s="150">
        <f>SUMIFS(PSP!Y:Y,PSP!D:D,C148)</f>
        <v>0</v>
      </c>
      <c r="L148" s="149">
        <f t="shared" si="16"/>
        <v>0</v>
      </c>
    </row>
    <row r="149" spans="2:12" s="105" customFormat="1" ht="15" hidden="1" customHeight="1">
      <c r="B149" s="1">
        <v>138</v>
      </c>
      <c r="C149" s="1" t="s">
        <v>1011</v>
      </c>
      <c r="D149" s="1" t="s">
        <v>1349</v>
      </c>
      <c r="E149" s="71">
        <f>SUMIFS(OFM!AJ:AJ,OFM!C:C,C149)</f>
        <v>0</v>
      </c>
      <c r="F149" s="71">
        <f>SUMIFS(FAM!AJ:AJ,FAM!C:C,C149)</f>
        <v>0</v>
      </c>
      <c r="G149" s="75">
        <f>SUMIFS(B2S!L:L,B2S!C:C,C149)</f>
        <v>0</v>
      </c>
      <c r="H149" s="75">
        <f>SUMIF(TOP!C:C,C149,TOP!I:I)</f>
        <v>0</v>
      </c>
      <c r="I149" s="75">
        <f>SUMIF(LEG!C:C,'Sum FEB'!C149,LEG!I:I)</f>
        <v>0</v>
      </c>
      <c r="J149" s="109">
        <f t="shared" si="15"/>
        <v>0</v>
      </c>
      <c r="K149" s="101">
        <f>SUMIFS(PSP!Y:Y,PSP!D:D,C149)</f>
        <v>0</v>
      </c>
      <c r="L149" s="109">
        <f t="shared" si="16"/>
        <v>0</v>
      </c>
    </row>
    <row r="150" spans="2:12" s="105" customFormat="1" ht="15" hidden="1" customHeight="1">
      <c r="B150" s="1">
        <v>139</v>
      </c>
      <c r="C150" s="1" t="s">
        <v>1012</v>
      </c>
      <c r="D150" s="1" t="s">
        <v>1349</v>
      </c>
      <c r="E150" s="71">
        <f>SUMIFS(OFM!AJ:AJ,OFM!C:C,C150)</f>
        <v>0</v>
      </c>
      <c r="F150" s="71">
        <f>SUMIFS(FAM!AJ:AJ,FAM!C:C,C150)</f>
        <v>0</v>
      </c>
      <c r="G150" s="75">
        <f>SUMIFS(B2S!L:L,B2S!C:C,C150)</f>
        <v>0</v>
      </c>
      <c r="H150" s="75">
        <f>SUMIF(TOP!C:C,C150,TOP!I:I)</f>
        <v>0</v>
      </c>
      <c r="I150" s="75">
        <f>SUMIF(LEG!C:C,'Sum FEB'!C150,LEG!I:I)</f>
        <v>0</v>
      </c>
      <c r="J150" s="109">
        <f t="shared" si="15"/>
        <v>0</v>
      </c>
      <c r="K150" s="101">
        <f>SUMIFS(PSP!Y:Y,PSP!D:D,C150)</f>
        <v>0</v>
      </c>
      <c r="L150" s="109">
        <f t="shared" si="16"/>
        <v>0</v>
      </c>
    </row>
    <row r="151" spans="2:12" s="105" customFormat="1" ht="15" hidden="1" customHeight="1">
      <c r="B151" s="1">
        <v>140</v>
      </c>
      <c r="C151" s="1" t="s">
        <v>1013</v>
      </c>
      <c r="D151" s="1" t="s">
        <v>1349</v>
      </c>
      <c r="E151" s="71">
        <f>SUMIFS(OFM!AJ:AJ,OFM!C:C,C151)</f>
        <v>0</v>
      </c>
      <c r="F151" s="71">
        <f>SUMIFS(FAM!AJ:AJ,FAM!C:C,C151)</f>
        <v>0</v>
      </c>
      <c r="G151" s="75">
        <f>SUMIFS(B2S!L:L,B2S!C:C,C151)</f>
        <v>0</v>
      </c>
      <c r="H151" s="75">
        <f>SUMIF(TOP!C:C,C151,TOP!I:I)</f>
        <v>0</v>
      </c>
      <c r="I151" s="75">
        <f>SUMIF(LEG!C:C,'Sum FEB'!C151,LEG!I:I)</f>
        <v>0</v>
      </c>
      <c r="J151" s="109">
        <f t="shared" si="15"/>
        <v>0</v>
      </c>
      <c r="K151" s="101">
        <f>SUMIFS(PSP!Y:Y,PSP!D:D,C151)</f>
        <v>0</v>
      </c>
      <c r="L151" s="109">
        <f t="shared" si="16"/>
        <v>0</v>
      </c>
    </row>
    <row r="152" spans="2:12" s="105" customFormat="1" ht="15" hidden="1" customHeight="1">
      <c r="B152" s="1">
        <v>141</v>
      </c>
      <c r="C152" s="1" t="s">
        <v>1014</v>
      </c>
      <c r="D152" s="1" t="s">
        <v>1349</v>
      </c>
      <c r="E152" s="71">
        <f>SUMIFS(OFM!AJ:AJ,OFM!C:C,C152)</f>
        <v>0</v>
      </c>
      <c r="F152" s="71">
        <f>SUMIFS(FAM!AJ:AJ,FAM!C:C,C152)</f>
        <v>0</v>
      </c>
      <c r="G152" s="75">
        <f>SUMIFS(B2S!L:L,B2S!C:C,C152)</f>
        <v>0</v>
      </c>
      <c r="H152" s="75">
        <f>SUMIF(TOP!C:C,C152,TOP!I:I)</f>
        <v>0</v>
      </c>
      <c r="I152" s="75">
        <f>SUMIF(LEG!C:C,'Sum FEB'!C152,LEG!I:I)</f>
        <v>0</v>
      </c>
      <c r="J152" s="109">
        <f t="shared" si="15"/>
        <v>0</v>
      </c>
      <c r="K152" s="101">
        <f>SUMIFS(PSP!Y:Y,PSP!D:D,C152)</f>
        <v>0</v>
      </c>
      <c r="L152" s="109">
        <f t="shared" si="16"/>
        <v>0</v>
      </c>
    </row>
    <row r="153" spans="2:12" s="105" customFormat="1" ht="15" hidden="1" customHeight="1">
      <c r="B153" s="1">
        <v>142</v>
      </c>
      <c r="C153" s="1" t="s">
        <v>1015</v>
      </c>
      <c r="D153" s="1" t="s">
        <v>1349</v>
      </c>
      <c r="E153" s="71">
        <f>SUMIFS(OFM!AJ:AJ,OFM!C:C,C153)</f>
        <v>0</v>
      </c>
      <c r="F153" s="71">
        <f>SUMIFS(FAM!AJ:AJ,FAM!C:C,C153)</f>
        <v>0</v>
      </c>
      <c r="G153" s="75">
        <f>SUMIFS(B2S!L:L,B2S!C:C,C153)</f>
        <v>0</v>
      </c>
      <c r="H153" s="75">
        <f>SUMIF(TOP!C:C,C153,TOP!I:I)</f>
        <v>0</v>
      </c>
      <c r="I153" s="75">
        <f>SUMIF(LEG!C:C,'Sum FEB'!C153,LEG!I:I)</f>
        <v>0</v>
      </c>
      <c r="J153" s="109">
        <f t="shared" si="15"/>
        <v>0</v>
      </c>
      <c r="K153" s="101">
        <f>SUMIFS(PSP!Y:Y,PSP!D:D,C153)</f>
        <v>0</v>
      </c>
      <c r="L153" s="109">
        <f t="shared" si="16"/>
        <v>0</v>
      </c>
    </row>
    <row r="154" spans="2:12" s="105" customFormat="1" ht="15" hidden="1" customHeight="1">
      <c r="B154" s="1">
        <v>143</v>
      </c>
      <c r="C154" s="1" t="s">
        <v>1016</v>
      </c>
      <c r="D154" s="1" t="s">
        <v>1349</v>
      </c>
      <c r="E154" s="71">
        <f>SUMIFS(OFM!AJ:AJ,OFM!C:C,C154)</f>
        <v>0</v>
      </c>
      <c r="F154" s="71">
        <f>SUMIFS(FAM!AJ:AJ,FAM!C:C,C154)</f>
        <v>0</v>
      </c>
      <c r="G154" s="75">
        <f>SUMIFS(B2S!L:L,B2S!C:C,C154)</f>
        <v>0</v>
      </c>
      <c r="H154" s="75">
        <f>SUMIF(TOP!C:C,C154,TOP!I:I)</f>
        <v>0</v>
      </c>
      <c r="I154" s="75">
        <f>SUMIF(LEG!C:C,'Sum FEB'!C154,LEG!I:I)</f>
        <v>0</v>
      </c>
      <c r="J154" s="109">
        <f t="shared" si="15"/>
        <v>0</v>
      </c>
      <c r="K154" s="101">
        <f>SUMIFS(PSP!Y:Y,PSP!D:D,C154)</f>
        <v>0</v>
      </c>
      <c r="L154" s="109">
        <f t="shared" si="16"/>
        <v>0</v>
      </c>
    </row>
    <row r="155" spans="2:12" s="105" customFormat="1" ht="15" hidden="1" customHeight="1">
      <c r="B155" s="1">
        <v>144</v>
      </c>
      <c r="C155" s="1" t="s">
        <v>1017</v>
      </c>
      <c r="D155" s="1" t="s">
        <v>1349</v>
      </c>
      <c r="E155" s="71">
        <f>SUMIFS(OFM!AJ:AJ,OFM!C:C,C155)</f>
        <v>0</v>
      </c>
      <c r="F155" s="71">
        <f>SUMIFS(FAM!AJ:AJ,FAM!C:C,C155)</f>
        <v>0</v>
      </c>
      <c r="G155" s="75">
        <f>SUMIFS(B2S!L:L,B2S!C:C,C155)</f>
        <v>0</v>
      </c>
      <c r="H155" s="75">
        <f>SUMIF(TOP!C:C,C155,TOP!I:I)</f>
        <v>0</v>
      </c>
      <c r="I155" s="75">
        <f>SUMIF(LEG!C:C,'Sum FEB'!C155,LEG!I:I)</f>
        <v>0</v>
      </c>
      <c r="J155" s="109">
        <f t="shared" si="15"/>
        <v>0</v>
      </c>
      <c r="K155" s="101">
        <f>SUMIFS(PSP!Y:Y,PSP!D:D,C155)</f>
        <v>0</v>
      </c>
      <c r="L155" s="109">
        <f t="shared" si="16"/>
        <v>0</v>
      </c>
    </row>
    <row r="156" spans="2:12" s="105" customFormat="1" ht="15" hidden="1" customHeight="1">
      <c r="B156" s="1">
        <v>145</v>
      </c>
      <c r="C156" s="1" t="s">
        <v>1018</v>
      </c>
      <c r="D156" s="1" t="s">
        <v>1349</v>
      </c>
      <c r="E156" s="71">
        <f>SUMIFS(OFM!AJ:AJ,OFM!C:C,C156)</f>
        <v>0</v>
      </c>
      <c r="F156" s="71">
        <f>SUMIFS(FAM!AJ:AJ,FAM!C:C,C156)</f>
        <v>0</v>
      </c>
      <c r="G156" s="75">
        <f>SUMIFS(B2S!L:L,B2S!C:C,C156)</f>
        <v>0</v>
      </c>
      <c r="H156" s="75">
        <f>SUMIF(TOP!C:C,C156,TOP!I:I)</f>
        <v>0</v>
      </c>
      <c r="I156" s="75">
        <f>SUMIF(LEG!C:C,'Sum FEB'!C156,LEG!I:I)</f>
        <v>0</v>
      </c>
      <c r="J156" s="109">
        <f t="shared" si="15"/>
        <v>0</v>
      </c>
      <c r="K156" s="101">
        <f>SUMIFS(PSP!Y:Y,PSP!D:D,C156)</f>
        <v>0</v>
      </c>
      <c r="L156" s="109">
        <f t="shared" si="16"/>
        <v>0</v>
      </c>
    </row>
    <row r="157" spans="2:12" s="105" customFormat="1" ht="15" hidden="1" customHeight="1">
      <c r="B157" s="1">
        <v>146</v>
      </c>
      <c r="C157" s="1" t="s">
        <v>1019</v>
      </c>
      <c r="D157" s="1" t="s">
        <v>1349</v>
      </c>
      <c r="E157" s="71">
        <f>SUMIFS(OFM!AJ:AJ,OFM!C:C,C157)</f>
        <v>0</v>
      </c>
      <c r="F157" s="71">
        <f>SUMIFS(FAM!AJ:AJ,FAM!C:C,C157)</f>
        <v>0</v>
      </c>
      <c r="G157" s="75">
        <f>SUMIFS(B2S!L:L,B2S!C:C,C157)</f>
        <v>0</v>
      </c>
      <c r="H157" s="75">
        <f>SUMIF(TOP!C:C,C157,TOP!I:I)</f>
        <v>0</v>
      </c>
      <c r="I157" s="75">
        <f>SUMIF(LEG!C:C,'Sum FEB'!C157,LEG!I:I)</f>
        <v>0</v>
      </c>
      <c r="J157" s="109">
        <f t="shared" si="15"/>
        <v>0</v>
      </c>
      <c r="K157" s="101">
        <f>SUMIFS(PSP!Y:Y,PSP!D:D,C157)</f>
        <v>0</v>
      </c>
      <c r="L157" s="109">
        <f t="shared" si="16"/>
        <v>0</v>
      </c>
    </row>
    <row r="158" spans="2:12" s="105" customFormat="1" ht="15" hidden="1" customHeight="1">
      <c r="B158" s="1">
        <v>147</v>
      </c>
      <c r="C158" s="1" t="s">
        <v>1020</v>
      </c>
      <c r="D158" s="1" t="s">
        <v>1349</v>
      </c>
      <c r="E158" s="71">
        <f>SUMIFS(OFM!AJ:AJ,OFM!C:C,C158)</f>
        <v>0</v>
      </c>
      <c r="F158" s="71">
        <f>SUMIFS(FAM!AJ:AJ,FAM!C:C,C158)</f>
        <v>0</v>
      </c>
      <c r="G158" s="75">
        <f>SUMIFS(B2S!L:L,B2S!C:C,C158)</f>
        <v>0</v>
      </c>
      <c r="H158" s="75">
        <f>SUMIF(TOP!C:C,C158,TOP!I:I)</f>
        <v>0</v>
      </c>
      <c r="I158" s="75">
        <f>SUMIF(LEG!C:C,'Sum FEB'!C158,LEG!I:I)</f>
        <v>0</v>
      </c>
      <c r="J158" s="109">
        <f t="shared" si="15"/>
        <v>0</v>
      </c>
      <c r="K158" s="101">
        <f>SUMIFS(PSP!Y:Y,PSP!D:D,C158)</f>
        <v>0</v>
      </c>
      <c r="L158" s="109">
        <f t="shared" si="16"/>
        <v>0</v>
      </c>
    </row>
    <row r="159" spans="2:12" s="105" customFormat="1" ht="15" hidden="1" customHeight="1">
      <c r="B159" s="1">
        <v>148</v>
      </c>
      <c r="C159" s="1" t="s">
        <v>1021</v>
      </c>
      <c r="D159" s="1" t="s">
        <v>1349</v>
      </c>
      <c r="E159" s="71">
        <f>SUMIFS(OFM!AJ:AJ,OFM!C:C,C159)</f>
        <v>0</v>
      </c>
      <c r="F159" s="71">
        <f>SUMIFS(FAM!AJ:AJ,FAM!C:C,C159)</f>
        <v>0</v>
      </c>
      <c r="G159" s="75">
        <f>SUMIFS(B2S!L:L,B2S!C:C,C159)</f>
        <v>0</v>
      </c>
      <c r="H159" s="75">
        <f>SUMIF(TOP!C:C,C159,TOP!I:I)</f>
        <v>0</v>
      </c>
      <c r="I159" s="75">
        <f>SUMIF(LEG!C:C,'Sum FEB'!C159,LEG!I:I)</f>
        <v>0</v>
      </c>
      <c r="J159" s="109">
        <f t="shared" si="15"/>
        <v>0</v>
      </c>
      <c r="K159" s="101">
        <f>SUMIFS(PSP!Y:Y,PSP!D:D,C159)</f>
        <v>0</v>
      </c>
      <c r="L159" s="109">
        <f t="shared" si="16"/>
        <v>0</v>
      </c>
    </row>
    <row r="160" spans="2:12" s="105" customFormat="1" ht="15" hidden="1" customHeight="1">
      <c r="B160" s="1">
        <v>149</v>
      </c>
      <c r="C160" s="1" t="s">
        <v>1022</v>
      </c>
      <c r="D160" s="1" t="s">
        <v>1349</v>
      </c>
      <c r="E160" s="71">
        <f>SUMIFS(OFM!AJ:AJ,OFM!C:C,C160)</f>
        <v>0</v>
      </c>
      <c r="F160" s="71">
        <f>SUMIFS(FAM!AJ:AJ,FAM!C:C,C160)</f>
        <v>0</v>
      </c>
      <c r="G160" s="75">
        <f>SUMIFS(B2S!L:L,B2S!C:C,C160)</f>
        <v>0</v>
      </c>
      <c r="H160" s="75">
        <f>SUMIF(TOP!C:C,C160,TOP!I:I)</f>
        <v>0</v>
      </c>
      <c r="I160" s="75">
        <f>SUMIF(LEG!C:C,'Sum FEB'!C160,LEG!I:I)</f>
        <v>0</v>
      </c>
      <c r="J160" s="109">
        <f t="shared" si="15"/>
        <v>0</v>
      </c>
      <c r="K160" s="101">
        <f>SUMIFS(PSP!Y:Y,PSP!D:D,C160)</f>
        <v>0</v>
      </c>
      <c r="L160" s="109">
        <f t="shared" si="16"/>
        <v>0</v>
      </c>
    </row>
    <row r="161" spans="2:12" s="105" customFormat="1" ht="15" hidden="1" customHeight="1">
      <c r="B161" s="1">
        <v>150</v>
      </c>
      <c r="C161" s="1" t="s">
        <v>1023</v>
      </c>
      <c r="D161" s="1" t="s">
        <v>1349</v>
      </c>
      <c r="E161" s="71">
        <f>SUMIFS(OFM!AJ:AJ,OFM!C:C,C161)</f>
        <v>0</v>
      </c>
      <c r="F161" s="71">
        <f>SUMIFS(FAM!AJ:AJ,FAM!C:C,C161)</f>
        <v>0</v>
      </c>
      <c r="G161" s="75">
        <f>SUMIFS(B2S!L:L,B2S!C:C,C161)</f>
        <v>0</v>
      </c>
      <c r="H161" s="75">
        <f>SUMIF(TOP!C:C,C161,TOP!I:I)</f>
        <v>0</v>
      </c>
      <c r="I161" s="75">
        <f>SUMIF(LEG!C:C,'Sum FEB'!C161,LEG!I:I)</f>
        <v>0</v>
      </c>
      <c r="J161" s="109">
        <f t="shared" si="15"/>
        <v>0</v>
      </c>
      <c r="K161" s="101">
        <f>SUMIFS(PSP!Y:Y,PSP!D:D,C161)</f>
        <v>0</v>
      </c>
      <c r="L161" s="109">
        <f t="shared" si="16"/>
        <v>0</v>
      </c>
    </row>
    <row r="162" spans="2:12" s="105" customFormat="1" ht="15" hidden="1" customHeight="1">
      <c r="B162" s="1">
        <v>151</v>
      </c>
      <c r="C162" s="1" t="s">
        <v>1024</v>
      </c>
      <c r="D162" s="1" t="s">
        <v>1349</v>
      </c>
      <c r="E162" s="71">
        <f>SUMIFS(OFM!AJ:AJ,OFM!C:C,C162)</f>
        <v>0</v>
      </c>
      <c r="F162" s="71">
        <f>SUMIFS(FAM!AJ:AJ,FAM!C:C,C162)</f>
        <v>0</v>
      </c>
      <c r="G162" s="75">
        <f>SUMIFS(B2S!L:L,B2S!C:C,C162)</f>
        <v>0</v>
      </c>
      <c r="H162" s="75">
        <f>SUMIF(TOP!C:C,C162,TOP!I:I)</f>
        <v>0</v>
      </c>
      <c r="I162" s="75">
        <f>SUMIF(LEG!C:C,'Sum FEB'!C162,LEG!I:I)</f>
        <v>0</v>
      </c>
      <c r="J162" s="109">
        <f t="shared" si="15"/>
        <v>0</v>
      </c>
      <c r="K162" s="101">
        <f>SUMIFS(PSP!Y:Y,PSP!D:D,C162)</f>
        <v>0</v>
      </c>
      <c r="L162" s="109">
        <f t="shared" si="16"/>
        <v>0</v>
      </c>
    </row>
    <row r="163" spans="2:12" s="105" customFormat="1" ht="15" hidden="1" customHeight="1">
      <c r="B163" s="1">
        <v>152</v>
      </c>
      <c r="C163" s="1" t="s">
        <v>1025</v>
      </c>
      <c r="D163" s="1" t="s">
        <v>1349</v>
      </c>
      <c r="E163" s="71">
        <f>SUMIFS(OFM!AJ:AJ,OFM!C:C,C163)</f>
        <v>0</v>
      </c>
      <c r="F163" s="71">
        <f>SUMIFS(FAM!AJ:AJ,FAM!C:C,C163)</f>
        <v>0</v>
      </c>
      <c r="G163" s="75">
        <f>SUMIFS(B2S!L:L,B2S!C:C,C163)</f>
        <v>0</v>
      </c>
      <c r="H163" s="75">
        <f>SUMIF(TOP!C:C,C163,TOP!I:I)</f>
        <v>0</v>
      </c>
      <c r="I163" s="75">
        <f>SUMIF(LEG!C:C,'Sum FEB'!C163,LEG!I:I)</f>
        <v>0</v>
      </c>
      <c r="J163" s="109">
        <f t="shared" si="15"/>
        <v>0</v>
      </c>
      <c r="K163" s="101">
        <f>SUMIFS(PSP!Y:Y,PSP!D:D,C163)</f>
        <v>0</v>
      </c>
      <c r="L163" s="109">
        <f t="shared" si="16"/>
        <v>0</v>
      </c>
    </row>
    <row r="164" spans="2:12" s="105" customFormat="1" ht="15" hidden="1" customHeight="1">
      <c r="B164" s="1">
        <v>153</v>
      </c>
      <c r="C164" s="1" t="s">
        <v>1086</v>
      </c>
      <c r="D164" s="1" t="s">
        <v>1349</v>
      </c>
      <c r="E164" s="71">
        <f>SUMIFS(OFM!AJ:AJ,OFM!C:C,C164)</f>
        <v>0</v>
      </c>
      <c r="F164" s="71">
        <f>SUMIFS(FAM!AJ:AJ,FAM!C:C,C164)</f>
        <v>0</v>
      </c>
      <c r="G164" s="75">
        <f>SUMIFS(B2S!L:L,B2S!C:C,C164)</f>
        <v>0</v>
      </c>
      <c r="H164" s="75">
        <f>SUMIF(TOP!C:C,C164,TOP!I:I)</f>
        <v>0</v>
      </c>
      <c r="I164" s="75">
        <f>SUMIF(LEG!C:C,'Sum FEB'!C164,LEG!I:I)</f>
        <v>0</v>
      </c>
      <c r="J164" s="109">
        <f t="shared" si="15"/>
        <v>0</v>
      </c>
      <c r="K164" s="101">
        <f>SUMIFS(PSP!Y:Y,PSP!D:D,C164)</f>
        <v>0</v>
      </c>
      <c r="L164" s="109">
        <f t="shared" si="16"/>
        <v>0</v>
      </c>
    </row>
    <row r="165" spans="2:12" ht="15" hidden="1" customHeight="1">
      <c r="B165" s="146">
        <v>154</v>
      </c>
      <c r="C165" s="146" t="s">
        <v>1087</v>
      </c>
      <c r="D165" s="146" t="s">
        <v>1038</v>
      </c>
      <c r="E165" s="147">
        <f>SUMIFS(OFM!AJ:AJ,OFM!C:C,C165)</f>
        <v>0</v>
      </c>
      <c r="F165" s="147">
        <f>SUMIFS(FAM!AJ:AJ,FAM!C:C,C165)</f>
        <v>0</v>
      </c>
      <c r="G165" s="148">
        <f>SUMIFS(B2S!L:L,B2S!C:C,C165)</f>
        <v>0</v>
      </c>
      <c r="H165" s="148">
        <f>SUMIF(TOP!C:C,C165,TOP!I:I)</f>
        <v>0</v>
      </c>
      <c r="I165" s="148">
        <f>SUMIF(LEG!C:C,'Sum FEB'!C165,LEG!I:I)</f>
        <v>0</v>
      </c>
      <c r="J165" s="149">
        <f t="shared" si="15"/>
        <v>0</v>
      </c>
      <c r="K165" s="150">
        <f>SUMIFS(PSP!Y:Y,PSP!D:D,C165)</f>
        <v>0</v>
      </c>
      <c r="L165" s="149">
        <f t="shared" si="16"/>
        <v>0</v>
      </c>
    </row>
    <row r="166" spans="2:12" s="105" customFormat="1" ht="15" hidden="1" customHeight="1">
      <c r="B166" s="1">
        <v>155</v>
      </c>
      <c r="C166" s="1" t="s">
        <v>1088</v>
      </c>
      <c r="D166" s="1" t="s">
        <v>1349</v>
      </c>
      <c r="E166" s="71">
        <f>SUMIFS(OFM!AJ:AJ,OFM!C:C,C166)</f>
        <v>0</v>
      </c>
      <c r="F166" s="71">
        <f>SUMIFS(FAM!AJ:AJ,FAM!C:C,C166)</f>
        <v>0</v>
      </c>
      <c r="G166" s="75">
        <f>SUMIFS(B2S!L:L,B2S!C:C,C166)</f>
        <v>0</v>
      </c>
      <c r="H166" s="75">
        <f>SUMIF(TOP!C:C,C166,TOP!I:I)</f>
        <v>0</v>
      </c>
      <c r="I166" s="75">
        <f>SUMIF(LEG!C:C,'Sum FEB'!C166,LEG!I:I)</f>
        <v>0</v>
      </c>
      <c r="J166" s="109">
        <f t="shared" si="15"/>
        <v>0</v>
      </c>
      <c r="K166" s="101">
        <f>SUMIFS(PSP!Y:Y,PSP!D:D,C166)</f>
        <v>0</v>
      </c>
      <c r="L166" s="109">
        <f t="shared" si="16"/>
        <v>0</v>
      </c>
    </row>
    <row r="167" spans="2:12" s="105" customFormat="1" ht="15" hidden="1" customHeight="1">
      <c r="B167" s="1">
        <v>156</v>
      </c>
      <c r="C167" s="1" t="s">
        <v>1089</v>
      </c>
      <c r="D167" s="1" t="s">
        <v>1349</v>
      </c>
      <c r="E167" s="71">
        <f>SUMIFS(OFM!AJ:AJ,OFM!C:C,C167)</f>
        <v>0</v>
      </c>
      <c r="F167" s="71">
        <f>SUMIFS(FAM!AJ:AJ,FAM!C:C,C167)</f>
        <v>0</v>
      </c>
      <c r="G167" s="75">
        <f>SUMIFS(B2S!L:L,B2S!C:C,C167)</f>
        <v>0</v>
      </c>
      <c r="H167" s="75">
        <f>SUMIF(TOP!C:C,C167,TOP!I:I)</f>
        <v>0</v>
      </c>
      <c r="I167" s="75">
        <f>SUMIF(LEG!C:C,'Sum FEB'!C167,LEG!I:I)</f>
        <v>0</v>
      </c>
      <c r="J167" s="109">
        <f t="shared" si="15"/>
        <v>0</v>
      </c>
      <c r="K167" s="101">
        <f>SUMIFS(PSP!Y:Y,PSP!D:D,C167)</f>
        <v>0</v>
      </c>
      <c r="L167" s="109">
        <f t="shared" si="16"/>
        <v>0</v>
      </c>
    </row>
    <row r="168" spans="2:12" s="105" customFormat="1" ht="15" hidden="1" customHeight="1">
      <c r="B168" s="1">
        <v>157</v>
      </c>
      <c r="C168" s="1" t="s">
        <v>1090</v>
      </c>
      <c r="D168" s="1" t="s">
        <v>1349</v>
      </c>
      <c r="E168" s="71">
        <f>SUMIFS(OFM!AJ:AJ,OFM!C:C,C168)</f>
        <v>0</v>
      </c>
      <c r="F168" s="71">
        <f>SUMIFS(FAM!AJ:AJ,FAM!C:C,C168)</f>
        <v>0</v>
      </c>
      <c r="G168" s="75">
        <f>SUMIFS(B2S!L:L,B2S!C:C,C168)</f>
        <v>0</v>
      </c>
      <c r="H168" s="75">
        <f>SUMIF(TOP!C:C,C168,TOP!I:I)</f>
        <v>0</v>
      </c>
      <c r="I168" s="75">
        <f>SUMIF(LEG!C:C,'Sum FEB'!C168,LEG!I:I)</f>
        <v>0</v>
      </c>
      <c r="J168" s="109">
        <f t="shared" si="15"/>
        <v>0</v>
      </c>
      <c r="K168" s="101">
        <f>SUMIFS(PSP!Y:Y,PSP!D:D,C168)</f>
        <v>0</v>
      </c>
      <c r="L168" s="109">
        <f t="shared" si="16"/>
        <v>0</v>
      </c>
    </row>
    <row r="169" spans="2:12" s="105" customFormat="1" ht="15" hidden="1" customHeight="1">
      <c r="B169" s="1">
        <v>158</v>
      </c>
      <c r="C169" s="1" t="s">
        <v>1091</v>
      </c>
      <c r="D169" s="1" t="s">
        <v>1349</v>
      </c>
      <c r="E169" s="71">
        <f>SUMIFS(OFM!AJ:AJ,OFM!C:C,C169)</f>
        <v>0</v>
      </c>
      <c r="F169" s="71">
        <f>SUMIFS(FAM!AJ:AJ,FAM!C:C,C169)</f>
        <v>0</v>
      </c>
      <c r="G169" s="75">
        <f>SUMIFS(B2S!L:L,B2S!C:C,C169)</f>
        <v>0</v>
      </c>
      <c r="H169" s="75">
        <f>SUMIF(TOP!C:C,C169,TOP!I:I)</f>
        <v>0</v>
      </c>
      <c r="I169" s="75">
        <f>SUMIF(LEG!C:C,'Sum FEB'!C169,LEG!I:I)</f>
        <v>0</v>
      </c>
      <c r="J169" s="109">
        <f t="shared" si="15"/>
        <v>0</v>
      </c>
      <c r="K169" s="101">
        <f>SUMIFS(PSP!Y:Y,PSP!D:D,C169)</f>
        <v>0</v>
      </c>
      <c r="L169" s="109">
        <f t="shared" si="16"/>
        <v>0</v>
      </c>
    </row>
    <row r="170" spans="2:12" s="105" customFormat="1" ht="15" hidden="1" customHeight="1">
      <c r="B170" s="102">
        <v>159</v>
      </c>
      <c r="C170" s="103" t="s">
        <v>1317</v>
      </c>
      <c r="D170" s="1" t="s">
        <v>1349</v>
      </c>
      <c r="E170" s="71">
        <f>SUMIFS(OFM!AJ:AJ,OFM!C:C,C170)</f>
        <v>0</v>
      </c>
      <c r="F170" s="71">
        <f>SUMIFS(FAM!AJ:AJ,FAM!C:C,C170)</f>
        <v>0</v>
      </c>
      <c r="G170" s="75">
        <f>SUMIFS(B2S!L:L,B2S!C:C,C170)</f>
        <v>0</v>
      </c>
      <c r="H170" s="75">
        <f>SUMIF(TOP!C:C,C170,TOP!I:I)</f>
        <v>0</v>
      </c>
      <c r="I170" s="75">
        <f>SUMIF(LEG!C:C,'Sum FEB'!C170,LEG!I:I)</f>
        <v>0</v>
      </c>
      <c r="J170" s="109">
        <f t="shared" ref="J170:J180" si="17">SUM(E170:H170)</f>
        <v>0</v>
      </c>
      <c r="K170" s="101">
        <f>SUMIFS(PSP!Y:Y,PSP!D:D,C170)</f>
        <v>0</v>
      </c>
      <c r="L170" s="109">
        <f t="shared" ref="L170:L180" si="18">SUM(J170:K170)</f>
        <v>0</v>
      </c>
    </row>
    <row r="171" spans="2:12" s="105" customFormat="1" ht="15" hidden="1" customHeight="1">
      <c r="B171" s="102">
        <v>160</v>
      </c>
      <c r="C171" s="103" t="s">
        <v>1318</v>
      </c>
      <c r="D171" s="1" t="s">
        <v>1349</v>
      </c>
      <c r="E171" s="71">
        <f>SUMIFS(OFM!AJ:AJ,OFM!C:C,C171)</f>
        <v>0</v>
      </c>
      <c r="F171" s="71">
        <f>SUMIFS(FAM!AJ:AJ,FAM!C:C,C171)</f>
        <v>0</v>
      </c>
      <c r="G171" s="75">
        <f>SUMIFS(B2S!L:L,B2S!C:C,C171)</f>
        <v>0</v>
      </c>
      <c r="H171" s="75">
        <f>SUMIF(TOP!C:C,C171,TOP!I:I)</f>
        <v>0</v>
      </c>
      <c r="I171" s="75">
        <f>SUMIF(LEG!C:C,'Sum FEB'!C171,LEG!I:I)</f>
        <v>0</v>
      </c>
      <c r="J171" s="109">
        <f t="shared" si="17"/>
        <v>0</v>
      </c>
      <c r="K171" s="101">
        <f>SUMIFS(PSP!Y:Y,PSP!D:D,C171)</f>
        <v>0</v>
      </c>
      <c r="L171" s="109">
        <f t="shared" si="18"/>
        <v>0</v>
      </c>
    </row>
    <row r="172" spans="2:12" s="105" customFormat="1" ht="15" hidden="1" customHeight="1">
      <c r="B172" s="102">
        <v>161</v>
      </c>
      <c r="C172" s="104" t="s">
        <v>1319</v>
      </c>
      <c r="D172" s="1" t="s">
        <v>1349</v>
      </c>
      <c r="E172" s="71">
        <f>SUMIFS(OFM!AJ:AJ,OFM!C:C,C172)</f>
        <v>0</v>
      </c>
      <c r="F172" s="71">
        <f>SUMIFS(FAM!AJ:AJ,FAM!C:C,C172)</f>
        <v>0</v>
      </c>
      <c r="G172" s="75">
        <f>SUMIFS(B2S!L:L,B2S!C:C,C172)</f>
        <v>0</v>
      </c>
      <c r="H172" s="75">
        <f>SUMIF(TOP!C:C,C172,TOP!I:I)</f>
        <v>0</v>
      </c>
      <c r="I172" s="75">
        <f>SUMIF(LEG!C:C,'Sum FEB'!C172,LEG!I:I)</f>
        <v>0</v>
      </c>
      <c r="J172" s="109">
        <f t="shared" si="17"/>
        <v>0</v>
      </c>
      <c r="K172" s="101">
        <f>SUMIFS(PSP!Y:Y,PSP!D:D,C172)</f>
        <v>0</v>
      </c>
      <c r="L172" s="109">
        <f t="shared" si="18"/>
        <v>0</v>
      </c>
    </row>
    <row r="173" spans="2:12" s="105" customFormat="1" ht="15" hidden="1" customHeight="1">
      <c r="B173" s="102">
        <v>162</v>
      </c>
      <c r="C173" s="104" t="s">
        <v>1320</v>
      </c>
      <c r="D173" s="1" t="s">
        <v>1349</v>
      </c>
      <c r="E173" s="71">
        <f>SUMIFS(OFM!AJ:AJ,OFM!C:C,C173)</f>
        <v>0</v>
      </c>
      <c r="F173" s="71">
        <f>SUMIFS(FAM!AJ:AJ,FAM!C:C,C173)</f>
        <v>0</v>
      </c>
      <c r="G173" s="75">
        <f>SUMIFS(B2S!L:L,B2S!C:C,C173)</f>
        <v>0</v>
      </c>
      <c r="H173" s="75">
        <f>SUMIF(TOP!C:C,C173,TOP!I:I)</f>
        <v>0</v>
      </c>
      <c r="I173" s="75">
        <f>SUMIF(LEG!C:C,'Sum FEB'!C173,LEG!I:I)</f>
        <v>0</v>
      </c>
      <c r="J173" s="109">
        <f t="shared" si="17"/>
        <v>0</v>
      </c>
      <c r="K173" s="101">
        <f>SUMIFS(PSP!Y:Y,PSP!D:D,C173)</f>
        <v>0</v>
      </c>
      <c r="L173" s="109">
        <f t="shared" si="18"/>
        <v>0</v>
      </c>
    </row>
    <row r="174" spans="2:12" s="105" customFormat="1" ht="15" hidden="1" customHeight="1">
      <c r="B174" s="102">
        <v>163</v>
      </c>
      <c r="C174" s="104" t="s">
        <v>1321</v>
      </c>
      <c r="D174" s="1" t="s">
        <v>1349</v>
      </c>
      <c r="E174" s="71">
        <f>SUMIFS(OFM!AJ:AJ,OFM!C:C,C174)</f>
        <v>0</v>
      </c>
      <c r="F174" s="71">
        <f>SUMIFS(FAM!AJ:AJ,FAM!C:C,C174)</f>
        <v>0</v>
      </c>
      <c r="G174" s="75">
        <f>SUMIFS(B2S!L:L,B2S!C:C,C174)</f>
        <v>0</v>
      </c>
      <c r="H174" s="75">
        <f>SUMIF(TOP!C:C,C174,TOP!I:I)</f>
        <v>0</v>
      </c>
      <c r="I174" s="75">
        <f>SUMIF(LEG!C:C,'Sum FEB'!C174,LEG!I:I)</f>
        <v>0</v>
      </c>
      <c r="J174" s="109">
        <f t="shared" si="17"/>
        <v>0</v>
      </c>
      <c r="K174" s="101">
        <f>SUMIFS(PSP!Y:Y,PSP!D:D,C174)</f>
        <v>0</v>
      </c>
      <c r="L174" s="109">
        <f t="shared" si="18"/>
        <v>0</v>
      </c>
    </row>
    <row r="175" spans="2:12" s="105" customFormat="1" ht="15" hidden="1" customHeight="1">
      <c r="B175" s="102">
        <v>164</v>
      </c>
      <c r="C175" s="104" t="s">
        <v>1322</v>
      </c>
      <c r="D175" s="1" t="s">
        <v>1349</v>
      </c>
      <c r="E175" s="71">
        <f>SUMIFS(OFM!AJ:AJ,OFM!C:C,C175)</f>
        <v>0</v>
      </c>
      <c r="F175" s="71">
        <f>SUMIFS(FAM!AJ:AJ,FAM!C:C,C175)</f>
        <v>0</v>
      </c>
      <c r="G175" s="75">
        <f>SUMIFS(B2S!L:L,B2S!C:C,C175)</f>
        <v>0</v>
      </c>
      <c r="H175" s="75">
        <f>SUMIF(TOP!C:C,C175,TOP!I:I)</f>
        <v>0</v>
      </c>
      <c r="I175" s="75">
        <f>SUMIF(LEG!C:C,'Sum FEB'!C175,LEG!I:I)</f>
        <v>0</v>
      </c>
      <c r="J175" s="109">
        <f t="shared" si="17"/>
        <v>0</v>
      </c>
      <c r="K175" s="101">
        <f>SUMIFS(PSP!Y:Y,PSP!D:D,C175)</f>
        <v>0</v>
      </c>
      <c r="L175" s="109">
        <f t="shared" si="18"/>
        <v>0</v>
      </c>
    </row>
    <row r="176" spans="2:12" s="105" customFormat="1" ht="15" hidden="1" customHeight="1">
      <c r="B176" s="102">
        <v>165</v>
      </c>
      <c r="C176" s="104" t="s">
        <v>1323</v>
      </c>
      <c r="D176" s="1" t="s">
        <v>1349</v>
      </c>
      <c r="E176" s="71">
        <f>SUMIFS(OFM!AJ:AJ,OFM!C:C,C176)</f>
        <v>0</v>
      </c>
      <c r="F176" s="71">
        <f>SUMIFS(FAM!AJ:AJ,FAM!C:C,C176)</f>
        <v>0</v>
      </c>
      <c r="G176" s="75">
        <f>SUMIFS(B2S!L:L,B2S!C:C,C176)</f>
        <v>0</v>
      </c>
      <c r="H176" s="75">
        <f>SUMIF(TOP!C:C,C176,TOP!I:I)</f>
        <v>0</v>
      </c>
      <c r="I176" s="75">
        <f>SUMIF(LEG!C:C,'Sum FEB'!C176,LEG!I:I)</f>
        <v>0</v>
      </c>
      <c r="J176" s="109">
        <f t="shared" si="17"/>
        <v>0</v>
      </c>
      <c r="K176" s="101">
        <f>SUMIFS(PSP!Y:Y,PSP!D:D,C176)</f>
        <v>0</v>
      </c>
      <c r="L176" s="109">
        <f t="shared" si="18"/>
        <v>0</v>
      </c>
    </row>
    <row r="177" spans="2:12" s="105" customFormat="1" ht="15" hidden="1" customHeight="1">
      <c r="B177" s="102">
        <v>166</v>
      </c>
      <c r="C177" s="104" t="s">
        <v>1332</v>
      </c>
      <c r="D177" s="1" t="s">
        <v>1349</v>
      </c>
      <c r="E177" s="71">
        <f>SUMIFS(OFM!AJ:AJ,OFM!C:C,C177)</f>
        <v>0</v>
      </c>
      <c r="F177" s="71">
        <f>SUMIFS(FAM!AJ:AJ,FAM!C:C,C177)</f>
        <v>0</v>
      </c>
      <c r="G177" s="75">
        <f>SUMIFS(B2S!L:L,B2S!C:C,C177)</f>
        <v>0</v>
      </c>
      <c r="H177" s="75">
        <f>SUMIF(TOP!C:C,C177,TOP!I:I)</f>
        <v>0</v>
      </c>
      <c r="I177" s="75">
        <f>SUMIF(LEG!C:C,'Sum FEB'!C177,LEG!I:I)</f>
        <v>0</v>
      </c>
      <c r="J177" s="109">
        <f t="shared" si="17"/>
        <v>0</v>
      </c>
      <c r="K177" s="101">
        <f>SUMIFS(PSP!Y:Y,PSP!D:D,C177)</f>
        <v>0</v>
      </c>
      <c r="L177" s="109">
        <f t="shared" si="18"/>
        <v>0</v>
      </c>
    </row>
    <row r="178" spans="2:12" s="105" customFormat="1" ht="15" hidden="1" customHeight="1">
      <c r="B178" s="102">
        <v>167</v>
      </c>
      <c r="C178" s="104" t="s">
        <v>1333</v>
      </c>
      <c r="D178" s="1" t="s">
        <v>1349</v>
      </c>
      <c r="E178" s="71">
        <f>SUMIFS(OFM!AJ:AJ,OFM!C:C,C178)</f>
        <v>0</v>
      </c>
      <c r="F178" s="71">
        <f>SUMIFS(FAM!AJ:AJ,FAM!C:C,C178)</f>
        <v>0</v>
      </c>
      <c r="G178" s="75">
        <f>SUMIFS(B2S!L:L,B2S!C:C,C178)</f>
        <v>0</v>
      </c>
      <c r="H178" s="75">
        <f>SUMIF(TOP!C:C,C178,TOP!I:I)</f>
        <v>0</v>
      </c>
      <c r="I178" s="75">
        <f>SUMIF(LEG!C:C,'Sum FEB'!C178,LEG!I:I)</f>
        <v>0</v>
      </c>
      <c r="J178" s="109">
        <f t="shared" si="17"/>
        <v>0</v>
      </c>
      <c r="K178" s="101">
        <f>SUMIFS(PSP!Y:Y,PSP!D:D,C178)</f>
        <v>0</v>
      </c>
      <c r="L178" s="109">
        <f t="shared" si="18"/>
        <v>0</v>
      </c>
    </row>
    <row r="179" spans="2:12" s="105" customFormat="1" ht="15" hidden="1" customHeight="1">
      <c r="B179" s="102">
        <v>168</v>
      </c>
      <c r="C179" s="103" t="s">
        <v>1324</v>
      </c>
      <c r="D179" s="1" t="s">
        <v>1349</v>
      </c>
      <c r="E179" s="71">
        <f>SUMIFS(OFM!AJ:AJ,OFM!C:C,C179)</f>
        <v>0</v>
      </c>
      <c r="F179" s="71">
        <f>SUMIFS(FAM!AJ:AJ,FAM!C:C,C179)</f>
        <v>0</v>
      </c>
      <c r="G179" s="75">
        <f>SUMIFS(B2S!L:L,B2S!C:C,C179)</f>
        <v>0</v>
      </c>
      <c r="H179" s="75">
        <f>SUMIF(TOP!C:C,C179,TOP!I:I)</f>
        <v>0</v>
      </c>
      <c r="I179" s="75">
        <f>SUMIF(LEG!C:C,'Sum FEB'!C179,LEG!I:I)</f>
        <v>0</v>
      </c>
      <c r="J179" s="109">
        <f t="shared" si="17"/>
        <v>0</v>
      </c>
      <c r="K179" s="101">
        <f>SUMIFS(PSP!Y:Y,PSP!D:D,C179)</f>
        <v>0</v>
      </c>
      <c r="L179" s="109">
        <f t="shared" si="18"/>
        <v>0</v>
      </c>
    </row>
    <row r="180" spans="2:12" s="105" customFormat="1" ht="15" hidden="1" customHeight="1">
      <c r="B180" s="102">
        <v>169</v>
      </c>
      <c r="C180" s="103" t="s">
        <v>1334</v>
      </c>
      <c r="D180" s="1" t="s">
        <v>1349</v>
      </c>
      <c r="E180" s="71">
        <f>SUMIFS(OFM!AJ:AJ,OFM!C:C,C180)</f>
        <v>0</v>
      </c>
      <c r="F180" s="71">
        <f>SUMIFS(FAM!AJ:AJ,FAM!C:C,C180)</f>
        <v>0</v>
      </c>
      <c r="G180" s="75">
        <f>SUMIFS(B2S!L:L,B2S!C:C,C180)</f>
        <v>0</v>
      </c>
      <c r="H180" s="75">
        <f>SUMIF(TOP!C:C,C180,TOP!I:I)</f>
        <v>0</v>
      </c>
      <c r="I180" s="75">
        <f>SUMIF(LEG!C:C,'Sum FEB'!C180,LEG!I:I)</f>
        <v>0</v>
      </c>
      <c r="J180" s="109">
        <f t="shared" si="17"/>
        <v>0</v>
      </c>
      <c r="K180" s="101">
        <f>SUMIFS(PSP!Y:Y,PSP!D:D,C180)</f>
        <v>0</v>
      </c>
      <c r="L180" s="109">
        <f t="shared" si="18"/>
        <v>0</v>
      </c>
    </row>
  </sheetData>
  <autoFilter ref="B9:L180" xr:uid="{00000000-0009-0000-0000-00000B000000}">
    <filterColumn colId="2">
      <filters>
        <filter val="FC"/>
      </filters>
    </filterColumn>
    <filterColumn colId="10">
      <filters>
        <filter val="1,257.75"/>
        <filter val="1,620.00"/>
        <filter val="1,703.25"/>
        <filter val="1,754.50"/>
        <filter val="1,757.50"/>
        <filter val="10,668.25"/>
        <filter val="10,851.00"/>
        <filter val="11,601.50"/>
        <filter val="11,741.50"/>
        <filter val="12,156.25"/>
        <filter val="12,846.50"/>
        <filter val="13,873.50"/>
        <filter val="140,699.00"/>
        <filter val="18,355.50"/>
        <filter val="18,812.50"/>
        <filter val="19,739.50"/>
        <filter val="2,422.25"/>
        <filter val="20,063.75"/>
        <filter val="20,585.50"/>
        <filter val="21,185.00"/>
        <filter val="21,665.50"/>
        <filter val="219,197.00"/>
        <filter val="22,304.50"/>
        <filter val="22,641.75"/>
        <filter val="22,681.50"/>
        <filter val="23,258.50"/>
        <filter val="25,214.50"/>
        <filter val="25,861.00"/>
        <filter val="26,192.50"/>
        <filter val="263.75"/>
        <filter val="29,877.00"/>
        <filter val="3,284.75"/>
        <filter val="330.00"/>
        <filter val="36,370.00"/>
        <filter val="36,704.75"/>
        <filter val="4,109.25"/>
        <filter val="4,623.75"/>
        <filter val="4,888.25"/>
        <filter val="42,864.25"/>
        <filter val="47,150.50"/>
        <filter val="5,099.25"/>
        <filter val="5,400.00"/>
        <filter val="54,176.25"/>
        <filter val="56,701.50"/>
        <filter val="59,743.50"/>
        <filter val="6,126.00"/>
        <filter val="6,421.50"/>
        <filter val="6,460.75"/>
        <filter val="6,862.50"/>
        <filter val="7,427.75"/>
        <filter val="7,529.00"/>
        <filter val="72,618.00"/>
        <filter val="726,813.50"/>
        <filter val="8,220.75"/>
        <filter val="9,239.50"/>
        <filter val="9,554.00"/>
        <filter val="91,858.25"/>
      </filters>
    </filterColumn>
  </autoFilter>
  <mergeCells count="11">
    <mergeCell ref="J1:K2"/>
    <mergeCell ref="B3:B4"/>
    <mergeCell ref="C3:C4"/>
    <mergeCell ref="D3:D4"/>
    <mergeCell ref="J3:J4"/>
    <mergeCell ref="K3:K4"/>
    <mergeCell ref="B8:C8"/>
    <mergeCell ref="B6:C6"/>
    <mergeCell ref="L3:L4"/>
    <mergeCell ref="B5:C5"/>
    <mergeCell ref="B7:C7"/>
  </mergeCells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L180"/>
  <sheetViews>
    <sheetView showGridLines="0" topLeftCell="B1" zoomScale="90" zoomScaleNormal="90" workbookViewId="0">
      <pane xSplit="2" ySplit="9" topLeftCell="D50" activePane="bottomRight" state="frozen"/>
      <selection activeCell="B1" sqref="B1"/>
      <selection pane="topRight" activeCell="D1" sqref="D1"/>
      <selection pane="bottomLeft" activeCell="B8" sqref="B8"/>
      <selection pane="bottomRight" activeCell="F61" sqref="F61"/>
    </sheetView>
  </sheetViews>
  <sheetFormatPr defaultColWidth="9.140625" defaultRowHeight="15" customHeight="1"/>
  <cols>
    <col min="1" max="1" width="4" style="62" customWidth="1"/>
    <col min="2" max="2" width="7.28515625" style="61" customWidth="1"/>
    <col min="3" max="3" width="6.5703125" style="61" bestFit="1" customWidth="1"/>
    <col min="4" max="4" width="11.140625" style="61" customWidth="1"/>
    <col min="5" max="5" width="15.7109375" style="63" customWidth="1"/>
    <col min="6" max="7" width="15.7109375" style="62" customWidth="1"/>
    <col min="8" max="9" width="12.42578125" style="62" customWidth="1"/>
    <col min="10" max="10" width="18" style="112" customWidth="1"/>
    <col min="11" max="11" width="19.28515625" style="100" customWidth="1"/>
    <col min="12" max="12" width="18.7109375" style="100" customWidth="1"/>
    <col min="13" max="16384" width="9.140625" style="62"/>
  </cols>
  <sheetData>
    <row r="1" spans="1:12" ht="15" customHeight="1">
      <c r="J1" s="285" t="s">
        <v>1361</v>
      </c>
      <c r="K1" s="285"/>
    </row>
    <row r="2" spans="1:12" ht="15" customHeight="1">
      <c r="B2" s="60" t="s">
        <v>1681</v>
      </c>
      <c r="E2" s="58"/>
      <c r="F2" s="55"/>
      <c r="G2" s="55"/>
      <c r="H2" s="55"/>
      <c r="I2" s="55"/>
      <c r="J2" s="286"/>
      <c r="K2" s="286"/>
      <c r="L2" s="111"/>
    </row>
    <row r="3" spans="1:12" ht="15" customHeight="1">
      <c r="B3" s="287" t="s">
        <v>1026</v>
      </c>
      <c r="C3" s="287" t="s">
        <v>926</v>
      </c>
      <c r="D3" s="279" t="s">
        <v>1348</v>
      </c>
      <c r="E3" s="113" t="s">
        <v>45</v>
      </c>
      <c r="F3" s="114" t="s">
        <v>262</v>
      </c>
      <c r="G3" s="114" t="s">
        <v>921</v>
      </c>
      <c r="H3" s="115" t="s">
        <v>1316</v>
      </c>
      <c r="I3" s="115" t="s">
        <v>1421</v>
      </c>
      <c r="J3" s="288" t="s">
        <v>1683</v>
      </c>
      <c r="K3" s="290" t="s">
        <v>1684</v>
      </c>
      <c r="L3" s="279" t="s">
        <v>925</v>
      </c>
    </row>
    <row r="4" spans="1:12" ht="15.75" customHeight="1">
      <c r="B4" s="287"/>
      <c r="C4" s="287"/>
      <c r="D4" s="280"/>
      <c r="E4" s="113" t="s">
        <v>1682</v>
      </c>
      <c r="F4" s="113" t="s">
        <v>1682</v>
      </c>
      <c r="G4" s="113" t="s">
        <v>1682</v>
      </c>
      <c r="H4" s="113" t="s">
        <v>1682</v>
      </c>
      <c r="I4" s="113" t="s">
        <v>1682</v>
      </c>
      <c r="J4" s="289"/>
      <c r="K4" s="291"/>
      <c r="L4" s="280"/>
    </row>
    <row r="5" spans="1:12" ht="17.25" hidden="1" customHeight="1">
      <c r="B5" s="281" t="s">
        <v>1028</v>
      </c>
      <c r="C5" s="282"/>
      <c r="D5" s="157"/>
      <c r="E5" s="116">
        <f>SUM(E10:E180)</f>
        <v>616806.25</v>
      </c>
      <c r="F5" s="116">
        <f>SUM(F10:F180)</f>
        <v>963297.75</v>
      </c>
      <c r="G5" s="116">
        <f>SUM(G10:G180)</f>
        <v>48986.75</v>
      </c>
      <c r="H5" s="116">
        <f>SUM(H10:H180)</f>
        <v>98196.5</v>
      </c>
      <c r="I5" s="116"/>
      <c r="J5" s="116">
        <f>SUM(J10:J180)</f>
        <v>1741001</v>
      </c>
      <c r="K5" s="116">
        <f>SUM(K10:K180)</f>
        <v>781194.75</v>
      </c>
      <c r="L5" s="116">
        <f>SUM(L10:L180)</f>
        <v>2522195.75</v>
      </c>
    </row>
    <row r="6" spans="1:12" ht="17.25" customHeight="1">
      <c r="B6" s="283" t="s">
        <v>1541</v>
      </c>
      <c r="C6" s="284"/>
      <c r="D6" s="158"/>
      <c r="E6" s="152">
        <f>SUM(E7:E8)</f>
        <v>616806.25</v>
      </c>
      <c r="F6" s="152">
        <f t="shared" ref="F6:I6" si="0">SUM(F7:F8)</f>
        <v>963297.75</v>
      </c>
      <c r="G6" s="152">
        <f t="shared" si="0"/>
        <v>48986.75</v>
      </c>
      <c r="H6" s="152">
        <f t="shared" si="0"/>
        <v>98196.5</v>
      </c>
      <c r="I6" s="152">
        <f t="shared" si="0"/>
        <v>13713.75</v>
      </c>
      <c r="J6" s="152">
        <f>SUM(J7:J8)</f>
        <v>1741001</v>
      </c>
      <c r="K6" s="152">
        <f>SUM(K7:K8)</f>
        <v>781194.75</v>
      </c>
      <c r="L6" s="152">
        <f>SUM(L7:L8)</f>
        <v>2522195.75</v>
      </c>
    </row>
    <row r="7" spans="1:12" ht="17.25" customHeight="1">
      <c r="B7" s="281" t="s">
        <v>1362</v>
      </c>
      <c r="C7" s="282"/>
      <c r="D7" s="157"/>
      <c r="E7" s="116">
        <f>SUMIFS(E:E,D:D,"FC")</f>
        <v>339405.25</v>
      </c>
      <c r="F7" s="116">
        <f>SUMIFS(F:F,D:D,"FC")</f>
        <v>662216.75</v>
      </c>
      <c r="G7" s="116">
        <f>SUMIFS(G:G,D:D,"FC")</f>
        <v>11282</v>
      </c>
      <c r="H7" s="116">
        <f>SUMIFS(H:H,D:D,"FC")</f>
        <v>60844</v>
      </c>
      <c r="I7" s="116">
        <f>SUMIFS(I:I,D:D,"FC")</f>
        <v>13713.75</v>
      </c>
      <c r="J7" s="116">
        <f>SUM(E7:I7)</f>
        <v>1087461.75</v>
      </c>
      <c r="K7" s="116">
        <f>SUMIFS(K:K,D:D,"FC")</f>
        <v>479192.25</v>
      </c>
      <c r="L7" s="116">
        <f>SUM(J7:K7)</f>
        <v>1566654</v>
      </c>
    </row>
    <row r="8" spans="1:12" ht="17.25" customHeight="1">
      <c r="B8" s="281" t="s">
        <v>1540</v>
      </c>
      <c r="C8" s="282"/>
      <c r="D8" s="157"/>
      <c r="E8" s="116">
        <f>SUMIFS(E:E,D:D,"KE")</f>
        <v>277401</v>
      </c>
      <c r="F8" s="116">
        <f>SUMIFS(F:F,D:D,"KE")</f>
        <v>301081</v>
      </c>
      <c r="G8" s="116">
        <f>SUMIFS(G:G,D:D,"KE")</f>
        <v>37704.75</v>
      </c>
      <c r="H8" s="116">
        <f>SUMIFS(H:H,D:D,"KE")</f>
        <v>37352.5</v>
      </c>
      <c r="I8" s="116">
        <f>SUMIFS(I:I,D:D,"KE")</f>
        <v>0</v>
      </c>
      <c r="J8" s="116">
        <f>SUM(E8:I8)</f>
        <v>653539.25</v>
      </c>
      <c r="K8" s="116">
        <f>SUMIFS(K:K,D:D,"KE")</f>
        <v>302002.5</v>
      </c>
      <c r="L8" s="116">
        <f t="shared" ref="L8:L9" si="1">SUM(J8:K8)</f>
        <v>955541.75</v>
      </c>
    </row>
    <row r="9" spans="1:12" ht="4.5" customHeight="1">
      <c r="B9" s="156"/>
      <c r="C9" s="157"/>
      <c r="D9" s="157"/>
      <c r="E9" s="116"/>
      <c r="F9" s="116"/>
      <c r="G9" s="116"/>
      <c r="H9" s="116"/>
      <c r="I9" s="116"/>
      <c r="J9" s="116"/>
      <c r="K9" s="119"/>
      <c r="L9" s="116">
        <f t="shared" si="1"/>
        <v>0</v>
      </c>
    </row>
    <row r="10" spans="1:12" s="100" customFormat="1" ht="15" hidden="1" customHeight="1">
      <c r="A10" s="105"/>
      <c r="B10" s="1">
        <v>77</v>
      </c>
      <c r="C10" s="1" t="s">
        <v>952</v>
      </c>
      <c r="D10" s="1" t="s">
        <v>1349</v>
      </c>
      <c r="E10" s="71">
        <f>SUMIFS(OFM!AM:AM,OFM!C:C,C10)</f>
        <v>0</v>
      </c>
      <c r="F10" s="71">
        <f>SUMIFS(FAM!AM:AM,FAM!C:C,C10)</f>
        <v>0</v>
      </c>
      <c r="G10" s="75">
        <f>SUMIFS(B2S!O:O,B2S!C:C,C10)</f>
        <v>0</v>
      </c>
      <c r="H10" s="75">
        <f>SUMIF(TOP!C:C,C10,TOP!L:L)</f>
        <v>0</v>
      </c>
      <c r="I10" s="75">
        <f>SUMIF(LEG!C:C,'Sum MAR'!C88,LEG!L:L)</f>
        <v>0</v>
      </c>
      <c r="J10" s="154">
        <f t="shared" ref="J10:J41" si="2">SUM(E10:I10)</f>
        <v>0</v>
      </c>
      <c r="K10" s="155">
        <f>SUMIFS(PSP!AB:AB,PSP!D:D,C10)</f>
        <v>0</v>
      </c>
      <c r="L10" s="109">
        <f t="shared" ref="L10:L41" si="3">SUM(J10:K10)</f>
        <v>0</v>
      </c>
    </row>
    <row r="11" spans="1:12" s="100" customFormat="1" ht="15" hidden="1" customHeight="1">
      <c r="B11" s="77">
        <v>1</v>
      </c>
      <c r="C11" s="77" t="s">
        <v>929</v>
      </c>
      <c r="D11" s="77" t="s">
        <v>1038</v>
      </c>
      <c r="E11" s="78">
        <f>SUMIFS(OFM!AM:AM,OFM!C:C,C11)</f>
        <v>0</v>
      </c>
      <c r="F11" s="78">
        <f>SUMIFS(FAM!AM:AM,FAM!C:C,C11)</f>
        <v>0</v>
      </c>
      <c r="G11" s="188">
        <f>SUMIFS(B2S!O:O,B2S!C:C,C11)</f>
        <v>0</v>
      </c>
      <c r="H11" s="188">
        <f>SUMIF(TOP!C:C,C11,TOP!L:L)</f>
        <v>0</v>
      </c>
      <c r="I11" s="188">
        <f>SUMIF(LEG!C:C,'Sum MAR'!C13,LEG!L:L)</f>
        <v>0</v>
      </c>
      <c r="J11" s="189">
        <f t="shared" si="2"/>
        <v>0</v>
      </c>
      <c r="K11" s="190">
        <f>SUMIFS(PSP!AB:AB,PSP!D:D,C11)</f>
        <v>0</v>
      </c>
      <c r="L11" s="189">
        <f t="shared" si="3"/>
        <v>0</v>
      </c>
    </row>
    <row r="12" spans="1:12" s="100" customFormat="1" ht="15" hidden="1" customHeight="1">
      <c r="A12" s="105"/>
      <c r="B12" s="1">
        <v>95</v>
      </c>
      <c r="C12" s="1" t="s">
        <v>968</v>
      </c>
      <c r="D12" s="1" t="s">
        <v>1349</v>
      </c>
      <c r="E12" s="71">
        <f>SUMIFS(OFM!AM:AM,OFM!C:C,C12)</f>
        <v>0</v>
      </c>
      <c r="F12" s="71">
        <f>SUMIFS(FAM!AM:AM,FAM!C:C,C12)</f>
        <v>0</v>
      </c>
      <c r="G12" s="75">
        <f>SUMIFS(B2S!O:O,B2S!C:C,C12)</f>
        <v>0</v>
      </c>
      <c r="H12" s="75">
        <f>SUMIF(TOP!C:C,C12,TOP!L:L)</f>
        <v>0</v>
      </c>
      <c r="I12" s="75">
        <f>SUMIF(LEG!C:C,'Sum MAR'!C106,LEG!L:L)</f>
        <v>0</v>
      </c>
      <c r="J12" s="154">
        <f t="shared" si="2"/>
        <v>0</v>
      </c>
      <c r="K12" s="155">
        <f>SUMIFS(PSP!AB:AB,PSP!D:D,C12)</f>
        <v>0</v>
      </c>
      <c r="L12" s="109">
        <f t="shared" si="3"/>
        <v>0</v>
      </c>
    </row>
    <row r="13" spans="1:12" s="100" customFormat="1" ht="12.75">
      <c r="A13" s="105"/>
      <c r="B13" s="1">
        <v>36</v>
      </c>
      <c r="C13" s="1" t="s">
        <v>552</v>
      </c>
      <c r="D13" s="1" t="s">
        <v>1349</v>
      </c>
      <c r="E13" s="71">
        <f>SUMIFS(OFM!AM:AM,OFM!C:C,C13)</f>
        <v>0</v>
      </c>
      <c r="F13" s="71">
        <f>SUMIFS(FAM!AM:AM,FAM!C:C,C13)</f>
        <v>19227</v>
      </c>
      <c r="G13" s="75">
        <f>SUMIFS(B2S!O:O,B2S!C:C,C13)</f>
        <v>10453.25</v>
      </c>
      <c r="H13" s="75">
        <f>SUMIF(TOP!C:C,C13,TOP!L:L)</f>
        <v>2352</v>
      </c>
      <c r="I13" s="75">
        <f>SUMIF(LEG!C:C,'Sum MAR'!C47,LEG!L:L)</f>
        <v>0</v>
      </c>
      <c r="J13" s="154">
        <f t="shared" si="2"/>
        <v>32032.25</v>
      </c>
      <c r="K13" s="155">
        <f>SUMIFS(PSP!AB:AB,PSP!D:D,C13)</f>
        <v>1070</v>
      </c>
      <c r="L13" s="109">
        <f t="shared" si="3"/>
        <v>33102.25</v>
      </c>
    </row>
    <row r="14" spans="1:12" s="100" customFormat="1" ht="12.75" hidden="1">
      <c r="A14" s="105"/>
      <c r="B14" s="1">
        <v>73</v>
      </c>
      <c r="C14" s="1" t="s">
        <v>950</v>
      </c>
      <c r="D14" s="1" t="s">
        <v>1349</v>
      </c>
      <c r="E14" s="71">
        <f>SUMIFS(OFM!AM:AM,OFM!C:C,C14)</f>
        <v>0</v>
      </c>
      <c r="F14" s="71">
        <f>SUMIFS(FAM!AM:AM,FAM!C:C,C14)</f>
        <v>0</v>
      </c>
      <c r="G14" s="75">
        <f>SUMIFS(B2S!O:O,B2S!C:C,C14)</f>
        <v>0</v>
      </c>
      <c r="H14" s="75">
        <f>SUMIF(TOP!C:C,C14,TOP!L:L)</f>
        <v>0</v>
      </c>
      <c r="I14" s="75">
        <f>SUMIF(LEG!C:C,'Sum MAR'!C84,LEG!L:L)</f>
        <v>0</v>
      </c>
      <c r="J14" s="154">
        <f t="shared" si="2"/>
        <v>0</v>
      </c>
      <c r="K14" s="155">
        <f>SUMIFS(PSP!AB:AB,PSP!D:D,C14)</f>
        <v>0</v>
      </c>
      <c r="L14" s="109">
        <f t="shared" si="3"/>
        <v>0</v>
      </c>
    </row>
    <row r="15" spans="1:12" s="100" customFormat="1" ht="15" customHeight="1">
      <c r="A15" s="105"/>
      <c r="B15" s="1">
        <v>75</v>
      </c>
      <c r="C15" s="1" t="s">
        <v>390</v>
      </c>
      <c r="D15" s="1" t="s">
        <v>1349</v>
      </c>
      <c r="E15" s="71">
        <f>SUMIFS(OFM!AM:AM,OFM!C:C,C15)</f>
        <v>0</v>
      </c>
      <c r="F15" s="71">
        <f>SUMIFS(FAM!AM:AM,FAM!C:C,C15)</f>
        <v>2189</v>
      </c>
      <c r="G15" s="75">
        <f>SUMIFS(B2S!O:O,B2S!C:C,C15)</f>
        <v>0</v>
      </c>
      <c r="H15" s="75">
        <f>SUMIF(TOP!C:C,C15,TOP!L:L)</f>
        <v>0</v>
      </c>
      <c r="I15" s="75">
        <f>SUMIF(LEG!C:C,'Sum MAR'!C86,LEG!L:L)</f>
        <v>0</v>
      </c>
      <c r="J15" s="154">
        <f t="shared" si="2"/>
        <v>2189</v>
      </c>
      <c r="K15" s="155">
        <f>SUMIFS(PSP!AB:AB,PSP!D:D,C15)</f>
        <v>10926.25</v>
      </c>
      <c r="L15" s="109">
        <f t="shared" si="3"/>
        <v>13115.25</v>
      </c>
    </row>
    <row r="16" spans="1:12" s="105" customFormat="1" ht="15" customHeight="1">
      <c r="B16" s="1">
        <v>23</v>
      </c>
      <c r="C16" s="1" t="s">
        <v>341</v>
      </c>
      <c r="D16" s="1" t="s">
        <v>1349</v>
      </c>
      <c r="E16" s="71">
        <f>SUMIFS(OFM!AM:AM,OFM!C:C,C16)</f>
        <v>0</v>
      </c>
      <c r="F16" s="71">
        <f>SUMIFS(FAM!AM:AM,FAM!C:C,C16)</f>
        <v>0</v>
      </c>
      <c r="G16" s="75">
        <f>SUMIFS(B2S!O:O,B2S!C:C,C16)</f>
        <v>0</v>
      </c>
      <c r="H16" s="75">
        <f>SUMIF(TOP!C:C,C16,TOP!L:L)</f>
        <v>2030.5</v>
      </c>
      <c r="I16" s="75">
        <f>SUMIF(LEG!C:C,'Sum MAR'!C34,LEG!L:L)</f>
        <v>0</v>
      </c>
      <c r="J16" s="154">
        <f t="shared" si="2"/>
        <v>2030.5</v>
      </c>
      <c r="K16" s="155">
        <f>SUMIFS(PSP!AB:AB,PSP!D:D,C16)</f>
        <v>7717.5</v>
      </c>
      <c r="L16" s="109">
        <f t="shared" si="3"/>
        <v>9748</v>
      </c>
    </row>
    <row r="17" spans="1:12" s="105" customFormat="1" ht="15" customHeight="1">
      <c r="B17" s="1">
        <v>13</v>
      </c>
      <c r="C17" s="1" t="s">
        <v>36</v>
      </c>
      <c r="D17" s="1" t="s">
        <v>1349</v>
      </c>
      <c r="E17" s="71">
        <f>SUMIFS(OFM!AM:AM,OFM!C:C,C17)</f>
        <v>21432</v>
      </c>
      <c r="F17" s="71">
        <f>SUMIFS(FAM!AM:AM,FAM!C:C,C17)</f>
        <v>2721.5</v>
      </c>
      <c r="G17" s="75">
        <f>SUMIFS(B2S!O:O,B2S!C:C,C17)</f>
        <v>0</v>
      </c>
      <c r="H17" s="75">
        <f>SUMIF(TOP!C:C,C17,TOP!L:L)</f>
        <v>0</v>
      </c>
      <c r="I17" s="75">
        <f>SUMIF(LEG!C:C,'Sum MAR'!C24,LEG!L:L)</f>
        <v>0</v>
      </c>
      <c r="J17" s="154">
        <f t="shared" si="2"/>
        <v>24153.5</v>
      </c>
      <c r="K17" s="155">
        <f>SUMIFS(PSP!AB:AB,PSP!D:D,C17)</f>
        <v>5188.75</v>
      </c>
      <c r="L17" s="109">
        <f t="shared" si="3"/>
        <v>29342.25</v>
      </c>
    </row>
    <row r="18" spans="1:12" s="105" customFormat="1" ht="15" hidden="1" customHeight="1">
      <c r="B18" s="1">
        <v>102</v>
      </c>
      <c r="C18" s="1" t="s">
        <v>975</v>
      </c>
      <c r="D18" s="1" t="s">
        <v>1349</v>
      </c>
      <c r="E18" s="71">
        <f>SUMIFS(OFM!AM:AM,OFM!C:C,C18)</f>
        <v>0</v>
      </c>
      <c r="F18" s="71">
        <f>SUMIFS(FAM!AM:AM,FAM!C:C,C18)</f>
        <v>0</v>
      </c>
      <c r="G18" s="75">
        <f>SUMIFS(B2S!O:O,B2S!C:C,C18)</f>
        <v>0</v>
      </c>
      <c r="H18" s="75">
        <f>SUMIF(TOP!C:C,C18,TOP!L:L)</f>
        <v>0</v>
      </c>
      <c r="I18" s="75">
        <f>SUMIF(LEG!C:C,'Sum MAR'!C113,LEG!L:L)</f>
        <v>0</v>
      </c>
      <c r="J18" s="154">
        <f t="shared" si="2"/>
        <v>0</v>
      </c>
      <c r="K18" s="155">
        <f>SUMIFS(PSP!AB:AB,PSP!D:D,C18)</f>
        <v>0</v>
      </c>
      <c r="L18" s="109">
        <f t="shared" si="3"/>
        <v>0</v>
      </c>
    </row>
    <row r="19" spans="1:12" s="105" customFormat="1" ht="15" customHeight="1">
      <c r="B19" s="1">
        <v>12</v>
      </c>
      <c r="C19" s="1" t="s">
        <v>14</v>
      </c>
      <c r="D19" s="1" t="s">
        <v>1349</v>
      </c>
      <c r="E19" s="71">
        <f>SUMIFS(OFM!AM:AM,OFM!C:C,C19)</f>
        <v>4812.75</v>
      </c>
      <c r="F19" s="71">
        <f>SUMIFS(FAM!AM:AM,FAM!C:C,C19)</f>
        <v>7066.5</v>
      </c>
      <c r="G19" s="75">
        <f>SUMIFS(B2S!O:O,B2S!C:C,C19)</f>
        <v>0</v>
      </c>
      <c r="H19" s="75">
        <f>SUMIF(TOP!C:C,C19,TOP!L:L)</f>
        <v>499</v>
      </c>
      <c r="I19" s="75">
        <f>SUMIF(LEG!C:C,'Sum MAR'!C23,LEG!L:L)</f>
        <v>0</v>
      </c>
      <c r="J19" s="154">
        <f t="shared" si="2"/>
        <v>12378.25</v>
      </c>
      <c r="K19" s="155">
        <f>SUMIFS(PSP!AB:AB,PSP!D:D,C19)</f>
        <v>9055</v>
      </c>
      <c r="L19" s="109">
        <f t="shared" si="3"/>
        <v>21433.25</v>
      </c>
    </row>
    <row r="20" spans="1:12" s="105" customFormat="1" ht="15" customHeight="1">
      <c r="B20" s="1">
        <v>51</v>
      </c>
      <c r="C20" s="1" t="s">
        <v>123</v>
      </c>
      <c r="D20" s="1" t="s">
        <v>1349</v>
      </c>
      <c r="E20" s="71">
        <f>SUMIFS(OFM!AM:AM,OFM!C:C,C20)</f>
        <v>0</v>
      </c>
      <c r="F20" s="71">
        <f>SUMIFS(FAM!AM:AM,FAM!C:C,C20)</f>
        <v>36363.75</v>
      </c>
      <c r="G20" s="75">
        <f>SUMIFS(B2S!O:O,B2S!C:C,C20)</f>
        <v>0</v>
      </c>
      <c r="H20" s="75">
        <f>SUMIF(TOP!C:C,C20,TOP!L:L)</f>
        <v>2178.75</v>
      </c>
      <c r="I20" s="75">
        <f>SUMIF(LEG!C:C,'Sum MAR'!C62,LEG!L:L)</f>
        <v>0</v>
      </c>
      <c r="J20" s="154">
        <f t="shared" si="2"/>
        <v>38542.5</v>
      </c>
      <c r="K20" s="155">
        <f>SUMIFS(PSP!AB:AB,PSP!D:D,C20)</f>
        <v>7698.75</v>
      </c>
      <c r="L20" s="109">
        <f t="shared" si="3"/>
        <v>46241.25</v>
      </c>
    </row>
    <row r="21" spans="1:12" s="105" customFormat="1" ht="15" customHeight="1">
      <c r="B21" s="1">
        <v>32</v>
      </c>
      <c r="C21" s="1" t="s">
        <v>501</v>
      </c>
      <c r="D21" s="1" t="s">
        <v>1349</v>
      </c>
      <c r="E21" s="71">
        <f>SUMIFS(OFM!AM:AM,OFM!C:C,C21)</f>
        <v>8195.25</v>
      </c>
      <c r="F21" s="71">
        <f>SUMIFS(FAM!AM:AM,FAM!C:C,C21)</f>
        <v>6970</v>
      </c>
      <c r="G21" s="75">
        <f>SUMIFS(B2S!O:O,B2S!C:C,C21)</f>
        <v>0</v>
      </c>
      <c r="H21" s="75">
        <f>SUMIF(TOP!C:C,C21,TOP!L:L)</f>
        <v>0</v>
      </c>
      <c r="I21" s="75">
        <f>SUMIF(LEG!C:C,'Sum MAR'!C43,LEG!L:L)</f>
        <v>0</v>
      </c>
      <c r="J21" s="154">
        <f t="shared" si="2"/>
        <v>15165.25</v>
      </c>
      <c r="K21" s="155">
        <f>SUMIFS(PSP!AB:AB,PSP!D:D,C21)</f>
        <v>4178.75</v>
      </c>
      <c r="L21" s="109">
        <f t="shared" si="3"/>
        <v>19344</v>
      </c>
    </row>
    <row r="22" spans="1:12" s="105" customFormat="1" ht="15" hidden="1" customHeight="1">
      <c r="B22" s="1">
        <v>120</v>
      </c>
      <c r="C22" s="1" t="s">
        <v>993</v>
      </c>
      <c r="D22" s="1" t="s">
        <v>1349</v>
      </c>
      <c r="E22" s="71">
        <f>SUMIFS(OFM!AM:AM,OFM!C:C,C22)</f>
        <v>0</v>
      </c>
      <c r="F22" s="71">
        <f>SUMIFS(FAM!AM:AM,FAM!C:C,C22)</f>
        <v>0</v>
      </c>
      <c r="G22" s="75">
        <f>SUMIFS(B2S!O:O,B2S!C:C,C22)</f>
        <v>0</v>
      </c>
      <c r="H22" s="75">
        <f>SUMIF(TOP!C:C,C22,TOP!L:L)</f>
        <v>0</v>
      </c>
      <c r="I22" s="75">
        <f>SUMIF(LEG!C:C,'Sum MAR'!C131,LEG!L:L)</f>
        <v>0</v>
      </c>
      <c r="J22" s="154">
        <f t="shared" si="2"/>
        <v>0</v>
      </c>
      <c r="K22" s="155">
        <f>SUMIFS(PSP!AB:AB,PSP!D:D,C22)</f>
        <v>0</v>
      </c>
      <c r="L22" s="109">
        <f t="shared" si="3"/>
        <v>0</v>
      </c>
    </row>
    <row r="23" spans="1:12" s="105" customFormat="1" ht="15" hidden="1" customHeight="1">
      <c r="B23" s="82">
        <v>88</v>
      </c>
      <c r="C23" s="77" t="s">
        <v>962</v>
      </c>
      <c r="D23" s="77" t="s">
        <v>1038</v>
      </c>
      <c r="E23" s="78">
        <f>SUMIFS(OFM!AM:AM,OFM!C:C,C23)</f>
        <v>0</v>
      </c>
      <c r="F23" s="78">
        <f>SUMIFS(FAM!AM:AM,FAM!C:C,C23)</f>
        <v>0</v>
      </c>
      <c r="G23" s="188">
        <f>SUMIFS(B2S!O:O,B2S!C:C,C23)</f>
        <v>0</v>
      </c>
      <c r="H23" s="188">
        <f>SUMIF(TOP!C:C,C23,TOP!L:L)</f>
        <v>0</v>
      </c>
      <c r="I23" s="188">
        <f>SUMIF(LEG!C:C,'Sum MAR'!C99,LEG!L:L)</f>
        <v>0</v>
      </c>
      <c r="J23" s="189">
        <f t="shared" si="2"/>
        <v>0</v>
      </c>
      <c r="K23" s="190">
        <f>SUMIFS(PSP!AB:AB,PSP!D:D,C23)</f>
        <v>0</v>
      </c>
      <c r="L23" s="189">
        <f t="shared" si="3"/>
        <v>0</v>
      </c>
    </row>
    <row r="24" spans="1:12" s="105" customFormat="1" ht="15" hidden="1" customHeight="1">
      <c r="B24" s="1">
        <v>132</v>
      </c>
      <c r="C24" s="1" t="s">
        <v>1005</v>
      </c>
      <c r="D24" s="1" t="s">
        <v>1349</v>
      </c>
      <c r="E24" s="71">
        <f>SUMIFS(OFM!AM:AM,OFM!C:C,C24)</f>
        <v>0</v>
      </c>
      <c r="F24" s="71">
        <f>SUMIFS(FAM!AM:AM,FAM!C:C,C24)</f>
        <v>0</v>
      </c>
      <c r="G24" s="75">
        <f>SUMIFS(B2S!O:O,B2S!C:C,C24)</f>
        <v>0</v>
      </c>
      <c r="H24" s="75">
        <f>SUMIF(TOP!C:C,C24,TOP!L:L)</f>
        <v>0</v>
      </c>
      <c r="I24" s="75">
        <f>SUMIF(LEG!C:C,'Sum MAR'!C143,LEG!L:L)</f>
        <v>0</v>
      </c>
      <c r="J24" s="154">
        <f t="shared" si="2"/>
        <v>0</v>
      </c>
      <c r="K24" s="155">
        <f>SUMIFS(PSP!AB:AB,PSP!D:D,C24)</f>
        <v>0</v>
      </c>
      <c r="L24" s="109">
        <f t="shared" si="3"/>
        <v>0</v>
      </c>
    </row>
    <row r="25" spans="1:12" s="105" customFormat="1" ht="15" customHeight="1">
      <c r="B25" s="1">
        <v>54</v>
      </c>
      <c r="C25" s="1" t="s">
        <v>261</v>
      </c>
      <c r="D25" s="1" t="s">
        <v>1349</v>
      </c>
      <c r="E25" s="71">
        <f>SUMIFS(OFM!AM:AM,OFM!C:C,C25)</f>
        <v>0</v>
      </c>
      <c r="F25" s="71">
        <f>SUMIFS(FAM!AM:AM,FAM!C:C,C25)</f>
        <v>1189.5</v>
      </c>
      <c r="G25" s="75">
        <f>SUMIFS(B2S!O:O,B2S!C:C,C25)</f>
        <v>0</v>
      </c>
      <c r="H25" s="75">
        <f>SUMIF(TOP!C:C,C25,TOP!L:L)</f>
        <v>3402</v>
      </c>
      <c r="I25" s="75">
        <f>SUMIF(LEG!C:C,'Sum MAR'!C65,LEG!L:L)</f>
        <v>0</v>
      </c>
      <c r="J25" s="154">
        <f t="shared" si="2"/>
        <v>4591.5</v>
      </c>
      <c r="K25" s="155">
        <f>SUMIFS(PSP!AB:AB,PSP!D:D,C25)</f>
        <v>2020</v>
      </c>
      <c r="L25" s="109">
        <f t="shared" si="3"/>
        <v>6611.5</v>
      </c>
    </row>
    <row r="26" spans="1:12" s="105" customFormat="1" ht="12.75" hidden="1">
      <c r="B26" s="1">
        <v>60</v>
      </c>
      <c r="C26" s="1" t="s">
        <v>939</v>
      </c>
      <c r="D26" s="1" t="s">
        <v>1349</v>
      </c>
      <c r="E26" s="71">
        <f>SUMIFS(OFM!AM:AM,OFM!C:C,C26)</f>
        <v>0</v>
      </c>
      <c r="F26" s="71">
        <f>SUMIFS(FAM!AM:AM,FAM!C:C,C26)</f>
        <v>0</v>
      </c>
      <c r="G26" s="75">
        <f>SUMIFS(B2S!O:O,B2S!C:C,C26)</f>
        <v>0</v>
      </c>
      <c r="H26" s="75">
        <f>SUMIF(TOP!C:C,C26,TOP!L:L)</f>
        <v>0</v>
      </c>
      <c r="I26" s="75">
        <f>SUMIF(LEG!C:C,'Sum MAR'!C71,LEG!L:L)</f>
        <v>0</v>
      </c>
      <c r="J26" s="154">
        <f t="shared" si="2"/>
        <v>0</v>
      </c>
      <c r="K26" s="155">
        <f>SUMIFS(PSP!AB:AB,PSP!D:D,C26)</f>
        <v>0</v>
      </c>
      <c r="L26" s="109">
        <f t="shared" si="3"/>
        <v>0</v>
      </c>
    </row>
    <row r="27" spans="1:12" ht="12.75">
      <c r="A27" s="105"/>
      <c r="B27" s="1">
        <v>45</v>
      </c>
      <c r="C27" s="1" t="s">
        <v>297</v>
      </c>
      <c r="D27" s="1" t="s">
        <v>1349</v>
      </c>
      <c r="E27" s="71">
        <f>SUMIFS(OFM!AM:AM,OFM!C:C,C27)</f>
        <v>0</v>
      </c>
      <c r="F27" s="71">
        <f>SUMIFS(FAM!AM:AM,FAM!C:C,C27)</f>
        <v>2797.25</v>
      </c>
      <c r="G27" s="75">
        <f>SUMIFS(B2S!O:O,B2S!C:C,C27)</f>
        <v>0</v>
      </c>
      <c r="H27" s="75">
        <f>SUMIF(TOP!C:C,C27,TOP!L:L)</f>
        <v>1728.25</v>
      </c>
      <c r="I27" s="75">
        <f>SUMIF(LEG!C:C,'Sum MAR'!C56,LEG!L:L)</f>
        <v>3931.75</v>
      </c>
      <c r="J27" s="154">
        <f t="shared" si="2"/>
        <v>8457.25</v>
      </c>
      <c r="K27" s="155">
        <f>SUMIFS(PSP!AB:AB,PSP!D:D,C27)</f>
        <v>4941.25</v>
      </c>
      <c r="L27" s="109">
        <f t="shared" si="3"/>
        <v>13398.5</v>
      </c>
    </row>
    <row r="28" spans="1:12" s="100" customFormat="1" ht="15" hidden="1" customHeight="1">
      <c r="A28" s="105"/>
      <c r="B28" s="1">
        <v>89</v>
      </c>
      <c r="C28" s="1" t="s">
        <v>963</v>
      </c>
      <c r="D28" s="1" t="s">
        <v>1349</v>
      </c>
      <c r="E28" s="71">
        <f>SUMIFS(OFM!AM:AM,OFM!C:C,C28)</f>
        <v>0</v>
      </c>
      <c r="F28" s="71">
        <f>SUMIFS(FAM!AM:AM,FAM!C:C,C28)</f>
        <v>0</v>
      </c>
      <c r="G28" s="75">
        <f>SUMIFS(B2S!O:O,B2S!C:C,C28)</f>
        <v>0</v>
      </c>
      <c r="H28" s="75">
        <f>SUMIF(TOP!C:C,C28,TOP!L:L)</f>
        <v>0</v>
      </c>
      <c r="I28" s="75">
        <f>SUMIF(LEG!C:C,'Sum MAR'!C100,LEG!L:L)</f>
        <v>0</v>
      </c>
      <c r="J28" s="154">
        <f t="shared" si="2"/>
        <v>0</v>
      </c>
      <c r="K28" s="155">
        <f>SUMIFS(PSP!AB:AB,PSP!D:D,C28)</f>
        <v>0</v>
      </c>
      <c r="L28" s="109">
        <f t="shared" si="3"/>
        <v>0</v>
      </c>
    </row>
    <row r="29" spans="1:12" s="105" customFormat="1" ht="15" hidden="1" customHeight="1">
      <c r="B29" s="1">
        <v>130</v>
      </c>
      <c r="C29" s="1" t="s">
        <v>1003</v>
      </c>
      <c r="D29" s="1" t="s">
        <v>1349</v>
      </c>
      <c r="E29" s="71">
        <f>SUMIFS(OFM!AM:AM,OFM!C:C,C29)</f>
        <v>0</v>
      </c>
      <c r="F29" s="71">
        <f>SUMIFS(FAM!AM:AM,FAM!C:C,C29)</f>
        <v>0</v>
      </c>
      <c r="G29" s="75">
        <f>SUMIFS(B2S!O:O,B2S!C:C,C29)</f>
        <v>0</v>
      </c>
      <c r="H29" s="75">
        <f>SUMIF(TOP!C:C,C29,TOP!L:L)</f>
        <v>0</v>
      </c>
      <c r="I29" s="75">
        <f>SUMIF(LEG!C:C,'Sum MAR'!C141,LEG!L:L)</f>
        <v>0</v>
      </c>
      <c r="J29" s="154">
        <f t="shared" si="2"/>
        <v>0</v>
      </c>
      <c r="K29" s="155">
        <f>SUMIFS(PSP!AB:AB,PSP!D:D,C29)</f>
        <v>0</v>
      </c>
      <c r="L29" s="109">
        <f t="shared" si="3"/>
        <v>0</v>
      </c>
    </row>
    <row r="30" spans="1:12" s="105" customFormat="1" ht="15" hidden="1" customHeight="1">
      <c r="B30" s="1">
        <v>83</v>
      </c>
      <c r="C30" s="1" t="s">
        <v>957</v>
      </c>
      <c r="D30" s="1" t="s">
        <v>1349</v>
      </c>
      <c r="E30" s="71">
        <f>SUMIFS(OFM!AM:AM,OFM!C:C,C30)</f>
        <v>0</v>
      </c>
      <c r="F30" s="71">
        <f>SUMIFS(FAM!AM:AM,FAM!C:C,C30)</f>
        <v>0</v>
      </c>
      <c r="G30" s="75">
        <f>SUMIFS(B2S!O:O,B2S!C:C,C30)</f>
        <v>0</v>
      </c>
      <c r="H30" s="75">
        <f>SUMIF(TOP!C:C,C30,TOP!L:L)</f>
        <v>0</v>
      </c>
      <c r="I30" s="75">
        <f>SUMIF(LEG!C:C,'Sum MAR'!C94,LEG!L:L)</f>
        <v>0</v>
      </c>
      <c r="J30" s="154">
        <f t="shared" si="2"/>
        <v>0</v>
      </c>
      <c r="K30" s="155">
        <f>SUMIFS(PSP!AB:AB,PSP!D:D,C30)</f>
        <v>0</v>
      </c>
      <c r="L30" s="109">
        <f t="shared" si="3"/>
        <v>0</v>
      </c>
    </row>
    <row r="31" spans="1:12" s="105" customFormat="1" ht="15" customHeight="1">
      <c r="B31" s="1">
        <v>5</v>
      </c>
      <c r="C31" s="1" t="s">
        <v>307</v>
      </c>
      <c r="D31" s="1" t="s">
        <v>1349</v>
      </c>
      <c r="E31" s="71">
        <f>SUMIFS(OFM!AM:AM,OFM!C:C,C31)</f>
        <v>2711.75</v>
      </c>
      <c r="F31" s="71">
        <f>SUMIFS(FAM!AM:AM,FAM!C:C,C31)</f>
        <v>5131.5</v>
      </c>
      <c r="G31" s="75">
        <f>SUMIFS(B2S!O:O,B2S!C:C,C31)</f>
        <v>0</v>
      </c>
      <c r="H31" s="75">
        <f>SUMIF(TOP!C:C,C31,TOP!L:L)</f>
        <v>2493.25</v>
      </c>
      <c r="I31" s="75">
        <f>SUMIF(LEG!C:C,'Sum MAR'!C16,LEG!L:L)</f>
        <v>0</v>
      </c>
      <c r="J31" s="154">
        <f t="shared" si="2"/>
        <v>10336.5</v>
      </c>
      <c r="K31" s="155">
        <f>SUMIFS(PSP!AB:AB,PSP!D:D,C31)</f>
        <v>6092.5</v>
      </c>
      <c r="L31" s="109">
        <f t="shared" si="3"/>
        <v>16429</v>
      </c>
    </row>
    <row r="32" spans="1:12" s="105" customFormat="1" ht="15" hidden="1" customHeight="1">
      <c r="B32" s="1">
        <v>156</v>
      </c>
      <c r="C32" s="1" t="s">
        <v>1089</v>
      </c>
      <c r="D32" s="1" t="s">
        <v>1349</v>
      </c>
      <c r="E32" s="71">
        <f>SUMIFS(OFM!AM:AM,OFM!C:C,C32)</f>
        <v>0</v>
      </c>
      <c r="F32" s="71">
        <f>SUMIFS(FAM!AM:AM,FAM!C:C,C32)</f>
        <v>0</v>
      </c>
      <c r="G32" s="75">
        <f>SUMIFS(B2S!O:O,B2S!C:C,C32)</f>
        <v>0</v>
      </c>
      <c r="H32" s="75">
        <f>SUMIF(TOP!C:C,C32,TOP!L:L)</f>
        <v>0</v>
      </c>
      <c r="I32" s="75">
        <f>SUMIF(LEG!C:C,'Sum MAR'!C167,LEG!L:L)</f>
        <v>0</v>
      </c>
      <c r="J32" s="154">
        <f t="shared" si="2"/>
        <v>0</v>
      </c>
      <c r="K32" s="155">
        <f>SUMIFS(PSP!AB:AB,PSP!D:D,C32)</f>
        <v>0</v>
      </c>
      <c r="L32" s="109">
        <f t="shared" si="3"/>
        <v>0</v>
      </c>
    </row>
    <row r="33" spans="1:12" s="105" customFormat="1" ht="15" customHeight="1">
      <c r="B33" s="1">
        <v>48</v>
      </c>
      <c r="C33" s="1" t="s">
        <v>16</v>
      </c>
      <c r="D33" s="1" t="s">
        <v>1349</v>
      </c>
      <c r="E33" s="71">
        <f>SUMIFS(OFM!AM:AM,OFM!C:C,C33)</f>
        <v>61802.25</v>
      </c>
      <c r="F33" s="71">
        <f>SUMIFS(FAM!AM:AM,FAM!C:C,C33)</f>
        <v>67907.75</v>
      </c>
      <c r="G33" s="75">
        <f>SUMIFS(B2S!O:O,B2S!C:C,C33)</f>
        <v>0</v>
      </c>
      <c r="H33" s="75">
        <f>SUMIF(TOP!C:C,C33,TOP!L:L)</f>
        <v>12933.75</v>
      </c>
      <c r="I33" s="75">
        <f>SUMIF(LEG!C:C,'Sum MAR'!C59,LEG!L:L)</f>
        <v>0</v>
      </c>
      <c r="J33" s="154">
        <f t="shared" si="2"/>
        <v>142643.75</v>
      </c>
      <c r="K33" s="155">
        <f>SUMIFS(PSP!AB:AB,PSP!D:D,C33)</f>
        <v>26435</v>
      </c>
      <c r="L33" s="109">
        <f t="shared" si="3"/>
        <v>169078.75</v>
      </c>
    </row>
    <row r="34" spans="1:12" s="105" customFormat="1" ht="15" hidden="1" customHeight="1">
      <c r="B34" s="1">
        <v>105</v>
      </c>
      <c r="C34" s="1" t="s">
        <v>978</v>
      </c>
      <c r="D34" s="1" t="s">
        <v>1349</v>
      </c>
      <c r="E34" s="71">
        <f>SUMIFS(OFM!AM:AM,OFM!C:C,C34)</f>
        <v>0</v>
      </c>
      <c r="F34" s="71">
        <f>SUMIFS(FAM!AM:AM,FAM!C:C,C34)</f>
        <v>0</v>
      </c>
      <c r="G34" s="75">
        <f>SUMIFS(B2S!O:O,B2S!C:C,C34)</f>
        <v>0</v>
      </c>
      <c r="H34" s="75">
        <f>SUMIF(TOP!C:C,C34,TOP!L:L)</f>
        <v>0</v>
      </c>
      <c r="I34" s="75">
        <f>SUMIF(LEG!C:C,'Sum MAR'!C116,LEG!L:L)</f>
        <v>0</v>
      </c>
      <c r="J34" s="154">
        <f t="shared" si="2"/>
        <v>0</v>
      </c>
      <c r="K34" s="155">
        <f>SUMIFS(PSP!AB:AB,PSP!D:D,C34)</f>
        <v>0</v>
      </c>
      <c r="L34" s="109">
        <f t="shared" si="3"/>
        <v>0</v>
      </c>
    </row>
    <row r="35" spans="1:12" s="105" customFormat="1" ht="15" hidden="1" customHeight="1">
      <c r="B35" s="102">
        <v>159</v>
      </c>
      <c r="C35" s="103" t="s">
        <v>1317</v>
      </c>
      <c r="D35" s="1" t="s">
        <v>1349</v>
      </c>
      <c r="E35" s="71">
        <f>SUMIFS(OFM!AM:AM,OFM!C:C,C35)</f>
        <v>0</v>
      </c>
      <c r="F35" s="71">
        <f>SUMIFS(FAM!AM:AM,FAM!C:C,C35)</f>
        <v>0</v>
      </c>
      <c r="G35" s="75">
        <f>SUMIFS(B2S!O:O,B2S!C:C,C35)</f>
        <v>0</v>
      </c>
      <c r="H35" s="75">
        <f>SUMIF(TOP!C:C,C35,TOP!L:L)</f>
        <v>0</v>
      </c>
      <c r="I35" s="75">
        <f>SUMIF(LEG!C:C,'Sum MAR'!C170,LEG!L:L)</f>
        <v>0</v>
      </c>
      <c r="J35" s="154">
        <f t="shared" si="2"/>
        <v>0</v>
      </c>
      <c r="K35" s="155">
        <f>SUMIFS(PSP!AB:AB,PSP!D:D,C35)</f>
        <v>0</v>
      </c>
      <c r="L35" s="109">
        <f t="shared" si="3"/>
        <v>0</v>
      </c>
    </row>
    <row r="36" spans="1:12" s="105" customFormat="1" ht="15" hidden="1" customHeight="1">
      <c r="A36" s="62"/>
      <c r="B36" s="77">
        <v>154</v>
      </c>
      <c r="C36" s="77" t="s">
        <v>1087</v>
      </c>
      <c r="D36" s="77" t="s">
        <v>1038</v>
      </c>
      <c r="E36" s="78">
        <f>SUMIFS(OFM!AM:AM,OFM!C:C,C36)</f>
        <v>0</v>
      </c>
      <c r="F36" s="78">
        <f>SUMIFS(FAM!AM:AM,FAM!C:C,C36)</f>
        <v>0</v>
      </c>
      <c r="G36" s="188">
        <f>SUMIFS(B2S!O:O,B2S!C:C,C36)</f>
        <v>0</v>
      </c>
      <c r="H36" s="188">
        <f>SUMIF(TOP!C:C,C36,TOP!L:L)</f>
        <v>0</v>
      </c>
      <c r="I36" s="188">
        <f>SUMIF(LEG!C:C,'Sum MAR'!C165,LEG!L:L)</f>
        <v>0</v>
      </c>
      <c r="J36" s="189">
        <f t="shared" si="2"/>
        <v>0</v>
      </c>
      <c r="K36" s="190">
        <f>SUMIFS(PSP!AB:AB,PSP!D:D,C36)</f>
        <v>0</v>
      </c>
      <c r="L36" s="189">
        <f t="shared" si="3"/>
        <v>0</v>
      </c>
    </row>
    <row r="37" spans="1:12" s="105" customFormat="1" ht="15" hidden="1" customHeight="1">
      <c r="B37" s="1">
        <v>63</v>
      </c>
      <c r="C37" s="1" t="s">
        <v>941</v>
      </c>
      <c r="D37" s="1" t="s">
        <v>1349</v>
      </c>
      <c r="E37" s="71">
        <f>SUMIFS(OFM!AM:AM,OFM!C:C,C37)</f>
        <v>0</v>
      </c>
      <c r="F37" s="71">
        <f>SUMIFS(FAM!AM:AM,FAM!C:C,C37)</f>
        <v>0</v>
      </c>
      <c r="G37" s="75">
        <f>SUMIFS(B2S!O:O,B2S!C:C,C37)</f>
        <v>0</v>
      </c>
      <c r="H37" s="75">
        <f>SUMIF(TOP!C:C,C37,TOP!L:L)</f>
        <v>0</v>
      </c>
      <c r="I37" s="75">
        <f>SUMIF(LEG!C:C,'Sum MAR'!C74,LEG!L:L)</f>
        <v>0</v>
      </c>
      <c r="J37" s="154">
        <f t="shared" si="2"/>
        <v>0</v>
      </c>
      <c r="K37" s="155">
        <f>SUMIFS(PSP!AB:AB,PSP!D:D,C37)</f>
        <v>0</v>
      </c>
      <c r="L37" s="109">
        <f t="shared" si="3"/>
        <v>0</v>
      </c>
    </row>
    <row r="38" spans="1:12" s="105" customFormat="1" ht="15" hidden="1" customHeight="1">
      <c r="B38" s="1">
        <v>114</v>
      </c>
      <c r="C38" s="1" t="s">
        <v>987</v>
      </c>
      <c r="D38" s="1" t="s">
        <v>1349</v>
      </c>
      <c r="E38" s="71">
        <f>SUMIFS(OFM!AM:AM,OFM!C:C,C38)</f>
        <v>0</v>
      </c>
      <c r="F38" s="71">
        <f>SUMIFS(FAM!AM:AM,FAM!C:C,C38)</f>
        <v>0</v>
      </c>
      <c r="G38" s="75">
        <f>SUMIFS(B2S!O:O,B2S!C:C,C38)</f>
        <v>0</v>
      </c>
      <c r="H38" s="75">
        <f>SUMIF(TOP!C:C,C38,TOP!L:L)</f>
        <v>0</v>
      </c>
      <c r="I38" s="75">
        <f>SUMIF(LEG!C:C,'Sum MAR'!C125,LEG!L:L)</f>
        <v>0</v>
      </c>
      <c r="J38" s="154">
        <f t="shared" si="2"/>
        <v>0</v>
      </c>
      <c r="K38" s="155">
        <f>SUMIFS(PSP!AB:AB,PSP!D:D,C38)</f>
        <v>0</v>
      </c>
      <c r="L38" s="109">
        <f t="shared" si="3"/>
        <v>0</v>
      </c>
    </row>
    <row r="39" spans="1:12" s="105" customFormat="1" ht="15" customHeight="1">
      <c r="B39" s="1">
        <v>26</v>
      </c>
      <c r="C39" s="1" t="s">
        <v>130</v>
      </c>
      <c r="D39" s="1" t="s">
        <v>1349</v>
      </c>
      <c r="E39" s="71">
        <f>SUMIFS(OFM!AM:AM,OFM!C:C,C39)</f>
        <v>0</v>
      </c>
      <c r="F39" s="71">
        <f>SUMIFS(FAM!AM:AM,FAM!C:C,C39)</f>
        <v>6487</v>
      </c>
      <c r="G39" s="75">
        <f>SUMIFS(B2S!O:O,B2S!C:C,C39)</f>
        <v>0</v>
      </c>
      <c r="H39" s="75">
        <f>SUMIF(TOP!C:C,C39,TOP!L:L)</f>
        <v>0</v>
      </c>
      <c r="I39" s="75">
        <f>SUMIF(LEG!C:C,'Sum MAR'!C37,LEG!L:L)</f>
        <v>0</v>
      </c>
      <c r="J39" s="154">
        <f t="shared" si="2"/>
        <v>6487</v>
      </c>
      <c r="K39" s="155">
        <f>SUMIFS(PSP!AB:AB,PSP!D:D,C39)</f>
        <v>4213.75</v>
      </c>
      <c r="L39" s="109">
        <f t="shared" si="3"/>
        <v>10700.75</v>
      </c>
    </row>
    <row r="40" spans="1:12" s="105" customFormat="1" ht="15" hidden="1" customHeight="1">
      <c r="B40" s="1">
        <v>111</v>
      </c>
      <c r="C40" s="1" t="s">
        <v>984</v>
      </c>
      <c r="D40" s="1" t="s">
        <v>1349</v>
      </c>
      <c r="E40" s="71">
        <f>SUMIFS(OFM!AM:AM,OFM!C:C,C40)</f>
        <v>0</v>
      </c>
      <c r="F40" s="71">
        <f>SUMIFS(FAM!AM:AM,FAM!C:C,C40)</f>
        <v>0</v>
      </c>
      <c r="G40" s="75">
        <f>SUMIFS(B2S!O:O,B2S!C:C,C40)</f>
        <v>0</v>
      </c>
      <c r="H40" s="75">
        <f>SUMIF(TOP!C:C,C40,TOP!L:L)</f>
        <v>0</v>
      </c>
      <c r="I40" s="75">
        <f>SUMIF(LEG!C:C,'Sum MAR'!C122,LEG!L:L)</f>
        <v>0</v>
      </c>
      <c r="J40" s="154">
        <f t="shared" si="2"/>
        <v>0</v>
      </c>
      <c r="K40" s="155">
        <f>SUMIFS(PSP!AB:AB,PSP!D:D,C40)</f>
        <v>0</v>
      </c>
      <c r="L40" s="109">
        <f t="shared" si="3"/>
        <v>0</v>
      </c>
    </row>
    <row r="41" spans="1:12" s="105" customFormat="1" ht="15" customHeight="1">
      <c r="B41" s="1">
        <v>41</v>
      </c>
      <c r="C41" s="1" t="s">
        <v>480</v>
      </c>
      <c r="D41" s="1" t="s">
        <v>1349</v>
      </c>
      <c r="E41" s="71">
        <f>SUMIFS(OFM!AM:AM,OFM!C:C,C41)</f>
        <v>0</v>
      </c>
      <c r="F41" s="71">
        <f>SUMIFS(FAM!AM:AM,FAM!C:C,C41)</f>
        <v>5129.25</v>
      </c>
      <c r="G41" s="75">
        <f>SUMIFS(B2S!O:O,B2S!C:C,C41)</f>
        <v>0</v>
      </c>
      <c r="H41" s="75">
        <f>SUMIF(TOP!C:C,C41,TOP!L:L)</f>
        <v>0</v>
      </c>
      <c r="I41" s="75">
        <f>SUMIF(LEG!C:C,'Sum MAR'!C52,LEG!L:L)</f>
        <v>0</v>
      </c>
      <c r="J41" s="154">
        <f t="shared" si="2"/>
        <v>5129.25</v>
      </c>
      <c r="K41" s="155">
        <f>SUMIFS(PSP!AB:AB,PSP!D:D,C41)</f>
        <v>5283.75</v>
      </c>
      <c r="L41" s="109">
        <f t="shared" si="3"/>
        <v>10413</v>
      </c>
    </row>
    <row r="42" spans="1:12" s="105" customFormat="1" ht="15" hidden="1" customHeight="1">
      <c r="B42" s="1">
        <v>92</v>
      </c>
      <c r="C42" s="1" t="s">
        <v>965</v>
      </c>
      <c r="D42" s="1" t="s">
        <v>1349</v>
      </c>
      <c r="E42" s="71">
        <f>SUMIFS(OFM!AM:AM,OFM!C:C,C42)</f>
        <v>0</v>
      </c>
      <c r="F42" s="71">
        <f>SUMIFS(FAM!AM:AM,FAM!C:C,C42)</f>
        <v>0</v>
      </c>
      <c r="G42" s="75">
        <f>SUMIFS(B2S!O:O,B2S!C:C,C42)</f>
        <v>0</v>
      </c>
      <c r="H42" s="75">
        <f>SUMIF(TOP!C:C,C42,TOP!L:L)</f>
        <v>0</v>
      </c>
      <c r="I42" s="75">
        <f>SUMIF(LEG!C:C,'Sum MAR'!C103,LEG!L:L)</f>
        <v>0</v>
      </c>
      <c r="J42" s="154">
        <f t="shared" ref="J42:J73" si="4">SUM(E42:I42)</f>
        <v>0</v>
      </c>
      <c r="K42" s="155">
        <f>SUMIFS(PSP!AB:AB,PSP!D:D,C42)</f>
        <v>0</v>
      </c>
      <c r="L42" s="109">
        <f t="shared" ref="L42:L73" si="5">SUM(J42:K42)</f>
        <v>0</v>
      </c>
    </row>
    <row r="43" spans="1:12" s="105" customFormat="1" ht="15" customHeight="1">
      <c r="B43" s="1">
        <v>14</v>
      </c>
      <c r="C43" s="1" t="s">
        <v>23</v>
      </c>
      <c r="D43" s="1" t="s">
        <v>1349</v>
      </c>
      <c r="E43" s="71">
        <f>SUMIFS(OFM!AM:AM,OFM!C:C,C43)</f>
        <v>47005.5</v>
      </c>
      <c r="F43" s="71">
        <f>SUMIFS(FAM!AM:AM,FAM!C:C,C43)</f>
        <v>113848</v>
      </c>
      <c r="G43" s="75">
        <f>SUMIFS(B2S!O:O,B2S!C:C,C43)</f>
        <v>0</v>
      </c>
      <c r="H43" s="75">
        <f>SUMIF(TOP!C:C,C43,TOP!L:L)</f>
        <v>0</v>
      </c>
      <c r="I43" s="75">
        <f>SUMIF(LEG!C:C,'Sum MAR'!C25,LEG!L:L)</f>
        <v>0</v>
      </c>
      <c r="J43" s="154">
        <f t="shared" si="4"/>
        <v>160853.5</v>
      </c>
      <c r="K43" s="155">
        <f>SUMIFS(PSP!AB:AB,PSP!D:D,C43)</f>
        <v>74786.25</v>
      </c>
      <c r="L43" s="109">
        <f t="shared" si="5"/>
        <v>235639.75</v>
      </c>
    </row>
    <row r="44" spans="1:12" s="105" customFormat="1" ht="15" hidden="1" customHeight="1">
      <c r="B44" s="1">
        <v>144</v>
      </c>
      <c r="C44" s="1" t="s">
        <v>1017</v>
      </c>
      <c r="D44" s="1" t="s">
        <v>1349</v>
      </c>
      <c r="E44" s="71">
        <f>SUMIFS(OFM!AM:AM,OFM!C:C,C44)</f>
        <v>0</v>
      </c>
      <c r="F44" s="71">
        <f>SUMIFS(FAM!AM:AM,FAM!C:C,C44)</f>
        <v>0</v>
      </c>
      <c r="G44" s="75">
        <f>SUMIFS(B2S!O:O,B2S!C:C,C44)</f>
        <v>0</v>
      </c>
      <c r="H44" s="75">
        <f>SUMIF(TOP!C:C,C44,TOP!L:L)</f>
        <v>0</v>
      </c>
      <c r="I44" s="75">
        <f>SUMIF(LEG!C:C,'Sum MAR'!C155,LEG!L:L)</f>
        <v>0</v>
      </c>
      <c r="J44" s="154">
        <f t="shared" si="4"/>
        <v>0</v>
      </c>
      <c r="K44" s="155">
        <f>SUMIFS(PSP!AB:AB,PSP!D:D,C44)</f>
        <v>0</v>
      </c>
      <c r="L44" s="109">
        <f t="shared" si="5"/>
        <v>0</v>
      </c>
    </row>
    <row r="45" spans="1:12" s="105" customFormat="1" ht="15" hidden="1" customHeight="1">
      <c r="B45" s="1">
        <v>141</v>
      </c>
      <c r="C45" s="1" t="s">
        <v>1014</v>
      </c>
      <c r="D45" s="1" t="s">
        <v>1349</v>
      </c>
      <c r="E45" s="71">
        <f>SUMIFS(OFM!AM:AM,OFM!C:C,C45)</f>
        <v>0</v>
      </c>
      <c r="F45" s="71">
        <f>SUMIFS(FAM!AM:AM,FAM!C:C,C45)</f>
        <v>0</v>
      </c>
      <c r="G45" s="75">
        <f>SUMIFS(B2S!O:O,B2S!C:C,C45)</f>
        <v>0</v>
      </c>
      <c r="H45" s="75">
        <f>SUMIF(TOP!C:C,C45,TOP!L:L)</f>
        <v>0</v>
      </c>
      <c r="I45" s="75">
        <f>SUMIF(LEG!C:C,'Sum MAR'!C152,LEG!L:L)</f>
        <v>0</v>
      </c>
      <c r="J45" s="154">
        <f t="shared" si="4"/>
        <v>0</v>
      </c>
      <c r="K45" s="155">
        <f>SUMIFS(PSP!AB:AB,PSP!D:D,C45)</f>
        <v>0</v>
      </c>
      <c r="L45" s="109">
        <f t="shared" si="5"/>
        <v>0</v>
      </c>
    </row>
    <row r="46" spans="1:12" s="105" customFormat="1" ht="15" hidden="1" customHeight="1">
      <c r="A46" s="62"/>
      <c r="B46" s="77">
        <v>135</v>
      </c>
      <c r="C46" s="77" t="s">
        <v>1008</v>
      </c>
      <c r="D46" s="77" t="s">
        <v>1038</v>
      </c>
      <c r="E46" s="78">
        <f>SUMIFS(OFM!AM:AM,OFM!C:C,C46)</f>
        <v>0</v>
      </c>
      <c r="F46" s="78">
        <f>SUMIFS(FAM!AM:AM,FAM!C:C,C46)</f>
        <v>0</v>
      </c>
      <c r="G46" s="188">
        <f>SUMIFS(B2S!O:O,B2S!C:C,C46)</f>
        <v>0</v>
      </c>
      <c r="H46" s="188">
        <f>SUMIF(TOP!C:C,C46,TOP!L:L)</f>
        <v>0</v>
      </c>
      <c r="I46" s="188">
        <f>SUMIF(LEG!C:C,'Sum MAR'!C146,LEG!L:L)</f>
        <v>0</v>
      </c>
      <c r="J46" s="189">
        <f t="shared" si="4"/>
        <v>0</v>
      </c>
      <c r="K46" s="190">
        <f>SUMIFS(PSP!AB:AB,PSP!D:D,C46)</f>
        <v>0</v>
      </c>
      <c r="L46" s="189">
        <f t="shared" si="5"/>
        <v>0</v>
      </c>
    </row>
    <row r="47" spans="1:12" s="105" customFormat="1" ht="15" hidden="1" customHeight="1">
      <c r="B47" s="1">
        <v>133</v>
      </c>
      <c r="C47" s="1" t="s">
        <v>1006</v>
      </c>
      <c r="D47" s="1" t="s">
        <v>1349</v>
      </c>
      <c r="E47" s="71">
        <f>SUMIFS(OFM!AM:AM,OFM!C:C,C47)</f>
        <v>0</v>
      </c>
      <c r="F47" s="71">
        <f>SUMIFS(FAM!AM:AM,FAM!C:C,C47)</f>
        <v>0</v>
      </c>
      <c r="G47" s="75">
        <f>SUMIFS(B2S!O:O,B2S!C:C,C47)</f>
        <v>0</v>
      </c>
      <c r="H47" s="75">
        <f>SUMIF(TOP!C:C,C47,TOP!L:L)</f>
        <v>0</v>
      </c>
      <c r="I47" s="75">
        <f>SUMIF(LEG!C:C,'Sum MAR'!C144,LEG!L:L)</f>
        <v>0</v>
      </c>
      <c r="J47" s="154">
        <f t="shared" si="4"/>
        <v>0</v>
      </c>
      <c r="K47" s="155">
        <f>SUMIFS(PSP!AB:AB,PSP!D:D,C47)</f>
        <v>0</v>
      </c>
      <c r="L47" s="109">
        <f t="shared" si="5"/>
        <v>0</v>
      </c>
    </row>
    <row r="48" spans="1:12" s="105" customFormat="1" ht="15" hidden="1" customHeight="1">
      <c r="B48" s="1">
        <v>40</v>
      </c>
      <c r="C48" s="1" t="s">
        <v>933</v>
      </c>
      <c r="D48" s="1" t="s">
        <v>1349</v>
      </c>
      <c r="E48" s="71">
        <f>SUMIFS(OFM!AM:AM,OFM!C:C,C48)</f>
        <v>0</v>
      </c>
      <c r="F48" s="71">
        <f>SUMIFS(FAM!AM:AM,FAM!C:C,C48)</f>
        <v>0</v>
      </c>
      <c r="G48" s="75">
        <f>SUMIFS(B2S!O:O,B2S!C:C,C48)</f>
        <v>0</v>
      </c>
      <c r="H48" s="75">
        <f>SUMIF(TOP!C:C,C48,TOP!L:L)</f>
        <v>0</v>
      </c>
      <c r="I48" s="75">
        <f>SUMIF(LEG!C:C,'Sum MAR'!C51,LEG!L:L)</f>
        <v>0</v>
      </c>
      <c r="J48" s="154">
        <f t="shared" si="4"/>
        <v>0</v>
      </c>
      <c r="K48" s="155">
        <f>SUMIFS(PSP!AB:AB,PSP!D:D,C48)</f>
        <v>0</v>
      </c>
      <c r="L48" s="109">
        <f t="shared" si="5"/>
        <v>0</v>
      </c>
    </row>
    <row r="49" spans="1:12" s="105" customFormat="1" ht="15" hidden="1" customHeight="1">
      <c r="A49" s="100"/>
      <c r="B49" s="77">
        <v>0</v>
      </c>
      <c r="C49" s="77" t="s">
        <v>5</v>
      </c>
      <c r="D49" s="77" t="s">
        <v>1038</v>
      </c>
      <c r="E49" s="78">
        <f>SUMIFS(OFM!AM:AM,OFM!C:C,C49)</f>
        <v>238694.25</v>
      </c>
      <c r="F49" s="78">
        <f>SUMIFS(FAM!AM:AM,FAM!C:C,C49)</f>
        <v>286345.75</v>
      </c>
      <c r="G49" s="188">
        <f>SUMIFS(B2S!O:O,B2S!C:C,C49)</f>
        <v>37704.75</v>
      </c>
      <c r="H49" s="188">
        <f>SUMIF(TOP!C:C,C49,TOP!L:L)</f>
        <v>37352.5</v>
      </c>
      <c r="I49" s="188">
        <f>SUMIF(LEG!C:C,'Sum MAR'!C12,LEG!L:L)</f>
        <v>0</v>
      </c>
      <c r="J49" s="189">
        <f t="shared" si="4"/>
        <v>600097.25</v>
      </c>
      <c r="K49" s="190">
        <f>SUMIFS(PSP!AB:AB,PSP!D:D,C49)</f>
        <v>302002.5</v>
      </c>
      <c r="L49" s="189">
        <f t="shared" si="5"/>
        <v>902099.75</v>
      </c>
    </row>
    <row r="50" spans="1:12" s="105" customFormat="1" ht="15" customHeight="1">
      <c r="B50" s="1">
        <v>7</v>
      </c>
      <c r="C50" s="1" t="s">
        <v>545</v>
      </c>
      <c r="D50" s="1" t="s">
        <v>1349</v>
      </c>
      <c r="E50" s="71">
        <f>SUMIFS(OFM!AM:AM,OFM!C:C,C50)</f>
        <v>0</v>
      </c>
      <c r="F50" s="71">
        <f>SUMIFS(FAM!AM:AM,FAM!C:C,C50)</f>
        <v>7598.75</v>
      </c>
      <c r="G50" s="75">
        <f>SUMIFS(B2S!O:O,B2S!C:C,C50)</f>
        <v>0</v>
      </c>
      <c r="H50" s="75">
        <f>SUMIF(TOP!C:C,C50,TOP!L:L)</f>
        <v>2090.5</v>
      </c>
      <c r="I50" s="75">
        <f>SUMIF(LEG!C:C,'Sum MAR'!C18,LEG!L:L)</f>
        <v>0</v>
      </c>
      <c r="J50" s="154">
        <f t="shared" si="4"/>
        <v>9689.25</v>
      </c>
      <c r="K50" s="155">
        <f>SUMIFS(PSP!AB:AB,PSP!D:D,C50)</f>
        <v>1240</v>
      </c>
      <c r="L50" s="109">
        <f t="shared" si="5"/>
        <v>10929.25</v>
      </c>
    </row>
    <row r="51" spans="1:12" s="105" customFormat="1" ht="15" hidden="1" customHeight="1">
      <c r="B51" s="1">
        <v>147</v>
      </c>
      <c r="C51" s="1" t="s">
        <v>1020</v>
      </c>
      <c r="D51" s="1" t="s">
        <v>1349</v>
      </c>
      <c r="E51" s="71">
        <f>SUMIFS(OFM!AM:AM,OFM!C:C,C51)</f>
        <v>0</v>
      </c>
      <c r="F51" s="71">
        <f>SUMIFS(FAM!AM:AM,FAM!C:C,C51)</f>
        <v>0</v>
      </c>
      <c r="G51" s="75">
        <f>SUMIFS(B2S!O:O,B2S!C:C,C51)</f>
        <v>0</v>
      </c>
      <c r="H51" s="75">
        <f>SUMIF(TOP!C:C,C51,TOP!L:L)</f>
        <v>0</v>
      </c>
      <c r="I51" s="75">
        <f>SUMIF(LEG!C:C,'Sum MAR'!C158,LEG!L:L)</f>
        <v>0</v>
      </c>
      <c r="J51" s="154">
        <f t="shared" si="4"/>
        <v>0</v>
      </c>
      <c r="K51" s="155">
        <f>SUMIFS(PSP!AB:AB,PSP!D:D,C51)</f>
        <v>0</v>
      </c>
      <c r="L51" s="109">
        <f t="shared" si="5"/>
        <v>0</v>
      </c>
    </row>
    <row r="52" spans="1:12" s="105" customFormat="1" ht="15" hidden="1" customHeight="1">
      <c r="B52" s="1">
        <v>109</v>
      </c>
      <c r="C52" s="1" t="s">
        <v>982</v>
      </c>
      <c r="D52" s="1" t="s">
        <v>1349</v>
      </c>
      <c r="E52" s="71">
        <f>SUMIFS(OFM!AM:AM,OFM!C:C,C52)</f>
        <v>0</v>
      </c>
      <c r="F52" s="71">
        <f>SUMIFS(FAM!AM:AM,FAM!C:C,C52)</f>
        <v>0</v>
      </c>
      <c r="G52" s="75">
        <f>SUMIFS(B2S!O:O,B2S!C:C,C52)</f>
        <v>0</v>
      </c>
      <c r="H52" s="75">
        <f>SUMIF(TOP!C:C,C52,TOP!L:L)</f>
        <v>0</v>
      </c>
      <c r="I52" s="75">
        <f>SUMIF(LEG!C:C,'Sum MAR'!C120,LEG!L:L)</f>
        <v>0</v>
      </c>
      <c r="J52" s="154">
        <f t="shared" si="4"/>
        <v>0</v>
      </c>
      <c r="K52" s="155">
        <f>SUMIFS(PSP!AB:AB,PSP!D:D,C52)</f>
        <v>0</v>
      </c>
      <c r="L52" s="109">
        <f t="shared" si="5"/>
        <v>0</v>
      </c>
    </row>
    <row r="53" spans="1:12" s="105" customFormat="1" ht="15" hidden="1" customHeight="1">
      <c r="B53" s="1">
        <v>108</v>
      </c>
      <c r="C53" s="1" t="s">
        <v>981</v>
      </c>
      <c r="D53" s="1" t="s">
        <v>1349</v>
      </c>
      <c r="E53" s="71">
        <f>SUMIFS(OFM!AM:AM,OFM!C:C,C53)</f>
        <v>0</v>
      </c>
      <c r="F53" s="71">
        <f>SUMIFS(FAM!AM:AM,FAM!C:C,C53)</f>
        <v>0</v>
      </c>
      <c r="G53" s="75">
        <f>SUMIFS(B2S!O:O,B2S!C:C,C53)</f>
        <v>0</v>
      </c>
      <c r="H53" s="75">
        <f>SUMIF(TOP!C:C,C53,TOP!L:L)</f>
        <v>0</v>
      </c>
      <c r="I53" s="75">
        <f>SUMIF(LEG!C:C,'Sum MAR'!C119,LEG!L:L)</f>
        <v>0</v>
      </c>
      <c r="J53" s="154">
        <f t="shared" si="4"/>
        <v>0</v>
      </c>
      <c r="K53" s="155">
        <f>SUMIFS(PSP!AB:AB,PSP!D:D,C53)</f>
        <v>0</v>
      </c>
      <c r="L53" s="109">
        <f t="shared" si="5"/>
        <v>0</v>
      </c>
    </row>
    <row r="54" spans="1:12" s="105" customFormat="1" ht="15" customHeight="1">
      <c r="B54" s="1">
        <v>76</v>
      </c>
      <c r="C54" s="1" t="s">
        <v>322</v>
      </c>
      <c r="D54" s="1" t="s">
        <v>1349</v>
      </c>
      <c r="E54" s="71">
        <f>SUMIFS(OFM!AM:AM,OFM!C:C,C54)</f>
        <v>0</v>
      </c>
      <c r="F54" s="71">
        <f>SUMIFS(FAM!AM:AM,FAM!C:C,C54)</f>
        <v>0</v>
      </c>
      <c r="G54" s="75">
        <f>SUMIFS(B2S!O:O,B2S!C:C,C54)</f>
        <v>0</v>
      </c>
      <c r="H54" s="75">
        <f>SUMIF(TOP!C:C,C54,TOP!L:L)</f>
        <v>0</v>
      </c>
      <c r="I54" s="75">
        <f>SUMIF(LEG!C:C,'Sum MAR'!C87,LEG!L:L)</f>
        <v>0</v>
      </c>
      <c r="J54" s="154">
        <f t="shared" si="4"/>
        <v>0</v>
      </c>
      <c r="K54" s="155">
        <f>SUMIFS(PSP!AB:AB,PSP!D:D,C54)</f>
        <v>1813.75</v>
      </c>
      <c r="L54" s="109">
        <f t="shared" si="5"/>
        <v>1813.75</v>
      </c>
    </row>
    <row r="55" spans="1:12" s="105" customFormat="1" ht="15" hidden="1" customHeight="1">
      <c r="B55" s="102">
        <v>169</v>
      </c>
      <c r="C55" s="103" t="s">
        <v>1334</v>
      </c>
      <c r="D55" s="1" t="s">
        <v>1349</v>
      </c>
      <c r="E55" s="71">
        <f>SUMIFS(OFM!AM:AM,OFM!C:C,C55)</f>
        <v>0</v>
      </c>
      <c r="F55" s="71">
        <f>SUMIFS(FAM!AM:AM,FAM!C:C,C55)</f>
        <v>0</v>
      </c>
      <c r="G55" s="75">
        <f>SUMIFS(B2S!O:O,B2S!C:C,C55)</f>
        <v>0</v>
      </c>
      <c r="H55" s="75">
        <f>SUMIF(TOP!C:C,C55,TOP!L:L)</f>
        <v>0</v>
      </c>
      <c r="I55" s="75">
        <f>SUMIF(LEG!C:C,'Sum MAR'!C180,LEG!L:L)</f>
        <v>0</v>
      </c>
      <c r="J55" s="154">
        <f t="shared" si="4"/>
        <v>0</v>
      </c>
      <c r="K55" s="155">
        <f>SUMIFS(PSP!AB:AB,PSP!D:D,C55)</f>
        <v>0</v>
      </c>
      <c r="L55" s="109">
        <f t="shared" si="5"/>
        <v>0</v>
      </c>
    </row>
    <row r="56" spans="1:12" s="105" customFormat="1" ht="15" hidden="1" customHeight="1">
      <c r="B56" s="1">
        <v>56</v>
      </c>
      <c r="C56" s="1" t="s">
        <v>21</v>
      </c>
      <c r="D56" s="1" t="s">
        <v>1349</v>
      </c>
      <c r="E56" s="71">
        <f>SUMIFS(OFM!AM:AM,OFM!C:C,C56)</f>
        <v>0</v>
      </c>
      <c r="F56" s="71">
        <f>SUMIFS(FAM!AM:AM,FAM!C:C,C56)</f>
        <v>20364.5</v>
      </c>
      <c r="G56" s="75">
        <f>SUMIFS(B2S!O:O,B2S!C:C,C56)</f>
        <v>0</v>
      </c>
      <c r="H56" s="75">
        <f>SUMIF(TOP!C:C,C56,TOP!L:L)</f>
        <v>750</v>
      </c>
      <c r="I56" s="75">
        <f>SUMIF(LEG!C:C,'Sum MAR'!C67,LEG!L:L)</f>
        <v>0</v>
      </c>
      <c r="J56" s="154">
        <f t="shared" si="4"/>
        <v>21114.5</v>
      </c>
      <c r="K56" s="155">
        <f>SUMIFS(PSP!AB:AB,PSP!D:D,C56)</f>
        <v>0</v>
      </c>
      <c r="L56" s="109">
        <f t="shared" si="5"/>
        <v>21114.5</v>
      </c>
    </row>
    <row r="57" spans="1:12" s="105" customFormat="1" ht="15" hidden="1" customHeight="1">
      <c r="A57" s="100"/>
      <c r="B57" s="77">
        <v>17</v>
      </c>
      <c r="C57" s="77" t="s">
        <v>32</v>
      </c>
      <c r="D57" s="77" t="s">
        <v>1038</v>
      </c>
      <c r="E57" s="78">
        <f>SUMIFS(OFM!AM:AM,OFM!C:C,C57)</f>
        <v>27599</v>
      </c>
      <c r="F57" s="78">
        <f>SUMIFS(FAM!AM:AM,FAM!C:C,C57)</f>
        <v>0</v>
      </c>
      <c r="G57" s="188">
        <f>SUMIFS(B2S!O:O,B2S!C:C,C57)</f>
        <v>0</v>
      </c>
      <c r="H57" s="188">
        <f>SUMIF(TOP!C:C,C57,TOP!L:L)</f>
        <v>0</v>
      </c>
      <c r="I57" s="188">
        <f>SUMIF(LEG!C:C,'Sum MAR'!C28,LEG!L:L)</f>
        <v>0</v>
      </c>
      <c r="J57" s="189">
        <f t="shared" si="4"/>
        <v>27599</v>
      </c>
      <c r="K57" s="190">
        <f>SUMIFS(PSP!AB:AB,PSP!D:D,C57)</f>
        <v>0</v>
      </c>
      <c r="L57" s="189">
        <f t="shared" si="5"/>
        <v>27599</v>
      </c>
    </row>
    <row r="58" spans="1:12" s="105" customFormat="1" ht="15" hidden="1" customHeight="1">
      <c r="B58" s="1">
        <v>97</v>
      </c>
      <c r="C58" s="1" t="s">
        <v>970</v>
      </c>
      <c r="D58" s="1" t="s">
        <v>1349</v>
      </c>
      <c r="E58" s="71">
        <f>SUMIFS(OFM!AM:AM,OFM!C:C,C58)</f>
        <v>0</v>
      </c>
      <c r="F58" s="71">
        <f>SUMIFS(FAM!AM:AM,FAM!C:C,C58)</f>
        <v>0</v>
      </c>
      <c r="G58" s="75">
        <f>SUMIFS(B2S!O:O,B2S!C:C,C58)</f>
        <v>0</v>
      </c>
      <c r="H58" s="75">
        <f>SUMIF(TOP!C:C,C58,TOP!L:L)</f>
        <v>0</v>
      </c>
      <c r="I58" s="75">
        <f>SUMIF(LEG!C:C,'Sum MAR'!C108,LEG!L:L)</f>
        <v>0</v>
      </c>
      <c r="J58" s="154">
        <f t="shared" si="4"/>
        <v>0</v>
      </c>
      <c r="K58" s="155">
        <f>SUMIFS(PSP!AB:AB,PSP!D:D,C58)</f>
        <v>0</v>
      </c>
      <c r="L58" s="109">
        <f t="shared" si="5"/>
        <v>0</v>
      </c>
    </row>
    <row r="59" spans="1:12" s="105" customFormat="1" ht="15" hidden="1" customHeight="1">
      <c r="B59" s="1">
        <v>61</v>
      </c>
      <c r="C59" s="1" t="s">
        <v>940</v>
      </c>
      <c r="D59" s="1" t="s">
        <v>1349</v>
      </c>
      <c r="E59" s="71">
        <f>SUMIFS(OFM!AM:AM,OFM!C:C,C59)</f>
        <v>255</v>
      </c>
      <c r="F59" s="71">
        <f>SUMIFS(FAM!AM:AM,FAM!C:C,C59)</f>
        <v>0</v>
      </c>
      <c r="G59" s="75">
        <f>SUMIFS(B2S!O:O,B2S!C:C,C59)</f>
        <v>0</v>
      </c>
      <c r="H59" s="75">
        <f>SUMIF(TOP!C:C,C59,TOP!L:L)</f>
        <v>0</v>
      </c>
      <c r="I59" s="75">
        <f>SUMIF(LEG!C:C,'Sum MAR'!C72,LEG!L:L)</f>
        <v>0</v>
      </c>
      <c r="J59" s="154">
        <f t="shared" si="4"/>
        <v>255</v>
      </c>
      <c r="K59" s="155">
        <f>SUMIFS(PSP!AB:AB,PSP!D:D,C59)</f>
        <v>0</v>
      </c>
      <c r="L59" s="109">
        <f t="shared" si="5"/>
        <v>255</v>
      </c>
    </row>
    <row r="60" spans="1:12" s="105" customFormat="1" ht="15" customHeight="1">
      <c r="B60" s="1">
        <v>29</v>
      </c>
      <c r="C60" s="1" t="s">
        <v>216</v>
      </c>
      <c r="D60" s="1" t="s">
        <v>1349</v>
      </c>
      <c r="E60" s="71">
        <f>SUMIFS(OFM!AM:AM,OFM!C:C,C60)</f>
        <v>0</v>
      </c>
      <c r="F60" s="71">
        <f>SUMIFS(FAM!AM:AM,FAM!C:C,C60)</f>
        <v>21714.25</v>
      </c>
      <c r="G60" s="75">
        <f>SUMIFS(B2S!O:O,B2S!C:C,C60)</f>
        <v>0</v>
      </c>
      <c r="H60" s="75">
        <f>SUMIF(TOP!C:C,C60,TOP!L:L)</f>
        <v>3489.75</v>
      </c>
      <c r="I60" s="75">
        <f>SUMIF(LEG!C:C,'Sum MAR'!C40,LEG!L:L)</f>
        <v>0</v>
      </c>
      <c r="J60" s="154">
        <f t="shared" si="4"/>
        <v>25204</v>
      </c>
      <c r="K60" s="155">
        <f>SUMIFS(PSP!AB:AB,PSP!D:D,C60)</f>
        <v>1886.25</v>
      </c>
      <c r="L60" s="109">
        <f t="shared" si="5"/>
        <v>27090.25</v>
      </c>
    </row>
    <row r="61" spans="1:12" s="105" customFormat="1" ht="15" customHeight="1">
      <c r="B61" s="1">
        <v>70</v>
      </c>
      <c r="C61" s="1" t="s">
        <v>948</v>
      </c>
      <c r="D61" s="1" t="s">
        <v>1349</v>
      </c>
      <c r="E61" s="71">
        <f>SUMIFS(OFM!AM:AM,OFM!C:C,C61)</f>
        <v>0</v>
      </c>
      <c r="F61" s="71">
        <f>SUMIFS(FAM!AM:AM,FAM!C:C,C61)</f>
        <v>0</v>
      </c>
      <c r="G61" s="75">
        <f>SUMIFS(B2S!O:O,B2S!C:C,C61)</f>
        <v>0</v>
      </c>
      <c r="H61" s="75">
        <f>SUMIF(TOP!C:C,C61,TOP!L:L)</f>
        <v>0</v>
      </c>
      <c r="I61" s="75">
        <f>SUMIF(LEG!C:C,'Sum MAR'!C81,LEG!L:L)</f>
        <v>0</v>
      </c>
      <c r="J61" s="154">
        <f t="shared" si="4"/>
        <v>0</v>
      </c>
      <c r="K61" s="155">
        <f>SUMIFS(PSP!AB:AB,PSP!D:D,C61)</f>
        <v>620</v>
      </c>
      <c r="L61" s="109">
        <f t="shared" si="5"/>
        <v>620</v>
      </c>
    </row>
    <row r="62" spans="1:12" s="105" customFormat="1" ht="15" hidden="1" customHeight="1">
      <c r="B62" s="102">
        <v>165</v>
      </c>
      <c r="C62" s="103" t="s">
        <v>1323</v>
      </c>
      <c r="D62" s="1" t="s">
        <v>1349</v>
      </c>
      <c r="E62" s="71">
        <f>SUMIFS(OFM!AM:AM,OFM!C:C,C62)</f>
        <v>0</v>
      </c>
      <c r="F62" s="71">
        <f>SUMIFS(FAM!AM:AM,FAM!C:C,C62)</f>
        <v>0</v>
      </c>
      <c r="G62" s="75">
        <f>SUMIFS(B2S!O:O,B2S!C:C,C62)</f>
        <v>0</v>
      </c>
      <c r="H62" s="75">
        <f>SUMIF(TOP!C:C,C62,TOP!L:L)</f>
        <v>0</v>
      </c>
      <c r="I62" s="75">
        <f>SUMIF(LEG!C:C,'Sum MAR'!C176,LEG!L:L)</f>
        <v>0</v>
      </c>
      <c r="J62" s="154">
        <f t="shared" si="4"/>
        <v>0</v>
      </c>
      <c r="K62" s="155">
        <f>SUMIFS(PSP!AB:AB,PSP!D:D,C62)</f>
        <v>0</v>
      </c>
      <c r="L62" s="109">
        <f t="shared" si="5"/>
        <v>0</v>
      </c>
    </row>
    <row r="63" spans="1:12" s="105" customFormat="1" ht="15" hidden="1" customHeight="1">
      <c r="B63" s="1">
        <v>57</v>
      </c>
      <c r="C63" s="1" t="s">
        <v>936</v>
      </c>
      <c r="D63" s="1" t="s">
        <v>1349</v>
      </c>
      <c r="E63" s="71">
        <f>SUMIFS(OFM!AM:AM,OFM!C:C,C63)</f>
        <v>0</v>
      </c>
      <c r="F63" s="71">
        <f>SUMIFS(FAM!AM:AM,FAM!C:C,C63)</f>
        <v>0</v>
      </c>
      <c r="G63" s="75">
        <f>SUMIFS(B2S!O:O,B2S!C:C,C63)</f>
        <v>0</v>
      </c>
      <c r="H63" s="75">
        <f>SUMIF(TOP!C:C,C63,TOP!L:L)</f>
        <v>0</v>
      </c>
      <c r="I63" s="75">
        <f>SUMIF(LEG!C:C,'Sum MAR'!C68,LEG!L:L)</f>
        <v>0</v>
      </c>
      <c r="J63" s="154">
        <f t="shared" si="4"/>
        <v>0</v>
      </c>
      <c r="K63" s="155">
        <f>SUMIFS(PSP!AB:AB,PSP!D:D,C63)</f>
        <v>0</v>
      </c>
      <c r="L63" s="109">
        <f t="shared" si="5"/>
        <v>0</v>
      </c>
    </row>
    <row r="64" spans="1:12" s="105" customFormat="1" ht="15" hidden="1" customHeight="1">
      <c r="B64" s="1">
        <v>125</v>
      </c>
      <c r="C64" s="1" t="s">
        <v>998</v>
      </c>
      <c r="D64" s="1" t="s">
        <v>1349</v>
      </c>
      <c r="E64" s="71">
        <f>SUMIFS(OFM!AM:AM,OFM!C:C,C64)</f>
        <v>0</v>
      </c>
      <c r="F64" s="71">
        <f>SUMIFS(FAM!AM:AM,FAM!C:C,C64)</f>
        <v>0</v>
      </c>
      <c r="G64" s="75">
        <f>SUMIFS(B2S!O:O,B2S!C:C,C64)</f>
        <v>0</v>
      </c>
      <c r="H64" s="75">
        <f>SUMIF(TOP!C:C,C64,TOP!L:L)</f>
        <v>0</v>
      </c>
      <c r="I64" s="75">
        <f>SUMIF(LEG!C:C,'Sum MAR'!C136,LEG!L:L)</f>
        <v>0</v>
      </c>
      <c r="J64" s="154">
        <f t="shared" si="4"/>
        <v>0</v>
      </c>
      <c r="K64" s="155">
        <f>SUMIFS(PSP!AB:AB,PSP!D:D,C64)</f>
        <v>0</v>
      </c>
      <c r="L64" s="109">
        <f t="shared" si="5"/>
        <v>0</v>
      </c>
    </row>
    <row r="65" spans="2:12" s="105" customFormat="1" ht="15" hidden="1" customHeight="1">
      <c r="B65" s="1">
        <v>106</v>
      </c>
      <c r="C65" s="1" t="s">
        <v>979</v>
      </c>
      <c r="D65" s="1" t="s">
        <v>1349</v>
      </c>
      <c r="E65" s="71">
        <f>SUMIFS(OFM!AM:AM,OFM!C:C,C65)</f>
        <v>0</v>
      </c>
      <c r="F65" s="71">
        <f>SUMIFS(FAM!AM:AM,FAM!C:C,C65)</f>
        <v>0</v>
      </c>
      <c r="G65" s="75">
        <f>SUMIFS(B2S!O:O,B2S!C:C,C65)</f>
        <v>0</v>
      </c>
      <c r="H65" s="75">
        <f>SUMIF(TOP!C:C,C65,TOP!L:L)</f>
        <v>0</v>
      </c>
      <c r="I65" s="75">
        <f>SUMIF(LEG!C:C,'Sum MAR'!C117,LEG!L:L)</f>
        <v>0</v>
      </c>
      <c r="J65" s="154">
        <f t="shared" si="4"/>
        <v>0</v>
      </c>
      <c r="K65" s="155">
        <f>SUMIFS(PSP!AB:AB,PSP!D:D,C65)</f>
        <v>0</v>
      </c>
      <c r="L65" s="109">
        <f t="shared" si="5"/>
        <v>0</v>
      </c>
    </row>
    <row r="66" spans="2:12" s="105" customFormat="1" ht="15" hidden="1" customHeight="1">
      <c r="B66" s="1">
        <v>67</v>
      </c>
      <c r="C66" s="1" t="s">
        <v>945</v>
      </c>
      <c r="D66" s="1" t="s">
        <v>1349</v>
      </c>
      <c r="E66" s="71">
        <f>SUMIFS(OFM!AM:AM,OFM!C:C,C66)</f>
        <v>0</v>
      </c>
      <c r="F66" s="71">
        <f>SUMIFS(FAM!AM:AM,FAM!C:C,C66)</f>
        <v>0</v>
      </c>
      <c r="G66" s="75">
        <f>SUMIFS(B2S!O:O,B2S!C:C,C66)</f>
        <v>0</v>
      </c>
      <c r="H66" s="75">
        <f>SUMIF(TOP!C:C,C66,TOP!L:L)</f>
        <v>0</v>
      </c>
      <c r="I66" s="75">
        <f>SUMIF(LEG!C:C,'Sum MAR'!C78,LEG!L:L)</f>
        <v>0</v>
      </c>
      <c r="J66" s="154">
        <f t="shared" si="4"/>
        <v>0</v>
      </c>
      <c r="K66" s="155">
        <f>SUMIFS(PSP!AB:AB,PSP!D:D,C66)</f>
        <v>0</v>
      </c>
      <c r="L66" s="109">
        <f t="shared" si="5"/>
        <v>0</v>
      </c>
    </row>
    <row r="67" spans="2:12" s="105" customFormat="1" ht="15" customHeight="1">
      <c r="B67" s="1">
        <v>9</v>
      </c>
      <c r="C67" s="1" t="s">
        <v>364</v>
      </c>
      <c r="D67" s="1" t="s">
        <v>1349</v>
      </c>
      <c r="E67" s="71">
        <f>SUMIFS(OFM!AM:AM,OFM!C:C,C67)</f>
        <v>10780</v>
      </c>
      <c r="F67" s="71">
        <f>SUMIFS(FAM!AM:AM,FAM!C:C,C67)</f>
        <v>1014</v>
      </c>
      <c r="G67" s="75">
        <f>SUMIFS(B2S!O:O,B2S!C:C,C67)</f>
        <v>0</v>
      </c>
      <c r="H67" s="75">
        <f>SUMIF(TOP!C:C,C67,TOP!L:L)</f>
        <v>0</v>
      </c>
      <c r="I67" s="75">
        <f>SUMIF(LEG!C:C,'Sum MAR'!C20,LEG!L:L)</f>
        <v>0</v>
      </c>
      <c r="J67" s="154">
        <f t="shared" si="4"/>
        <v>11794</v>
      </c>
      <c r="K67" s="155">
        <f>SUMIFS(PSP!AB:AB,PSP!D:D,C67)</f>
        <v>687.5</v>
      </c>
      <c r="L67" s="109">
        <f t="shared" si="5"/>
        <v>12481.5</v>
      </c>
    </row>
    <row r="68" spans="2:12" s="105" customFormat="1" ht="15" hidden="1" customHeight="1">
      <c r="B68" s="1">
        <v>74</v>
      </c>
      <c r="C68" s="1" t="s">
        <v>951</v>
      </c>
      <c r="D68" s="1" t="s">
        <v>1349</v>
      </c>
      <c r="E68" s="71">
        <f>SUMIFS(OFM!AM:AM,OFM!C:C,C68)</f>
        <v>0</v>
      </c>
      <c r="F68" s="71">
        <f>SUMIFS(FAM!AM:AM,FAM!C:C,C68)</f>
        <v>0</v>
      </c>
      <c r="G68" s="75">
        <f>SUMIFS(B2S!O:O,B2S!C:C,C68)</f>
        <v>0</v>
      </c>
      <c r="H68" s="75">
        <f>SUMIF(TOP!C:C,C68,TOP!L:L)</f>
        <v>0</v>
      </c>
      <c r="I68" s="75">
        <f>SUMIF(LEG!C:C,'Sum MAR'!C85,LEG!L:L)</f>
        <v>0</v>
      </c>
      <c r="J68" s="154">
        <f t="shared" si="4"/>
        <v>0</v>
      </c>
      <c r="K68" s="155">
        <f>SUMIFS(PSP!AB:AB,PSP!D:D,C68)</f>
        <v>0</v>
      </c>
      <c r="L68" s="109">
        <f t="shared" si="5"/>
        <v>0</v>
      </c>
    </row>
    <row r="69" spans="2:12" s="105" customFormat="1" ht="15" hidden="1" customHeight="1">
      <c r="B69" s="1">
        <v>145</v>
      </c>
      <c r="C69" s="1" t="s">
        <v>1018</v>
      </c>
      <c r="D69" s="1" t="s">
        <v>1349</v>
      </c>
      <c r="E69" s="71">
        <f>SUMIFS(OFM!AM:AM,OFM!C:C,C69)</f>
        <v>0</v>
      </c>
      <c r="F69" s="71">
        <f>SUMIFS(FAM!AM:AM,FAM!C:C,C69)</f>
        <v>0</v>
      </c>
      <c r="G69" s="75">
        <f>SUMIFS(B2S!O:O,B2S!C:C,C69)</f>
        <v>0</v>
      </c>
      <c r="H69" s="75">
        <f>SUMIF(TOP!C:C,C69,TOP!L:L)</f>
        <v>0</v>
      </c>
      <c r="I69" s="75">
        <f>SUMIF(LEG!C:C,'Sum MAR'!C156,LEG!L:L)</f>
        <v>0</v>
      </c>
      <c r="J69" s="154">
        <f t="shared" si="4"/>
        <v>0</v>
      </c>
      <c r="K69" s="155">
        <f>SUMIFS(PSP!AB:AB,PSP!D:D,C69)</f>
        <v>0</v>
      </c>
      <c r="L69" s="109">
        <f t="shared" si="5"/>
        <v>0</v>
      </c>
    </row>
    <row r="70" spans="2:12" s="105" customFormat="1" ht="15" customHeight="1">
      <c r="B70" s="1">
        <v>52</v>
      </c>
      <c r="C70" s="1" t="s">
        <v>207</v>
      </c>
      <c r="D70" s="1" t="s">
        <v>1349</v>
      </c>
      <c r="E70" s="71">
        <f>SUMIFS(OFM!AM:AM,OFM!C:C,C70)</f>
        <v>0</v>
      </c>
      <c r="F70" s="71">
        <f>SUMIFS(FAM!AM:AM,FAM!C:C,C70)</f>
        <v>29857.25</v>
      </c>
      <c r="G70" s="75">
        <f>SUMIFS(B2S!O:O,B2S!C:C,C70)</f>
        <v>0</v>
      </c>
      <c r="H70" s="75">
        <f>SUMIF(TOP!C:C,C70,TOP!L:L)</f>
        <v>0</v>
      </c>
      <c r="I70" s="75">
        <f>SUMIF(LEG!C:C,'Sum MAR'!C63,LEG!L:L)</f>
        <v>0</v>
      </c>
      <c r="J70" s="154">
        <f t="shared" si="4"/>
        <v>29857.25</v>
      </c>
      <c r="K70" s="155">
        <f>SUMIFS(PSP!AB:AB,PSP!D:D,C70)</f>
        <v>2875</v>
      </c>
      <c r="L70" s="109">
        <f t="shared" si="5"/>
        <v>32732.25</v>
      </c>
    </row>
    <row r="71" spans="2:12" s="105" customFormat="1" ht="15" hidden="1" customHeight="1">
      <c r="B71" s="1">
        <v>153</v>
      </c>
      <c r="C71" s="1" t="s">
        <v>1086</v>
      </c>
      <c r="D71" s="1" t="s">
        <v>1349</v>
      </c>
      <c r="E71" s="71">
        <f>SUMIFS(OFM!AM:AM,OFM!C:C,C71)</f>
        <v>0</v>
      </c>
      <c r="F71" s="71">
        <f>SUMIFS(FAM!AM:AM,FAM!C:C,C71)</f>
        <v>0</v>
      </c>
      <c r="G71" s="75">
        <f>SUMIFS(B2S!O:O,B2S!C:C,C71)</f>
        <v>0</v>
      </c>
      <c r="H71" s="75">
        <f>SUMIF(TOP!C:C,C71,TOP!L:L)</f>
        <v>0</v>
      </c>
      <c r="I71" s="75">
        <f>SUMIF(LEG!C:C,'Sum MAR'!C164,LEG!L:L)</f>
        <v>0</v>
      </c>
      <c r="J71" s="154">
        <f t="shared" si="4"/>
        <v>0</v>
      </c>
      <c r="K71" s="155">
        <f>SUMIFS(PSP!AB:AB,PSP!D:D,C71)</f>
        <v>0</v>
      </c>
      <c r="L71" s="109">
        <f t="shared" si="5"/>
        <v>0</v>
      </c>
    </row>
    <row r="72" spans="2:12" s="105" customFormat="1" ht="15" hidden="1" customHeight="1">
      <c r="B72" s="1">
        <v>82</v>
      </c>
      <c r="C72" s="1" t="s">
        <v>956</v>
      </c>
      <c r="D72" s="1" t="s">
        <v>1349</v>
      </c>
      <c r="E72" s="71">
        <f>SUMIFS(OFM!AM:AM,OFM!C:C,C72)</f>
        <v>0</v>
      </c>
      <c r="F72" s="71">
        <f>SUMIFS(FAM!AM:AM,FAM!C:C,C72)</f>
        <v>0</v>
      </c>
      <c r="G72" s="75">
        <f>SUMIFS(B2S!O:O,B2S!C:C,C72)</f>
        <v>0</v>
      </c>
      <c r="H72" s="75">
        <f>SUMIF(TOP!C:C,C72,TOP!L:L)</f>
        <v>0</v>
      </c>
      <c r="I72" s="75">
        <f>SUMIF(LEG!C:C,'Sum MAR'!C93,LEG!L:L)</f>
        <v>0</v>
      </c>
      <c r="J72" s="154">
        <f t="shared" si="4"/>
        <v>0</v>
      </c>
      <c r="K72" s="155">
        <f>SUMIFS(PSP!AB:AB,PSP!D:D,C72)</f>
        <v>0</v>
      </c>
      <c r="L72" s="109">
        <f t="shared" si="5"/>
        <v>0</v>
      </c>
    </row>
    <row r="73" spans="2:12" s="105" customFormat="1" ht="15" customHeight="1">
      <c r="B73" s="1">
        <v>47</v>
      </c>
      <c r="C73" s="1" t="s">
        <v>302</v>
      </c>
      <c r="D73" s="1" t="s">
        <v>1349</v>
      </c>
      <c r="E73" s="71">
        <f>SUMIFS(OFM!AM:AM,OFM!C:C,C73)</f>
        <v>0</v>
      </c>
      <c r="F73" s="71">
        <f>SUMIFS(FAM!AM:AM,FAM!C:C,C73)</f>
        <v>0</v>
      </c>
      <c r="G73" s="75">
        <f>SUMIFS(B2S!O:O,B2S!C:C,C73)</f>
        <v>0</v>
      </c>
      <c r="H73" s="75">
        <f>SUMIF(TOP!C:C,C73,TOP!L:L)</f>
        <v>0</v>
      </c>
      <c r="I73" s="75">
        <f>SUMIF(LEG!C:C,'Sum MAR'!C58,LEG!L:L)</f>
        <v>0</v>
      </c>
      <c r="J73" s="154">
        <f t="shared" si="4"/>
        <v>0</v>
      </c>
      <c r="K73" s="155">
        <f>SUMIFS(PSP!AB:AB,PSP!D:D,C73)</f>
        <v>5062.5</v>
      </c>
      <c r="L73" s="109">
        <f t="shared" si="5"/>
        <v>5062.5</v>
      </c>
    </row>
    <row r="74" spans="2:12" s="105" customFormat="1" ht="15" hidden="1" customHeight="1">
      <c r="B74" s="1">
        <v>157</v>
      </c>
      <c r="C74" s="1" t="s">
        <v>1090</v>
      </c>
      <c r="D74" s="1" t="s">
        <v>1349</v>
      </c>
      <c r="E74" s="71">
        <f>SUMIFS(OFM!AM:AM,OFM!C:C,C74)</f>
        <v>0</v>
      </c>
      <c r="F74" s="71">
        <f>SUMIFS(FAM!AM:AM,FAM!C:C,C74)</f>
        <v>0</v>
      </c>
      <c r="G74" s="75">
        <f>SUMIFS(B2S!O:O,B2S!C:C,C74)</f>
        <v>0</v>
      </c>
      <c r="H74" s="75">
        <f>SUMIF(TOP!C:C,C74,TOP!L:L)</f>
        <v>0</v>
      </c>
      <c r="I74" s="75">
        <f>SUMIF(LEG!C:C,'Sum MAR'!C168,LEG!L:L)</f>
        <v>0</v>
      </c>
      <c r="J74" s="154">
        <f t="shared" ref="J74:J105" si="6">SUM(E74:I74)</f>
        <v>0</v>
      </c>
      <c r="K74" s="155">
        <f>SUMIFS(PSP!AB:AB,PSP!D:D,C74)</f>
        <v>0</v>
      </c>
      <c r="L74" s="109">
        <f t="shared" ref="L74:L105" si="7">SUM(J74:K74)</f>
        <v>0</v>
      </c>
    </row>
    <row r="75" spans="2:12" s="105" customFormat="1" ht="15" customHeight="1">
      <c r="B75" s="1">
        <v>8</v>
      </c>
      <c r="C75" s="1" t="s">
        <v>125</v>
      </c>
      <c r="D75" s="1" t="s">
        <v>1349</v>
      </c>
      <c r="E75" s="71">
        <f>SUMIFS(OFM!AM:AM,OFM!C:C,C75)</f>
        <v>0</v>
      </c>
      <c r="F75" s="71">
        <f>SUMIFS(FAM!AM:AM,FAM!C:C,C75)</f>
        <v>18294.25</v>
      </c>
      <c r="G75" s="75">
        <f>SUMIFS(B2S!O:O,B2S!C:C,C75)</f>
        <v>0</v>
      </c>
      <c r="H75" s="75">
        <f>SUMIF(TOP!C:C,C75,TOP!L:L)</f>
        <v>3485.25</v>
      </c>
      <c r="I75" s="75">
        <f>SUMIF(LEG!C:C,'Sum MAR'!C19,LEG!L:L)</f>
        <v>0</v>
      </c>
      <c r="J75" s="154">
        <f t="shared" si="6"/>
        <v>21779.5</v>
      </c>
      <c r="K75" s="155">
        <f>SUMIFS(PSP!AB:AB,PSP!D:D,C75)</f>
        <v>13526.25</v>
      </c>
      <c r="L75" s="109">
        <f t="shared" si="7"/>
        <v>35305.75</v>
      </c>
    </row>
    <row r="76" spans="2:12" s="105" customFormat="1" ht="15" hidden="1" customHeight="1">
      <c r="B76" s="1">
        <v>126</v>
      </c>
      <c r="C76" s="1" t="s">
        <v>999</v>
      </c>
      <c r="D76" s="1" t="s">
        <v>1349</v>
      </c>
      <c r="E76" s="71">
        <f>SUMIFS(OFM!AM:AM,OFM!C:C,C76)</f>
        <v>0</v>
      </c>
      <c r="F76" s="71">
        <f>SUMIFS(FAM!AM:AM,FAM!C:C,C76)</f>
        <v>0</v>
      </c>
      <c r="G76" s="75">
        <f>SUMIFS(B2S!O:O,B2S!C:C,C76)</f>
        <v>0</v>
      </c>
      <c r="H76" s="75">
        <f>SUMIF(TOP!C:C,C76,TOP!L:L)</f>
        <v>0</v>
      </c>
      <c r="I76" s="75">
        <f>SUMIF(LEG!C:C,'Sum MAR'!C137,LEG!L:L)</f>
        <v>0</v>
      </c>
      <c r="J76" s="154">
        <f t="shared" si="6"/>
        <v>0</v>
      </c>
      <c r="K76" s="155">
        <f>SUMIFS(PSP!AB:AB,PSP!D:D,C76)</f>
        <v>0</v>
      </c>
      <c r="L76" s="109">
        <f t="shared" si="7"/>
        <v>0</v>
      </c>
    </row>
    <row r="77" spans="2:12" s="105" customFormat="1" ht="15" customHeight="1">
      <c r="B77" s="1">
        <v>34</v>
      </c>
      <c r="C77" s="1" t="s">
        <v>463</v>
      </c>
      <c r="D77" s="1" t="s">
        <v>1349</v>
      </c>
      <c r="E77" s="71">
        <f>SUMIFS(OFM!AM:AM,OFM!C:C,C77)</f>
        <v>0</v>
      </c>
      <c r="F77" s="71">
        <f>SUMIFS(FAM!AM:AM,FAM!C:C,C77)</f>
        <v>5055.5</v>
      </c>
      <c r="G77" s="75">
        <f>SUMIFS(B2S!O:O,B2S!C:C,C77)</f>
        <v>0</v>
      </c>
      <c r="H77" s="75">
        <f>SUMIF(TOP!C:C,C77,TOP!L:L)</f>
        <v>0</v>
      </c>
      <c r="I77" s="75">
        <f>SUMIF(LEG!C:C,'Sum MAR'!C45,LEG!L:L)</f>
        <v>0</v>
      </c>
      <c r="J77" s="154">
        <f t="shared" si="6"/>
        <v>5055.5</v>
      </c>
      <c r="K77" s="155">
        <f>SUMIFS(PSP!AB:AB,PSP!D:D,C77)</f>
        <v>1867.5</v>
      </c>
      <c r="L77" s="109">
        <f t="shared" si="7"/>
        <v>6923</v>
      </c>
    </row>
    <row r="78" spans="2:12" s="105" customFormat="1" ht="15" hidden="1" customHeight="1">
      <c r="B78" s="1">
        <v>27</v>
      </c>
      <c r="C78" s="1" t="s">
        <v>932</v>
      </c>
      <c r="D78" s="1" t="s">
        <v>1349</v>
      </c>
      <c r="E78" s="71">
        <f>SUMIFS(OFM!AM:AM,OFM!C:C,C78)</f>
        <v>0</v>
      </c>
      <c r="F78" s="71">
        <f>SUMIFS(FAM!AM:AM,FAM!C:C,C78)</f>
        <v>4054.25</v>
      </c>
      <c r="G78" s="75">
        <f>SUMIFS(B2S!O:O,B2S!C:C,C78)</f>
        <v>0</v>
      </c>
      <c r="H78" s="75">
        <f>SUMIF(TOP!C:C,C78,TOP!L:L)</f>
        <v>0</v>
      </c>
      <c r="I78" s="75">
        <f>SUMIF(LEG!C:C,'Sum MAR'!C38,LEG!L:L)</f>
        <v>0</v>
      </c>
      <c r="J78" s="154">
        <f t="shared" si="6"/>
        <v>4054.25</v>
      </c>
      <c r="K78" s="155">
        <f>SUMIFS(PSP!AB:AB,PSP!D:D,C78)</f>
        <v>0</v>
      </c>
      <c r="L78" s="109">
        <f t="shared" si="7"/>
        <v>4054.25</v>
      </c>
    </row>
    <row r="79" spans="2:12" s="105" customFormat="1" ht="15" hidden="1" customHeight="1">
      <c r="B79" s="1">
        <v>103</v>
      </c>
      <c r="C79" s="1" t="s">
        <v>976</v>
      </c>
      <c r="D79" s="1" t="s">
        <v>1349</v>
      </c>
      <c r="E79" s="71">
        <f>SUMIFS(OFM!AM:AM,OFM!C:C,C79)</f>
        <v>0</v>
      </c>
      <c r="F79" s="71">
        <f>SUMIFS(FAM!AM:AM,FAM!C:C,C79)</f>
        <v>0</v>
      </c>
      <c r="G79" s="75">
        <f>SUMIFS(B2S!O:O,B2S!C:C,C79)</f>
        <v>0</v>
      </c>
      <c r="H79" s="75">
        <f>SUMIF(TOP!C:C,C79,TOP!L:L)</f>
        <v>0</v>
      </c>
      <c r="I79" s="75">
        <f>SUMIF(LEG!C:C,'Sum MAR'!C114,LEG!L:L)</f>
        <v>0</v>
      </c>
      <c r="J79" s="154">
        <f t="shared" si="6"/>
        <v>0</v>
      </c>
      <c r="K79" s="155">
        <f>SUMIFS(PSP!AB:AB,PSP!D:D,C79)</f>
        <v>0</v>
      </c>
      <c r="L79" s="109">
        <f t="shared" si="7"/>
        <v>0</v>
      </c>
    </row>
    <row r="80" spans="2:12" s="105" customFormat="1" ht="15" hidden="1" customHeight="1">
      <c r="B80" s="1">
        <v>44</v>
      </c>
      <c r="C80" s="1" t="s">
        <v>238</v>
      </c>
      <c r="D80" s="1" t="s">
        <v>1349</v>
      </c>
      <c r="E80" s="71">
        <f>SUMIFS(OFM!AM:AM,OFM!C:C,C80)</f>
        <v>0</v>
      </c>
      <c r="F80" s="71">
        <f>SUMIFS(FAM!AM:AM,FAM!C:C,C80)</f>
        <v>6334</v>
      </c>
      <c r="G80" s="75">
        <f>SUMIFS(B2S!O:O,B2S!C:C,C80)</f>
        <v>0</v>
      </c>
      <c r="H80" s="75">
        <f>SUMIF(TOP!C:C,C80,TOP!L:L)</f>
        <v>0</v>
      </c>
      <c r="I80" s="75">
        <f>SUMIF(LEG!C:C,'Sum MAR'!C55,LEG!L:L)</f>
        <v>0</v>
      </c>
      <c r="J80" s="154">
        <f t="shared" si="6"/>
        <v>6334</v>
      </c>
      <c r="K80" s="155">
        <f>SUMIFS(PSP!AB:AB,PSP!D:D,C80)</f>
        <v>0</v>
      </c>
      <c r="L80" s="109">
        <f t="shared" si="7"/>
        <v>6334</v>
      </c>
    </row>
    <row r="81" spans="1:12" s="105" customFormat="1" ht="15" customHeight="1">
      <c r="B81" s="1">
        <v>38</v>
      </c>
      <c r="C81" s="1" t="s">
        <v>259</v>
      </c>
      <c r="D81" s="1" t="s">
        <v>1349</v>
      </c>
      <c r="E81" s="71">
        <f>SUMIFS(OFM!AM:AM,OFM!C:C,C81)</f>
        <v>0</v>
      </c>
      <c r="F81" s="71">
        <f>SUMIFS(FAM!AM:AM,FAM!C:C,C81)</f>
        <v>8803.75</v>
      </c>
      <c r="G81" s="75">
        <f>SUMIFS(B2S!O:O,B2S!C:C,C81)</f>
        <v>0</v>
      </c>
      <c r="H81" s="75">
        <f>SUMIF(TOP!C:C,C81,TOP!L:L)</f>
        <v>0</v>
      </c>
      <c r="I81" s="75">
        <f>SUMIF(LEG!C:C,'Sum MAR'!C49,LEG!L:L)</f>
        <v>7819</v>
      </c>
      <c r="J81" s="154">
        <f t="shared" si="6"/>
        <v>16622.75</v>
      </c>
      <c r="K81" s="155">
        <f>SUMIFS(PSP!AB:AB,PSP!D:D,C81)</f>
        <v>7755</v>
      </c>
      <c r="L81" s="109">
        <f t="shared" si="7"/>
        <v>24377.75</v>
      </c>
    </row>
    <row r="82" spans="1:12" s="105" customFormat="1" ht="15" hidden="1" customHeight="1">
      <c r="B82" s="1">
        <v>80</v>
      </c>
      <c r="C82" s="1" t="s">
        <v>954</v>
      </c>
      <c r="D82" s="1" t="s">
        <v>1349</v>
      </c>
      <c r="E82" s="71">
        <f>SUMIFS(OFM!AM:AM,OFM!C:C,C82)</f>
        <v>0</v>
      </c>
      <c r="F82" s="71">
        <f>SUMIFS(FAM!AM:AM,FAM!C:C,C82)</f>
        <v>0</v>
      </c>
      <c r="G82" s="75">
        <f>SUMIFS(B2S!O:O,B2S!C:C,C82)</f>
        <v>0</v>
      </c>
      <c r="H82" s="75">
        <f>SUMIF(TOP!C:C,C82,TOP!L:L)</f>
        <v>0</v>
      </c>
      <c r="I82" s="75">
        <f>SUMIF(LEG!C:C,'Sum MAR'!C91,LEG!L:L)</f>
        <v>0</v>
      </c>
      <c r="J82" s="154">
        <f t="shared" si="6"/>
        <v>0</v>
      </c>
      <c r="K82" s="155">
        <f>SUMIFS(PSP!AB:AB,PSP!D:D,C82)</f>
        <v>0</v>
      </c>
      <c r="L82" s="109">
        <f t="shared" si="7"/>
        <v>0</v>
      </c>
    </row>
    <row r="83" spans="1:12" s="105" customFormat="1" ht="15" customHeight="1">
      <c r="B83" s="1">
        <v>55</v>
      </c>
      <c r="C83" s="1" t="s">
        <v>58</v>
      </c>
      <c r="D83" s="1" t="s">
        <v>1349</v>
      </c>
      <c r="E83" s="71">
        <f>SUMIFS(OFM!AM:AM,OFM!C:C,C83)</f>
        <v>0</v>
      </c>
      <c r="F83" s="71">
        <f>SUMIFS(FAM!AM:AM,FAM!C:C,C83)</f>
        <v>12759.5</v>
      </c>
      <c r="G83" s="75">
        <f>SUMIFS(B2S!O:O,B2S!C:C,C83)</f>
        <v>217.25</v>
      </c>
      <c r="H83" s="75">
        <f>SUMIF(TOP!C:C,C83,TOP!L:L)</f>
        <v>262.5</v>
      </c>
      <c r="I83" s="75">
        <f>SUMIF(LEG!C:C,'Sum MAR'!C66,LEG!L:L)</f>
        <v>0</v>
      </c>
      <c r="J83" s="154">
        <f t="shared" si="6"/>
        <v>13239.25</v>
      </c>
      <c r="K83" s="155">
        <f>SUMIFS(PSP!AB:AB,PSP!D:D,C83)</f>
        <v>8605</v>
      </c>
      <c r="L83" s="109">
        <f t="shared" si="7"/>
        <v>21844.25</v>
      </c>
    </row>
    <row r="84" spans="1:12" s="105" customFormat="1" ht="15" customHeight="1">
      <c r="B84" s="1">
        <v>18</v>
      </c>
      <c r="C84" s="1" t="s">
        <v>148</v>
      </c>
      <c r="D84" s="1" t="s">
        <v>1349</v>
      </c>
      <c r="E84" s="71">
        <f>SUMIFS(OFM!AM:AM,OFM!C:C,C84)</f>
        <v>0</v>
      </c>
      <c r="F84" s="71">
        <f>SUMIFS(FAM!AM:AM,FAM!C:C,C84)</f>
        <v>27536.5</v>
      </c>
      <c r="G84" s="75">
        <f>SUMIFS(B2S!O:O,B2S!C:C,C84)</f>
        <v>0</v>
      </c>
      <c r="H84" s="75">
        <f>SUMIF(TOP!C:C,C84,TOP!L:L)</f>
        <v>5708.75</v>
      </c>
      <c r="I84" s="75">
        <f>SUMIF(LEG!C:C,'Sum MAR'!C29,LEG!L:L)</f>
        <v>0</v>
      </c>
      <c r="J84" s="154">
        <f t="shared" si="6"/>
        <v>33245.25</v>
      </c>
      <c r="K84" s="155">
        <f>SUMIFS(PSP!AB:AB,PSP!D:D,C84)</f>
        <v>42912.5</v>
      </c>
      <c r="L84" s="109">
        <f t="shared" si="7"/>
        <v>76157.75</v>
      </c>
    </row>
    <row r="85" spans="1:12" s="105" customFormat="1" ht="15" hidden="1" customHeight="1">
      <c r="B85" s="1">
        <v>149</v>
      </c>
      <c r="C85" s="1" t="s">
        <v>1022</v>
      </c>
      <c r="D85" s="1" t="s">
        <v>1349</v>
      </c>
      <c r="E85" s="71">
        <f>SUMIFS(OFM!AM:AM,OFM!C:C,C85)</f>
        <v>0</v>
      </c>
      <c r="F85" s="71">
        <f>SUMIFS(FAM!AM:AM,FAM!C:C,C85)</f>
        <v>0</v>
      </c>
      <c r="G85" s="75">
        <f>SUMIFS(B2S!O:O,B2S!C:C,C85)</f>
        <v>0</v>
      </c>
      <c r="H85" s="75">
        <f>SUMIF(TOP!C:C,C85,TOP!L:L)</f>
        <v>0</v>
      </c>
      <c r="I85" s="75">
        <f>SUMIF(LEG!C:C,'Sum MAR'!C160,LEG!L:L)</f>
        <v>0</v>
      </c>
      <c r="J85" s="154">
        <f t="shared" si="6"/>
        <v>0</v>
      </c>
      <c r="K85" s="155">
        <f>SUMIFS(PSP!AB:AB,PSP!D:D,C85)</f>
        <v>0</v>
      </c>
      <c r="L85" s="109">
        <f t="shared" si="7"/>
        <v>0</v>
      </c>
    </row>
    <row r="86" spans="1:12" s="105" customFormat="1" ht="15" hidden="1" customHeight="1">
      <c r="B86" s="1">
        <v>116</v>
      </c>
      <c r="C86" s="1" t="s">
        <v>989</v>
      </c>
      <c r="D86" s="1" t="s">
        <v>1349</v>
      </c>
      <c r="E86" s="71">
        <f>SUMIFS(OFM!AM:AM,OFM!C:C,C86)</f>
        <v>0</v>
      </c>
      <c r="F86" s="71">
        <f>SUMIFS(FAM!AM:AM,FAM!C:C,C86)</f>
        <v>0</v>
      </c>
      <c r="G86" s="75">
        <f>SUMIFS(B2S!O:O,B2S!C:C,C86)</f>
        <v>0</v>
      </c>
      <c r="H86" s="75">
        <f>SUMIF(TOP!C:C,C86,TOP!L:L)</f>
        <v>0</v>
      </c>
      <c r="I86" s="75">
        <f>SUMIF(LEG!C:C,'Sum MAR'!C127,LEG!L:L)</f>
        <v>0</v>
      </c>
      <c r="J86" s="154">
        <f t="shared" si="6"/>
        <v>0</v>
      </c>
      <c r="K86" s="155">
        <f>SUMIFS(PSP!AB:AB,PSP!D:D,C86)</f>
        <v>0</v>
      </c>
      <c r="L86" s="109">
        <f t="shared" si="7"/>
        <v>0</v>
      </c>
    </row>
    <row r="87" spans="1:12" s="105" customFormat="1" ht="15" hidden="1" customHeight="1">
      <c r="B87" s="1">
        <v>124</v>
      </c>
      <c r="C87" s="1" t="s">
        <v>997</v>
      </c>
      <c r="D87" s="1" t="s">
        <v>1349</v>
      </c>
      <c r="E87" s="71">
        <f>SUMIFS(OFM!AM:AM,OFM!C:C,C87)</f>
        <v>0</v>
      </c>
      <c r="F87" s="71">
        <f>SUMIFS(FAM!AM:AM,FAM!C:C,C87)</f>
        <v>0</v>
      </c>
      <c r="G87" s="75">
        <f>SUMIFS(B2S!O:O,B2S!C:C,C87)</f>
        <v>0</v>
      </c>
      <c r="H87" s="75">
        <f>SUMIF(TOP!C:C,C87,TOP!L:L)</f>
        <v>0</v>
      </c>
      <c r="I87" s="75">
        <f>SUMIF(LEG!C:C,'Sum MAR'!C135,LEG!L:L)</f>
        <v>0</v>
      </c>
      <c r="J87" s="154">
        <f t="shared" si="6"/>
        <v>0</v>
      </c>
      <c r="K87" s="155">
        <f>SUMIFS(PSP!AB:AB,PSP!D:D,C87)</f>
        <v>0</v>
      </c>
      <c r="L87" s="109">
        <f t="shared" si="7"/>
        <v>0</v>
      </c>
    </row>
    <row r="88" spans="1:12" s="105" customFormat="1" ht="12.75" hidden="1">
      <c r="B88" s="1">
        <v>84</v>
      </c>
      <c r="C88" s="1" t="s">
        <v>958</v>
      </c>
      <c r="D88" s="1" t="s">
        <v>1349</v>
      </c>
      <c r="E88" s="71">
        <f>SUMIFS(OFM!AM:AM,OFM!C:C,C88)</f>
        <v>0</v>
      </c>
      <c r="F88" s="71">
        <f>SUMIFS(FAM!AM:AM,FAM!C:C,C88)</f>
        <v>0</v>
      </c>
      <c r="G88" s="75">
        <f>SUMIFS(B2S!O:O,B2S!C:C,C88)</f>
        <v>0</v>
      </c>
      <c r="H88" s="75">
        <f>SUMIF(TOP!C:C,C88,TOP!L:L)</f>
        <v>0</v>
      </c>
      <c r="I88" s="75">
        <f>SUMIF(LEG!C:C,'Sum MAR'!C95,LEG!L:L)</f>
        <v>0</v>
      </c>
      <c r="J88" s="154">
        <f t="shared" si="6"/>
        <v>0</v>
      </c>
      <c r="K88" s="155">
        <f>SUMIFS(PSP!AB:AB,PSP!D:D,C88)</f>
        <v>0</v>
      </c>
      <c r="L88" s="109">
        <f t="shared" si="7"/>
        <v>0</v>
      </c>
    </row>
    <row r="89" spans="1:12" s="105" customFormat="1" ht="15" customHeight="1">
      <c r="B89" s="1">
        <v>28</v>
      </c>
      <c r="C89" s="1" t="s">
        <v>84</v>
      </c>
      <c r="D89" s="1" t="s">
        <v>1349</v>
      </c>
      <c r="E89" s="71">
        <f>SUMIFS(OFM!AM:AM,OFM!C:C,C89)</f>
        <v>0</v>
      </c>
      <c r="F89" s="71">
        <f>SUMIFS(FAM!AM:AM,FAM!C:C,C89)</f>
        <v>13779.25</v>
      </c>
      <c r="G89" s="75">
        <f>SUMIFS(B2S!O:O,B2S!C:C,C89)</f>
        <v>0</v>
      </c>
      <c r="H89" s="75">
        <f>SUMIF(TOP!C:C,C89,TOP!L:L)</f>
        <v>2493.25</v>
      </c>
      <c r="I89" s="75">
        <f>SUMIF(LEG!C:C,'Sum MAR'!C39,LEG!L:L)</f>
        <v>0</v>
      </c>
      <c r="J89" s="154">
        <f t="shared" si="6"/>
        <v>16272.5</v>
      </c>
      <c r="K89" s="155">
        <f>SUMIFS(PSP!AB:AB,PSP!D:D,C89)</f>
        <v>11812.5</v>
      </c>
      <c r="L89" s="109">
        <f t="shared" si="7"/>
        <v>28085</v>
      </c>
    </row>
    <row r="90" spans="1:12" s="105" customFormat="1" ht="15" customHeight="1">
      <c r="B90" s="1">
        <v>39</v>
      </c>
      <c r="C90" s="1" t="s">
        <v>367</v>
      </c>
      <c r="D90" s="1" t="s">
        <v>1349</v>
      </c>
      <c r="E90" s="71">
        <f>SUMIFS(OFM!AM:AM,OFM!C:C,C90)</f>
        <v>0</v>
      </c>
      <c r="F90" s="71">
        <f>SUMIFS(FAM!AM:AM,FAM!C:C,C90)</f>
        <v>0</v>
      </c>
      <c r="G90" s="75">
        <f>SUMIFS(B2S!O:O,B2S!C:C,C90)</f>
        <v>0</v>
      </c>
      <c r="H90" s="75">
        <f>SUMIF(TOP!C:C,C90,TOP!L:L)</f>
        <v>0</v>
      </c>
      <c r="I90" s="75">
        <f>SUMIF(LEG!C:C,'Sum MAR'!C50,LEG!L:L)</f>
        <v>0</v>
      </c>
      <c r="J90" s="154">
        <f t="shared" si="6"/>
        <v>0</v>
      </c>
      <c r="K90" s="155">
        <f>SUMIFS(PSP!AB:AB,PSP!D:D,C90)</f>
        <v>1695</v>
      </c>
      <c r="L90" s="109">
        <f t="shared" si="7"/>
        <v>1695</v>
      </c>
    </row>
    <row r="91" spans="1:12" s="105" customFormat="1" ht="15" hidden="1" customHeight="1">
      <c r="B91" s="1">
        <v>138</v>
      </c>
      <c r="C91" s="1" t="s">
        <v>1011</v>
      </c>
      <c r="D91" s="1" t="s">
        <v>1349</v>
      </c>
      <c r="E91" s="71">
        <f>SUMIFS(OFM!AM:AM,OFM!C:C,C91)</f>
        <v>0</v>
      </c>
      <c r="F91" s="71">
        <f>SUMIFS(FAM!AM:AM,FAM!C:C,C91)</f>
        <v>0</v>
      </c>
      <c r="G91" s="75">
        <f>SUMIFS(B2S!O:O,B2S!C:C,C91)</f>
        <v>0</v>
      </c>
      <c r="H91" s="75">
        <f>SUMIF(TOP!C:C,C91,TOP!L:L)</f>
        <v>0</v>
      </c>
      <c r="I91" s="75">
        <f>SUMIF(LEG!C:C,'Sum MAR'!C149,LEG!L:L)</f>
        <v>0</v>
      </c>
      <c r="J91" s="154">
        <f t="shared" si="6"/>
        <v>0</v>
      </c>
      <c r="K91" s="155">
        <f>SUMIFS(PSP!AB:AB,PSP!D:D,C91)</f>
        <v>0</v>
      </c>
      <c r="L91" s="109">
        <f t="shared" si="7"/>
        <v>0</v>
      </c>
    </row>
    <row r="92" spans="1:12" s="105" customFormat="1" ht="15" hidden="1" customHeight="1">
      <c r="B92" s="1">
        <v>155</v>
      </c>
      <c r="C92" s="1" t="s">
        <v>1088</v>
      </c>
      <c r="D92" s="1" t="s">
        <v>1349</v>
      </c>
      <c r="E92" s="71">
        <f>SUMIFS(OFM!AM:AM,OFM!C:C,C92)</f>
        <v>0</v>
      </c>
      <c r="F92" s="71">
        <f>SUMIFS(FAM!AM:AM,FAM!C:C,C92)</f>
        <v>0</v>
      </c>
      <c r="G92" s="75">
        <f>SUMIFS(B2S!O:O,B2S!C:C,C92)</f>
        <v>0</v>
      </c>
      <c r="H92" s="75">
        <f>SUMIF(TOP!C:C,C92,TOP!L:L)</f>
        <v>0</v>
      </c>
      <c r="I92" s="75">
        <f>SUMIF(LEG!C:C,'Sum MAR'!C166,LEG!L:L)</f>
        <v>0</v>
      </c>
      <c r="J92" s="154">
        <f t="shared" si="6"/>
        <v>0</v>
      </c>
      <c r="K92" s="155">
        <f>SUMIFS(PSP!AB:AB,PSP!D:D,C92)</f>
        <v>0</v>
      </c>
      <c r="L92" s="109">
        <f t="shared" si="7"/>
        <v>0</v>
      </c>
    </row>
    <row r="93" spans="1:12" s="105" customFormat="1" ht="15" hidden="1" customHeight="1">
      <c r="B93" s="1">
        <v>66</v>
      </c>
      <c r="C93" s="1" t="s">
        <v>944</v>
      </c>
      <c r="D93" s="1" t="s">
        <v>1349</v>
      </c>
      <c r="E93" s="71">
        <f>SUMIFS(OFM!AM:AM,OFM!C:C,C93)</f>
        <v>0</v>
      </c>
      <c r="F93" s="71">
        <f>SUMIFS(FAM!AM:AM,FAM!C:C,C93)</f>
        <v>0</v>
      </c>
      <c r="G93" s="75">
        <f>SUMIFS(B2S!O:O,B2S!C:C,C93)</f>
        <v>0</v>
      </c>
      <c r="H93" s="75">
        <f>SUMIF(TOP!C:C,C93,TOP!L:L)</f>
        <v>0</v>
      </c>
      <c r="I93" s="75">
        <f>SUMIF(LEG!C:C,'Sum MAR'!C77,LEG!L:L)</f>
        <v>0</v>
      </c>
      <c r="J93" s="154">
        <f t="shared" si="6"/>
        <v>0</v>
      </c>
      <c r="K93" s="155">
        <f>SUMIFS(PSP!AB:AB,PSP!D:D,C93)</f>
        <v>0</v>
      </c>
      <c r="L93" s="109">
        <f t="shared" si="7"/>
        <v>0</v>
      </c>
    </row>
    <row r="94" spans="1:12" s="105" customFormat="1" ht="15" hidden="1" customHeight="1">
      <c r="A94" s="100"/>
      <c r="B94" s="77">
        <v>0</v>
      </c>
      <c r="C94" s="77" t="s">
        <v>244</v>
      </c>
      <c r="D94" s="77" t="s">
        <v>1038</v>
      </c>
      <c r="E94" s="78">
        <f>SUMIFS(OFM!AM:AM,OFM!C:C,C94)</f>
        <v>0</v>
      </c>
      <c r="F94" s="78">
        <f>SUMIFS(FAM!AM:AM,FAM!C:C,C94)</f>
        <v>11721.25</v>
      </c>
      <c r="G94" s="188">
        <f>SUMIFS(B2S!O:O,B2S!C:C,C94)</f>
        <v>0</v>
      </c>
      <c r="H94" s="188">
        <f>SUMIF(TOP!C:C,C94,TOP!L:L)</f>
        <v>0</v>
      </c>
      <c r="I94" s="188">
        <f>SUMIF(LEG!C:C,'Sum MAR'!C10,LEG!L:L)</f>
        <v>0</v>
      </c>
      <c r="J94" s="189">
        <f t="shared" si="6"/>
        <v>11721.25</v>
      </c>
      <c r="K94" s="190">
        <f>SUMIFS(PSP!AB:AB,PSP!D:D,C94)</f>
        <v>0</v>
      </c>
      <c r="L94" s="189">
        <f t="shared" si="7"/>
        <v>11721.25</v>
      </c>
    </row>
    <row r="95" spans="1:12" s="105" customFormat="1" ht="15" hidden="1" customHeight="1">
      <c r="B95" s="1">
        <v>107</v>
      </c>
      <c r="C95" s="1" t="s">
        <v>980</v>
      </c>
      <c r="D95" s="1" t="s">
        <v>1349</v>
      </c>
      <c r="E95" s="71">
        <f>SUMIFS(OFM!AM:AM,OFM!C:C,C95)</f>
        <v>0</v>
      </c>
      <c r="F95" s="71">
        <f>SUMIFS(FAM!AM:AM,FAM!C:C,C95)</f>
        <v>0</v>
      </c>
      <c r="G95" s="75">
        <f>SUMIFS(B2S!O:O,B2S!C:C,C95)</f>
        <v>0</v>
      </c>
      <c r="H95" s="75">
        <f>SUMIF(TOP!C:C,C95,TOP!L:L)</f>
        <v>0</v>
      </c>
      <c r="I95" s="75">
        <f>SUMIF(LEG!C:C,'Sum MAR'!C118,LEG!L:L)</f>
        <v>0</v>
      </c>
      <c r="J95" s="154">
        <f t="shared" si="6"/>
        <v>0</v>
      </c>
      <c r="K95" s="155">
        <f>SUMIFS(PSP!AB:AB,PSP!D:D,C95)</f>
        <v>0</v>
      </c>
      <c r="L95" s="109">
        <f t="shared" si="7"/>
        <v>0</v>
      </c>
    </row>
    <row r="96" spans="1:12" s="105" customFormat="1" ht="15" customHeight="1">
      <c r="B96" s="1">
        <v>20</v>
      </c>
      <c r="C96" s="1" t="s">
        <v>29</v>
      </c>
      <c r="D96" s="1" t="s">
        <v>1349</v>
      </c>
      <c r="E96" s="71">
        <f>SUMIFS(OFM!AM:AM,OFM!C:C,C96)</f>
        <v>34977.25</v>
      </c>
      <c r="F96" s="71">
        <f>SUMIFS(FAM!AM:AM,FAM!C:C,C96)</f>
        <v>36904.25</v>
      </c>
      <c r="G96" s="75">
        <f>SUMIFS(B2S!O:O,B2S!C:C,C96)</f>
        <v>509</v>
      </c>
      <c r="H96" s="75">
        <f>SUMIF(TOP!C:C,C96,TOP!L:L)</f>
        <v>0</v>
      </c>
      <c r="I96" s="75">
        <f>SUMIF(LEG!C:C,'Sum MAR'!C31,LEG!L:L)</f>
        <v>0</v>
      </c>
      <c r="J96" s="154">
        <f t="shared" si="6"/>
        <v>72390.5</v>
      </c>
      <c r="K96" s="155">
        <f>SUMIFS(PSP!AB:AB,PSP!D:D,C96)</f>
        <v>37228.75</v>
      </c>
      <c r="L96" s="109">
        <f t="shared" si="7"/>
        <v>109619.25</v>
      </c>
    </row>
    <row r="97" spans="1:12" s="105" customFormat="1" ht="15" customHeight="1">
      <c r="B97" s="1">
        <v>10</v>
      </c>
      <c r="C97" s="1" t="s">
        <v>43</v>
      </c>
      <c r="D97" s="1" t="s">
        <v>1349</v>
      </c>
      <c r="E97" s="71">
        <f>SUMIFS(OFM!AM:AM,OFM!C:C,C97)</f>
        <v>18649</v>
      </c>
      <c r="F97" s="71">
        <f>SUMIFS(FAM!AM:AM,FAM!C:C,C97)</f>
        <v>3090.75</v>
      </c>
      <c r="G97" s="75">
        <f>SUMIFS(B2S!O:O,B2S!C:C,C97)</f>
        <v>0</v>
      </c>
      <c r="H97" s="75">
        <f>SUMIF(TOP!C:C,C97,TOP!L:L)</f>
        <v>0</v>
      </c>
      <c r="I97" s="75">
        <f>SUMIF(LEG!C:C,'Sum MAR'!C21,LEG!L:L)</f>
        <v>0</v>
      </c>
      <c r="J97" s="154">
        <f t="shared" si="6"/>
        <v>21739.75</v>
      </c>
      <c r="K97" s="155">
        <f>SUMIFS(PSP!AB:AB,PSP!D:D,C97)</f>
        <v>1140</v>
      </c>
      <c r="L97" s="109">
        <f t="shared" si="7"/>
        <v>22879.75</v>
      </c>
    </row>
    <row r="98" spans="1:12" s="105" customFormat="1" ht="15" hidden="1" customHeight="1">
      <c r="A98" s="62"/>
      <c r="B98" s="77">
        <v>136</v>
      </c>
      <c r="C98" s="77" t="s">
        <v>1009</v>
      </c>
      <c r="D98" s="77" t="s">
        <v>1038</v>
      </c>
      <c r="E98" s="78">
        <f>SUMIFS(OFM!AM:AM,OFM!C:C,C98)</f>
        <v>0</v>
      </c>
      <c r="F98" s="78">
        <f>SUMIFS(FAM!AM:AM,FAM!C:C,C98)</f>
        <v>0</v>
      </c>
      <c r="G98" s="188">
        <f>SUMIFS(B2S!O:O,B2S!C:C,C98)</f>
        <v>0</v>
      </c>
      <c r="H98" s="188">
        <f>SUMIF(TOP!C:C,C98,TOP!L:L)</f>
        <v>0</v>
      </c>
      <c r="I98" s="188">
        <f>SUMIF(LEG!C:C,'Sum MAR'!C147,LEG!L:L)</f>
        <v>0</v>
      </c>
      <c r="J98" s="189">
        <f t="shared" si="6"/>
        <v>0</v>
      </c>
      <c r="K98" s="190">
        <f>SUMIFS(PSP!AB:AB,PSP!D:D,C98)</f>
        <v>0</v>
      </c>
      <c r="L98" s="189">
        <f t="shared" si="7"/>
        <v>0</v>
      </c>
    </row>
    <row r="99" spans="1:12" s="105" customFormat="1" ht="15" hidden="1" customHeight="1">
      <c r="B99" s="1">
        <v>86</v>
      </c>
      <c r="C99" s="1" t="s">
        <v>960</v>
      </c>
      <c r="D99" s="1" t="s">
        <v>1349</v>
      </c>
      <c r="E99" s="71">
        <f>SUMIFS(OFM!AM:AM,OFM!C:C,C99)</f>
        <v>0</v>
      </c>
      <c r="F99" s="71">
        <f>SUMIFS(FAM!AM:AM,FAM!C:C,C99)</f>
        <v>0</v>
      </c>
      <c r="G99" s="75">
        <f>SUMIFS(B2S!O:O,B2S!C:C,C99)</f>
        <v>0</v>
      </c>
      <c r="H99" s="75">
        <f>SUMIF(TOP!C:C,C99,TOP!L:L)</f>
        <v>0</v>
      </c>
      <c r="I99" s="75">
        <f>SUMIF(LEG!C:C,'Sum MAR'!C97,LEG!L:L)</f>
        <v>0</v>
      </c>
      <c r="J99" s="154">
        <f t="shared" si="6"/>
        <v>0</v>
      </c>
      <c r="K99" s="155">
        <f>SUMIFS(PSP!AB:AB,PSP!D:D,C99)</f>
        <v>0</v>
      </c>
      <c r="L99" s="109">
        <f t="shared" si="7"/>
        <v>0</v>
      </c>
    </row>
    <row r="100" spans="1:12" s="105" customFormat="1" ht="15" hidden="1" customHeight="1">
      <c r="B100" s="1">
        <v>112</v>
      </c>
      <c r="C100" s="1" t="s">
        <v>985</v>
      </c>
      <c r="D100" s="1" t="s">
        <v>1349</v>
      </c>
      <c r="E100" s="71">
        <f>SUMIFS(OFM!AM:AM,OFM!C:C,C100)</f>
        <v>0</v>
      </c>
      <c r="F100" s="71">
        <f>SUMIFS(FAM!AM:AM,FAM!C:C,C100)</f>
        <v>0</v>
      </c>
      <c r="G100" s="75">
        <f>SUMIFS(B2S!O:O,B2S!C:C,C100)</f>
        <v>0</v>
      </c>
      <c r="H100" s="75">
        <f>SUMIF(TOP!C:C,C100,TOP!L:L)</f>
        <v>0</v>
      </c>
      <c r="I100" s="75">
        <f>SUMIF(LEG!C:C,'Sum MAR'!C123,LEG!L:L)</f>
        <v>0</v>
      </c>
      <c r="J100" s="154">
        <f t="shared" si="6"/>
        <v>0</v>
      </c>
      <c r="K100" s="155">
        <f>SUMIFS(PSP!AB:AB,PSP!D:D,C100)</f>
        <v>0</v>
      </c>
      <c r="L100" s="109">
        <f t="shared" si="7"/>
        <v>0</v>
      </c>
    </row>
    <row r="101" spans="1:12" s="105" customFormat="1" ht="15" hidden="1" customHeight="1">
      <c r="B101" s="1">
        <v>79</v>
      </c>
      <c r="C101" s="1" t="s">
        <v>953</v>
      </c>
      <c r="D101" s="1" t="s">
        <v>1349</v>
      </c>
      <c r="E101" s="71">
        <f>SUMIFS(OFM!AM:AM,OFM!C:C,C101)</f>
        <v>0</v>
      </c>
      <c r="F101" s="71">
        <f>SUMIFS(FAM!AM:AM,FAM!C:C,C101)</f>
        <v>0</v>
      </c>
      <c r="G101" s="75">
        <f>SUMIFS(B2S!O:O,B2S!C:C,C101)</f>
        <v>0</v>
      </c>
      <c r="H101" s="75">
        <f>SUMIF(TOP!C:C,C101,TOP!L:L)</f>
        <v>0</v>
      </c>
      <c r="I101" s="75">
        <f>SUMIF(LEG!C:C,'Sum MAR'!C90,LEG!L:L)</f>
        <v>0</v>
      </c>
      <c r="J101" s="154">
        <f t="shared" si="6"/>
        <v>0</v>
      </c>
      <c r="K101" s="155">
        <f>SUMIFS(PSP!AB:AB,PSP!D:D,C101)</f>
        <v>0</v>
      </c>
      <c r="L101" s="109">
        <f t="shared" si="7"/>
        <v>0</v>
      </c>
    </row>
    <row r="102" spans="1:12" s="100" customFormat="1" ht="15" hidden="1" customHeight="1">
      <c r="A102" s="105"/>
      <c r="B102" s="1">
        <v>121</v>
      </c>
      <c r="C102" s="1" t="s">
        <v>994</v>
      </c>
      <c r="D102" s="1" t="s">
        <v>1349</v>
      </c>
      <c r="E102" s="71">
        <f>SUMIFS(OFM!AM:AM,OFM!C:C,C102)</f>
        <v>0</v>
      </c>
      <c r="F102" s="71">
        <f>SUMIFS(FAM!AM:AM,FAM!C:C,C102)</f>
        <v>0</v>
      </c>
      <c r="G102" s="75">
        <f>SUMIFS(B2S!O:O,B2S!C:C,C102)</f>
        <v>0</v>
      </c>
      <c r="H102" s="75">
        <f>SUMIF(TOP!C:C,C102,TOP!L:L)</f>
        <v>0</v>
      </c>
      <c r="I102" s="75">
        <f>SUMIF(LEG!C:C,'Sum MAR'!C132,LEG!L:L)</f>
        <v>0</v>
      </c>
      <c r="J102" s="154">
        <f t="shared" si="6"/>
        <v>0</v>
      </c>
      <c r="K102" s="155">
        <f>SUMIFS(PSP!AB:AB,PSP!D:D,C102)</f>
        <v>0</v>
      </c>
      <c r="L102" s="109">
        <f t="shared" si="7"/>
        <v>0</v>
      </c>
    </row>
    <row r="103" spans="1:12" s="105" customFormat="1" ht="15" hidden="1" customHeight="1">
      <c r="B103" s="1">
        <v>158</v>
      </c>
      <c r="C103" s="1" t="s">
        <v>1091</v>
      </c>
      <c r="D103" s="1" t="s">
        <v>1349</v>
      </c>
      <c r="E103" s="71">
        <f>SUMIFS(OFM!AM:AM,OFM!C:C,C103)</f>
        <v>0</v>
      </c>
      <c r="F103" s="71">
        <f>SUMIFS(FAM!AM:AM,FAM!C:C,C103)</f>
        <v>0</v>
      </c>
      <c r="G103" s="75">
        <f>SUMIFS(B2S!O:O,B2S!C:C,C103)</f>
        <v>0</v>
      </c>
      <c r="H103" s="75">
        <f>SUMIF(TOP!C:C,C103,TOP!L:L)</f>
        <v>0</v>
      </c>
      <c r="I103" s="75">
        <f>SUMIF(LEG!C:C,'Sum MAR'!C169,LEG!L:L)</f>
        <v>0</v>
      </c>
      <c r="J103" s="154">
        <f t="shared" si="6"/>
        <v>0</v>
      </c>
      <c r="K103" s="155">
        <f>SUMIFS(PSP!AB:AB,PSP!D:D,C103)</f>
        <v>0</v>
      </c>
      <c r="L103" s="109">
        <f t="shared" si="7"/>
        <v>0</v>
      </c>
    </row>
    <row r="104" spans="1:12" s="105" customFormat="1" ht="15" hidden="1" customHeight="1">
      <c r="B104" s="1">
        <v>58</v>
      </c>
      <c r="C104" s="1" t="s">
        <v>937</v>
      </c>
      <c r="D104" s="1" t="s">
        <v>1349</v>
      </c>
      <c r="E104" s="71">
        <f>SUMIFS(OFM!AM:AM,OFM!C:C,C104)</f>
        <v>0</v>
      </c>
      <c r="F104" s="71">
        <f>SUMIFS(FAM!AM:AM,FAM!C:C,C104)</f>
        <v>0</v>
      </c>
      <c r="G104" s="75">
        <f>SUMIFS(B2S!O:O,B2S!C:C,C104)</f>
        <v>0</v>
      </c>
      <c r="H104" s="75">
        <f>SUMIF(TOP!C:C,C104,TOP!L:L)</f>
        <v>0</v>
      </c>
      <c r="I104" s="75">
        <f>SUMIF(LEG!C:C,'Sum MAR'!C69,LEG!L:L)</f>
        <v>0</v>
      </c>
      <c r="J104" s="154">
        <f t="shared" si="6"/>
        <v>0</v>
      </c>
      <c r="K104" s="155">
        <f>SUMIFS(PSP!AB:AB,PSP!D:D,C104)</f>
        <v>0</v>
      </c>
      <c r="L104" s="109">
        <f t="shared" si="7"/>
        <v>0</v>
      </c>
    </row>
    <row r="105" spans="1:12" s="105" customFormat="1" ht="15" hidden="1" customHeight="1">
      <c r="B105" s="82">
        <v>90</v>
      </c>
      <c r="C105" s="77" t="s">
        <v>964</v>
      </c>
      <c r="D105" s="77" t="s">
        <v>1038</v>
      </c>
      <c r="E105" s="78">
        <f>SUMIFS(OFM!AM:AM,OFM!C:C,C105)</f>
        <v>0</v>
      </c>
      <c r="F105" s="78">
        <f>SUMIFS(FAM!AM:AM,FAM!C:C,C105)</f>
        <v>0</v>
      </c>
      <c r="G105" s="188">
        <f>SUMIFS(B2S!O:O,B2S!C:C,C105)</f>
        <v>0</v>
      </c>
      <c r="H105" s="188">
        <f>SUMIF(TOP!C:C,C105,TOP!L:L)</f>
        <v>0</v>
      </c>
      <c r="I105" s="188">
        <f>SUMIF(LEG!C:C,'Sum MAR'!C101,LEG!L:L)</f>
        <v>0</v>
      </c>
      <c r="J105" s="189">
        <f t="shared" si="6"/>
        <v>0</v>
      </c>
      <c r="K105" s="190">
        <f>SUMIFS(PSP!AB:AB,PSP!D:D,C105)</f>
        <v>0</v>
      </c>
      <c r="L105" s="189">
        <f t="shared" si="7"/>
        <v>0</v>
      </c>
    </row>
    <row r="106" spans="1:12" s="105" customFormat="1" ht="15" hidden="1" customHeight="1">
      <c r="B106" s="1">
        <v>123</v>
      </c>
      <c r="C106" s="1" t="s">
        <v>996</v>
      </c>
      <c r="D106" s="1" t="s">
        <v>1349</v>
      </c>
      <c r="E106" s="71">
        <f>SUMIFS(OFM!AM:AM,OFM!C:C,C106)</f>
        <v>0</v>
      </c>
      <c r="F106" s="71">
        <f>SUMIFS(FAM!AM:AM,FAM!C:C,C106)</f>
        <v>0</v>
      </c>
      <c r="G106" s="75">
        <f>SUMIFS(B2S!O:O,B2S!C:C,C106)</f>
        <v>0</v>
      </c>
      <c r="H106" s="75">
        <f>SUMIF(TOP!C:C,C106,TOP!L:L)</f>
        <v>0</v>
      </c>
      <c r="I106" s="75">
        <f>SUMIF(LEG!C:C,'Sum MAR'!C134,LEG!L:L)</f>
        <v>0</v>
      </c>
      <c r="J106" s="154">
        <f t="shared" ref="J106:J137" si="8">SUM(E106:I106)</f>
        <v>0</v>
      </c>
      <c r="K106" s="155">
        <f>SUMIFS(PSP!AB:AB,PSP!D:D,C106)</f>
        <v>0</v>
      </c>
      <c r="L106" s="109">
        <f t="shared" ref="L106:L137" si="9">SUM(J106:K106)</f>
        <v>0</v>
      </c>
    </row>
    <row r="107" spans="1:12" s="105" customFormat="1" ht="15" hidden="1" customHeight="1">
      <c r="B107" s="1">
        <v>100</v>
      </c>
      <c r="C107" s="1" t="s">
        <v>973</v>
      </c>
      <c r="D107" s="1" t="s">
        <v>1349</v>
      </c>
      <c r="E107" s="71">
        <f>SUMIFS(OFM!AM:AM,OFM!C:C,C107)</f>
        <v>0</v>
      </c>
      <c r="F107" s="71">
        <f>SUMIFS(FAM!AM:AM,FAM!C:C,C107)</f>
        <v>0</v>
      </c>
      <c r="G107" s="75">
        <f>SUMIFS(B2S!O:O,B2S!C:C,C107)</f>
        <v>0</v>
      </c>
      <c r="H107" s="75">
        <f>SUMIF(TOP!C:C,C107,TOP!L:L)</f>
        <v>0</v>
      </c>
      <c r="I107" s="75">
        <f>SUMIF(LEG!C:C,'Sum MAR'!C111,LEG!L:L)</f>
        <v>0</v>
      </c>
      <c r="J107" s="154">
        <f t="shared" si="8"/>
        <v>0</v>
      </c>
      <c r="K107" s="155">
        <f>SUMIFS(PSP!AB:AB,PSP!D:D,C107)</f>
        <v>0</v>
      </c>
      <c r="L107" s="109">
        <f t="shared" si="9"/>
        <v>0</v>
      </c>
    </row>
    <row r="108" spans="1:12" s="105" customFormat="1" ht="15" hidden="1" customHeight="1">
      <c r="B108" s="102">
        <v>160</v>
      </c>
      <c r="C108" s="103" t="s">
        <v>1318</v>
      </c>
      <c r="D108" s="1" t="s">
        <v>1349</v>
      </c>
      <c r="E108" s="71">
        <f>SUMIFS(OFM!AM:AM,OFM!C:C,C108)</f>
        <v>0</v>
      </c>
      <c r="F108" s="71">
        <f>SUMIFS(FAM!AM:AM,FAM!C:C,C108)</f>
        <v>0</v>
      </c>
      <c r="G108" s="75">
        <f>SUMIFS(B2S!O:O,B2S!C:C,C108)</f>
        <v>0</v>
      </c>
      <c r="H108" s="75">
        <f>SUMIF(TOP!C:C,C108,TOP!L:L)</f>
        <v>0</v>
      </c>
      <c r="I108" s="75">
        <f>SUMIF(LEG!C:C,'Sum MAR'!C171,LEG!L:L)</f>
        <v>0</v>
      </c>
      <c r="J108" s="154">
        <f t="shared" si="8"/>
        <v>0</v>
      </c>
      <c r="K108" s="155">
        <f>SUMIFS(PSP!AB:AB,PSP!D:D,C108)</f>
        <v>0</v>
      </c>
      <c r="L108" s="109">
        <f t="shared" si="9"/>
        <v>0</v>
      </c>
    </row>
    <row r="109" spans="1:12" s="105" customFormat="1" ht="15" hidden="1" customHeight="1">
      <c r="B109" s="1">
        <v>110</v>
      </c>
      <c r="C109" s="1" t="s">
        <v>983</v>
      </c>
      <c r="D109" s="1" t="s">
        <v>1349</v>
      </c>
      <c r="E109" s="71">
        <f>SUMIFS(OFM!AM:AM,OFM!C:C,C109)</f>
        <v>0</v>
      </c>
      <c r="F109" s="71">
        <f>SUMIFS(FAM!AM:AM,FAM!C:C,C109)</f>
        <v>0</v>
      </c>
      <c r="G109" s="75">
        <f>SUMIFS(B2S!O:O,B2S!C:C,C109)</f>
        <v>0</v>
      </c>
      <c r="H109" s="75">
        <f>SUMIF(TOP!C:C,C109,TOP!L:L)</f>
        <v>0</v>
      </c>
      <c r="I109" s="75">
        <f>SUMIF(LEG!C:C,'Sum MAR'!C121,LEG!L:L)</f>
        <v>0</v>
      </c>
      <c r="J109" s="154">
        <f t="shared" si="8"/>
        <v>0</v>
      </c>
      <c r="K109" s="155">
        <f>SUMIFS(PSP!AB:AB,PSP!D:D,C109)</f>
        <v>0</v>
      </c>
      <c r="L109" s="109">
        <f t="shared" si="9"/>
        <v>0</v>
      </c>
    </row>
    <row r="110" spans="1:12" s="105" customFormat="1" ht="15" customHeight="1">
      <c r="B110" s="1">
        <v>46</v>
      </c>
      <c r="C110" s="1" t="s">
        <v>191</v>
      </c>
      <c r="D110" s="1" t="s">
        <v>1349</v>
      </c>
      <c r="E110" s="71">
        <f>SUMIFS(OFM!AM:AM,OFM!C:C,C110)</f>
        <v>0</v>
      </c>
      <c r="F110" s="71">
        <f>SUMIFS(FAM!AM:AM,FAM!C:C,C110)</f>
        <v>26976.75</v>
      </c>
      <c r="G110" s="75">
        <f>SUMIFS(B2S!O:O,B2S!C:C,C110)</f>
        <v>0</v>
      </c>
      <c r="H110" s="75">
        <f>SUMIF(TOP!C:C,C110,TOP!L:L)</f>
        <v>0</v>
      </c>
      <c r="I110" s="75">
        <f>SUMIF(LEG!C:C,'Sum MAR'!C57,LEG!L:L)</f>
        <v>0</v>
      </c>
      <c r="J110" s="154">
        <f t="shared" si="8"/>
        <v>26976.75</v>
      </c>
      <c r="K110" s="155">
        <f>SUMIFS(PSP!AB:AB,PSP!D:D,C110)</f>
        <v>3028.75</v>
      </c>
      <c r="L110" s="109">
        <f t="shared" si="9"/>
        <v>30005.5</v>
      </c>
    </row>
    <row r="111" spans="1:12" s="105" customFormat="1" ht="15" hidden="1" customHeight="1">
      <c r="B111" s="1">
        <v>146</v>
      </c>
      <c r="C111" s="1" t="s">
        <v>1019</v>
      </c>
      <c r="D111" s="1" t="s">
        <v>1349</v>
      </c>
      <c r="E111" s="71">
        <f>SUMIFS(OFM!AM:AM,OFM!C:C,C111)</f>
        <v>0</v>
      </c>
      <c r="F111" s="71">
        <f>SUMIFS(FAM!AM:AM,FAM!C:C,C111)</f>
        <v>0</v>
      </c>
      <c r="G111" s="75">
        <f>SUMIFS(B2S!O:O,B2S!C:C,C111)</f>
        <v>0</v>
      </c>
      <c r="H111" s="75">
        <f>SUMIF(TOP!C:C,C111,TOP!L:L)</f>
        <v>0</v>
      </c>
      <c r="I111" s="75">
        <f>SUMIF(LEG!C:C,'Sum MAR'!C157,LEG!L:L)</f>
        <v>0</v>
      </c>
      <c r="J111" s="154">
        <f t="shared" si="8"/>
        <v>0</v>
      </c>
      <c r="K111" s="155">
        <f>SUMIFS(PSP!AB:AB,PSP!D:D,C111)</f>
        <v>0</v>
      </c>
      <c r="L111" s="109">
        <f t="shared" si="9"/>
        <v>0</v>
      </c>
    </row>
    <row r="112" spans="1:12" s="105" customFormat="1" ht="15" hidden="1" customHeight="1">
      <c r="B112" s="102">
        <v>163</v>
      </c>
      <c r="C112" s="103" t="s">
        <v>1321</v>
      </c>
      <c r="D112" s="1" t="s">
        <v>1349</v>
      </c>
      <c r="E112" s="71">
        <f>SUMIFS(OFM!AM:AM,OFM!C:C,C112)</f>
        <v>0</v>
      </c>
      <c r="F112" s="71">
        <f>SUMIFS(FAM!AM:AM,FAM!C:C,C112)</f>
        <v>0</v>
      </c>
      <c r="G112" s="75">
        <f>SUMIFS(B2S!O:O,B2S!C:C,C112)</f>
        <v>0</v>
      </c>
      <c r="H112" s="75">
        <f>SUMIF(TOP!C:C,C112,TOP!L:L)</f>
        <v>0</v>
      </c>
      <c r="I112" s="75">
        <f>SUMIF(LEG!C:C,'Sum MAR'!C174,LEG!L:L)</f>
        <v>1963</v>
      </c>
      <c r="J112" s="154">
        <f t="shared" si="8"/>
        <v>1963</v>
      </c>
      <c r="K112" s="155">
        <f>SUMIFS(PSP!AB:AB,PSP!D:D,C112)</f>
        <v>0</v>
      </c>
      <c r="L112" s="109">
        <f t="shared" si="9"/>
        <v>1963</v>
      </c>
    </row>
    <row r="113" spans="1:12" s="105" customFormat="1" ht="15" hidden="1" customHeight="1">
      <c r="B113" s="1">
        <v>81</v>
      </c>
      <c r="C113" s="1" t="s">
        <v>955</v>
      </c>
      <c r="D113" s="1" t="s">
        <v>1349</v>
      </c>
      <c r="E113" s="71">
        <f>SUMIFS(OFM!AM:AM,OFM!C:C,C113)</f>
        <v>0</v>
      </c>
      <c r="F113" s="71">
        <f>SUMIFS(FAM!AM:AM,FAM!C:C,C113)</f>
        <v>0</v>
      </c>
      <c r="G113" s="75">
        <f>SUMIFS(B2S!O:O,B2S!C:C,C113)</f>
        <v>0</v>
      </c>
      <c r="H113" s="75">
        <f>SUMIF(TOP!C:C,C113,TOP!L:L)</f>
        <v>0</v>
      </c>
      <c r="I113" s="75">
        <f>SUMIF(LEG!C:C,'Sum MAR'!C92,LEG!L:L)</f>
        <v>0</v>
      </c>
      <c r="J113" s="154">
        <f t="shared" si="8"/>
        <v>0</v>
      </c>
      <c r="K113" s="155">
        <f>SUMIFS(PSP!AB:AB,PSP!D:D,C113)</f>
        <v>0</v>
      </c>
      <c r="L113" s="109">
        <f t="shared" si="9"/>
        <v>0</v>
      </c>
    </row>
    <row r="114" spans="1:12" s="105" customFormat="1" ht="15" hidden="1" customHeight="1">
      <c r="B114" s="1">
        <v>85</v>
      </c>
      <c r="C114" s="1" t="s">
        <v>959</v>
      </c>
      <c r="D114" s="1" t="s">
        <v>1349</v>
      </c>
      <c r="E114" s="71">
        <f>SUMIFS(OFM!AM:AM,OFM!C:C,C114)</f>
        <v>0</v>
      </c>
      <c r="F114" s="71">
        <f>SUMIFS(FAM!AM:AM,FAM!C:C,C114)</f>
        <v>0</v>
      </c>
      <c r="G114" s="75">
        <f>SUMIFS(B2S!O:O,B2S!C:C,C114)</f>
        <v>0</v>
      </c>
      <c r="H114" s="75">
        <f>SUMIF(TOP!C:C,C114,TOP!L:L)</f>
        <v>0</v>
      </c>
      <c r="I114" s="75">
        <f>SUMIF(LEG!C:C,'Sum MAR'!C96,LEG!L:L)</f>
        <v>0</v>
      </c>
      <c r="J114" s="154">
        <f t="shared" si="8"/>
        <v>0</v>
      </c>
      <c r="K114" s="155">
        <f>SUMIFS(PSP!AB:AB,PSP!D:D,C114)</f>
        <v>0</v>
      </c>
      <c r="L114" s="109">
        <f t="shared" si="9"/>
        <v>0</v>
      </c>
    </row>
    <row r="115" spans="1:12" s="105" customFormat="1" ht="15" hidden="1" customHeight="1">
      <c r="B115" s="1">
        <v>87</v>
      </c>
      <c r="C115" s="1" t="s">
        <v>961</v>
      </c>
      <c r="D115" s="1" t="s">
        <v>1349</v>
      </c>
      <c r="E115" s="71">
        <f>SUMIFS(OFM!AM:AM,OFM!C:C,C115)</f>
        <v>0</v>
      </c>
      <c r="F115" s="71">
        <f>SUMIFS(FAM!AM:AM,FAM!C:C,C115)</f>
        <v>0</v>
      </c>
      <c r="G115" s="75">
        <f>SUMIFS(B2S!O:O,B2S!C:C,C115)</f>
        <v>102.5</v>
      </c>
      <c r="H115" s="75">
        <f>SUMIF(TOP!C:C,C115,TOP!L:L)</f>
        <v>0</v>
      </c>
      <c r="I115" s="75">
        <f>SUMIF(LEG!C:C,'Sum MAR'!C98,LEG!L:L)</f>
        <v>0</v>
      </c>
      <c r="J115" s="154">
        <f t="shared" si="8"/>
        <v>102.5</v>
      </c>
      <c r="K115" s="155">
        <f>SUMIFS(PSP!AB:AB,PSP!D:D,C115)</f>
        <v>0</v>
      </c>
      <c r="L115" s="109">
        <f t="shared" si="9"/>
        <v>102.5</v>
      </c>
    </row>
    <row r="116" spans="1:12" s="105" customFormat="1" ht="15" hidden="1" customHeight="1">
      <c r="B116" s="1">
        <v>69</v>
      </c>
      <c r="C116" s="1" t="s">
        <v>947</v>
      </c>
      <c r="D116" s="1" t="s">
        <v>1349</v>
      </c>
      <c r="E116" s="71">
        <f>SUMIFS(OFM!AM:AM,OFM!C:C,C116)</f>
        <v>0</v>
      </c>
      <c r="F116" s="71">
        <f>SUMIFS(FAM!AM:AM,FAM!C:C,C116)</f>
        <v>0</v>
      </c>
      <c r="G116" s="75">
        <f>SUMIFS(B2S!O:O,B2S!C:C,C116)</f>
        <v>0</v>
      </c>
      <c r="H116" s="75">
        <f>SUMIF(TOP!C:C,C116,TOP!L:L)</f>
        <v>0</v>
      </c>
      <c r="I116" s="75">
        <f>SUMIF(LEG!C:C,'Sum MAR'!C80,LEG!L:L)</f>
        <v>0</v>
      </c>
      <c r="J116" s="154">
        <f t="shared" si="8"/>
        <v>0</v>
      </c>
      <c r="K116" s="155">
        <f>SUMIFS(PSP!AB:AB,PSP!D:D,C116)</f>
        <v>0</v>
      </c>
      <c r="L116" s="109">
        <f t="shared" si="9"/>
        <v>0</v>
      </c>
    </row>
    <row r="117" spans="1:12" s="105" customFormat="1" ht="15" hidden="1" customHeight="1">
      <c r="B117" s="1">
        <v>150</v>
      </c>
      <c r="C117" s="1" t="s">
        <v>1023</v>
      </c>
      <c r="D117" s="1" t="s">
        <v>1349</v>
      </c>
      <c r="E117" s="71">
        <f>SUMIFS(OFM!AM:AM,OFM!C:C,C117)</f>
        <v>0</v>
      </c>
      <c r="F117" s="71">
        <f>SUMIFS(FAM!AM:AM,FAM!C:C,C117)</f>
        <v>0</v>
      </c>
      <c r="G117" s="75">
        <f>SUMIFS(B2S!O:O,B2S!C:C,C117)</f>
        <v>0</v>
      </c>
      <c r="H117" s="75">
        <f>SUMIF(TOP!C:C,C117,TOP!L:L)</f>
        <v>0</v>
      </c>
      <c r="I117" s="75">
        <f>SUMIF(LEG!C:C,'Sum MAR'!C161,LEG!L:L)</f>
        <v>0</v>
      </c>
      <c r="J117" s="154">
        <f t="shared" si="8"/>
        <v>0</v>
      </c>
      <c r="K117" s="155">
        <f>SUMIFS(PSP!AB:AB,PSP!D:D,C117)</f>
        <v>0</v>
      </c>
      <c r="L117" s="109">
        <f t="shared" si="9"/>
        <v>0</v>
      </c>
    </row>
    <row r="118" spans="1:12" s="105" customFormat="1" ht="15" hidden="1" customHeight="1">
      <c r="B118" s="1">
        <v>139</v>
      </c>
      <c r="C118" s="1" t="s">
        <v>1012</v>
      </c>
      <c r="D118" s="1" t="s">
        <v>1349</v>
      </c>
      <c r="E118" s="71">
        <f>SUMIFS(OFM!AM:AM,OFM!C:C,C118)</f>
        <v>0</v>
      </c>
      <c r="F118" s="71">
        <f>SUMIFS(FAM!AM:AM,FAM!C:C,C118)</f>
        <v>0</v>
      </c>
      <c r="G118" s="75">
        <f>SUMIFS(B2S!O:O,B2S!C:C,C118)</f>
        <v>0</v>
      </c>
      <c r="H118" s="75">
        <f>SUMIF(TOP!C:C,C118,TOP!L:L)</f>
        <v>0</v>
      </c>
      <c r="I118" s="75">
        <f>SUMIF(LEG!C:C,'Sum MAR'!C150,LEG!L:L)</f>
        <v>0</v>
      </c>
      <c r="J118" s="154">
        <f t="shared" si="8"/>
        <v>0</v>
      </c>
      <c r="K118" s="155">
        <f>SUMIFS(PSP!AB:AB,PSP!D:D,C118)</f>
        <v>0</v>
      </c>
      <c r="L118" s="109">
        <f t="shared" si="9"/>
        <v>0</v>
      </c>
    </row>
    <row r="119" spans="1:12" s="105" customFormat="1" ht="15" customHeight="1">
      <c r="B119" s="1">
        <v>21</v>
      </c>
      <c r="C119" s="1" t="s">
        <v>3</v>
      </c>
      <c r="D119" s="1" t="s">
        <v>1349</v>
      </c>
      <c r="E119" s="71">
        <f>SUMIFS(OFM!AM:AM,OFM!C:C,C119)</f>
        <v>50843.5</v>
      </c>
      <c r="F119" s="71">
        <f>SUMIFS(FAM!AM:AM,FAM!C:C,C119)</f>
        <v>14173.5</v>
      </c>
      <c r="G119" s="75">
        <f>SUMIFS(B2S!O:O,B2S!C:C,C119)</f>
        <v>0</v>
      </c>
      <c r="H119" s="75">
        <f>SUMIF(TOP!C:C,C119,TOP!L:L)</f>
        <v>47</v>
      </c>
      <c r="I119" s="75">
        <f>SUMIF(LEG!C:C,'Sum MAR'!C32,LEG!L:L)</f>
        <v>0</v>
      </c>
      <c r="J119" s="154">
        <f t="shared" si="8"/>
        <v>65064</v>
      </c>
      <c r="K119" s="155">
        <f>SUMIFS(PSP!AB:AB,PSP!D:D,C119)</f>
        <v>11590</v>
      </c>
      <c r="L119" s="109">
        <f t="shared" si="9"/>
        <v>76654</v>
      </c>
    </row>
    <row r="120" spans="1:12" s="105" customFormat="1" ht="15" customHeight="1">
      <c r="B120" s="1">
        <v>72</v>
      </c>
      <c r="C120" s="1" t="s">
        <v>222</v>
      </c>
      <c r="D120" s="1" t="s">
        <v>1349</v>
      </c>
      <c r="E120" s="71">
        <f>SUMIFS(OFM!AM:AM,OFM!C:C,C120)</f>
        <v>0</v>
      </c>
      <c r="F120" s="71">
        <f>SUMIFS(FAM!AM:AM,FAM!C:C,C120)</f>
        <v>8961.75</v>
      </c>
      <c r="G120" s="75">
        <f>SUMIFS(B2S!O:O,B2S!C:C,C120)</f>
        <v>0</v>
      </c>
      <c r="H120" s="75">
        <f>SUMIF(TOP!C:C,C120,TOP!L:L)</f>
        <v>0</v>
      </c>
      <c r="I120" s="75">
        <f>SUMIF(LEG!C:C,'Sum MAR'!C83,LEG!L:L)</f>
        <v>0</v>
      </c>
      <c r="J120" s="154">
        <f t="shared" si="8"/>
        <v>8961.75</v>
      </c>
      <c r="K120" s="155">
        <f>SUMIFS(PSP!AB:AB,PSP!D:D,C120)</f>
        <v>165</v>
      </c>
      <c r="L120" s="109">
        <f t="shared" si="9"/>
        <v>9126.75</v>
      </c>
    </row>
    <row r="121" spans="1:12" s="105" customFormat="1" ht="15" hidden="1" customHeight="1">
      <c r="A121" s="62"/>
      <c r="B121" s="77">
        <v>16</v>
      </c>
      <c r="C121" s="77" t="s">
        <v>931</v>
      </c>
      <c r="D121" s="77" t="s">
        <v>1038</v>
      </c>
      <c r="E121" s="78">
        <f>SUMIFS(OFM!AM:AM,OFM!C:C,C121)</f>
        <v>0</v>
      </c>
      <c r="F121" s="78">
        <f>SUMIFS(FAM!AM:AM,FAM!C:C,C121)</f>
        <v>0</v>
      </c>
      <c r="G121" s="188">
        <f>SUMIFS(B2S!O:O,B2S!C:C,C121)</f>
        <v>0</v>
      </c>
      <c r="H121" s="188">
        <f>SUMIF(TOP!C:C,C121,TOP!L:L)</f>
        <v>0</v>
      </c>
      <c r="I121" s="188">
        <f>SUMIF(LEG!C:C,'Sum MAR'!C27,LEG!L:L)</f>
        <v>0</v>
      </c>
      <c r="J121" s="189">
        <f t="shared" si="8"/>
        <v>0</v>
      </c>
      <c r="K121" s="190">
        <f>SUMIFS(PSP!AB:AB,PSP!D:D,C121)</f>
        <v>0</v>
      </c>
      <c r="L121" s="189">
        <f t="shared" si="9"/>
        <v>0</v>
      </c>
    </row>
    <row r="122" spans="1:12" s="105" customFormat="1" ht="15" customHeight="1">
      <c r="B122" s="1">
        <v>6</v>
      </c>
      <c r="C122" s="1" t="s">
        <v>310</v>
      </c>
      <c r="D122" s="1" t="s">
        <v>1349</v>
      </c>
      <c r="E122" s="71">
        <f>SUMIFS(OFM!AM:AM,OFM!C:C,C122)</f>
        <v>0</v>
      </c>
      <c r="F122" s="71">
        <f>SUMIFS(FAM!AM:AM,FAM!C:C,C122)</f>
        <v>4232.5</v>
      </c>
      <c r="G122" s="75">
        <f>SUMIFS(B2S!O:O,B2S!C:C,C122)</f>
        <v>0</v>
      </c>
      <c r="H122" s="75">
        <f>SUMIF(TOP!C:C,C122,TOP!L:L)</f>
        <v>3923.75</v>
      </c>
      <c r="I122" s="75">
        <f>SUMIF(LEG!C:C,'Sum MAR'!C17,LEG!L:L)</f>
        <v>0</v>
      </c>
      <c r="J122" s="154">
        <f t="shared" si="8"/>
        <v>8156.25</v>
      </c>
      <c r="K122" s="155">
        <f>SUMIFS(PSP!AB:AB,PSP!D:D,C122)</f>
        <v>1207.5</v>
      </c>
      <c r="L122" s="109">
        <f t="shared" si="9"/>
        <v>9363.75</v>
      </c>
    </row>
    <row r="123" spans="1:12" s="105" customFormat="1" ht="15" hidden="1" customHeight="1">
      <c r="B123" s="1">
        <v>93</v>
      </c>
      <c r="C123" s="1" t="s">
        <v>966</v>
      </c>
      <c r="D123" s="1" t="s">
        <v>1349</v>
      </c>
      <c r="E123" s="71">
        <f>SUMIFS(OFM!AM:AM,OFM!C:C,C123)</f>
        <v>0</v>
      </c>
      <c r="F123" s="71">
        <f>SUMIFS(FAM!AM:AM,FAM!C:C,C123)</f>
        <v>0</v>
      </c>
      <c r="G123" s="75">
        <f>SUMIFS(B2S!O:O,B2S!C:C,C123)</f>
        <v>0</v>
      </c>
      <c r="H123" s="75">
        <f>SUMIF(TOP!C:C,C123,TOP!L:L)</f>
        <v>0</v>
      </c>
      <c r="I123" s="75">
        <f>SUMIF(LEG!C:C,'Sum MAR'!C104,LEG!L:L)</f>
        <v>0</v>
      </c>
      <c r="J123" s="154">
        <f t="shared" si="8"/>
        <v>0</v>
      </c>
      <c r="K123" s="155">
        <f>SUMIFS(PSP!AB:AB,PSP!D:D,C123)</f>
        <v>0</v>
      </c>
      <c r="L123" s="109">
        <f t="shared" si="9"/>
        <v>0</v>
      </c>
    </row>
    <row r="124" spans="1:12" s="105" customFormat="1" ht="15" hidden="1" customHeight="1">
      <c r="B124" s="1">
        <v>143</v>
      </c>
      <c r="C124" s="1" t="s">
        <v>1016</v>
      </c>
      <c r="D124" s="1" t="s">
        <v>1349</v>
      </c>
      <c r="E124" s="71">
        <f>SUMIFS(OFM!AM:AM,OFM!C:C,C124)</f>
        <v>0</v>
      </c>
      <c r="F124" s="71">
        <f>SUMIFS(FAM!AM:AM,FAM!C:C,C124)</f>
        <v>0</v>
      </c>
      <c r="G124" s="75">
        <f>SUMIFS(B2S!O:O,B2S!C:C,C124)</f>
        <v>0</v>
      </c>
      <c r="H124" s="75">
        <f>SUMIF(TOP!C:C,C124,TOP!L:L)</f>
        <v>0</v>
      </c>
      <c r="I124" s="75">
        <f>SUMIF(LEG!C:C,'Sum MAR'!C154,LEG!L:L)</f>
        <v>0</v>
      </c>
      <c r="J124" s="154">
        <f t="shared" si="8"/>
        <v>0</v>
      </c>
      <c r="K124" s="155">
        <f>SUMIFS(PSP!AB:AB,PSP!D:D,C124)</f>
        <v>0</v>
      </c>
      <c r="L124" s="109">
        <f t="shared" si="9"/>
        <v>0</v>
      </c>
    </row>
    <row r="125" spans="1:12" s="105" customFormat="1" ht="15" hidden="1" customHeight="1">
      <c r="B125" s="1">
        <v>42</v>
      </c>
      <c r="C125" s="1" t="s">
        <v>934</v>
      </c>
      <c r="D125" s="1" t="s">
        <v>1349</v>
      </c>
      <c r="E125" s="71">
        <f>SUMIFS(OFM!AM:AM,OFM!C:C,C125)</f>
        <v>0</v>
      </c>
      <c r="F125" s="71">
        <f>SUMIFS(FAM!AM:AM,FAM!C:C,C125)</f>
        <v>0</v>
      </c>
      <c r="G125" s="75">
        <f>SUMIFS(B2S!O:O,B2S!C:C,C125)</f>
        <v>0</v>
      </c>
      <c r="H125" s="75">
        <f>SUMIF(TOP!C:C,C125,TOP!L:L)</f>
        <v>0</v>
      </c>
      <c r="I125" s="75">
        <f>SUMIF(LEG!C:C,'Sum MAR'!C53,LEG!L:L)</f>
        <v>0</v>
      </c>
      <c r="J125" s="154">
        <f t="shared" si="8"/>
        <v>0</v>
      </c>
      <c r="K125" s="155">
        <f>SUMIFS(PSP!AB:AB,PSP!D:D,C125)</f>
        <v>0</v>
      </c>
      <c r="L125" s="109">
        <f t="shared" si="9"/>
        <v>0</v>
      </c>
    </row>
    <row r="126" spans="1:12" s="105" customFormat="1" ht="15" hidden="1" customHeight="1">
      <c r="B126" s="1">
        <v>65</v>
      </c>
      <c r="C126" s="1" t="s">
        <v>943</v>
      </c>
      <c r="D126" s="1" t="s">
        <v>1349</v>
      </c>
      <c r="E126" s="71">
        <f>SUMIFS(OFM!AM:AM,OFM!C:C,C126)</f>
        <v>0</v>
      </c>
      <c r="F126" s="71">
        <f>SUMIFS(FAM!AM:AM,FAM!C:C,C126)</f>
        <v>0</v>
      </c>
      <c r="G126" s="75">
        <f>SUMIFS(B2S!O:O,B2S!C:C,C126)</f>
        <v>0</v>
      </c>
      <c r="H126" s="75">
        <f>SUMIF(TOP!C:C,C126,TOP!L:L)</f>
        <v>0</v>
      </c>
      <c r="I126" s="75">
        <f>SUMIF(LEG!C:C,'Sum MAR'!C76,LEG!L:L)</f>
        <v>0</v>
      </c>
      <c r="J126" s="154">
        <f t="shared" si="8"/>
        <v>0</v>
      </c>
      <c r="K126" s="155">
        <f>SUMIFS(PSP!AB:AB,PSP!D:D,C126)</f>
        <v>0</v>
      </c>
      <c r="L126" s="109">
        <f t="shared" si="9"/>
        <v>0</v>
      </c>
    </row>
    <row r="127" spans="1:12" s="105" customFormat="1" ht="15" hidden="1" customHeight="1">
      <c r="A127" s="100"/>
      <c r="B127" s="77">
        <v>0</v>
      </c>
      <c r="C127" s="77" t="s">
        <v>218</v>
      </c>
      <c r="D127" s="77" t="s">
        <v>1038</v>
      </c>
      <c r="E127" s="78">
        <f>SUMIFS(OFM!AM:AM,OFM!C:C,C127)</f>
        <v>0</v>
      </c>
      <c r="F127" s="78">
        <f>SUMIFS(FAM!AM:AM,FAM!C:C,C127)</f>
        <v>3014</v>
      </c>
      <c r="G127" s="188">
        <f>SUMIFS(B2S!O:O,B2S!C:C,C127)</f>
        <v>0</v>
      </c>
      <c r="H127" s="188">
        <f>SUMIF(TOP!C:C,C127,TOP!L:L)</f>
        <v>0</v>
      </c>
      <c r="I127" s="188">
        <f>SUMIF(LEG!C:C,'Sum MAR'!C11,LEG!L:L)</f>
        <v>0</v>
      </c>
      <c r="J127" s="189">
        <f t="shared" si="8"/>
        <v>3014</v>
      </c>
      <c r="K127" s="190">
        <f>SUMIFS(PSP!AB:AB,PSP!D:D,C127)</f>
        <v>0</v>
      </c>
      <c r="L127" s="189">
        <f t="shared" si="9"/>
        <v>3014</v>
      </c>
    </row>
    <row r="128" spans="1:12" s="105" customFormat="1" ht="15" hidden="1" customHeight="1">
      <c r="B128" s="1">
        <v>98</v>
      </c>
      <c r="C128" s="1" t="s">
        <v>971</v>
      </c>
      <c r="D128" s="1" t="s">
        <v>1349</v>
      </c>
      <c r="E128" s="71">
        <f>SUMIFS(OFM!AM:AM,OFM!C:C,C128)</f>
        <v>0</v>
      </c>
      <c r="F128" s="71">
        <f>SUMIFS(FAM!AM:AM,FAM!C:C,C128)</f>
        <v>0</v>
      </c>
      <c r="G128" s="75">
        <f>SUMIFS(B2S!O:O,B2S!C:C,C128)</f>
        <v>0</v>
      </c>
      <c r="H128" s="75">
        <f>SUMIF(TOP!C:C,C128,TOP!L:L)</f>
        <v>0</v>
      </c>
      <c r="I128" s="75">
        <f>SUMIF(LEG!C:C,'Sum MAR'!C109,LEG!L:L)</f>
        <v>0</v>
      </c>
      <c r="J128" s="154">
        <f t="shared" si="8"/>
        <v>0</v>
      </c>
      <c r="K128" s="155">
        <f>SUMIFS(PSP!AB:AB,PSP!D:D,C128)</f>
        <v>0</v>
      </c>
      <c r="L128" s="109">
        <f t="shared" si="9"/>
        <v>0</v>
      </c>
    </row>
    <row r="129" spans="1:12" ht="15" hidden="1" customHeight="1">
      <c r="A129" s="105"/>
      <c r="B129" s="1">
        <v>129</v>
      </c>
      <c r="C129" s="1" t="s">
        <v>1002</v>
      </c>
      <c r="D129" s="1" t="s">
        <v>1349</v>
      </c>
      <c r="E129" s="71">
        <f>SUMIFS(OFM!AM:AM,OFM!C:C,C129)</f>
        <v>0</v>
      </c>
      <c r="F129" s="71">
        <f>SUMIFS(FAM!AM:AM,FAM!C:C,C129)</f>
        <v>0</v>
      </c>
      <c r="G129" s="75">
        <f>SUMIFS(B2S!O:O,B2S!C:C,C129)</f>
        <v>0</v>
      </c>
      <c r="H129" s="75">
        <f>SUMIF(TOP!C:C,C129,TOP!L:L)</f>
        <v>0</v>
      </c>
      <c r="I129" s="75">
        <f>SUMIF(LEG!C:C,'Sum MAR'!C140,LEG!L:L)</f>
        <v>0</v>
      </c>
      <c r="J129" s="154">
        <f t="shared" si="8"/>
        <v>0</v>
      </c>
      <c r="K129" s="155">
        <f>SUMIFS(PSP!AB:AB,PSP!D:D,C129)</f>
        <v>0</v>
      </c>
      <c r="L129" s="109">
        <f t="shared" si="9"/>
        <v>0</v>
      </c>
    </row>
    <row r="130" spans="1:12" s="105" customFormat="1" ht="15" customHeight="1">
      <c r="B130" s="1">
        <v>11</v>
      </c>
      <c r="C130" s="1" t="s">
        <v>204</v>
      </c>
      <c r="D130" s="1" t="s">
        <v>1349</v>
      </c>
      <c r="E130" s="71">
        <f>SUMIFS(OFM!AM:AM,OFM!C:C,C130)</f>
        <v>0</v>
      </c>
      <c r="F130" s="71">
        <f>SUMIFS(FAM!AM:AM,FAM!C:C,C130)</f>
        <v>21354.5</v>
      </c>
      <c r="G130" s="75">
        <f>SUMIFS(B2S!O:O,B2S!C:C,C130)</f>
        <v>0</v>
      </c>
      <c r="H130" s="75">
        <f>SUMIF(TOP!C:C,C130,TOP!L:L)</f>
        <v>3041</v>
      </c>
      <c r="I130" s="75">
        <f>SUMIF(LEG!C:C,'Sum MAR'!C22,LEG!L:L)</f>
        <v>0</v>
      </c>
      <c r="J130" s="154">
        <f t="shared" si="8"/>
        <v>24395.5</v>
      </c>
      <c r="K130" s="155">
        <f>SUMIFS(PSP!AB:AB,PSP!D:D,C130)</f>
        <v>5027.5</v>
      </c>
      <c r="L130" s="109">
        <f t="shared" si="9"/>
        <v>29423</v>
      </c>
    </row>
    <row r="131" spans="1:12" s="105" customFormat="1" ht="15" hidden="1" customHeight="1">
      <c r="B131" s="1">
        <v>99</v>
      </c>
      <c r="C131" s="1" t="s">
        <v>972</v>
      </c>
      <c r="D131" s="1" t="s">
        <v>1349</v>
      </c>
      <c r="E131" s="71">
        <f>SUMIFS(OFM!AM:AM,OFM!C:C,C131)</f>
        <v>0</v>
      </c>
      <c r="F131" s="71">
        <f>SUMIFS(FAM!AM:AM,FAM!C:C,C131)</f>
        <v>0</v>
      </c>
      <c r="G131" s="75">
        <f>SUMIFS(B2S!O:O,B2S!C:C,C131)</f>
        <v>0</v>
      </c>
      <c r="H131" s="75">
        <f>SUMIF(TOP!C:C,C131,TOP!L:L)</f>
        <v>0</v>
      </c>
      <c r="I131" s="75">
        <f>SUMIF(LEG!C:C,'Sum MAR'!C110,LEG!L:L)</f>
        <v>0</v>
      </c>
      <c r="J131" s="154">
        <f t="shared" si="8"/>
        <v>0</v>
      </c>
      <c r="K131" s="155">
        <f>SUMIFS(PSP!AB:AB,PSP!D:D,C131)</f>
        <v>0</v>
      </c>
      <c r="L131" s="109">
        <f t="shared" si="9"/>
        <v>0</v>
      </c>
    </row>
    <row r="132" spans="1:12" s="105" customFormat="1" ht="15" hidden="1" customHeight="1">
      <c r="B132" s="1">
        <v>151</v>
      </c>
      <c r="C132" s="1" t="s">
        <v>1024</v>
      </c>
      <c r="D132" s="1" t="s">
        <v>1349</v>
      </c>
      <c r="E132" s="71">
        <f>SUMIFS(OFM!AM:AM,OFM!C:C,C132)</f>
        <v>0</v>
      </c>
      <c r="F132" s="71">
        <f>SUMIFS(FAM!AM:AM,FAM!C:C,C132)</f>
        <v>0</v>
      </c>
      <c r="G132" s="75">
        <f>SUMIFS(B2S!O:O,B2S!C:C,C132)</f>
        <v>0</v>
      </c>
      <c r="H132" s="75">
        <f>SUMIF(TOP!C:C,C132,TOP!L:L)</f>
        <v>0</v>
      </c>
      <c r="I132" s="75">
        <f>SUMIF(LEG!C:C,'Sum MAR'!C162,LEG!L:L)</f>
        <v>0</v>
      </c>
      <c r="J132" s="154">
        <f t="shared" si="8"/>
        <v>0</v>
      </c>
      <c r="K132" s="155">
        <f>SUMIFS(PSP!AB:AB,PSP!D:D,C132)</f>
        <v>0</v>
      </c>
      <c r="L132" s="109">
        <f t="shared" si="9"/>
        <v>0</v>
      </c>
    </row>
    <row r="133" spans="1:12" s="105" customFormat="1" ht="15" hidden="1" customHeight="1">
      <c r="A133" s="100"/>
      <c r="B133" s="77">
        <v>2</v>
      </c>
      <c r="C133" s="77" t="s">
        <v>930</v>
      </c>
      <c r="D133" s="77" t="s">
        <v>1038</v>
      </c>
      <c r="E133" s="78">
        <f>SUMIFS(OFM!AM:AM,OFM!C:C,C133)</f>
        <v>0</v>
      </c>
      <c r="F133" s="78">
        <f>SUMIFS(FAM!AM:AM,FAM!C:C,C133)</f>
        <v>0</v>
      </c>
      <c r="G133" s="188">
        <f>SUMIFS(B2S!O:O,B2S!C:C,C133)</f>
        <v>0</v>
      </c>
      <c r="H133" s="188">
        <f>SUMIF(TOP!C:C,C133,TOP!L:L)</f>
        <v>0</v>
      </c>
      <c r="I133" s="188">
        <f>SUMIF(LEG!C:C,'Sum MAR'!C14,LEG!L:L)</f>
        <v>0</v>
      </c>
      <c r="J133" s="189">
        <f t="shared" si="8"/>
        <v>0</v>
      </c>
      <c r="K133" s="190">
        <f>SUMIFS(PSP!AB:AB,PSP!D:D,C133)</f>
        <v>0</v>
      </c>
      <c r="L133" s="189">
        <f t="shared" si="9"/>
        <v>0</v>
      </c>
    </row>
    <row r="134" spans="1:12" s="105" customFormat="1" ht="15" hidden="1" customHeight="1">
      <c r="B134" s="1">
        <v>119</v>
      </c>
      <c r="C134" s="1" t="s">
        <v>992</v>
      </c>
      <c r="D134" s="1" t="s">
        <v>1349</v>
      </c>
      <c r="E134" s="71">
        <f>SUMIFS(OFM!AM:AM,OFM!C:C,C134)</f>
        <v>0</v>
      </c>
      <c r="F134" s="71">
        <f>SUMIFS(FAM!AM:AM,FAM!C:C,C134)</f>
        <v>0</v>
      </c>
      <c r="G134" s="75">
        <f>SUMIFS(B2S!O:O,B2S!C:C,C134)</f>
        <v>0</v>
      </c>
      <c r="H134" s="75">
        <f>SUMIF(TOP!C:C,C134,TOP!L:L)</f>
        <v>0</v>
      </c>
      <c r="I134" s="75">
        <f>SUMIF(LEG!C:C,'Sum MAR'!C130,LEG!L:L)</f>
        <v>0</v>
      </c>
      <c r="J134" s="154">
        <f t="shared" si="8"/>
        <v>0</v>
      </c>
      <c r="K134" s="155">
        <f>SUMIFS(PSP!AB:AB,PSP!D:D,C134)</f>
        <v>0</v>
      </c>
      <c r="L134" s="109">
        <f t="shared" si="9"/>
        <v>0</v>
      </c>
    </row>
    <row r="135" spans="1:12" s="105" customFormat="1" ht="15" hidden="1" customHeight="1">
      <c r="B135" s="102">
        <v>167</v>
      </c>
      <c r="C135" s="103" t="s">
        <v>1333</v>
      </c>
      <c r="D135" s="1" t="s">
        <v>1349</v>
      </c>
      <c r="E135" s="71">
        <f>SUMIFS(OFM!AM:AM,OFM!C:C,C135)</f>
        <v>0</v>
      </c>
      <c r="F135" s="71">
        <f>SUMIFS(FAM!AM:AM,FAM!C:C,C135)</f>
        <v>0</v>
      </c>
      <c r="G135" s="75">
        <f>SUMIFS(B2S!O:O,B2S!C:C,C135)</f>
        <v>0</v>
      </c>
      <c r="H135" s="75">
        <f>SUMIF(TOP!C:C,C135,TOP!L:L)</f>
        <v>0</v>
      </c>
      <c r="I135" s="75">
        <f>SUMIF(LEG!C:C,'Sum MAR'!C178,LEG!L:L)</f>
        <v>0</v>
      </c>
      <c r="J135" s="154">
        <f t="shared" si="8"/>
        <v>0</v>
      </c>
      <c r="K135" s="155">
        <f>SUMIFS(PSP!AB:AB,PSP!D:D,C135)</f>
        <v>0</v>
      </c>
      <c r="L135" s="109">
        <f t="shared" si="9"/>
        <v>0</v>
      </c>
    </row>
    <row r="136" spans="1:12" s="105" customFormat="1" ht="15" hidden="1" customHeight="1">
      <c r="B136" s="1">
        <v>113</v>
      </c>
      <c r="C136" s="1" t="s">
        <v>986</v>
      </c>
      <c r="D136" s="1" t="s">
        <v>1349</v>
      </c>
      <c r="E136" s="71">
        <f>SUMIFS(OFM!AM:AM,OFM!C:C,C136)</f>
        <v>0</v>
      </c>
      <c r="F136" s="71">
        <f>SUMIFS(FAM!AM:AM,FAM!C:C,C136)</f>
        <v>0</v>
      </c>
      <c r="G136" s="75">
        <f>SUMIFS(B2S!O:O,B2S!C:C,C136)</f>
        <v>0</v>
      </c>
      <c r="H136" s="75">
        <f>SUMIF(TOP!C:C,C136,TOP!L:L)</f>
        <v>0</v>
      </c>
      <c r="I136" s="75">
        <f>SUMIF(LEG!C:C,'Sum MAR'!C124,LEG!L:L)</f>
        <v>0</v>
      </c>
      <c r="J136" s="154">
        <f t="shared" si="8"/>
        <v>0</v>
      </c>
      <c r="K136" s="155">
        <f>SUMIFS(PSP!AB:AB,PSP!D:D,C136)</f>
        <v>0</v>
      </c>
      <c r="L136" s="109">
        <f t="shared" si="9"/>
        <v>0</v>
      </c>
    </row>
    <row r="137" spans="1:12" s="105" customFormat="1" ht="15" hidden="1" customHeight="1">
      <c r="B137" s="1">
        <v>96</v>
      </c>
      <c r="C137" s="1" t="s">
        <v>969</v>
      </c>
      <c r="D137" s="1" t="s">
        <v>1349</v>
      </c>
      <c r="E137" s="71">
        <f>SUMIFS(OFM!AM:AM,OFM!C:C,C137)</f>
        <v>0</v>
      </c>
      <c r="F137" s="71">
        <f>SUMIFS(FAM!AM:AM,FAM!C:C,C137)</f>
        <v>0</v>
      </c>
      <c r="G137" s="75">
        <f>SUMIFS(B2S!O:O,B2S!C:C,C137)</f>
        <v>0</v>
      </c>
      <c r="H137" s="75">
        <f>SUMIF(TOP!C:C,C137,TOP!L:L)</f>
        <v>0</v>
      </c>
      <c r="I137" s="75">
        <f>SUMIF(LEG!C:C,'Sum MAR'!C107,LEG!L:L)</f>
        <v>0</v>
      </c>
      <c r="J137" s="154">
        <f t="shared" si="8"/>
        <v>0</v>
      </c>
      <c r="K137" s="155">
        <f>SUMIFS(PSP!AB:AB,PSP!D:D,C137)</f>
        <v>0</v>
      </c>
      <c r="L137" s="109">
        <f t="shared" si="9"/>
        <v>0</v>
      </c>
    </row>
    <row r="138" spans="1:12" s="105" customFormat="1" ht="15" hidden="1" customHeight="1">
      <c r="A138" s="100"/>
      <c r="B138" s="77">
        <v>3</v>
      </c>
      <c r="C138" s="77" t="s">
        <v>265</v>
      </c>
      <c r="D138" s="77" t="s">
        <v>1038</v>
      </c>
      <c r="E138" s="78">
        <f>SUMIFS(OFM!AM:AM,OFM!C:C,C138)</f>
        <v>0</v>
      </c>
      <c r="F138" s="78">
        <f>SUMIFS(FAM!AM:AM,FAM!C:C,C138)</f>
        <v>0</v>
      </c>
      <c r="G138" s="188">
        <f>SUMIFS(B2S!O:O,B2S!C:C,C138)</f>
        <v>0</v>
      </c>
      <c r="H138" s="188">
        <f>SUMIF(TOP!C:C,C138,TOP!L:L)</f>
        <v>0</v>
      </c>
      <c r="I138" s="188">
        <f>SUMIF(LEG!C:C,'Sum MAR'!C15,LEG!L:L)</f>
        <v>0</v>
      </c>
      <c r="J138" s="189">
        <f t="shared" ref="J138:J169" si="10">SUM(E138:I138)</f>
        <v>0</v>
      </c>
      <c r="K138" s="190">
        <f>SUMIFS(PSP!AB:AB,PSP!D:D,C138)</f>
        <v>0</v>
      </c>
      <c r="L138" s="189">
        <f t="shared" ref="L138:L169" si="11">SUM(J138:K138)</f>
        <v>0</v>
      </c>
    </row>
    <row r="139" spans="1:12" s="105" customFormat="1" ht="15" hidden="1" customHeight="1">
      <c r="B139" s="1">
        <v>49</v>
      </c>
      <c r="C139" s="1" t="s">
        <v>935</v>
      </c>
      <c r="D139" s="1" t="s">
        <v>1349</v>
      </c>
      <c r="E139" s="71">
        <f>SUMIFS(OFM!AM:AM,OFM!C:C,C139)</f>
        <v>0</v>
      </c>
      <c r="F139" s="71">
        <f>SUMIFS(FAM!AM:AM,FAM!C:C,C139)</f>
        <v>0</v>
      </c>
      <c r="G139" s="75">
        <f>SUMIFS(B2S!O:O,B2S!C:C,C139)</f>
        <v>0</v>
      </c>
      <c r="H139" s="75">
        <f>SUMIF(TOP!C:C,C139,TOP!L:L)</f>
        <v>0</v>
      </c>
      <c r="I139" s="75">
        <f>SUMIF(LEG!C:C,'Sum MAR'!C60,LEG!L:L)</f>
        <v>0</v>
      </c>
      <c r="J139" s="154">
        <f t="shared" si="10"/>
        <v>0</v>
      </c>
      <c r="K139" s="155">
        <f>SUMIFS(PSP!AB:AB,PSP!D:D,C139)</f>
        <v>0</v>
      </c>
      <c r="L139" s="109">
        <f t="shared" si="11"/>
        <v>0</v>
      </c>
    </row>
    <row r="140" spans="1:12" s="105" customFormat="1" ht="15" customHeight="1">
      <c r="B140" s="1">
        <v>22</v>
      </c>
      <c r="C140" s="1" t="s">
        <v>383</v>
      </c>
      <c r="D140" s="1" t="s">
        <v>1349</v>
      </c>
      <c r="E140" s="71">
        <f>SUMIFS(OFM!AM:AM,OFM!C:C,C140)</f>
        <v>0</v>
      </c>
      <c r="F140" s="71">
        <f>SUMIFS(FAM!AM:AM,FAM!C:C,C140)</f>
        <v>0</v>
      </c>
      <c r="G140" s="75">
        <f>SUMIFS(B2S!O:O,B2S!C:C,C140)</f>
        <v>0</v>
      </c>
      <c r="H140" s="75">
        <f>SUMIF(TOP!C:C,C140,TOP!L:L)</f>
        <v>0</v>
      </c>
      <c r="I140" s="75">
        <f>SUMIF(LEG!C:C,'Sum MAR'!C33,LEG!L:L)</f>
        <v>0</v>
      </c>
      <c r="J140" s="154">
        <f t="shared" si="10"/>
        <v>0</v>
      </c>
      <c r="K140" s="155">
        <f>SUMIFS(PSP!AB:AB,PSP!D:D,C140)</f>
        <v>451.25</v>
      </c>
      <c r="L140" s="109">
        <f t="shared" si="11"/>
        <v>451.25</v>
      </c>
    </row>
    <row r="141" spans="1:12" s="105" customFormat="1" ht="15" customHeight="1">
      <c r="B141" s="1">
        <v>30</v>
      </c>
      <c r="C141" s="1" t="s">
        <v>25</v>
      </c>
      <c r="D141" s="1" t="s">
        <v>1349</v>
      </c>
      <c r="E141" s="71">
        <f>SUMIFS(OFM!AM:AM,OFM!C:C,C141)</f>
        <v>5227.5</v>
      </c>
      <c r="F141" s="71">
        <f>SUMIFS(FAM!AM:AM,FAM!C:C,C141)</f>
        <v>351.5</v>
      </c>
      <c r="G141" s="75">
        <f>SUMIFS(B2S!O:O,B2S!C:C,C141)</f>
        <v>0</v>
      </c>
      <c r="H141" s="75">
        <f>SUMIF(TOP!C:C,C141,TOP!L:L)</f>
        <v>0</v>
      </c>
      <c r="I141" s="75">
        <f>SUMIF(LEG!C:C,'Sum MAR'!C41,LEG!L:L)</f>
        <v>0</v>
      </c>
      <c r="J141" s="154">
        <f t="shared" si="10"/>
        <v>5579</v>
      </c>
      <c r="K141" s="155">
        <f>SUMIFS(PSP!AB:AB,PSP!D:D,C141)</f>
        <v>14422.5</v>
      </c>
      <c r="L141" s="109">
        <f t="shared" si="11"/>
        <v>20001.5</v>
      </c>
    </row>
    <row r="142" spans="1:12" s="105" customFormat="1" ht="15" hidden="1" customHeight="1">
      <c r="B142" s="1">
        <v>64</v>
      </c>
      <c r="C142" s="1" t="s">
        <v>942</v>
      </c>
      <c r="D142" s="1" t="s">
        <v>1349</v>
      </c>
      <c r="E142" s="71">
        <f>SUMIFS(OFM!AM:AM,OFM!C:C,C142)</f>
        <v>0</v>
      </c>
      <c r="F142" s="71">
        <f>SUMIFS(FAM!AM:AM,FAM!C:C,C142)</f>
        <v>0</v>
      </c>
      <c r="G142" s="75">
        <f>SUMIFS(B2S!O:O,B2S!C:C,C142)</f>
        <v>0</v>
      </c>
      <c r="H142" s="75">
        <f>SUMIF(TOP!C:C,C142,TOP!L:L)</f>
        <v>0</v>
      </c>
      <c r="I142" s="75">
        <f>SUMIF(LEG!C:C,'Sum MAR'!C75,LEG!L:L)</f>
        <v>0</v>
      </c>
      <c r="J142" s="154">
        <f t="shared" si="10"/>
        <v>0</v>
      </c>
      <c r="K142" s="155">
        <f>SUMIFS(PSP!AB:AB,PSP!D:D,C142)</f>
        <v>0</v>
      </c>
      <c r="L142" s="109">
        <f t="shared" si="11"/>
        <v>0</v>
      </c>
    </row>
    <row r="143" spans="1:12" s="105" customFormat="1" ht="15" hidden="1" customHeight="1">
      <c r="B143" s="102">
        <v>168</v>
      </c>
      <c r="C143" s="103" t="s">
        <v>1324</v>
      </c>
      <c r="D143" s="1" t="s">
        <v>1349</v>
      </c>
      <c r="E143" s="71">
        <f>SUMIFS(OFM!AM:AM,OFM!C:C,C143)</f>
        <v>0</v>
      </c>
      <c r="F143" s="71">
        <f>SUMIFS(FAM!AM:AM,FAM!C:C,C143)</f>
        <v>0</v>
      </c>
      <c r="G143" s="75">
        <f>SUMIFS(B2S!O:O,B2S!C:C,C143)</f>
        <v>0</v>
      </c>
      <c r="H143" s="75">
        <f>SUMIF(TOP!C:C,C143,TOP!L:L)</f>
        <v>0</v>
      </c>
      <c r="I143" s="75">
        <f>SUMIF(LEG!C:C,'Sum MAR'!C179,LEG!L:L)</f>
        <v>0</v>
      </c>
      <c r="J143" s="154">
        <f t="shared" si="10"/>
        <v>0</v>
      </c>
      <c r="K143" s="155">
        <f>SUMIFS(PSP!AB:AB,PSP!D:D,C143)</f>
        <v>0</v>
      </c>
      <c r="L143" s="109">
        <f t="shared" si="11"/>
        <v>0</v>
      </c>
    </row>
    <row r="144" spans="1:12" s="105" customFormat="1" ht="15" hidden="1" customHeight="1">
      <c r="B144" s="1">
        <v>68</v>
      </c>
      <c r="C144" s="1" t="s">
        <v>946</v>
      </c>
      <c r="D144" s="1" t="s">
        <v>1349</v>
      </c>
      <c r="E144" s="71">
        <f>SUMIFS(OFM!AM:AM,OFM!C:C,C144)</f>
        <v>0</v>
      </c>
      <c r="F144" s="71">
        <f>SUMIFS(FAM!AM:AM,FAM!C:C,C144)</f>
        <v>0</v>
      </c>
      <c r="G144" s="75">
        <f>SUMIFS(B2S!O:O,B2S!C:C,C144)</f>
        <v>0</v>
      </c>
      <c r="H144" s="75">
        <f>SUMIF(TOP!C:C,C144,TOP!L:L)</f>
        <v>0</v>
      </c>
      <c r="I144" s="75">
        <f>SUMIF(LEG!C:C,'Sum MAR'!C79,LEG!L:L)</f>
        <v>0</v>
      </c>
      <c r="J144" s="154">
        <f t="shared" si="10"/>
        <v>0</v>
      </c>
      <c r="K144" s="155">
        <f>SUMIFS(PSP!AB:AB,PSP!D:D,C144)</f>
        <v>0</v>
      </c>
      <c r="L144" s="109">
        <f t="shared" si="11"/>
        <v>0</v>
      </c>
    </row>
    <row r="145" spans="1:12" s="105" customFormat="1" ht="15" hidden="1" customHeight="1">
      <c r="B145" s="1">
        <v>62</v>
      </c>
      <c r="C145" s="1" t="s">
        <v>581</v>
      </c>
      <c r="D145" s="1" t="s">
        <v>1349</v>
      </c>
      <c r="E145" s="71">
        <f>SUMIFS(OFM!AM:AM,OFM!C:C,C145)</f>
        <v>0</v>
      </c>
      <c r="F145" s="71">
        <f>SUMIFS(FAM!AM:AM,FAM!C:C,C145)</f>
        <v>0</v>
      </c>
      <c r="G145" s="75">
        <f>SUMIFS(B2S!O:O,B2S!C:C,C145)</f>
        <v>0</v>
      </c>
      <c r="H145" s="75">
        <f>SUMIF(TOP!C:C,C145,TOP!L:L)</f>
        <v>0</v>
      </c>
      <c r="I145" s="75">
        <f>SUMIF(LEG!C:C,'Sum MAR'!C73,LEG!L:L)</f>
        <v>0</v>
      </c>
      <c r="J145" s="154">
        <f t="shared" si="10"/>
        <v>0</v>
      </c>
      <c r="K145" s="155">
        <f>SUMIFS(PSP!AB:AB,PSP!D:D,C145)</f>
        <v>0</v>
      </c>
      <c r="L145" s="109">
        <f t="shared" si="11"/>
        <v>0</v>
      </c>
    </row>
    <row r="146" spans="1:12" ht="15" hidden="1" customHeight="1">
      <c r="A146" s="105"/>
      <c r="B146" s="1">
        <v>101</v>
      </c>
      <c r="C146" s="1" t="s">
        <v>974</v>
      </c>
      <c r="D146" s="1" t="s">
        <v>1349</v>
      </c>
      <c r="E146" s="71">
        <f>SUMIFS(OFM!AM:AM,OFM!C:C,C146)</f>
        <v>0</v>
      </c>
      <c r="F146" s="71">
        <f>SUMIFS(FAM!AM:AM,FAM!C:C,C146)</f>
        <v>0</v>
      </c>
      <c r="G146" s="75">
        <f>SUMIFS(B2S!O:O,B2S!C:C,C146)</f>
        <v>0</v>
      </c>
      <c r="H146" s="75">
        <f>SUMIF(TOP!C:C,C146,TOP!L:L)</f>
        <v>0</v>
      </c>
      <c r="I146" s="75">
        <f>SUMIF(LEG!C:C,'Sum MAR'!C112,LEG!L:L)</f>
        <v>0</v>
      </c>
      <c r="J146" s="154">
        <f t="shared" si="10"/>
        <v>0</v>
      </c>
      <c r="K146" s="155">
        <f>SUMIFS(PSP!AB:AB,PSP!D:D,C146)</f>
        <v>0</v>
      </c>
      <c r="L146" s="109">
        <f t="shared" si="11"/>
        <v>0</v>
      </c>
    </row>
    <row r="147" spans="1:12" ht="15" hidden="1" customHeight="1">
      <c r="A147" s="105"/>
      <c r="B147" s="1">
        <v>71</v>
      </c>
      <c r="C147" s="1" t="s">
        <v>949</v>
      </c>
      <c r="D147" s="1" t="s">
        <v>1349</v>
      </c>
      <c r="E147" s="71">
        <f>SUMIFS(OFM!AM:AM,OFM!C:C,C147)</f>
        <v>0</v>
      </c>
      <c r="F147" s="71">
        <f>SUMIFS(FAM!AM:AM,FAM!C:C,C147)</f>
        <v>0</v>
      </c>
      <c r="G147" s="75">
        <f>SUMIFS(B2S!O:O,B2S!C:C,C147)</f>
        <v>0</v>
      </c>
      <c r="H147" s="75">
        <f>SUMIF(TOP!C:C,C147,TOP!L:L)</f>
        <v>0</v>
      </c>
      <c r="I147" s="75">
        <f>SUMIF(LEG!C:C,'Sum MAR'!C82,LEG!L:L)</f>
        <v>0</v>
      </c>
      <c r="J147" s="154">
        <f t="shared" si="10"/>
        <v>0</v>
      </c>
      <c r="K147" s="155">
        <f>SUMIFS(PSP!AB:AB,PSP!D:D,C147)</f>
        <v>0</v>
      </c>
      <c r="L147" s="109">
        <f t="shared" si="11"/>
        <v>0</v>
      </c>
    </row>
    <row r="148" spans="1:12" ht="15" hidden="1" customHeight="1">
      <c r="A148" s="105"/>
      <c r="B148" s="1">
        <v>115</v>
      </c>
      <c r="C148" s="1" t="s">
        <v>988</v>
      </c>
      <c r="D148" s="1" t="s">
        <v>1349</v>
      </c>
      <c r="E148" s="71">
        <f>SUMIFS(OFM!AM:AM,OFM!C:C,C148)</f>
        <v>0</v>
      </c>
      <c r="F148" s="71">
        <f>SUMIFS(FAM!AM:AM,FAM!C:C,C148)</f>
        <v>0</v>
      </c>
      <c r="G148" s="75">
        <f>SUMIFS(B2S!O:O,B2S!C:C,C148)</f>
        <v>0</v>
      </c>
      <c r="H148" s="75">
        <f>SUMIF(TOP!C:C,C148,TOP!L:L)</f>
        <v>0</v>
      </c>
      <c r="I148" s="75">
        <f>SUMIF(LEG!C:C,'Sum MAR'!C126,LEG!L:L)</f>
        <v>0</v>
      </c>
      <c r="J148" s="154">
        <f t="shared" si="10"/>
        <v>0</v>
      </c>
      <c r="K148" s="155">
        <f>SUMIFS(PSP!AB:AB,PSP!D:D,C148)</f>
        <v>0</v>
      </c>
      <c r="L148" s="109">
        <f t="shared" si="11"/>
        <v>0</v>
      </c>
    </row>
    <row r="149" spans="1:12" s="105" customFormat="1" ht="15" customHeight="1">
      <c r="B149" s="1">
        <v>25</v>
      </c>
      <c r="C149" s="1" t="s">
        <v>12</v>
      </c>
      <c r="D149" s="1" t="s">
        <v>1349</v>
      </c>
      <c r="E149" s="71">
        <f>SUMIFS(OFM!AM:AM,OFM!C:C,C149)</f>
        <v>7242.75</v>
      </c>
      <c r="F149" s="71">
        <f>SUMIFS(FAM!AM:AM,FAM!C:C,C149)</f>
        <v>9245.25</v>
      </c>
      <c r="G149" s="75">
        <f>SUMIFS(B2S!O:O,B2S!C:C,C149)</f>
        <v>0</v>
      </c>
      <c r="H149" s="75">
        <f>SUMIF(TOP!C:C,C149,TOP!L:L)</f>
        <v>0</v>
      </c>
      <c r="I149" s="75">
        <f>SUMIF(LEG!C:C,'Sum MAR'!C36,LEG!L:L)</f>
        <v>0</v>
      </c>
      <c r="J149" s="154">
        <f t="shared" si="10"/>
        <v>16488</v>
      </c>
      <c r="K149" s="155">
        <f>SUMIFS(PSP!AB:AB,PSP!D:D,C149)</f>
        <v>30263.75</v>
      </c>
      <c r="L149" s="109">
        <f t="shared" si="11"/>
        <v>46751.75</v>
      </c>
    </row>
    <row r="150" spans="1:12" s="105" customFormat="1" ht="15" hidden="1" customHeight="1">
      <c r="A150" s="100"/>
      <c r="B150" s="77">
        <v>91</v>
      </c>
      <c r="C150" s="77" t="s">
        <v>40</v>
      </c>
      <c r="D150" s="77" t="s">
        <v>1038</v>
      </c>
      <c r="E150" s="78">
        <f>SUMIFS(OFM!AM:AM,OFM!C:C,C150)</f>
        <v>11107.75</v>
      </c>
      <c r="F150" s="78">
        <f>SUMIFS(FAM!AM:AM,FAM!C:C,C150)</f>
        <v>0</v>
      </c>
      <c r="G150" s="188">
        <f>SUMIFS(B2S!O:O,B2S!C:C,C150)</f>
        <v>0</v>
      </c>
      <c r="H150" s="188">
        <f>SUMIF(TOP!C:C,C150,TOP!L:L)</f>
        <v>0</v>
      </c>
      <c r="I150" s="188">
        <f>SUMIF(LEG!C:C,'Sum MAR'!C102,LEG!L:L)</f>
        <v>0</v>
      </c>
      <c r="J150" s="189">
        <f t="shared" si="10"/>
        <v>11107.75</v>
      </c>
      <c r="K150" s="190">
        <f>SUMIFS(PSP!AB:AB,PSP!D:D,C150)</f>
        <v>0</v>
      </c>
      <c r="L150" s="189">
        <f t="shared" si="11"/>
        <v>11107.75</v>
      </c>
    </row>
    <row r="151" spans="1:12" s="105" customFormat="1" ht="15" hidden="1" customHeight="1">
      <c r="A151" s="62"/>
      <c r="B151" s="77">
        <v>118</v>
      </c>
      <c r="C151" s="77" t="s">
        <v>991</v>
      </c>
      <c r="D151" s="77" t="s">
        <v>1038</v>
      </c>
      <c r="E151" s="78">
        <f>SUMIFS(OFM!AM:AM,OFM!C:C,C151)</f>
        <v>0</v>
      </c>
      <c r="F151" s="78">
        <f>SUMIFS(FAM!AM:AM,FAM!C:C,C151)</f>
        <v>0</v>
      </c>
      <c r="G151" s="188">
        <f>SUMIFS(B2S!O:O,B2S!C:C,C151)</f>
        <v>0</v>
      </c>
      <c r="H151" s="188">
        <f>SUMIF(TOP!C:C,C151,TOP!L:L)</f>
        <v>0</v>
      </c>
      <c r="I151" s="188">
        <f>SUMIF(LEG!C:C,'Sum MAR'!C129,LEG!L:L)</f>
        <v>0</v>
      </c>
      <c r="J151" s="189">
        <f t="shared" si="10"/>
        <v>0</v>
      </c>
      <c r="K151" s="190">
        <f>SUMIFS(PSP!AB:AB,PSP!D:D,C151)</f>
        <v>0</v>
      </c>
      <c r="L151" s="189">
        <f t="shared" si="11"/>
        <v>0</v>
      </c>
    </row>
    <row r="152" spans="1:12" s="105" customFormat="1" ht="15" hidden="1" customHeight="1">
      <c r="B152" s="1">
        <v>142</v>
      </c>
      <c r="C152" s="1" t="s">
        <v>1015</v>
      </c>
      <c r="D152" s="1" t="s">
        <v>1349</v>
      </c>
      <c r="E152" s="71">
        <f>SUMIFS(OFM!AM:AM,OFM!C:C,C152)</f>
        <v>0</v>
      </c>
      <c r="F152" s="71">
        <f>SUMIFS(FAM!AM:AM,FAM!C:C,C152)</f>
        <v>0</v>
      </c>
      <c r="G152" s="75">
        <f>SUMIFS(B2S!O:O,B2S!C:C,C152)</f>
        <v>0</v>
      </c>
      <c r="H152" s="75">
        <f>SUMIF(TOP!C:C,C152,TOP!L:L)</f>
        <v>0</v>
      </c>
      <c r="I152" s="75">
        <f>SUMIF(LEG!C:C,'Sum MAR'!C153,LEG!L:L)</f>
        <v>0</v>
      </c>
      <c r="J152" s="154">
        <f t="shared" si="10"/>
        <v>0</v>
      </c>
      <c r="K152" s="155">
        <f>SUMIFS(PSP!AB:AB,PSP!D:D,C152)</f>
        <v>0</v>
      </c>
      <c r="L152" s="109">
        <f t="shared" si="11"/>
        <v>0</v>
      </c>
    </row>
    <row r="153" spans="1:12" s="105" customFormat="1" ht="15" hidden="1" customHeight="1">
      <c r="B153" s="1">
        <v>59</v>
      </c>
      <c r="C153" s="1" t="s">
        <v>938</v>
      </c>
      <c r="D153" s="1" t="s">
        <v>1349</v>
      </c>
      <c r="E153" s="71">
        <f>SUMIFS(OFM!AM:AM,OFM!C:C,C153)</f>
        <v>0</v>
      </c>
      <c r="F153" s="71">
        <f>SUMIFS(FAM!AM:AM,FAM!C:C,C153)</f>
        <v>0</v>
      </c>
      <c r="G153" s="75">
        <f>SUMIFS(B2S!O:O,B2S!C:C,C153)</f>
        <v>0</v>
      </c>
      <c r="H153" s="75">
        <f>SUMIF(TOP!C:C,C153,TOP!L:L)</f>
        <v>0</v>
      </c>
      <c r="I153" s="75">
        <f>SUMIF(LEG!C:C,'Sum MAR'!C70,LEG!L:L)</f>
        <v>0</v>
      </c>
      <c r="J153" s="154">
        <f t="shared" si="10"/>
        <v>0</v>
      </c>
      <c r="K153" s="155">
        <f>SUMIFS(PSP!AB:AB,PSP!D:D,C153)</f>
        <v>0</v>
      </c>
      <c r="L153" s="109">
        <f t="shared" si="11"/>
        <v>0</v>
      </c>
    </row>
    <row r="154" spans="1:12" s="105" customFormat="1" ht="15" customHeight="1">
      <c r="B154" s="1">
        <v>43</v>
      </c>
      <c r="C154" s="1" t="s">
        <v>515</v>
      </c>
      <c r="D154" s="1" t="s">
        <v>1349</v>
      </c>
      <c r="E154" s="71">
        <f>SUMIFS(OFM!AM:AM,OFM!C:C,C154)</f>
        <v>0</v>
      </c>
      <c r="F154" s="71">
        <f>SUMIFS(FAM!AM:AM,FAM!C:C,C154)</f>
        <v>625</v>
      </c>
      <c r="G154" s="75">
        <f>SUMIFS(B2S!O:O,B2S!C:C,C154)</f>
        <v>0</v>
      </c>
      <c r="H154" s="75">
        <f>SUMIF(TOP!C:C,C154,TOP!L:L)</f>
        <v>961</v>
      </c>
      <c r="I154" s="75">
        <f>SUMIF(LEG!C:C,'Sum MAR'!C54,LEG!L:L)</f>
        <v>0</v>
      </c>
      <c r="J154" s="154">
        <f t="shared" si="10"/>
        <v>1586</v>
      </c>
      <c r="K154" s="155">
        <f>SUMIFS(PSP!AB:AB,PSP!D:D,C154)</f>
        <v>1452.5</v>
      </c>
      <c r="L154" s="109">
        <f t="shared" si="11"/>
        <v>3038.5</v>
      </c>
    </row>
    <row r="155" spans="1:12" s="105" customFormat="1" ht="15" hidden="1" customHeight="1">
      <c r="B155" s="1">
        <v>127</v>
      </c>
      <c r="C155" s="1" t="s">
        <v>1000</v>
      </c>
      <c r="D155" s="1" t="s">
        <v>1349</v>
      </c>
      <c r="E155" s="71">
        <f>SUMIFS(OFM!AM:AM,OFM!C:C,C155)</f>
        <v>0</v>
      </c>
      <c r="F155" s="71">
        <f>SUMIFS(FAM!AM:AM,FAM!C:C,C155)</f>
        <v>0</v>
      </c>
      <c r="G155" s="75">
        <f>SUMIFS(B2S!O:O,B2S!C:C,C155)</f>
        <v>0</v>
      </c>
      <c r="H155" s="75">
        <f>SUMIF(TOP!C:C,C155,TOP!L:L)</f>
        <v>0</v>
      </c>
      <c r="I155" s="75">
        <f>SUMIF(LEG!C:C,'Sum MAR'!C138,LEG!L:L)</f>
        <v>0</v>
      </c>
      <c r="J155" s="154">
        <f t="shared" si="10"/>
        <v>0</v>
      </c>
      <c r="K155" s="155">
        <f>SUMIFS(PSP!AB:AB,PSP!D:D,C155)</f>
        <v>0</v>
      </c>
      <c r="L155" s="109">
        <f t="shared" si="11"/>
        <v>0</v>
      </c>
    </row>
    <row r="156" spans="1:12" s="105" customFormat="1" ht="15" customHeight="1">
      <c r="B156" s="1">
        <v>31</v>
      </c>
      <c r="C156" s="1" t="s">
        <v>284</v>
      </c>
      <c r="D156" s="1" t="s">
        <v>1349</v>
      </c>
      <c r="E156" s="71">
        <f>SUMIFS(OFM!AM:AM,OFM!C:C,C156)</f>
        <v>6772.75</v>
      </c>
      <c r="F156" s="71">
        <f>SUMIFS(FAM!AM:AM,FAM!C:C,C156)</f>
        <v>7007.5</v>
      </c>
      <c r="G156" s="75">
        <f>SUMIFS(B2S!O:O,B2S!C:C,C156)</f>
        <v>0</v>
      </c>
      <c r="H156" s="75">
        <f>SUMIF(TOP!C:C,C156,TOP!L:L)</f>
        <v>0</v>
      </c>
      <c r="I156" s="75">
        <f>SUMIF(LEG!C:C,'Sum MAR'!C42,LEG!L:L)</f>
        <v>0</v>
      </c>
      <c r="J156" s="154">
        <f t="shared" si="10"/>
        <v>13780.25</v>
      </c>
      <c r="K156" s="155">
        <f>SUMIFS(PSP!AB:AB,PSP!D:D,C156)</f>
        <v>13921.25</v>
      </c>
      <c r="L156" s="109">
        <f t="shared" si="11"/>
        <v>27701.5</v>
      </c>
    </row>
    <row r="157" spans="1:12" s="105" customFormat="1" ht="15" customHeight="1">
      <c r="B157" s="1">
        <v>50</v>
      </c>
      <c r="C157" s="1" t="s">
        <v>66</v>
      </c>
      <c r="D157" s="1" t="s">
        <v>1349</v>
      </c>
      <c r="E157" s="71">
        <f>SUMIFS(OFM!AM:AM,OFM!C:C,C157)</f>
        <v>0</v>
      </c>
      <c r="F157" s="71">
        <f>SUMIFS(FAM!AM:AM,FAM!C:C,C157)</f>
        <v>2340.25</v>
      </c>
      <c r="G157" s="75">
        <f>SUMIFS(B2S!O:O,B2S!C:C,C157)</f>
        <v>0</v>
      </c>
      <c r="H157" s="75">
        <f>SUMIF(TOP!C:C,C157,TOP!L:L)</f>
        <v>0</v>
      </c>
      <c r="I157" s="75">
        <f>SUMIF(LEG!C:C,'Sum MAR'!C61,LEG!L:L)</f>
        <v>0</v>
      </c>
      <c r="J157" s="154">
        <f t="shared" si="10"/>
        <v>2340.25</v>
      </c>
      <c r="K157" s="155">
        <f>SUMIFS(PSP!AB:AB,PSP!D:D,C157)</f>
        <v>4287.5</v>
      </c>
      <c r="L157" s="109">
        <f t="shared" si="11"/>
        <v>6627.75</v>
      </c>
    </row>
    <row r="158" spans="1:12" s="105" customFormat="1" ht="15" hidden="1" customHeight="1">
      <c r="B158" s="1">
        <v>134</v>
      </c>
      <c r="C158" s="1" t="s">
        <v>1007</v>
      </c>
      <c r="D158" s="1" t="s">
        <v>1349</v>
      </c>
      <c r="E158" s="71">
        <f>SUMIFS(OFM!AM:AM,OFM!C:C,C158)</f>
        <v>0</v>
      </c>
      <c r="F158" s="71">
        <f>SUMIFS(FAM!AM:AM,FAM!C:C,C158)</f>
        <v>0</v>
      </c>
      <c r="G158" s="75">
        <f>SUMIFS(B2S!O:O,B2S!C:C,C158)</f>
        <v>0</v>
      </c>
      <c r="H158" s="75">
        <f>SUMIF(TOP!C:C,C158,TOP!L:L)</f>
        <v>0</v>
      </c>
      <c r="I158" s="75">
        <f>SUMIF(LEG!C:C,'Sum MAR'!C145,LEG!L:L)</f>
        <v>0</v>
      </c>
      <c r="J158" s="154">
        <f t="shared" si="10"/>
        <v>0</v>
      </c>
      <c r="K158" s="155">
        <f>SUMIFS(PSP!AB:AB,PSP!D:D,C158)</f>
        <v>0</v>
      </c>
      <c r="L158" s="109">
        <f t="shared" si="11"/>
        <v>0</v>
      </c>
    </row>
    <row r="159" spans="1:12" s="105" customFormat="1" ht="15" hidden="1" customHeight="1">
      <c r="B159" s="1">
        <v>128</v>
      </c>
      <c r="C159" s="1" t="s">
        <v>1001</v>
      </c>
      <c r="D159" s="1" t="s">
        <v>1349</v>
      </c>
      <c r="E159" s="71">
        <f>SUMIFS(OFM!AM:AM,OFM!C:C,C159)</f>
        <v>0</v>
      </c>
      <c r="F159" s="71">
        <f>SUMIFS(FAM!AM:AM,FAM!C:C,C159)</f>
        <v>0</v>
      </c>
      <c r="G159" s="75">
        <f>SUMIFS(B2S!O:O,B2S!C:C,C159)</f>
        <v>0</v>
      </c>
      <c r="H159" s="75">
        <f>SUMIF(TOP!C:C,C159,TOP!L:L)</f>
        <v>0</v>
      </c>
      <c r="I159" s="75">
        <f>SUMIF(LEG!C:C,'Sum MAR'!C139,LEG!L:L)</f>
        <v>0</v>
      </c>
      <c r="J159" s="154">
        <f t="shared" si="10"/>
        <v>0</v>
      </c>
      <c r="K159" s="155">
        <f>SUMIFS(PSP!AB:AB,PSP!D:D,C159)</f>
        <v>0</v>
      </c>
      <c r="L159" s="109">
        <f t="shared" si="11"/>
        <v>0</v>
      </c>
    </row>
    <row r="160" spans="1:12" s="105" customFormat="1" ht="15" hidden="1" customHeight="1">
      <c r="B160" s="1">
        <v>152</v>
      </c>
      <c r="C160" s="1" t="s">
        <v>1025</v>
      </c>
      <c r="D160" s="1" t="s">
        <v>1349</v>
      </c>
      <c r="E160" s="71">
        <f>SUMIFS(OFM!AM:AM,OFM!C:C,C160)</f>
        <v>0</v>
      </c>
      <c r="F160" s="71">
        <f>SUMIFS(FAM!AM:AM,FAM!C:C,C160)</f>
        <v>0</v>
      </c>
      <c r="G160" s="75">
        <f>SUMIFS(B2S!O:O,B2S!C:C,C160)</f>
        <v>0</v>
      </c>
      <c r="H160" s="75">
        <f>SUMIF(TOP!C:C,C160,TOP!L:L)</f>
        <v>0</v>
      </c>
      <c r="I160" s="75">
        <f>SUMIF(LEG!C:C,'Sum MAR'!C163,LEG!L:L)</f>
        <v>0</v>
      </c>
      <c r="J160" s="154">
        <f t="shared" si="10"/>
        <v>0</v>
      </c>
      <c r="K160" s="155">
        <f>SUMIFS(PSP!AB:AB,PSP!D:D,C160)</f>
        <v>0</v>
      </c>
      <c r="L160" s="109">
        <f t="shared" si="11"/>
        <v>0</v>
      </c>
    </row>
    <row r="161" spans="1:12" s="105" customFormat="1" ht="15" hidden="1" customHeight="1">
      <c r="A161" s="62"/>
      <c r="B161" s="77">
        <v>137</v>
      </c>
      <c r="C161" s="77" t="s">
        <v>1010</v>
      </c>
      <c r="D161" s="77" t="s">
        <v>1038</v>
      </c>
      <c r="E161" s="78">
        <f>SUMIFS(OFM!AM:AM,OFM!C:C,C161)</f>
        <v>0</v>
      </c>
      <c r="F161" s="78">
        <f>SUMIFS(FAM!AM:AM,FAM!C:C,C161)</f>
        <v>0</v>
      </c>
      <c r="G161" s="188">
        <f>SUMIFS(B2S!O:O,B2S!C:C,C161)</f>
        <v>0</v>
      </c>
      <c r="H161" s="188">
        <f>SUMIF(TOP!C:C,C161,TOP!L:L)</f>
        <v>0</v>
      </c>
      <c r="I161" s="188">
        <f>SUMIF(LEG!C:C,'Sum MAR'!C148,LEG!L:L)</f>
        <v>0</v>
      </c>
      <c r="J161" s="189">
        <f t="shared" si="10"/>
        <v>0</v>
      </c>
      <c r="K161" s="190">
        <f>SUMIFS(PSP!AB:AB,PSP!D:D,C161)</f>
        <v>0</v>
      </c>
      <c r="L161" s="189">
        <f t="shared" si="11"/>
        <v>0</v>
      </c>
    </row>
    <row r="162" spans="1:12" s="105" customFormat="1" ht="15" hidden="1" customHeight="1">
      <c r="B162" s="1">
        <v>148</v>
      </c>
      <c r="C162" s="1" t="s">
        <v>1021</v>
      </c>
      <c r="D162" s="1" t="s">
        <v>1349</v>
      </c>
      <c r="E162" s="71">
        <f>SUMIFS(OFM!AM:AM,OFM!C:C,C162)</f>
        <v>0</v>
      </c>
      <c r="F162" s="71">
        <f>SUMIFS(FAM!AM:AM,FAM!C:C,C162)</f>
        <v>0</v>
      </c>
      <c r="G162" s="75">
        <f>SUMIFS(B2S!O:O,B2S!C:C,C162)</f>
        <v>0</v>
      </c>
      <c r="H162" s="75">
        <f>SUMIF(TOP!C:C,C162,TOP!L:L)</f>
        <v>0</v>
      </c>
      <c r="I162" s="75">
        <f>SUMIF(LEG!C:C,'Sum MAR'!C159,LEG!L:L)</f>
        <v>0</v>
      </c>
      <c r="J162" s="154">
        <f t="shared" si="10"/>
        <v>0</v>
      </c>
      <c r="K162" s="155">
        <f>SUMIFS(PSP!AB:AB,PSP!D:D,C162)</f>
        <v>0</v>
      </c>
      <c r="L162" s="109">
        <f t="shared" si="11"/>
        <v>0</v>
      </c>
    </row>
    <row r="163" spans="1:12" s="105" customFormat="1" ht="15" hidden="1" customHeight="1">
      <c r="B163" s="102">
        <v>162</v>
      </c>
      <c r="C163" s="103" t="s">
        <v>1320</v>
      </c>
      <c r="D163" s="1" t="s">
        <v>1349</v>
      </c>
      <c r="E163" s="71">
        <f>SUMIFS(OFM!AM:AM,OFM!C:C,C163)</f>
        <v>0</v>
      </c>
      <c r="F163" s="71">
        <f>SUMIFS(FAM!AM:AM,FAM!C:C,C163)</f>
        <v>0</v>
      </c>
      <c r="G163" s="75">
        <f>SUMIFS(B2S!O:O,B2S!C:C,C163)</f>
        <v>0</v>
      </c>
      <c r="H163" s="75">
        <f>SUMIF(TOP!C:C,C163,TOP!L:L)</f>
        <v>0</v>
      </c>
      <c r="I163" s="75">
        <f>SUMIF(LEG!C:C,'Sum MAR'!C173,LEG!L:L)</f>
        <v>0</v>
      </c>
      <c r="J163" s="154">
        <f t="shared" si="10"/>
        <v>0</v>
      </c>
      <c r="K163" s="155">
        <f>SUMIFS(PSP!AB:AB,PSP!D:D,C163)</f>
        <v>0</v>
      </c>
      <c r="L163" s="109">
        <f t="shared" si="11"/>
        <v>0</v>
      </c>
    </row>
    <row r="164" spans="1:12" s="105" customFormat="1" ht="15" hidden="1" customHeight="1">
      <c r="B164" s="1">
        <v>117</v>
      </c>
      <c r="C164" s="1" t="s">
        <v>990</v>
      </c>
      <c r="D164" s="1" t="s">
        <v>1349</v>
      </c>
      <c r="E164" s="71">
        <f>SUMIFS(OFM!AM:AM,OFM!C:C,C164)</f>
        <v>0</v>
      </c>
      <c r="F164" s="71">
        <f>SUMIFS(FAM!AM:AM,FAM!C:C,C164)</f>
        <v>0</v>
      </c>
      <c r="G164" s="75">
        <f>SUMIFS(B2S!O:O,B2S!C:C,C164)</f>
        <v>0</v>
      </c>
      <c r="H164" s="75">
        <f>SUMIF(TOP!C:C,C164,TOP!L:L)</f>
        <v>0</v>
      </c>
      <c r="I164" s="75">
        <f>SUMIF(LEG!C:C,'Sum MAR'!C128,LEG!L:L)</f>
        <v>0</v>
      </c>
      <c r="J164" s="154">
        <f t="shared" si="10"/>
        <v>0</v>
      </c>
      <c r="K164" s="155">
        <f>SUMIFS(PSP!AB:AB,PSP!D:D,C164)</f>
        <v>0</v>
      </c>
      <c r="L164" s="109">
        <f t="shared" si="11"/>
        <v>0</v>
      </c>
    </row>
    <row r="165" spans="1:12" ht="15" hidden="1" customHeight="1">
      <c r="A165" s="105"/>
      <c r="B165" s="1">
        <v>122</v>
      </c>
      <c r="C165" s="1" t="s">
        <v>995</v>
      </c>
      <c r="D165" s="1" t="s">
        <v>1349</v>
      </c>
      <c r="E165" s="71">
        <f>SUMIFS(OFM!AM:AM,OFM!C:C,C165)</f>
        <v>0</v>
      </c>
      <c r="F165" s="71">
        <f>SUMIFS(FAM!AM:AM,FAM!C:C,C165)</f>
        <v>0</v>
      </c>
      <c r="G165" s="75">
        <f>SUMIFS(B2S!O:O,B2S!C:C,C165)</f>
        <v>0</v>
      </c>
      <c r="H165" s="75">
        <f>SUMIF(TOP!C:C,C165,TOP!L:L)</f>
        <v>0</v>
      </c>
      <c r="I165" s="75">
        <f>SUMIF(LEG!C:C,'Sum MAR'!C133,LEG!L:L)</f>
        <v>0</v>
      </c>
      <c r="J165" s="154">
        <f t="shared" si="10"/>
        <v>0</v>
      </c>
      <c r="K165" s="155">
        <f>SUMIFS(PSP!AB:AB,PSP!D:D,C165)</f>
        <v>0</v>
      </c>
      <c r="L165" s="109">
        <f t="shared" si="11"/>
        <v>0</v>
      </c>
    </row>
    <row r="166" spans="1:12" s="105" customFormat="1" ht="15" customHeight="1">
      <c r="B166" s="1">
        <v>15</v>
      </c>
      <c r="C166" s="1" t="s">
        <v>38</v>
      </c>
      <c r="D166" s="1" t="s">
        <v>1349</v>
      </c>
      <c r="E166" s="71">
        <f>SUMIFS(OFM!AM:AM,OFM!C:C,C166)</f>
        <v>11942.25</v>
      </c>
      <c r="F166" s="71">
        <f>SUMIFS(FAM!AM:AM,FAM!C:C,C166)</f>
        <v>14684.5</v>
      </c>
      <c r="G166" s="75">
        <f>SUMIFS(B2S!O:O,B2S!C:C,C166)</f>
        <v>0</v>
      </c>
      <c r="H166" s="75">
        <f>SUMIF(TOP!C:C,C166,TOP!L:L)</f>
        <v>0</v>
      </c>
      <c r="I166" s="75">
        <f>SUMIF(LEG!C:C,'Sum MAR'!C26,LEG!L:L)</f>
        <v>0</v>
      </c>
      <c r="J166" s="154">
        <f t="shared" si="10"/>
        <v>26626.75</v>
      </c>
      <c r="K166" s="155">
        <f>SUMIFS(PSP!AB:AB,PSP!D:D,C166)</f>
        <v>13827.5</v>
      </c>
      <c r="L166" s="109">
        <f t="shared" si="11"/>
        <v>40454.25</v>
      </c>
    </row>
    <row r="167" spans="1:12" s="105" customFormat="1" ht="15" customHeight="1">
      <c r="B167" s="1">
        <v>33</v>
      </c>
      <c r="C167" s="1" t="s">
        <v>602</v>
      </c>
      <c r="D167" s="1" t="s">
        <v>1349</v>
      </c>
      <c r="E167" s="71">
        <f>SUMIFS(OFM!AM:AM,OFM!C:C,C167)</f>
        <v>0</v>
      </c>
      <c r="F167" s="71">
        <f>SUMIFS(FAM!AM:AM,FAM!C:C,C167)</f>
        <v>1063.25</v>
      </c>
      <c r="G167" s="75">
        <f>SUMIFS(B2S!O:O,B2S!C:C,C167)</f>
        <v>0</v>
      </c>
      <c r="H167" s="75">
        <f>SUMIF(TOP!C:C,C167,TOP!L:L)</f>
        <v>0</v>
      </c>
      <c r="I167" s="75">
        <f>SUMIF(LEG!C:C,'Sum MAR'!C44,LEG!L:L)</f>
        <v>0</v>
      </c>
      <c r="J167" s="154">
        <f t="shared" si="10"/>
        <v>1063.25</v>
      </c>
      <c r="K167" s="155">
        <f>SUMIFS(PSP!AB:AB,PSP!D:D,C167)</f>
        <v>616.25</v>
      </c>
      <c r="L167" s="109">
        <f t="shared" si="11"/>
        <v>1679.5</v>
      </c>
    </row>
    <row r="168" spans="1:12" s="105" customFormat="1" ht="15" hidden="1" customHeight="1">
      <c r="B168" s="102">
        <v>166</v>
      </c>
      <c r="C168" s="103" t="s">
        <v>1332</v>
      </c>
      <c r="D168" s="1" t="s">
        <v>1349</v>
      </c>
      <c r="E168" s="71">
        <f>SUMIFS(OFM!AM:AM,OFM!C:C,C168)</f>
        <v>0</v>
      </c>
      <c r="F168" s="71">
        <f>SUMIFS(FAM!AM:AM,FAM!C:C,C168)</f>
        <v>0</v>
      </c>
      <c r="G168" s="75">
        <f>SUMIFS(B2S!O:O,B2S!C:C,C168)</f>
        <v>0</v>
      </c>
      <c r="H168" s="75">
        <f>SUMIF(TOP!C:C,C168,TOP!L:L)</f>
        <v>0</v>
      </c>
      <c r="I168" s="75">
        <f>SUMIF(LEG!C:C,'Sum MAR'!C177,LEG!L:L)</f>
        <v>0</v>
      </c>
      <c r="J168" s="154">
        <f t="shared" si="10"/>
        <v>0</v>
      </c>
      <c r="K168" s="155">
        <f>SUMIFS(PSP!AB:AB,PSP!D:D,C168)</f>
        <v>0</v>
      </c>
      <c r="L168" s="109">
        <f t="shared" si="11"/>
        <v>0</v>
      </c>
    </row>
    <row r="169" spans="1:12" s="105" customFormat="1" ht="15" customHeight="1">
      <c r="B169" s="1">
        <v>19</v>
      </c>
      <c r="C169" s="1" t="s">
        <v>19</v>
      </c>
      <c r="D169" s="1" t="s">
        <v>1349</v>
      </c>
      <c r="E169" s="71">
        <f>SUMIFS(OFM!AM:AM,OFM!C:C,C169)</f>
        <v>0</v>
      </c>
      <c r="F169" s="71">
        <f>SUMIFS(FAM!AM:AM,FAM!C:C,C169)</f>
        <v>31968.75</v>
      </c>
      <c r="G169" s="75">
        <f>SUMIFS(B2S!O:O,B2S!C:C,C169)</f>
        <v>0</v>
      </c>
      <c r="H169" s="75">
        <f>SUMIF(TOP!C:C,C169,TOP!L:L)</f>
        <v>6661.25</v>
      </c>
      <c r="I169" s="75">
        <f>SUMIF(LEG!C:C,'Sum MAR'!C30,LEG!L:L)</f>
        <v>0</v>
      </c>
      <c r="J169" s="154">
        <f t="shared" si="10"/>
        <v>38630</v>
      </c>
      <c r="K169" s="155">
        <f>SUMIFS(PSP!AB:AB,PSP!D:D,C169)</f>
        <v>36416</v>
      </c>
      <c r="L169" s="109">
        <f t="shared" si="11"/>
        <v>75046</v>
      </c>
    </row>
    <row r="170" spans="1:12" s="105" customFormat="1" ht="15" hidden="1" customHeight="1">
      <c r="B170" s="1">
        <v>104</v>
      </c>
      <c r="C170" s="1" t="s">
        <v>977</v>
      </c>
      <c r="D170" s="1" t="s">
        <v>1349</v>
      </c>
      <c r="E170" s="71">
        <f>SUMIFS(OFM!AM:AM,OFM!C:C,C170)</f>
        <v>0</v>
      </c>
      <c r="F170" s="71">
        <f>SUMIFS(FAM!AM:AM,FAM!C:C,C170)</f>
        <v>0</v>
      </c>
      <c r="G170" s="75">
        <f>SUMIFS(B2S!O:O,B2S!C:C,C170)</f>
        <v>0</v>
      </c>
      <c r="H170" s="75">
        <f>SUMIF(TOP!C:C,C170,TOP!L:L)</f>
        <v>0</v>
      </c>
      <c r="I170" s="75">
        <f>SUMIF(LEG!C:C,'Sum MAR'!C115,LEG!L:L)</f>
        <v>0</v>
      </c>
      <c r="J170" s="154">
        <f t="shared" ref="J170:J180" si="12">SUM(E170:I170)</f>
        <v>0</v>
      </c>
      <c r="K170" s="155">
        <f>SUMIFS(PSP!AB:AB,PSP!D:D,C170)</f>
        <v>0</v>
      </c>
      <c r="L170" s="109">
        <f t="shared" ref="L170:L180" si="13">SUM(J170:K170)</f>
        <v>0</v>
      </c>
    </row>
    <row r="171" spans="1:12" s="105" customFormat="1" ht="15" customHeight="1">
      <c r="B171" s="1">
        <v>24</v>
      </c>
      <c r="C171" s="1" t="s">
        <v>34</v>
      </c>
      <c r="D171" s="1" t="s">
        <v>1349</v>
      </c>
      <c r="E171" s="71">
        <f>SUMIFS(OFM!AM:AM,OFM!C:C,C171)</f>
        <v>4272.25</v>
      </c>
      <c r="F171" s="71">
        <f>SUMIFS(FAM!AM:AM,FAM!C:C,C171)</f>
        <v>6209.25</v>
      </c>
      <c r="G171" s="75">
        <f>SUMIFS(B2S!O:O,B2S!C:C,C171)</f>
        <v>0</v>
      </c>
      <c r="H171" s="75">
        <f>SUMIF(TOP!C:C,C171,TOP!L:L)</f>
        <v>0</v>
      </c>
      <c r="I171" s="75">
        <f>SUMIF(LEG!C:C,'Sum MAR'!C35,LEG!L:L)</f>
        <v>0</v>
      </c>
      <c r="J171" s="154">
        <f t="shared" si="12"/>
        <v>10481.5</v>
      </c>
      <c r="K171" s="155">
        <f>SUMIFS(PSP!AB:AB,PSP!D:D,C171)</f>
        <v>17652.5</v>
      </c>
      <c r="L171" s="109">
        <f t="shared" si="13"/>
        <v>28134</v>
      </c>
    </row>
    <row r="172" spans="1:12" s="105" customFormat="1" ht="15" customHeight="1">
      <c r="B172" s="1">
        <v>37</v>
      </c>
      <c r="C172" s="120" t="s">
        <v>512</v>
      </c>
      <c r="D172" s="1" t="s">
        <v>1349</v>
      </c>
      <c r="E172" s="71">
        <f>SUMIFS(OFM!AM:AM,OFM!C:C,C172)</f>
        <v>0</v>
      </c>
      <c r="F172" s="71">
        <f>SUMIFS(FAM!AM:AM,FAM!C:C,C172)</f>
        <v>2099.5</v>
      </c>
      <c r="G172" s="75">
        <f>SUMIFS(B2S!O:O,B2S!C:C,C172)</f>
        <v>0</v>
      </c>
      <c r="H172" s="75">
        <f>SUMIF(TOP!C:C,C172,TOP!L:L)</f>
        <v>312.5</v>
      </c>
      <c r="I172" s="75">
        <f>SUMIF(LEG!C:C,'Sum MAR'!C48,LEG!L:L)</f>
        <v>0</v>
      </c>
      <c r="J172" s="154">
        <f t="shared" si="12"/>
        <v>2412</v>
      </c>
      <c r="K172" s="155">
        <f>SUMIFS(PSP!AB:AB,PSP!D:D,C172)</f>
        <v>192.5</v>
      </c>
      <c r="L172" s="109">
        <f t="shared" si="13"/>
        <v>2604.5</v>
      </c>
    </row>
    <row r="173" spans="1:12" s="105" customFormat="1" ht="15" hidden="1" customHeight="1">
      <c r="B173" s="1">
        <v>94</v>
      </c>
      <c r="C173" s="120" t="s">
        <v>967</v>
      </c>
      <c r="D173" s="1" t="s">
        <v>1349</v>
      </c>
      <c r="E173" s="71">
        <f>SUMIFS(OFM!AM:AM,OFM!C:C,C173)</f>
        <v>0</v>
      </c>
      <c r="F173" s="71">
        <f>SUMIFS(FAM!AM:AM,FAM!C:C,C173)</f>
        <v>0</v>
      </c>
      <c r="G173" s="75">
        <f>SUMIFS(B2S!O:O,B2S!C:C,C173)</f>
        <v>0</v>
      </c>
      <c r="H173" s="75">
        <f>SUMIF(TOP!C:C,C173,TOP!L:L)</f>
        <v>0</v>
      </c>
      <c r="I173" s="75">
        <f>SUMIF(LEG!C:C,'Sum MAR'!C105,LEG!L:L)</f>
        <v>0</v>
      </c>
      <c r="J173" s="154">
        <f t="shared" si="12"/>
        <v>0</v>
      </c>
      <c r="K173" s="155">
        <f>SUMIFS(PSP!AB:AB,PSP!D:D,C173)</f>
        <v>0</v>
      </c>
      <c r="L173" s="109">
        <f t="shared" si="13"/>
        <v>0</v>
      </c>
    </row>
    <row r="174" spans="1:12" s="105" customFormat="1" ht="15" customHeight="1">
      <c r="B174" s="1">
        <v>35</v>
      </c>
      <c r="C174" s="120" t="s">
        <v>313</v>
      </c>
      <c r="D174" s="1" t="s">
        <v>1349</v>
      </c>
      <c r="E174" s="71">
        <f>SUMIFS(OFM!AM:AM,OFM!C:C,C174)</f>
        <v>42483.5</v>
      </c>
      <c r="F174" s="71">
        <f>SUMIFS(FAM!AM:AM,FAM!C:C,C174)</f>
        <v>11151</v>
      </c>
      <c r="G174" s="75">
        <f>SUMIFS(B2S!O:O,B2S!C:C,C174)</f>
        <v>0</v>
      </c>
      <c r="H174" s="75">
        <f>SUMIF(TOP!C:C,C174,TOP!L:L)</f>
        <v>0</v>
      </c>
      <c r="I174" s="75">
        <f>SUMIF(LEG!C:C,'Sum MAR'!C46,LEG!L:L)</f>
        <v>0</v>
      </c>
      <c r="J174" s="154">
        <f t="shared" si="12"/>
        <v>53634.5</v>
      </c>
      <c r="K174" s="155">
        <f>SUMIFS(PSP!AB:AB,PSP!D:D,C174)</f>
        <v>7308.75</v>
      </c>
      <c r="L174" s="109">
        <f t="shared" si="13"/>
        <v>60943.25</v>
      </c>
    </row>
    <row r="175" spans="1:12" s="105" customFormat="1" ht="15" customHeight="1">
      <c r="B175" s="1">
        <v>53</v>
      </c>
      <c r="C175" s="120" t="s">
        <v>637</v>
      </c>
      <c r="D175" s="1" t="s">
        <v>1349</v>
      </c>
      <c r="E175" s="71">
        <f>SUMIFS(OFM!AM:AM,OFM!C:C,C175)</f>
        <v>0</v>
      </c>
      <c r="F175" s="71">
        <f>SUMIFS(FAM!AM:AM,FAM!C:C,C175)</f>
        <v>2740.5</v>
      </c>
      <c r="G175" s="75">
        <f>SUMIFS(B2S!O:O,B2S!C:C,C175)</f>
        <v>0</v>
      </c>
      <c r="H175" s="75">
        <f>SUMIF(TOP!C:C,C175,TOP!L:L)</f>
        <v>0</v>
      </c>
      <c r="I175" s="75">
        <f>SUMIF(LEG!C:C,'Sum MAR'!C64,LEG!L:L)</f>
        <v>0</v>
      </c>
      <c r="J175" s="154">
        <f t="shared" si="12"/>
        <v>2740.5</v>
      </c>
      <c r="K175" s="155">
        <f>SUMIFS(PSP!AB:AB,PSP!D:D,C175)</f>
        <v>2352.5</v>
      </c>
      <c r="L175" s="109">
        <f t="shared" si="13"/>
        <v>5093</v>
      </c>
    </row>
    <row r="176" spans="1:12" s="105" customFormat="1" ht="15" customHeight="1">
      <c r="B176" s="1">
        <v>78</v>
      </c>
      <c r="C176" s="120" t="s">
        <v>372</v>
      </c>
      <c r="D176" s="1" t="s">
        <v>1349</v>
      </c>
      <c r="E176" s="71">
        <f>SUMIFS(OFM!AM:AM,OFM!C:C,C176)</f>
        <v>0</v>
      </c>
      <c r="F176" s="71">
        <f>SUMIFS(FAM!AM:AM,FAM!C:C,C176)</f>
        <v>2842.75</v>
      </c>
      <c r="G176" s="75">
        <f>SUMIFS(B2S!O:O,B2S!C:C,C176)</f>
        <v>0</v>
      </c>
      <c r="H176" s="75">
        <f>SUMIF(TOP!C:C,C176,TOP!L:L)</f>
        <v>0</v>
      </c>
      <c r="I176" s="75">
        <f>SUMIF(LEG!C:C,'Sum MAR'!C89,LEG!L:L)</f>
        <v>0</v>
      </c>
      <c r="J176" s="154">
        <f t="shared" si="12"/>
        <v>2842.75</v>
      </c>
      <c r="K176" s="155">
        <f>SUMIFS(PSP!AB:AB,PSP!D:D,C176)</f>
        <v>4673.75</v>
      </c>
      <c r="L176" s="109">
        <f t="shared" si="13"/>
        <v>7516.5</v>
      </c>
    </row>
    <row r="177" spans="2:12" s="105" customFormat="1" ht="15" hidden="1" customHeight="1">
      <c r="B177" s="102">
        <v>164</v>
      </c>
      <c r="C177" s="104" t="s">
        <v>1322</v>
      </c>
      <c r="D177" s="1" t="s">
        <v>1349</v>
      </c>
      <c r="E177" s="71">
        <f>SUMIFS(OFM!AM:AM,OFM!C:C,C177)</f>
        <v>0</v>
      </c>
      <c r="F177" s="71">
        <f>SUMIFS(FAM!AM:AM,FAM!C:C,C177)</f>
        <v>0</v>
      </c>
      <c r="G177" s="75">
        <f>SUMIFS(B2S!O:O,B2S!C:C,C177)</f>
        <v>0</v>
      </c>
      <c r="H177" s="75">
        <f>SUMIF(TOP!C:C,C177,TOP!L:L)</f>
        <v>0</v>
      </c>
      <c r="I177" s="75">
        <f>SUMIF(LEG!C:C,'Sum MAR'!C175,LEG!L:L)</f>
        <v>0</v>
      </c>
      <c r="J177" s="154">
        <f t="shared" si="12"/>
        <v>0</v>
      </c>
      <c r="K177" s="155">
        <f>SUMIFS(PSP!AB:AB,PSP!D:D,C177)</f>
        <v>0</v>
      </c>
      <c r="L177" s="109">
        <f t="shared" si="13"/>
        <v>0</v>
      </c>
    </row>
    <row r="178" spans="2:12" s="105" customFormat="1" ht="15" hidden="1" customHeight="1">
      <c r="B178" s="1">
        <v>131</v>
      </c>
      <c r="C178" s="120" t="s">
        <v>1004</v>
      </c>
      <c r="D178" s="1" t="s">
        <v>1349</v>
      </c>
      <c r="E178" s="71">
        <f>SUMIFS(OFM!AM:AM,OFM!C:C,C178)</f>
        <v>0</v>
      </c>
      <c r="F178" s="71">
        <f>SUMIFS(FAM!AM:AM,FAM!C:C,C178)</f>
        <v>0</v>
      </c>
      <c r="G178" s="75">
        <f>SUMIFS(B2S!O:O,B2S!C:C,C178)</f>
        <v>0</v>
      </c>
      <c r="H178" s="75">
        <f>SUMIF(TOP!C:C,C178,TOP!L:L)</f>
        <v>0</v>
      </c>
      <c r="I178" s="75">
        <f>SUMIF(LEG!C:C,'Sum MAR'!C142,LEG!L:L)</f>
        <v>0</v>
      </c>
      <c r="J178" s="154">
        <f t="shared" si="12"/>
        <v>0</v>
      </c>
      <c r="K178" s="155">
        <f>SUMIFS(PSP!AB:AB,PSP!D:D,C178)</f>
        <v>0</v>
      </c>
      <c r="L178" s="109">
        <f t="shared" si="13"/>
        <v>0</v>
      </c>
    </row>
    <row r="179" spans="2:12" s="105" customFormat="1" ht="15" hidden="1" customHeight="1">
      <c r="B179" s="102">
        <v>161</v>
      </c>
      <c r="C179" s="103" t="s">
        <v>1319</v>
      </c>
      <c r="D179" s="1" t="s">
        <v>1349</v>
      </c>
      <c r="E179" s="71">
        <f>SUMIFS(OFM!AM:AM,OFM!C:C,C179)</f>
        <v>0</v>
      </c>
      <c r="F179" s="71">
        <f>SUMIFS(FAM!AM:AM,FAM!C:C,C179)</f>
        <v>0</v>
      </c>
      <c r="G179" s="75">
        <f>SUMIFS(B2S!O:O,B2S!C:C,C179)</f>
        <v>0</v>
      </c>
      <c r="H179" s="75">
        <f>SUMIF(TOP!C:C,C179,TOP!L:L)</f>
        <v>0</v>
      </c>
      <c r="I179" s="75">
        <f>SUMIF(LEG!C:C,'Sum MAR'!C172,LEG!L:L)</f>
        <v>0</v>
      </c>
      <c r="J179" s="154">
        <f t="shared" si="12"/>
        <v>0</v>
      </c>
      <c r="K179" s="155">
        <f>SUMIFS(PSP!AB:AB,PSP!D:D,C179)</f>
        <v>0</v>
      </c>
      <c r="L179" s="109">
        <f t="shared" si="13"/>
        <v>0</v>
      </c>
    </row>
    <row r="180" spans="2:12" s="105" customFormat="1" ht="15" hidden="1" customHeight="1">
      <c r="B180" s="1">
        <v>140</v>
      </c>
      <c r="C180" s="1" t="s">
        <v>1013</v>
      </c>
      <c r="D180" s="1" t="s">
        <v>1349</v>
      </c>
      <c r="E180" s="71">
        <f>SUMIFS(OFM!AM:AM,OFM!C:C,C180)</f>
        <v>0</v>
      </c>
      <c r="F180" s="71">
        <f>SUMIFS(FAM!AM:AM,FAM!C:C,C180)</f>
        <v>0</v>
      </c>
      <c r="G180" s="75">
        <f>SUMIFS(B2S!O:O,B2S!C:C,C180)</f>
        <v>0</v>
      </c>
      <c r="H180" s="75">
        <f>SUMIF(TOP!C:C,C180,TOP!L:L)</f>
        <v>0</v>
      </c>
      <c r="I180" s="75">
        <f>SUMIF(LEG!C:C,'Sum MAR'!C151,LEG!L:L)</f>
        <v>0</v>
      </c>
      <c r="J180" s="154">
        <f t="shared" si="12"/>
        <v>0</v>
      </c>
      <c r="K180" s="155">
        <f>SUMIFS(PSP!AB:AB,PSP!D:D,C180)</f>
        <v>0</v>
      </c>
      <c r="L180" s="109">
        <f t="shared" si="13"/>
        <v>0</v>
      </c>
    </row>
  </sheetData>
  <autoFilter ref="A9:L180" xr:uid="{00000000-0009-0000-0000-000000000000}">
    <filterColumn colId="3">
      <filters>
        <filter val="FC"/>
      </filters>
    </filterColumn>
    <filterColumn colId="10">
      <filters>
        <filter val="1,070.00"/>
        <filter val="1,140.00"/>
        <filter val="1,207.50"/>
        <filter val="1,240.00"/>
        <filter val="1,452.50"/>
        <filter val="1,695.00"/>
        <filter val="1,813.75"/>
        <filter val="1,867.50"/>
        <filter val="1,886.25"/>
        <filter val="10,926.25"/>
        <filter val="11,590.00"/>
        <filter val="11,812.50"/>
        <filter val="13,526.25"/>
        <filter val="13,827.50"/>
        <filter val="13,921.25"/>
        <filter val="14,422.50"/>
        <filter val="165.00"/>
        <filter val="17,652.50"/>
        <filter val="192.50"/>
        <filter val="2,020.00"/>
        <filter val="2,352.50"/>
        <filter val="2,875.00"/>
        <filter val="26,435.00"/>
        <filter val="3,028.75"/>
        <filter val="30,263.75"/>
        <filter val="36,416.00"/>
        <filter val="37,228.75"/>
        <filter val="4,178.75"/>
        <filter val="4,213.75"/>
        <filter val="4,287.50"/>
        <filter val="4,673.75"/>
        <filter val="4,941.25"/>
        <filter val="42,912.50"/>
        <filter val="451.25"/>
        <filter val="5,027.50"/>
        <filter val="5,062.50"/>
        <filter val="5,188.75"/>
        <filter val="5,283.75"/>
        <filter val="6,092.50"/>
        <filter val="616.25"/>
        <filter val="620.00"/>
        <filter val="687.50"/>
        <filter val="7,308.75"/>
        <filter val="7,698.75"/>
        <filter val="7,717.50"/>
        <filter val="7,755.00"/>
        <filter val="74,786.25"/>
        <filter val="8,605.00"/>
        <filter val="9,055.00"/>
      </filters>
    </filterColumn>
    <sortState ref="A10:L180">
      <sortCondition ref="C9"/>
    </sortState>
  </autoFilter>
  <mergeCells count="11">
    <mergeCell ref="L3:L4"/>
    <mergeCell ref="B5:C5"/>
    <mergeCell ref="B6:C6"/>
    <mergeCell ref="B7:C7"/>
    <mergeCell ref="B8:C8"/>
    <mergeCell ref="J1:K2"/>
    <mergeCell ref="B3:B4"/>
    <mergeCell ref="C3:C4"/>
    <mergeCell ref="D3:D4"/>
    <mergeCell ref="J3:J4"/>
    <mergeCell ref="K3:K4"/>
  </mergeCells>
  <pageMargins left="0.7" right="0.7" top="0.75" bottom="0.75" header="0.3" footer="0.3"/>
  <pageSetup paperSize="26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AS62"/>
  <sheetViews>
    <sheetView showGridLines="0" zoomScaleNormal="100" workbookViewId="0">
      <pane xSplit="3" ySplit="2" topLeftCell="AQ3" activePane="bottomRight" state="frozen"/>
      <selection activeCell="G24" sqref="G24"/>
      <selection pane="topRight" activeCell="G24" sqref="G24"/>
      <selection pane="bottomLeft" activeCell="G24" sqref="G24"/>
      <selection pane="bottomRight" activeCell="AS63" sqref="AS63"/>
    </sheetView>
  </sheetViews>
  <sheetFormatPr defaultColWidth="8.85546875" defaultRowHeight="12.75"/>
  <cols>
    <col min="1" max="1" width="6.42578125" style="42" customWidth="1"/>
    <col min="2" max="2" width="27.42578125" style="19" bestFit="1" customWidth="1"/>
    <col min="3" max="3" width="8.85546875" style="19"/>
    <col min="4" max="8" width="9.5703125" style="19" hidden="1" customWidth="1"/>
    <col min="9" max="9" width="10" style="19" hidden="1" customWidth="1"/>
    <col min="10" max="11" width="9.5703125" style="19" hidden="1" customWidth="1"/>
    <col min="12" max="12" width="10" style="19" hidden="1" customWidth="1"/>
    <col min="13" max="14" width="9.5703125" style="19" hidden="1" customWidth="1"/>
    <col min="15" max="15" width="10" style="19" hidden="1" customWidth="1"/>
    <col min="16" max="17" width="9.5703125" style="19" hidden="1" customWidth="1"/>
    <col min="18" max="18" width="10" style="19" hidden="1" customWidth="1"/>
    <col min="19" max="20" width="9.5703125" style="19" hidden="1" customWidth="1"/>
    <col min="21" max="21" width="10" style="19" hidden="1" customWidth="1"/>
    <col min="22" max="23" width="9.5703125" style="19" hidden="1" customWidth="1"/>
    <col min="24" max="24" width="10" style="19" hidden="1" customWidth="1"/>
    <col min="25" max="26" width="9.5703125" style="19" hidden="1" customWidth="1"/>
    <col min="27" max="28" width="10" style="19" hidden="1" customWidth="1"/>
    <col min="29" max="29" width="12.42578125" style="19" hidden="1" customWidth="1"/>
    <col min="30" max="31" width="11" style="19" hidden="1" customWidth="1"/>
    <col min="32" max="32" width="12.42578125" style="19" hidden="1" customWidth="1"/>
    <col min="33" max="33" width="12.28515625" style="19" hidden="1" customWidth="1"/>
    <col min="34" max="34" width="10.85546875" style="19" hidden="1" customWidth="1"/>
    <col min="35" max="35" width="11.140625" style="19" hidden="1" customWidth="1"/>
    <col min="36" max="36" width="10.85546875" style="19" hidden="1" customWidth="1"/>
    <col min="37" max="37" width="9" style="19" hidden="1" customWidth="1"/>
    <col min="38" max="38" width="11.140625" style="19" hidden="1" customWidth="1"/>
    <col min="39" max="39" width="9.85546875" style="19" hidden="1" customWidth="1"/>
    <col min="40" max="40" width="11.5703125" style="19" hidden="1" customWidth="1"/>
    <col min="41" max="41" width="13.7109375" style="19" hidden="1" customWidth="1"/>
    <col min="42" max="42" width="12.85546875" style="19" hidden="1" customWidth="1"/>
    <col min="43" max="43" width="10" style="19" bestFit="1" customWidth="1"/>
    <col min="44" max="44" width="12.42578125" style="19" bestFit="1" customWidth="1"/>
    <col min="45" max="45" width="11" style="19" bestFit="1" customWidth="1"/>
    <col min="46" max="16384" width="8.85546875" style="19"/>
  </cols>
  <sheetData>
    <row r="1" spans="1:45">
      <c r="A1" s="299" t="s">
        <v>0</v>
      </c>
      <c r="B1" s="300" t="s">
        <v>2</v>
      </c>
      <c r="C1" s="299" t="s">
        <v>1</v>
      </c>
      <c r="D1" s="295">
        <v>42795</v>
      </c>
      <c r="E1" s="296"/>
      <c r="F1" s="297"/>
      <c r="G1" s="295">
        <v>42826</v>
      </c>
      <c r="H1" s="296"/>
      <c r="I1" s="297"/>
      <c r="J1" s="295">
        <v>42856</v>
      </c>
      <c r="K1" s="296"/>
      <c r="L1" s="297"/>
      <c r="M1" s="295">
        <v>42887</v>
      </c>
      <c r="N1" s="296"/>
      <c r="O1" s="297"/>
      <c r="P1" s="295">
        <v>42917</v>
      </c>
      <c r="Q1" s="296"/>
      <c r="R1" s="297"/>
      <c r="S1" s="295">
        <v>42948</v>
      </c>
      <c r="T1" s="296"/>
      <c r="U1" s="297"/>
      <c r="V1" s="295">
        <v>42979</v>
      </c>
      <c r="W1" s="296"/>
      <c r="X1" s="297"/>
      <c r="Y1" s="295">
        <v>43009</v>
      </c>
      <c r="Z1" s="296"/>
      <c r="AA1" s="297"/>
      <c r="AB1" s="298">
        <v>43040</v>
      </c>
      <c r="AC1" s="298"/>
      <c r="AD1" s="298"/>
      <c r="AE1" s="298">
        <v>43070</v>
      </c>
      <c r="AF1" s="298"/>
      <c r="AG1" s="298"/>
      <c r="AH1" s="298">
        <v>43101</v>
      </c>
      <c r="AI1" s="298"/>
      <c r="AJ1" s="298"/>
      <c r="AK1" s="298">
        <v>43132</v>
      </c>
      <c r="AL1" s="298"/>
      <c r="AM1" s="298"/>
      <c r="AN1" s="298">
        <v>43160</v>
      </c>
      <c r="AO1" s="298"/>
      <c r="AP1" s="298"/>
      <c r="AQ1" s="298">
        <v>43191</v>
      </c>
      <c r="AR1" s="298"/>
      <c r="AS1" s="298"/>
    </row>
    <row r="2" spans="1:45">
      <c r="A2" s="299"/>
      <c r="B2" s="300"/>
      <c r="C2" s="299"/>
      <c r="D2" s="226" t="s">
        <v>923</v>
      </c>
      <c r="E2" s="226" t="s">
        <v>922</v>
      </c>
      <c r="F2" s="227">
        <v>0.25</v>
      </c>
      <c r="G2" s="226" t="s">
        <v>923</v>
      </c>
      <c r="H2" s="226" t="s">
        <v>922</v>
      </c>
      <c r="I2" s="227">
        <v>0.25</v>
      </c>
      <c r="J2" s="226" t="s">
        <v>923</v>
      </c>
      <c r="K2" s="226" t="s">
        <v>922</v>
      </c>
      <c r="L2" s="227">
        <v>0.25</v>
      </c>
      <c r="M2" s="226" t="s">
        <v>923</v>
      </c>
      <c r="N2" s="226" t="s">
        <v>922</v>
      </c>
      <c r="O2" s="227">
        <v>0.25</v>
      </c>
      <c r="P2" s="226" t="s">
        <v>923</v>
      </c>
      <c r="Q2" s="226" t="s">
        <v>922</v>
      </c>
      <c r="R2" s="227">
        <v>0.25</v>
      </c>
      <c r="S2" s="226" t="s">
        <v>923</v>
      </c>
      <c r="T2" s="228" t="s">
        <v>922</v>
      </c>
      <c r="U2" s="227">
        <v>0.25</v>
      </c>
      <c r="V2" s="226" t="s">
        <v>923</v>
      </c>
      <c r="W2" s="226" t="s">
        <v>922</v>
      </c>
      <c r="X2" s="227">
        <v>0.25</v>
      </c>
      <c r="Y2" s="226" t="s">
        <v>923</v>
      </c>
      <c r="Z2" s="226" t="s">
        <v>922</v>
      </c>
      <c r="AA2" s="227">
        <v>0.25</v>
      </c>
      <c r="AB2" s="226" t="s">
        <v>923</v>
      </c>
      <c r="AC2" s="226" t="s">
        <v>922</v>
      </c>
      <c r="AD2" s="227">
        <v>0.25</v>
      </c>
      <c r="AE2" s="226" t="s">
        <v>923</v>
      </c>
      <c r="AF2" s="226" t="s">
        <v>922</v>
      </c>
      <c r="AG2" s="227">
        <v>0.25</v>
      </c>
      <c r="AH2" s="226" t="s">
        <v>923</v>
      </c>
      <c r="AI2" s="226" t="s">
        <v>922</v>
      </c>
      <c r="AJ2" s="227">
        <v>0.25</v>
      </c>
      <c r="AK2" s="226" t="s">
        <v>923</v>
      </c>
      <c r="AL2" s="226" t="s">
        <v>922</v>
      </c>
      <c r="AM2" s="227">
        <v>0.25</v>
      </c>
      <c r="AN2" s="226" t="s">
        <v>923</v>
      </c>
      <c r="AO2" s="226" t="s">
        <v>922</v>
      </c>
      <c r="AP2" s="227">
        <v>0.25</v>
      </c>
      <c r="AQ2" s="236" t="s">
        <v>923</v>
      </c>
      <c r="AR2" s="236" t="s">
        <v>922</v>
      </c>
      <c r="AS2" s="227">
        <v>0.25</v>
      </c>
    </row>
    <row r="3" spans="1:45">
      <c r="A3" s="229" t="s">
        <v>1699</v>
      </c>
      <c r="B3" s="29" t="s">
        <v>4</v>
      </c>
      <c r="C3" s="25" t="str">
        <f>VLOOKUP(B3,Remark!C:D,2,0)</f>
        <v>RMA2</v>
      </c>
      <c r="D3" s="30">
        <v>106</v>
      </c>
      <c r="E3" s="30">
        <v>11206</v>
      </c>
      <c r="F3" s="66">
        <f>E3*25%</f>
        <v>2801.5</v>
      </c>
      <c r="G3" s="30">
        <v>639</v>
      </c>
      <c r="H3" s="30">
        <v>55809</v>
      </c>
      <c r="I3" s="66">
        <f>H3*25%</f>
        <v>13952.25</v>
      </c>
      <c r="J3" s="30">
        <v>789</v>
      </c>
      <c r="K3" s="30">
        <v>77523</v>
      </c>
      <c r="L3" s="66">
        <f t="shared" ref="L3:L4" si="0">K3*25%</f>
        <v>19380.75</v>
      </c>
      <c r="M3" s="31">
        <v>792</v>
      </c>
      <c r="N3" s="31">
        <v>84746</v>
      </c>
      <c r="O3" s="66">
        <f t="shared" ref="O3:O5" si="1">N3*25%</f>
        <v>21186.5</v>
      </c>
      <c r="P3" s="31">
        <v>996</v>
      </c>
      <c r="Q3" s="31">
        <v>100012</v>
      </c>
      <c r="R3" s="66">
        <f t="shared" ref="R3:R5" si="2">Q3*25%</f>
        <v>25003</v>
      </c>
      <c r="S3" s="31">
        <f>1250+83</f>
        <v>1333</v>
      </c>
      <c r="T3" s="31">
        <f>122384+7951</f>
        <v>130335</v>
      </c>
      <c r="U3" s="66">
        <f t="shared" ref="U3:U14" si="3">T3*25%</f>
        <v>32583.75</v>
      </c>
      <c r="V3" s="31">
        <f>1417+8</f>
        <v>1425</v>
      </c>
      <c r="W3" s="31">
        <f>131593+1214</f>
        <v>132807</v>
      </c>
      <c r="X3" s="66">
        <f t="shared" ref="X3:X14" si="4">W3*25%</f>
        <v>33201.75</v>
      </c>
      <c r="Y3" s="31">
        <v>1795</v>
      </c>
      <c r="Z3" s="31">
        <v>159523</v>
      </c>
      <c r="AA3" s="66">
        <f t="shared" ref="AA3:AA13" si="5">Z3*25%</f>
        <v>39880.75</v>
      </c>
      <c r="AB3" s="31">
        <v>1717</v>
      </c>
      <c r="AC3" s="31">
        <v>157727</v>
      </c>
      <c r="AD3" s="66">
        <f t="shared" ref="AD3:AD38" si="6">AC3*25%</f>
        <v>39431.75</v>
      </c>
      <c r="AE3" s="83">
        <v>2150</v>
      </c>
      <c r="AF3" s="83">
        <v>196662</v>
      </c>
      <c r="AG3" s="66">
        <f>AF3*25%</f>
        <v>49165.5</v>
      </c>
      <c r="AH3" s="110">
        <v>2344</v>
      </c>
      <c r="AI3" s="110">
        <v>202444</v>
      </c>
      <c r="AJ3" s="127">
        <f>AI3*25%</f>
        <v>50611</v>
      </c>
      <c r="AK3" s="106">
        <v>2358</v>
      </c>
      <c r="AL3" s="106">
        <v>203374</v>
      </c>
      <c r="AM3" s="198">
        <f>AL3*25%</f>
        <v>50843.5</v>
      </c>
      <c r="AN3" s="202">
        <v>2639</v>
      </c>
      <c r="AO3" s="106">
        <v>226151</v>
      </c>
      <c r="AP3" s="128">
        <f>AO3*25%</f>
        <v>56537.75</v>
      </c>
      <c r="AQ3" s="83">
        <v>2676</v>
      </c>
      <c r="AR3" s="83">
        <v>223404</v>
      </c>
      <c r="AS3" s="128">
        <f>AR3*25%</f>
        <v>55851</v>
      </c>
    </row>
    <row r="4" spans="1:45">
      <c r="A4" s="229" t="s">
        <v>1700</v>
      </c>
      <c r="B4" s="29" t="s">
        <v>6</v>
      </c>
      <c r="C4" s="25" t="str">
        <f>VLOOKUP(B4,Remark!C:D,2,0)</f>
        <v>Kerry</v>
      </c>
      <c r="D4" s="31"/>
      <c r="E4" s="31"/>
      <c r="F4" s="31"/>
      <c r="G4" s="30">
        <v>132</v>
      </c>
      <c r="H4" s="31">
        <v>12358</v>
      </c>
      <c r="I4" s="66">
        <f>H4*25%</f>
        <v>3089.5</v>
      </c>
      <c r="J4" s="30">
        <v>391</v>
      </c>
      <c r="K4" s="31">
        <v>26108</v>
      </c>
      <c r="L4" s="66">
        <f t="shared" si="0"/>
        <v>6527</v>
      </c>
      <c r="M4" s="31">
        <v>576</v>
      </c>
      <c r="N4" s="31">
        <v>44266</v>
      </c>
      <c r="O4" s="66">
        <f t="shared" si="1"/>
        <v>11066.5</v>
      </c>
      <c r="P4" s="31">
        <v>748</v>
      </c>
      <c r="Q4" s="31">
        <v>67554</v>
      </c>
      <c r="R4" s="66">
        <f t="shared" si="2"/>
        <v>16888.5</v>
      </c>
      <c r="S4" s="31">
        <f>1168+119</f>
        <v>1287</v>
      </c>
      <c r="T4" s="31">
        <f>98552+9387</f>
        <v>107939</v>
      </c>
      <c r="U4" s="66">
        <f t="shared" si="3"/>
        <v>26984.75</v>
      </c>
      <c r="V4" s="31">
        <f>14+995</f>
        <v>1009</v>
      </c>
      <c r="W4" s="31">
        <f>1198+74095</f>
        <v>75293</v>
      </c>
      <c r="X4" s="66">
        <f t="shared" si="4"/>
        <v>18823.25</v>
      </c>
      <c r="Y4" s="31">
        <v>1140</v>
      </c>
      <c r="Z4" s="31">
        <v>90262</v>
      </c>
      <c r="AA4" s="66">
        <f t="shared" si="5"/>
        <v>22565.5</v>
      </c>
      <c r="AB4" s="31">
        <v>1070</v>
      </c>
      <c r="AC4" s="31">
        <v>83974</v>
      </c>
      <c r="AD4" s="66">
        <f t="shared" si="6"/>
        <v>20993.5</v>
      </c>
      <c r="AE4" s="83">
        <v>1250</v>
      </c>
      <c r="AF4" s="83">
        <v>117502</v>
      </c>
      <c r="AG4" s="66">
        <f t="shared" ref="AG4:AG12" si="7">AF4*25%</f>
        <v>29375.5</v>
      </c>
      <c r="AH4" s="110">
        <v>1935</v>
      </c>
      <c r="AI4" s="110">
        <v>155635</v>
      </c>
      <c r="AJ4" s="127">
        <f t="shared" ref="AJ4:AJ13" si="8">AI4*25%</f>
        <v>38908.75</v>
      </c>
      <c r="AK4" s="106">
        <v>1888</v>
      </c>
      <c r="AL4" s="106">
        <v>147878</v>
      </c>
      <c r="AM4" s="198">
        <f t="shared" ref="AM4:AM59" si="9">AL4*25%</f>
        <v>36969.5</v>
      </c>
      <c r="AN4" s="202">
        <v>2212</v>
      </c>
      <c r="AO4" s="106">
        <v>163228</v>
      </c>
      <c r="AP4" s="128">
        <f t="shared" ref="AP4:AP13" si="10">AO4*25%</f>
        <v>40807</v>
      </c>
      <c r="AQ4" s="83">
        <v>1783</v>
      </c>
      <c r="AR4" s="83">
        <v>134087</v>
      </c>
      <c r="AS4" s="128">
        <f t="shared" ref="AS4:AS61" si="11">AR4*25%</f>
        <v>33521.75</v>
      </c>
    </row>
    <row r="5" spans="1:45">
      <c r="A5" s="229" t="s">
        <v>1701</v>
      </c>
      <c r="B5" s="29" t="s">
        <v>7</v>
      </c>
      <c r="C5" s="25" t="str">
        <f>VLOOKUP(B5,Remark!C:D,2,0)</f>
        <v>Kerry</v>
      </c>
      <c r="D5" s="31"/>
      <c r="E5" s="31"/>
      <c r="F5" s="31"/>
      <c r="G5" s="31"/>
      <c r="H5" s="31"/>
      <c r="I5" s="31"/>
      <c r="J5" s="31"/>
      <c r="K5" s="31"/>
      <c r="L5" s="31"/>
      <c r="M5" s="31">
        <v>25</v>
      </c>
      <c r="N5" s="31">
        <v>1943</v>
      </c>
      <c r="O5" s="66">
        <f t="shared" si="1"/>
        <v>485.75</v>
      </c>
      <c r="P5" s="31">
        <v>174</v>
      </c>
      <c r="Q5" s="31">
        <v>11680</v>
      </c>
      <c r="R5" s="66">
        <f t="shared" si="2"/>
        <v>2920</v>
      </c>
      <c r="S5" s="31">
        <f>190+14</f>
        <v>204</v>
      </c>
      <c r="T5" s="31">
        <f>14754+952</f>
        <v>15706</v>
      </c>
      <c r="U5" s="66">
        <f t="shared" si="3"/>
        <v>3926.5</v>
      </c>
      <c r="V5" s="31">
        <f>145+33</f>
        <v>178</v>
      </c>
      <c r="W5" s="31">
        <f>11395+2805</f>
        <v>14200</v>
      </c>
      <c r="X5" s="66">
        <f t="shared" si="4"/>
        <v>3550</v>
      </c>
      <c r="Y5" s="31">
        <v>207</v>
      </c>
      <c r="Z5" s="31">
        <v>15607</v>
      </c>
      <c r="AA5" s="66">
        <f t="shared" si="5"/>
        <v>3901.75</v>
      </c>
      <c r="AB5" s="31">
        <v>217</v>
      </c>
      <c r="AC5" s="31">
        <v>17351</v>
      </c>
      <c r="AD5" s="66">
        <f t="shared" si="6"/>
        <v>4337.75</v>
      </c>
      <c r="AE5" s="83">
        <v>323</v>
      </c>
      <c r="AF5" s="83">
        <v>26157</v>
      </c>
      <c r="AG5" s="66">
        <f t="shared" si="7"/>
        <v>6539.25</v>
      </c>
      <c r="AH5" s="110">
        <v>411</v>
      </c>
      <c r="AI5" s="110">
        <v>25661</v>
      </c>
      <c r="AJ5" s="127">
        <f t="shared" si="8"/>
        <v>6415.25</v>
      </c>
      <c r="AK5" s="106">
        <v>466</v>
      </c>
      <c r="AL5" s="106">
        <v>30234</v>
      </c>
      <c r="AM5" s="198">
        <f t="shared" si="9"/>
        <v>7558.5</v>
      </c>
      <c r="AN5" s="202">
        <v>462</v>
      </c>
      <c r="AO5" s="106">
        <v>29852</v>
      </c>
      <c r="AP5" s="128">
        <f t="shared" si="10"/>
        <v>7463</v>
      </c>
      <c r="AQ5" s="83">
        <v>389</v>
      </c>
      <c r="AR5" s="83">
        <v>25705</v>
      </c>
      <c r="AS5" s="128">
        <f t="shared" si="11"/>
        <v>6426.25</v>
      </c>
    </row>
    <row r="6" spans="1:45">
      <c r="A6" s="229" t="s">
        <v>1702</v>
      </c>
      <c r="B6" s="29" t="s">
        <v>8</v>
      </c>
      <c r="C6" s="25" t="str">
        <f>VLOOKUP(B6,Remark!C:D,2,0)</f>
        <v>Kerry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>
        <v>62</v>
      </c>
      <c r="T6" s="32">
        <v>6452</v>
      </c>
      <c r="U6" s="66">
        <f t="shared" si="3"/>
        <v>1613</v>
      </c>
      <c r="V6" s="31">
        <f>158+65</f>
        <v>223</v>
      </c>
      <c r="W6" s="31">
        <f>13558+4861</f>
        <v>18419</v>
      </c>
      <c r="X6" s="66">
        <f t="shared" si="4"/>
        <v>4604.75</v>
      </c>
      <c r="Y6" s="31">
        <v>289</v>
      </c>
      <c r="Z6" s="31">
        <v>21917</v>
      </c>
      <c r="AA6" s="66">
        <f t="shared" si="5"/>
        <v>5479.25</v>
      </c>
      <c r="AB6" s="31">
        <v>330</v>
      </c>
      <c r="AC6" s="31">
        <v>32740</v>
      </c>
      <c r="AD6" s="66">
        <f t="shared" si="6"/>
        <v>8185</v>
      </c>
      <c r="AE6" s="83">
        <v>395</v>
      </c>
      <c r="AF6" s="83">
        <v>33699</v>
      </c>
      <c r="AG6" s="66">
        <f t="shared" si="7"/>
        <v>8424.75</v>
      </c>
      <c r="AH6" s="110">
        <v>379</v>
      </c>
      <c r="AI6" s="110">
        <v>34641</v>
      </c>
      <c r="AJ6" s="127">
        <f t="shared" si="8"/>
        <v>8660.25</v>
      </c>
      <c r="AK6" s="106">
        <v>464</v>
      </c>
      <c r="AL6" s="106">
        <v>38420</v>
      </c>
      <c r="AM6" s="198">
        <f t="shared" si="9"/>
        <v>9605</v>
      </c>
      <c r="AN6" s="202">
        <v>506</v>
      </c>
      <c r="AO6" s="106">
        <v>40952</v>
      </c>
      <c r="AP6" s="128">
        <f t="shared" si="10"/>
        <v>10238</v>
      </c>
      <c r="AQ6" s="83">
        <v>536</v>
      </c>
      <c r="AR6" s="83">
        <v>41620</v>
      </c>
      <c r="AS6" s="128">
        <f t="shared" si="11"/>
        <v>10405</v>
      </c>
    </row>
    <row r="7" spans="1:45">
      <c r="A7" s="229" t="s">
        <v>1703</v>
      </c>
      <c r="B7" s="29" t="s">
        <v>9</v>
      </c>
      <c r="C7" s="25" t="str">
        <f>VLOOKUP(B7,Remark!C:D,2,0)</f>
        <v>Kerry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>
        <v>54</v>
      </c>
      <c r="T7" s="32">
        <v>7784</v>
      </c>
      <c r="U7" s="66">
        <f t="shared" si="3"/>
        <v>1946</v>
      </c>
      <c r="V7" s="31">
        <f>92+33</f>
        <v>125</v>
      </c>
      <c r="W7" s="31">
        <f>9338+2919</f>
        <v>12257</v>
      </c>
      <c r="X7" s="66">
        <f t="shared" si="4"/>
        <v>3064.25</v>
      </c>
      <c r="Y7" s="31">
        <v>205</v>
      </c>
      <c r="Z7" s="31">
        <v>23929</v>
      </c>
      <c r="AA7" s="66">
        <f t="shared" si="5"/>
        <v>5982.25</v>
      </c>
      <c r="AB7" s="31">
        <v>211</v>
      </c>
      <c r="AC7" s="31">
        <v>20937</v>
      </c>
      <c r="AD7" s="66">
        <f t="shared" si="6"/>
        <v>5234.25</v>
      </c>
      <c r="AE7" s="83">
        <v>230</v>
      </c>
      <c r="AF7" s="83">
        <v>24886</v>
      </c>
      <c r="AG7" s="66">
        <f t="shared" si="7"/>
        <v>6221.5</v>
      </c>
      <c r="AH7" s="110">
        <v>205</v>
      </c>
      <c r="AI7" s="110">
        <v>20699</v>
      </c>
      <c r="AJ7" s="127">
        <f t="shared" si="8"/>
        <v>5174.75</v>
      </c>
      <c r="AK7" s="106">
        <v>220</v>
      </c>
      <c r="AL7" s="106">
        <v>19946</v>
      </c>
      <c r="AM7" s="198">
        <f t="shared" si="9"/>
        <v>4986.5</v>
      </c>
      <c r="AN7" s="202">
        <v>311</v>
      </c>
      <c r="AO7" s="106">
        <v>33257</v>
      </c>
      <c r="AP7" s="128">
        <f t="shared" si="10"/>
        <v>8314.25</v>
      </c>
      <c r="AQ7" s="83">
        <v>246</v>
      </c>
      <c r="AR7" s="83">
        <v>24630</v>
      </c>
      <c r="AS7" s="128">
        <f t="shared" si="11"/>
        <v>6157.5</v>
      </c>
    </row>
    <row r="8" spans="1:45">
      <c r="A8" s="229" t="s">
        <v>1704</v>
      </c>
      <c r="B8" s="29" t="s">
        <v>10</v>
      </c>
      <c r="C8" s="25" t="str">
        <f>VLOOKUP(B8,Remark!C:D,2,0)</f>
        <v>Kerry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>
        <f>95+3</f>
        <v>98</v>
      </c>
      <c r="T8" s="32">
        <f>7079+317</f>
        <v>7396</v>
      </c>
      <c r="U8" s="66">
        <f t="shared" si="3"/>
        <v>1849</v>
      </c>
      <c r="V8" s="31">
        <f>3+110</f>
        <v>113</v>
      </c>
      <c r="W8" s="31">
        <f>237+10064</f>
        <v>10301</v>
      </c>
      <c r="X8" s="66">
        <f t="shared" si="4"/>
        <v>2575.25</v>
      </c>
      <c r="Y8" s="31">
        <v>192</v>
      </c>
      <c r="Z8" s="31">
        <v>20072</v>
      </c>
      <c r="AA8" s="66">
        <f t="shared" si="5"/>
        <v>5018</v>
      </c>
      <c r="AB8" s="31">
        <v>272</v>
      </c>
      <c r="AC8" s="31">
        <v>24488</v>
      </c>
      <c r="AD8" s="66">
        <f t="shared" si="6"/>
        <v>6122</v>
      </c>
      <c r="AE8" s="83">
        <v>252</v>
      </c>
      <c r="AF8" s="83">
        <v>20198</v>
      </c>
      <c r="AG8" s="66">
        <f t="shared" si="7"/>
        <v>5049.5</v>
      </c>
      <c r="AH8" s="110">
        <v>393</v>
      </c>
      <c r="AI8" s="110">
        <v>29703</v>
      </c>
      <c r="AJ8" s="127">
        <f t="shared" si="8"/>
        <v>7425.75</v>
      </c>
      <c r="AK8" s="106">
        <v>422</v>
      </c>
      <c r="AL8" s="106">
        <v>32418</v>
      </c>
      <c r="AM8" s="198">
        <f t="shared" si="9"/>
        <v>8104.5</v>
      </c>
      <c r="AN8" s="202">
        <v>482</v>
      </c>
      <c r="AO8" s="106">
        <v>39262</v>
      </c>
      <c r="AP8" s="128">
        <f t="shared" si="10"/>
        <v>9815.5</v>
      </c>
      <c r="AQ8" s="83">
        <v>608</v>
      </c>
      <c r="AR8" s="83">
        <v>46902</v>
      </c>
      <c r="AS8" s="128">
        <f t="shared" si="11"/>
        <v>11725.5</v>
      </c>
    </row>
    <row r="9" spans="1:45">
      <c r="A9" s="229" t="s">
        <v>1705</v>
      </c>
      <c r="B9" s="29" t="s">
        <v>11</v>
      </c>
      <c r="C9" s="25" t="str">
        <f>VLOOKUP(B9,Remark!C:D,2,0)</f>
        <v>Kerry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40</v>
      </c>
      <c r="T9" s="32">
        <v>3288</v>
      </c>
      <c r="U9" s="66">
        <f t="shared" si="3"/>
        <v>822</v>
      </c>
      <c r="V9" s="31">
        <f>78+16</f>
        <v>94</v>
      </c>
      <c r="W9" s="31">
        <f>5998+1410</f>
        <v>7408</v>
      </c>
      <c r="X9" s="66">
        <f t="shared" si="4"/>
        <v>1852</v>
      </c>
      <c r="Y9" s="31">
        <v>178</v>
      </c>
      <c r="Z9" s="31">
        <v>17946</v>
      </c>
      <c r="AA9" s="66">
        <f t="shared" si="5"/>
        <v>4486.5</v>
      </c>
      <c r="AB9" s="31">
        <v>268</v>
      </c>
      <c r="AC9" s="31">
        <v>26460</v>
      </c>
      <c r="AD9" s="66">
        <f t="shared" si="6"/>
        <v>6615</v>
      </c>
      <c r="AE9" s="83">
        <v>643</v>
      </c>
      <c r="AF9" s="83">
        <v>56259</v>
      </c>
      <c r="AG9" s="66">
        <f t="shared" si="7"/>
        <v>14064.75</v>
      </c>
      <c r="AH9" s="110">
        <v>423</v>
      </c>
      <c r="AI9" s="110">
        <v>40033</v>
      </c>
      <c r="AJ9" s="127">
        <f t="shared" si="8"/>
        <v>10008.25</v>
      </c>
      <c r="AK9" s="106">
        <v>380</v>
      </c>
      <c r="AL9" s="106">
        <v>29864</v>
      </c>
      <c r="AM9" s="198">
        <f t="shared" si="9"/>
        <v>7466</v>
      </c>
      <c r="AN9" s="202">
        <v>450</v>
      </c>
      <c r="AO9" s="106">
        <v>40666</v>
      </c>
      <c r="AP9" s="128">
        <f t="shared" si="10"/>
        <v>10166.5</v>
      </c>
      <c r="AQ9" s="83">
        <v>799</v>
      </c>
      <c r="AR9" s="83">
        <v>58061</v>
      </c>
      <c r="AS9" s="128">
        <f t="shared" si="11"/>
        <v>14515.25</v>
      </c>
    </row>
    <row r="10" spans="1:45">
      <c r="A10" s="229" t="s">
        <v>1706</v>
      </c>
      <c r="B10" s="29" t="s">
        <v>13</v>
      </c>
      <c r="C10" s="25" t="str">
        <f>VLOOKUP(B10,Remark!C:D,2,0)</f>
        <v>SUKS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>
        <v>82</v>
      </c>
      <c r="T10" s="32">
        <v>6740</v>
      </c>
      <c r="U10" s="66">
        <f t="shared" si="3"/>
        <v>1685</v>
      </c>
      <c r="V10" s="31">
        <f>96+43</f>
        <v>139</v>
      </c>
      <c r="W10" s="31">
        <f>7690+3363</f>
        <v>11053</v>
      </c>
      <c r="X10" s="66">
        <f t="shared" si="4"/>
        <v>2763.25</v>
      </c>
      <c r="Y10" s="31">
        <v>200</v>
      </c>
      <c r="Z10" s="31">
        <v>16776</v>
      </c>
      <c r="AA10" s="66">
        <f t="shared" si="5"/>
        <v>4194</v>
      </c>
      <c r="AB10" s="31">
        <v>325</v>
      </c>
      <c r="AC10" s="31">
        <v>30091</v>
      </c>
      <c r="AD10" s="66">
        <f t="shared" si="6"/>
        <v>7522.75</v>
      </c>
      <c r="AE10" s="83">
        <v>388</v>
      </c>
      <c r="AF10" s="83">
        <v>36410</v>
      </c>
      <c r="AG10" s="66">
        <f t="shared" si="7"/>
        <v>9102.5</v>
      </c>
      <c r="AH10" s="110">
        <v>380</v>
      </c>
      <c r="AI10" s="110">
        <v>31934</v>
      </c>
      <c r="AJ10" s="127">
        <f t="shared" si="8"/>
        <v>7983.5</v>
      </c>
      <c r="AK10" s="106">
        <v>333</v>
      </c>
      <c r="AL10" s="106">
        <v>28971</v>
      </c>
      <c r="AM10" s="198">
        <f t="shared" si="9"/>
        <v>7242.75</v>
      </c>
      <c r="AN10" s="202">
        <v>505</v>
      </c>
      <c r="AO10" s="106">
        <v>40263</v>
      </c>
      <c r="AP10" s="128">
        <f t="shared" si="10"/>
        <v>10065.75</v>
      </c>
      <c r="AQ10" s="83">
        <v>483</v>
      </c>
      <c r="AR10" s="83">
        <v>39879</v>
      </c>
      <c r="AS10" s="128">
        <f t="shared" si="11"/>
        <v>9969.75</v>
      </c>
    </row>
    <row r="11" spans="1:45">
      <c r="A11" s="229" t="s">
        <v>1707</v>
      </c>
      <c r="B11" s="29" t="s">
        <v>15</v>
      </c>
      <c r="C11" s="25" t="str">
        <f>VLOOKUP(B11,Remark!C:D,2,0)</f>
        <v>BKAE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>
        <v>58</v>
      </c>
      <c r="T11" s="32">
        <v>4508</v>
      </c>
      <c r="U11" s="66">
        <f t="shared" si="3"/>
        <v>1127</v>
      </c>
      <c r="V11" s="31">
        <f>17+91</f>
        <v>108</v>
      </c>
      <c r="W11" s="31">
        <f>1719+8399</f>
        <v>10118</v>
      </c>
      <c r="X11" s="66">
        <f t="shared" si="4"/>
        <v>2529.5</v>
      </c>
      <c r="Y11" s="31">
        <v>186</v>
      </c>
      <c r="Z11" s="31">
        <v>15516</v>
      </c>
      <c r="AA11" s="66">
        <f t="shared" si="5"/>
        <v>3879</v>
      </c>
      <c r="AB11" s="31">
        <v>144</v>
      </c>
      <c r="AC11" s="31">
        <v>12430</v>
      </c>
      <c r="AD11" s="66">
        <f t="shared" si="6"/>
        <v>3107.5</v>
      </c>
      <c r="AE11" s="83">
        <v>141</v>
      </c>
      <c r="AF11" s="83">
        <v>14575</v>
      </c>
      <c r="AG11" s="66">
        <f t="shared" si="7"/>
        <v>3643.75</v>
      </c>
      <c r="AH11" s="110">
        <v>199</v>
      </c>
      <c r="AI11" s="110">
        <v>14951</v>
      </c>
      <c r="AJ11" s="127">
        <f t="shared" si="8"/>
        <v>3737.75</v>
      </c>
      <c r="AK11" s="106">
        <v>267</v>
      </c>
      <c r="AL11" s="106">
        <v>19251</v>
      </c>
      <c r="AM11" s="198">
        <f t="shared" si="9"/>
        <v>4812.75</v>
      </c>
      <c r="AN11" s="202">
        <v>214</v>
      </c>
      <c r="AO11" s="106">
        <v>21258</v>
      </c>
      <c r="AP11" s="128">
        <f t="shared" si="10"/>
        <v>5314.5</v>
      </c>
      <c r="AQ11" s="83">
        <v>410</v>
      </c>
      <c r="AR11" s="83">
        <v>37770</v>
      </c>
      <c r="AS11" s="128">
        <f t="shared" si="11"/>
        <v>9442.5</v>
      </c>
    </row>
    <row r="12" spans="1:45">
      <c r="A12" s="229" t="s">
        <v>1708</v>
      </c>
      <c r="B12" s="29" t="s">
        <v>17</v>
      </c>
      <c r="C12" s="25" t="str">
        <f>VLOOKUP(B12,Remark!C:D,2,0)</f>
        <v>CHC4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3">
        <v>33</v>
      </c>
      <c r="T12" s="33">
        <v>3309</v>
      </c>
      <c r="U12" s="66">
        <f t="shared" si="3"/>
        <v>827.25</v>
      </c>
      <c r="V12" s="31">
        <f>52+202</f>
        <v>254</v>
      </c>
      <c r="W12" s="31">
        <f>4712+17938</f>
        <v>22650</v>
      </c>
      <c r="X12" s="66">
        <f t="shared" si="4"/>
        <v>5662.5</v>
      </c>
      <c r="Y12" s="31">
        <v>470</v>
      </c>
      <c r="Z12" s="31">
        <v>40906</v>
      </c>
      <c r="AA12" s="66">
        <f t="shared" si="5"/>
        <v>10226.5</v>
      </c>
      <c r="AB12" s="31">
        <v>504</v>
      </c>
      <c r="AC12" s="31">
        <v>46954</v>
      </c>
      <c r="AD12" s="66">
        <f t="shared" si="6"/>
        <v>11738.5</v>
      </c>
      <c r="AE12" s="83">
        <v>725</v>
      </c>
      <c r="AF12" s="83">
        <v>77231</v>
      </c>
      <c r="AG12" s="66">
        <f t="shared" si="7"/>
        <v>19307.75</v>
      </c>
      <c r="AH12" s="110">
        <v>903</v>
      </c>
      <c r="AI12" s="110">
        <v>90665</v>
      </c>
      <c r="AJ12" s="127">
        <f t="shared" si="8"/>
        <v>22666.25</v>
      </c>
      <c r="AK12" s="106">
        <v>1110</v>
      </c>
      <c r="AL12" s="106">
        <v>111550</v>
      </c>
      <c r="AM12" s="198">
        <f t="shared" si="9"/>
        <v>27887.5</v>
      </c>
      <c r="AN12" s="202">
        <v>1083</v>
      </c>
      <c r="AO12" s="106">
        <v>106391</v>
      </c>
      <c r="AP12" s="128">
        <f t="shared" si="10"/>
        <v>26597.75</v>
      </c>
      <c r="AQ12" s="83">
        <v>1182</v>
      </c>
      <c r="AR12" s="83">
        <v>117106</v>
      </c>
      <c r="AS12" s="128">
        <f t="shared" si="11"/>
        <v>29276.5</v>
      </c>
    </row>
    <row r="13" spans="1:45">
      <c r="A13" s="229" t="s">
        <v>1709</v>
      </c>
      <c r="B13" s="29" t="s">
        <v>18</v>
      </c>
      <c r="C13" s="25" t="str">
        <f>VLOOKUP(B13,Remark!C:D,2,0)</f>
        <v>Kerry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>
        <v>29</v>
      </c>
      <c r="T13" s="32">
        <v>2879</v>
      </c>
      <c r="U13" s="66">
        <f t="shared" si="3"/>
        <v>719.75</v>
      </c>
      <c r="V13" s="31">
        <f>125+65</f>
        <v>190</v>
      </c>
      <c r="W13" s="31">
        <f>12115+5943</f>
        <v>18058</v>
      </c>
      <c r="X13" s="66">
        <f t="shared" si="4"/>
        <v>4514.5</v>
      </c>
      <c r="Y13" s="31">
        <v>450</v>
      </c>
      <c r="Z13" s="31">
        <v>42092</v>
      </c>
      <c r="AA13" s="66">
        <f t="shared" si="5"/>
        <v>10523</v>
      </c>
      <c r="AB13" s="31">
        <v>678</v>
      </c>
      <c r="AC13" s="31">
        <v>61006</v>
      </c>
      <c r="AD13" s="66">
        <f t="shared" si="6"/>
        <v>15251.5</v>
      </c>
      <c r="AE13" s="83">
        <v>899</v>
      </c>
      <c r="AF13" s="83">
        <v>87315</v>
      </c>
      <c r="AG13" s="66">
        <f>AF13*25%</f>
        <v>21828.75</v>
      </c>
      <c r="AH13" s="110">
        <v>1193</v>
      </c>
      <c r="AI13" s="110">
        <v>98315</v>
      </c>
      <c r="AJ13" s="127">
        <f t="shared" si="8"/>
        <v>24578.75</v>
      </c>
      <c r="AK13" s="106">
        <v>1244</v>
      </c>
      <c r="AL13" s="106">
        <v>109412</v>
      </c>
      <c r="AM13" s="198">
        <f t="shared" si="9"/>
        <v>27353</v>
      </c>
      <c r="AN13" s="202">
        <v>1698</v>
      </c>
      <c r="AO13" s="106">
        <v>146042</v>
      </c>
      <c r="AP13" s="128">
        <f t="shared" si="10"/>
        <v>36510.5</v>
      </c>
      <c r="AQ13" s="83">
        <v>1373</v>
      </c>
      <c r="AR13" s="83">
        <v>124115</v>
      </c>
      <c r="AS13" s="128">
        <f t="shared" si="11"/>
        <v>31028.75</v>
      </c>
    </row>
    <row r="14" spans="1:45">
      <c r="A14" s="207"/>
      <c r="B14" s="29" t="s">
        <v>20</v>
      </c>
      <c r="C14" s="25" t="str">
        <f>VLOOKUP(B14,Remark!C:D,2,0)</f>
        <v>TPLU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>
        <v>61</v>
      </c>
      <c r="T14" s="32">
        <v>4595</v>
      </c>
      <c r="U14" s="66">
        <f t="shared" si="3"/>
        <v>1148.75</v>
      </c>
      <c r="V14" s="31">
        <v>9</v>
      </c>
      <c r="W14" s="31">
        <v>931</v>
      </c>
      <c r="X14" s="66">
        <f t="shared" si="4"/>
        <v>232.75</v>
      </c>
      <c r="Y14" s="37">
        <v>0</v>
      </c>
      <c r="Z14" s="37">
        <v>0</v>
      </c>
      <c r="AA14" s="37"/>
      <c r="AB14" s="37">
        <v>0</v>
      </c>
      <c r="AC14" s="37">
        <v>0</v>
      </c>
      <c r="AD14" s="37">
        <v>0</v>
      </c>
      <c r="AE14" s="37">
        <v>0</v>
      </c>
      <c r="AF14" s="37">
        <v>0</v>
      </c>
      <c r="AG14" s="37">
        <v>0</v>
      </c>
      <c r="AH14" s="37">
        <v>0</v>
      </c>
      <c r="AI14" s="37">
        <v>0</v>
      </c>
      <c r="AJ14" s="107">
        <v>0</v>
      </c>
      <c r="AK14" s="107">
        <v>0</v>
      </c>
      <c r="AL14" s="107">
        <v>0</v>
      </c>
      <c r="AM14" s="199">
        <v>0</v>
      </c>
      <c r="AN14" s="199">
        <v>0</v>
      </c>
      <c r="AO14" s="199">
        <v>0</v>
      </c>
      <c r="AP14" s="199">
        <v>0</v>
      </c>
      <c r="AQ14" s="83">
        <v>0</v>
      </c>
      <c r="AR14" s="83">
        <v>0</v>
      </c>
      <c r="AS14" s="128">
        <f t="shared" si="11"/>
        <v>0</v>
      </c>
    </row>
    <row r="15" spans="1:45">
      <c r="A15" s="207"/>
      <c r="B15" s="29" t="s">
        <v>22</v>
      </c>
      <c r="C15" s="25" t="str">
        <f>VLOOKUP(B15,Remark!C:D,2,0)</f>
        <v>KVIL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7"/>
      <c r="W15" s="37"/>
      <c r="X15" s="37"/>
      <c r="Y15" s="37">
        <v>0</v>
      </c>
      <c r="Z15" s="37">
        <v>0</v>
      </c>
      <c r="AA15" s="37"/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107">
        <v>0</v>
      </c>
      <c r="AK15" s="107">
        <v>0</v>
      </c>
      <c r="AL15" s="107">
        <v>0</v>
      </c>
      <c r="AM15" s="199">
        <v>0</v>
      </c>
      <c r="AN15" s="199">
        <v>0</v>
      </c>
      <c r="AO15" s="199">
        <v>0</v>
      </c>
      <c r="AP15" s="199">
        <v>0</v>
      </c>
      <c r="AQ15" s="83">
        <v>0</v>
      </c>
      <c r="AR15" s="83">
        <v>0</v>
      </c>
      <c r="AS15" s="128">
        <f t="shared" si="11"/>
        <v>0</v>
      </c>
    </row>
    <row r="16" spans="1:45">
      <c r="A16" s="229" t="s">
        <v>1710</v>
      </c>
      <c r="B16" s="29" t="s">
        <v>24</v>
      </c>
      <c r="C16" s="25" t="str">
        <f>VLOOKUP(B16,Remark!C:D,2,0)</f>
        <v>HPPY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1">
        <f>199+79</f>
        <v>278</v>
      </c>
      <c r="W16" s="31">
        <f>22269+7039</f>
        <v>29308</v>
      </c>
      <c r="X16" s="66">
        <f t="shared" ref="X16:X19" si="12">W16*25%</f>
        <v>7327</v>
      </c>
      <c r="Y16" s="31">
        <v>484</v>
      </c>
      <c r="Z16" s="31">
        <v>50742</v>
      </c>
      <c r="AA16" s="66">
        <f t="shared" ref="AA16:AA28" si="13">Z16*25%</f>
        <v>12685.5</v>
      </c>
      <c r="AB16" s="31">
        <v>688</v>
      </c>
      <c r="AC16" s="31">
        <v>73712</v>
      </c>
      <c r="AD16" s="66">
        <f t="shared" si="6"/>
        <v>18428</v>
      </c>
      <c r="AE16" s="83">
        <v>857</v>
      </c>
      <c r="AF16" s="83">
        <v>90255</v>
      </c>
      <c r="AG16" s="66">
        <f t="shared" ref="AG16:AG39" si="14">AF16*25%</f>
        <v>22563.75</v>
      </c>
      <c r="AH16" s="110">
        <v>1330</v>
      </c>
      <c r="AI16" s="110">
        <v>123440</v>
      </c>
      <c r="AJ16" s="127">
        <f>AI16*25%</f>
        <v>30860</v>
      </c>
      <c r="AK16" s="106">
        <v>1535</v>
      </c>
      <c r="AL16" s="106">
        <v>156097</v>
      </c>
      <c r="AM16" s="198">
        <f t="shared" si="9"/>
        <v>39024.25</v>
      </c>
      <c r="AN16" s="202">
        <v>1738</v>
      </c>
      <c r="AO16" s="106">
        <v>164344</v>
      </c>
      <c r="AP16" s="128">
        <f t="shared" ref="AP16:AP61" si="15">AO16*25%</f>
        <v>41086</v>
      </c>
      <c r="AQ16" s="83">
        <v>1657</v>
      </c>
      <c r="AR16" s="83">
        <v>137165</v>
      </c>
      <c r="AS16" s="128">
        <f t="shared" si="11"/>
        <v>34291.25</v>
      </c>
    </row>
    <row r="17" spans="1:45">
      <c r="A17" s="229" t="s">
        <v>1711</v>
      </c>
      <c r="B17" s="29" t="s">
        <v>26</v>
      </c>
      <c r="C17" s="25" t="str">
        <f>VLOOKUP(B17,Remark!C:D,2,0)</f>
        <v>SMUT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1">
        <f>63+29</f>
        <v>92</v>
      </c>
      <c r="W17" s="31">
        <f>4899+2011</f>
        <v>6910</v>
      </c>
      <c r="X17" s="66">
        <f t="shared" si="12"/>
        <v>1727.5</v>
      </c>
      <c r="Y17" s="31">
        <v>142</v>
      </c>
      <c r="Z17" s="31">
        <v>10556</v>
      </c>
      <c r="AA17" s="66">
        <f t="shared" si="13"/>
        <v>2639</v>
      </c>
      <c r="AB17" s="31">
        <v>199</v>
      </c>
      <c r="AC17" s="31">
        <v>14343</v>
      </c>
      <c r="AD17" s="66">
        <f t="shared" si="6"/>
        <v>3585.75</v>
      </c>
      <c r="AE17" s="83">
        <v>310</v>
      </c>
      <c r="AF17" s="83">
        <v>20964</v>
      </c>
      <c r="AG17" s="66">
        <f t="shared" si="14"/>
        <v>5241</v>
      </c>
      <c r="AH17" s="110">
        <v>360</v>
      </c>
      <c r="AI17" s="110">
        <v>25610</v>
      </c>
      <c r="AJ17" s="127">
        <f t="shared" ref="AJ17:AJ40" si="16">AI17*25%</f>
        <v>6402.5</v>
      </c>
      <c r="AK17" s="106">
        <v>326</v>
      </c>
      <c r="AL17" s="106">
        <v>20910</v>
      </c>
      <c r="AM17" s="198">
        <f t="shared" si="9"/>
        <v>5227.5</v>
      </c>
      <c r="AN17" s="202">
        <v>610</v>
      </c>
      <c r="AO17" s="106">
        <v>41002</v>
      </c>
      <c r="AP17" s="128">
        <f t="shared" si="15"/>
        <v>10250.5</v>
      </c>
      <c r="AQ17" s="83">
        <v>437</v>
      </c>
      <c r="AR17" s="83">
        <v>29009</v>
      </c>
      <c r="AS17" s="128">
        <f t="shared" si="11"/>
        <v>7252.25</v>
      </c>
    </row>
    <row r="18" spans="1:45">
      <c r="A18" s="229" t="s">
        <v>1712</v>
      </c>
      <c r="B18" s="29" t="s">
        <v>27</v>
      </c>
      <c r="C18" s="25" t="str">
        <f>VLOOKUP(B18,Remark!C:D,2,0)</f>
        <v>Kerry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1">
        <f>354+101</f>
        <v>455</v>
      </c>
      <c r="W18" s="31">
        <f>29148+10165</f>
        <v>39313</v>
      </c>
      <c r="X18" s="66">
        <f t="shared" si="12"/>
        <v>9828.25</v>
      </c>
      <c r="Y18" s="31">
        <v>807</v>
      </c>
      <c r="Z18" s="31">
        <v>70423</v>
      </c>
      <c r="AA18" s="66">
        <f t="shared" si="13"/>
        <v>17605.75</v>
      </c>
      <c r="AB18" s="31">
        <v>1262</v>
      </c>
      <c r="AC18" s="31">
        <v>106314</v>
      </c>
      <c r="AD18" s="66">
        <f t="shared" si="6"/>
        <v>26578.5</v>
      </c>
      <c r="AE18" s="83">
        <v>1446</v>
      </c>
      <c r="AF18" s="83">
        <v>125708</v>
      </c>
      <c r="AG18" s="66">
        <f t="shared" si="14"/>
        <v>31427</v>
      </c>
      <c r="AH18" s="110">
        <v>2087</v>
      </c>
      <c r="AI18" s="110">
        <v>181257</v>
      </c>
      <c r="AJ18" s="127">
        <f t="shared" si="16"/>
        <v>45314.25</v>
      </c>
      <c r="AK18" s="106">
        <v>2378</v>
      </c>
      <c r="AL18" s="106">
        <v>191584</v>
      </c>
      <c r="AM18" s="198">
        <f t="shared" si="9"/>
        <v>47896</v>
      </c>
      <c r="AN18" s="202">
        <v>2243</v>
      </c>
      <c r="AO18" s="106">
        <v>178591</v>
      </c>
      <c r="AP18" s="128">
        <f t="shared" si="15"/>
        <v>44647.75</v>
      </c>
      <c r="AQ18" s="83">
        <v>2110</v>
      </c>
      <c r="AR18" s="83">
        <v>168914</v>
      </c>
      <c r="AS18" s="128">
        <f t="shared" si="11"/>
        <v>42228.5</v>
      </c>
    </row>
    <row r="19" spans="1:45">
      <c r="A19" s="229" t="s">
        <v>1713</v>
      </c>
      <c r="B19" s="29" t="s">
        <v>28</v>
      </c>
      <c r="C19" s="25" t="str">
        <f>VLOOKUP(B19,Remark!C:D,2,0)</f>
        <v>CHC4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1">
        <f>113+324</f>
        <v>437</v>
      </c>
      <c r="W19" s="31">
        <f>7787+26700</f>
        <v>34487</v>
      </c>
      <c r="X19" s="66">
        <f t="shared" si="12"/>
        <v>8621.75</v>
      </c>
      <c r="Y19" s="31">
        <v>543</v>
      </c>
      <c r="Z19" s="31">
        <v>46681</v>
      </c>
      <c r="AA19" s="66">
        <f t="shared" si="13"/>
        <v>11670.25</v>
      </c>
      <c r="AB19" s="31">
        <v>934</v>
      </c>
      <c r="AC19" s="31">
        <v>75868</v>
      </c>
      <c r="AD19" s="66">
        <f t="shared" si="6"/>
        <v>18967</v>
      </c>
      <c r="AE19" s="83">
        <v>1224</v>
      </c>
      <c r="AF19" s="83">
        <v>110620</v>
      </c>
      <c r="AG19" s="66">
        <f t="shared" si="14"/>
        <v>27655</v>
      </c>
      <c r="AH19" s="110">
        <v>1472</v>
      </c>
      <c r="AI19" s="110">
        <v>118596</v>
      </c>
      <c r="AJ19" s="127">
        <f t="shared" si="16"/>
        <v>29649</v>
      </c>
      <c r="AK19" s="106">
        <v>1723</v>
      </c>
      <c r="AL19" s="106">
        <v>135659</v>
      </c>
      <c r="AM19" s="198">
        <f t="shared" si="9"/>
        <v>33914.75</v>
      </c>
      <c r="AN19" s="202">
        <v>1935</v>
      </c>
      <c r="AO19" s="106">
        <v>148850</v>
      </c>
      <c r="AP19" s="128">
        <f t="shared" si="15"/>
        <v>37212.5</v>
      </c>
      <c r="AQ19" s="83">
        <v>1709</v>
      </c>
      <c r="AR19" s="83">
        <v>134419</v>
      </c>
      <c r="AS19" s="128">
        <f t="shared" si="11"/>
        <v>33604.75</v>
      </c>
    </row>
    <row r="20" spans="1:45">
      <c r="A20" s="229" t="s">
        <v>1714</v>
      </c>
      <c r="B20" s="34" t="s">
        <v>30</v>
      </c>
      <c r="C20" s="25" t="str">
        <f>VLOOKUP(B20,Remark!C:D,2,0)</f>
        <v>PINK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1"/>
      <c r="W20" s="31"/>
      <c r="X20" s="31"/>
      <c r="Y20" s="31">
        <v>137</v>
      </c>
      <c r="Z20" s="31">
        <v>15305</v>
      </c>
      <c r="AA20" s="66">
        <f t="shared" si="13"/>
        <v>3826.25</v>
      </c>
      <c r="AB20" s="31">
        <v>305</v>
      </c>
      <c r="AC20" s="31">
        <v>34453</v>
      </c>
      <c r="AD20" s="66">
        <f t="shared" si="6"/>
        <v>8613.25</v>
      </c>
      <c r="AE20" s="83">
        <v>792</v>
      </c>
      <c r="AF20" s="83">
        <v>129208</v>
      </c>
      <c r="AG20" s="66">
        <f t="shared" si="14"/>
        <v>32302</v>
      </c>
      <c r="AH20" s="110">
        <v>647</v>
      </c>
      <c r="AI20" s="110">
        <v>70171</v>
      </c>
      <c r="AJ20" s="127">
        <f t="shared" si="16"/>
        <v>17542.75</v>
      </c>
      <c r="AK20" s="106">
        <v>789</v>
      </c>
      <c r="AL20" s="106">
        <v>87423</v>
      </c>
      <c r="AM20" s="198">
        <f t="shared" si="9"/>
        <v>21855.75</v>
      </c>
      <c r="AN20" s="202">
        <v>1278</v>
      </c>
      <c r="AO20" s="106">
        <v>134328</v>
      </c>
      <c r="AP20" s="128">
        <f t="shared" si="15"/>
        <v>33582</v>
      </c>
      <c r="AQ20" s="83">
        <v>1013</v>
      </c>
      <c r="AR20" s="83">
        <v>101239</v>
      </c>
      <c r="AS20" s="128">
        <f t="shared" si="11"/>
        <v>25309.75</v>
      </c>
    </row>
    <row r="21" spans="1:45">
      <c r="A21" s="229" t="s">
        <v>1715</v>
      </c>
      <c r="B21" s="34" t="s">
        <v>31</v>
      </c>
      <c r="C21" s="25" t="str">
        <f>VLOOKUP(B21,Remark!C:D,2,0)</f>
        <v>PINK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1"/>
      <c r="W21" s="31"/>
      <c r="X21" s="31"/>
      <c r="Y21" s="31">
        <v>236</v>
      </c>
      <c r="Z21" s="31">
        <v>25662</v>
      </c>
      <c r="AA21" s="66">
        <f t="shared" si="13"/>
        <v>6415.5</v>
      </c>
      <c r="AB21" s="31">
        <v>298</v>
      </c>
      <c r="AC21" s="31">
        <v>28462</v>
      </c>
      <c r="AD21" s="66">
        <f t="shared" si="6"/>
        <v>7115.5</v>
      </c>
      <c r="AE21" s="83">
        <v>789</v>
      </c>
      <c r="AF21" s="83">
        <v>67109</v>
      </c>
      <c r="AG21" s="66">
        <f t="shared" si="14"/>
        <v>16777.25</v>
      </c>
      <c r="AH21" s="110">
        <v>467</v>
      </c>
      <c r="AI21" s="110">
        <v>44981</v>
      </c>
      <c r="AJ21" s="127">
        <f t="shared" si="16"/>
        <v>11245.25</v>
      </c>
      <c r="AK21" s="106">
        <v>560</v>
      </c>
      <c r="AL21" s="106">
        <v>52486</v>
      </c>
      <c r="AM21" s="198">
        <f t="shared" si="9"/>
        <v>13121.5</v>
      </c>
      <c r="AN21" s="202">
        <v>642</v>
      </c>
      <c r="AO21" s="106">
        <v>60612</v>
      </c>
      <c r="AP21" s="128">
        <f t="shared" si="15"/>
        <v>15153</v>
      </c>
      <c r="AQ21" s="83">
        <v>670</v>
      </c>
      <c r="AR21" s="83">
        <v>57484</v>
      </c>
      <c r="AS21" s="128">
        <f t="shared" si="11"/>
        <v>14371</v>
      </c>
    </row>
    <row r="22" spans="1:45">
      <c r="A22" s="229" t="s">
        <v>1716</v>
      </c>
      <c r="B22" s="34" t="s">
        <v>33</v>
      </c>
      <c r="C22" s="25" t="str">
        <f>VLOOKUP(B22,Remark!C:D,2,0)</f>
        <v>LADP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1"/>
      <c r="W22" s="31"/>
      <c r="X22" s="31"/>
      <c r="Y22" s="31">
        <v>257</v>
      </c>
      <c r="Z22" s="31">
        <v>29129</v>
      </c>
      <c r="AA22" s="66">
        <f t="shared" si="13"/>
        <v>7282.25</v>
      </c>
      <c r="AB22" s="31">
        <v>650</v>
      </c>
      <c r="AC22" s="31">
        <v>74196</v>
      </c>
      <c r="AD22" s="66">
        <f t="shared" si="6"/>
        <v>18549</v>
      </c>
      <c r="AE22" s="83">
        <v>788</v>
      </c>
      <c r="AF22" s="83">
        <v>89356</v>
      </c>
      <c r="AG22" s="66">
        <f t="shared" si="14"/>
        <v>22339</v>
      </c>
      <c r="AH22" s="110">
        <v>894</v>
      </c>
      <c r="AI22" s="110">
        <v>103444</v>
      </c>
      <c r="AJ22" s="127">
        <f t="shared" si="16"/>
        <v>25861</v>
      </c>
      <c r="AK22" s="106">
        <v>1044</v>
      </c>
      <c r="AL22" s="106">
        <v>110396</v>
      </c>
      <c r="AM22" s="198">
        <f t="shared" si="9"/>
        <v>27599</v>
      </c>
      <c r="AN22" s="202">
        <v>1158</v>
      </c>
      <c r="AO22" s="106">
        <v>115358</v>
      </c>
      <c r="AP22" s="128">
        <f t="shared" si="15"/>
        <v>28839.5</v>
      </c>
      <c r="AQ22" s="83">
        <v>1154</v>
      </c>
      <c r="AR22" s="83">
        <v>115810</v>
      </c>
      <c r="AS22" s="128">
        <f t="shared" si="11"/>
        <v>28952.5</v>
      </c>
    </row>
    <row r="23" spans="1:45">
      <c r="A23" s="229" t="s">
        <v>1717</v>
      </c>
      <c r="B23" s="34" t="s">
        <v>35</v>
      </c>
      <c r="C23" s="25" t="str">
        <f>VLOOKUP(B23,Remark!C:D,2,0)</f>
        <v>TSIT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1"/>
      <c r="W23" s="31"/>
      <c r="X23" s="31"/>
      <c r="Y23" s="31">
        <v>109</v>
      </c>
      <c r="Z23" s="31">
        <v>9907</v>
      </c>
      <c r="AA23" s="66">
        <f t="shared" si="13"/>
        <v>2476.75</v>
      </c>
      <c r="AB23" s="31">
        <v>120</v>
      </c>
      <c r="AC23" s="31">
        <v>11974</v>
      </c>
      <c r="AD23" s="66">
        <f t="shared" si="6"/>
        <v>2993.5</v>
      </c>
      <c r="AE23" s="83">
        <v>152</v>
      </c>
      <c r="AF23" s="83">
        <v>16184</v>
      </c>
      <c r="AG23" s="66">
        <f t="shared" si="14"/>
        <v>4046</v>
      </c>
      <c r="AH23" s="110">
        <v>174</v>
      </c>
      <c r="AI23" s="110">
        <v>19246</v>
      </c>
      <c r="AJ23" s="127">
        <f t="shared" si="16"/>
        <v>4811.5</v>
      </c>
      <c r="AK23" s="106">
        <v>175</v>
      </c>
      <c r="AL23" s="106">
        <v>17089</v>
      </c>
      <c r="AM23" s="198">
        <f t="shared" si="9"/>
        <v>4272.25</v>
      </c>
      <c r="AN23" s="202">
        <v>334</v>
      </c>
      <c r="AO23" s="106">
        <v>33628</v>
      </c>
      <c r="AP23" s="128">
        <f t="shared" si="15"/>
        <v>8407</v>
      </c>
      <c r="AQ23" s="83">
        <v>311</v>
      </c>
      <c r="AR23" s="83">
        <v>30085</v>
      </c>
      <c r="AS23" s="128">
        <f t="shared" si="11"/>
        <v>7521.25</v>
      </c>
    </row>
    <row r="24" spans="1:45">
      <c r="A24" s="229" t="s">
        <v>1718</v>
      </c>
      <c r="B24" s="34" t="s">
        <v>37</v>
      </c>
      <c r="C24" s="25" t="str">
        <f>VLOOKUP(B24,Remark!C:D,2,0)</f>
        <v>BBUA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1"/>
      <c r="W24" s="31"/>
      <c r="X24" s="31"/>
      <c r="Y24" s="31">
        <v>296</v>
      </c>
      <c r="Z24" s="31">
        <v>26756</v>
      </c>
      <c r="AA24" s="66">
        <f t="shared" si="13"/>
        <v>6689</v>
      </c>
      <c r="AB24" s="31">
        <v>550</v>
      </c>
      <c r="AC24" s="31">
        <v>48898</v>
      </c>
      <c r="AD24" s="66">
        <f t="shared" si="6"/>
        <v>12224.5</v>
      </c>
      <c r="AE24" s="83">
        <v>668</v>
      </c>
      <c r="AF24" s="83">
        <v>61180</v>
      </c>
      <c r="AG24" s="66">
        <f t="shared" si="14"/>
        <v>15295</v>
      </c>
      <c r="AH24" s="110">
        <v>774</v>
      </c>
      <c r="AI24" s="110">
        <v>64270</v>
      </c>
      <c r="AJ24" s="127">
        <f t="shared" si="16"/>
        <v>16067.5</v>
      </c>
      <c r="AK24" s="106">
        <v>1020</v>
      </c>
      <c r="AL24" s="106">
        <v>85728</v>
      </c>
      <c r="AM24" s="198">
        <f t="shared" si="9"/>
        <v>21432</v>
      </c>
      <c r="AN24" s="202">
        <v>1095</v>
      </c>
      <c r="AO24" s="106">
        <v>91789</v>
      </c>
      <c r="AP24" s="128">
        <f t="shared" si="15"/>
        <v>22947.25</v>
      </c>
      <c r="AQ24" s="83">
        <v>1211</v>
      </c>
      <c r="AR24" s="83">
        <v>101149</v>
      </c>
      <c r="AS24" s="128">
        <f t="shared" si="11"/>
        <v>25287.25</v>
      </c>
    </row>
    <row r="25" spans="1:45">
      <c r="A25" s="229" t="s">
        <v>1719</v>
      </c>
      <c r="B25" s="34" t="s">
        <v>39</v>
      </c>
      <c r="C25" s="25" t="str">
        <f>VLOOKUP(B25,Remark!C:D,2,0)</f>
        <v>TNON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1"/>
      <c r="W25" s="31"/>
      <c r="X25" s="31"/>
      <c r="Y25" s="31">
        <v>141</v>
      </c>
      <c r="Z25" s="31">
        <v>12645</v>
      </c>
      <c r="AA25" s="66">
        <f t="shared" si="13"/>
        <v>3161.25</v>
      </c>
      <c r="AB25" s="31">
        <v>265</v>
      </c>
      <c r="AC25" s="31">
        <v>23253</v>
      </c>
      <c r="AD25" s="66">
        <f t="shared" si="6"/>
        <v>5813.25</v>
      </c>
      <c r="AE25" s="83">
        <v>395</v>
      </c>
      <c r="AF25" s="83">
        <v>39129</v>
      </c>
      <c r="AG25" s="66">
        <f t="shared" si="14"/>
        <v>9782.25</v>
      </c>
      <c r="AH25" s="110">
        <v>427</v>
      </c>
      <c r="AI25" s="110">
        <v>37927</v>
      </c>
      <c r="AJ25" s="127">
        <f t="shared" si="16"/>
        <v>9481.75</v>
      </c>
      <c r="AK25" s="106">
        <v>545</v>
      </c>
      <c r="AL25" s="106">
        <v>47769</v>
      </c>
      <c r="AM25" s="198">
        <f t="shared" si="9"/>
        <v>11942.25</v>
      </c>
      <c r="AN25" s="202">
        <v>709</v>
      </c>
      <c r="AO25" s="106">
        <v>58831</v>
      </c>
      <c r="AP25" s="128">
        <f t="shared" si="15"/>
        <v>14707.75</v>
      </c>
      <c r="AQ25" s="83">
        <v>678</v>
      </c>
      <c r="AR25" s="83">
        <v>53334</v>
      </c>
      <c r="AS25" s="128">
        <f t="shared" si="11"/>
        <v>13333.5</v>
      </c>
    </row>
    <row r="26" spans="1:45">
      <c r="A26" s="229" t="s">
        <v>1720</v>
      </c>
      <c r="B26" s="34" t="s">
        <v>41</v>
      </c>
      <c r="C26" s="25" t="str">
        <f>VLOOKUP(B26,Remark!C:D,2,0)</f>
        <v>SURA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1"/>
      <c r="X26" s="31"/>
      <c r="Y26" s="31">
        <v>121</v>
      </c>
      <c r="Z26" s="31">
        <v>11699</v>
      </c>
      <c r="AA26" s="66">
        <f t="shared" si="13"/>
        <v>2924.75</v>
      </c>
      <c r="AB26" s="31">
        <v>306</v>
      </c>
      <c r="AC26" s="31">
        <v>24508</v>
      </c>
      <c r="AD26" s="66">
        <f t="shared" si="6"/>
        <v>6127</v>
      </c>
      <c r="AE26" s="83">
        <v>383</v>
      </c>
      <c r="AF26" s="83">
        <v>32393</v>
      </c>
      <c r="AG26" s="66">
        <f t="shared" si="14"/>
        <v>8098.25</v>
      </c>
      <c r="AH26" s="110">
        <v>553</v>
      </c>
      <c r="AI26" s="110">
        <v>42673</v>
      </c>
      <c r="AJ26" s="127">
        <f t="shared" si="16"/>
        <v>10668.25</v>
      </c>
      <c r="AK26" s="106">
        <v>553</v>
      </c>
      <c r="AL26" s="106">
        <v>44431</v>
      </c>
      <c r="AM26" s="198">
        <f t="shared" si="9"/>
        <v>11107.75</v>
      </c>
      <c r="AN26" s="202">
        <v>873</v>
      </c>
      <c r="AO26" s="106">
        <v>75915</v>
      </c>
      <c r="AP26" s="128">
        <f t="shared" si="15"/>
        <v>18978.75</v>
      </c>
      <c r="AQ26" s="83">
        <v>994</v>
      </c>
      <c r="AR26" s="83">
        <v>81982</v>
      </c>
      <c r="AS26" s="128">
        <f t="shared" si="11"/>
        <v>20495.5</v>
      </c>
    </row>
    <row r="27" spans="1:45">
      <c r="A27" s="229" t="s">
        <v>1721</v>
      </c>
      <c r="B27" s="34" t="s">
        <v>42</v>
      </c>
      <c r="C27" s="25" t="str">
        <f>VLOOKUP(B27,Remark!C:D,2,0)</f>
        <v>HPPY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1"/>
      <c r="X27" s="31"/>
      <c r="Y27" s="31">
        <v>146</v>
      </c>
      <c r="Z27" s="31">
        <v>13010</v>
      </c>
      <c r="AA27" s="66">
        <f t="shared" si="13"/>
        <v>3252.5</v>
      </c>
      <c r="AB27" s="31">
        <v>254</v>
      </c>
      <c r="AC27" s="31">
        <v>24822</v>
      </c>
      <c r="AD27" s="66">
        <f t="shared" si="6"/>
        <v>6205.5</v>
      </c>
      <c r="AE27" s="83">
        <v>319</v>
      </c>
      <c r="AF27" s="83">
        <v>30535</v>
      </c>
      <c r="AG27" s="66">
        <f t="shared" si="14"/>
        <v>7633.75</v>
      </c>
      <c r="AH27" s="110">
        <v>309</v>
      </c>
      <c r="AI27" s="110">
        <v>28999</v>
      </c>
      <c r="AJ27" s="127">
        <f t="shared" si="16"/>
        <v>7249.75</v>
      </c>
      <c r="AK27" s="106">
        <v>355</v>
      </c>
      <c r="AL27" s="106">
        <v>31925</v>
      </c>
      <c r="AM27" s="198">
        <f t="shared" si="9"/>
        <v>7981.25</v>
      </c>
      <c r="AN27" s="202">
        <v>409</v>
      </c>
      <c r="AO27" s="106">
        <v>38253</v>
      </c>
      <c r="AP27" s="128">
        <f t="shared" si="15"/>
        <v>9563.25</v>
      </c>
      <c r="AQ27" s="83">
        <v>407</v>
      </c>
      <c r="AR27" s="83">
        <v>33289</v>
      </c>
      <c r="AS27" s="128">
        <f t="shared" si="11"/>
        <v>8322.25</v>
      </c>
    </row>
    <row r="28" spans="1:45">
      <c r="A28" s="229" t="s">
        <v>1722</v>
      </c>
      <c r="B28" s="34" t="s">
        <v>44</v>
      </c>
      <c r="C28" s="25" t="str">
        <f>VLOOKUP(B28,Remark!C:D,2,0)</f>
        <v>PKED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1"/>
      <c r="X28" s="31"/>
      <c r="Y28" s="31">
        <v>288</v>
      </c>
      <c r="Z28" s="31">
        <v>22018</v>
      </c>
      <c r="AA28" s="66">
        <f t="shared" si="13"/>
        <v>5504.5</v>
      </c>
      <c r="AB28" s="31">
        <v>455</v>
      </c>
      <c r="AC28" s="31">
        <v>35981</v>
      </c>
      <c r="AD28" s="66">
        <f t="shared" si="6"/>
        <v>8995.25</v>
      </c>
      <c r="AE28" s="83">
        <v>640</v>
      </c>
      <c r="AF28" s="83">
        <v>56188</v>
      </c>
      <c r="AG28" s="66">
        <f t="shared" si="14"/>
        <v>14047</v>
      </c>
      <c r="AH28" s="110">
        <v>756</v>
      </c>
      <c r="AI28" s="110">
        <v>71314</v>
      </c>
      <c r="AJ28" s="127">
        <f t="shared" si="16"/>
        <v>17828.5</v>
      </c>
      <c r="AK28" s="106">
        <v>928</v>
      </c>
      <c r="AL28" s="106">
        <v>74596</v>
      </c>
      <c r="AM28" s="198">
        <f t="shared" si="9"/>
        <v>18649</v>
      </c>
      <c r="AN28" s="202">
        <v>987</v>
      </c>
      <c r="AO28" s="106">
        <v>83733</v>
      </c>
      <c r="AP28" s="128">
        <f t="shared" si="15"/>
        <v>20933.25</v>
      </c>
      <c r="AQ28" s="83">
        <v>937</v>
      </c>
      <c r="AR28" s="83">
        <v>77615</v>
      </c>
      <c r="AS28" s="128">
        <f t="shared" si="11"/>
        <v>19403.75</v>
      </c>
    </row>
    <row r="29" spans="1:45">
      <c r="A29" s="229" t="s">
        <v>1723</v>
      </c>
      <c r="B29" s="29" t="s">
        <v>831</v>
      </c>
      <c r="C29" s="25" t="str">
        <f>VLOOKUP(B29,Remark!C:D,2,0)</f>
        <v>TEPA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1"/>
      <c r="X29" s="31"/>
      <c r="Y29" s="31"/>
      <c r="Z29" s="31"/>
      <c r="AA29" s="31"/>
      <c r="AB29" s="31">
        <v>98</v>
      </c>
      <c r="AC29" s="31">
        <v>6810</v>
      </c>
      <c r="AD29" s="66">
        <f t="shared" si="6"/>
        <v>1702.5</v>
      </c>
      <c r="AE29" s="83">
        <v>277</v>
      </c>
      <c r="AF29" s="83">
        <v>24237</v>
      </c>
      <c r="AG29" s="66">
        <f t="shared" si="14"/>
        <v>6059.25</v>
      </c>
      <c r="AH29" s="110">
        <v>455</v>
      </c>
      <c r="AI29" s="110">
        <v>39809</v>
      </c>
      <c r="AJ29" s="127">
        <f t="shared" si="16"/>
        <v>9952.25</v>
      </c>
      <c r="AK29" s="106">
        <v>359</v>
      </c>
      <c r="AL29" s="106">
        <v>27091</v>
      </c>
      <c r="AM29" s="198">
        <f t="shared" si="9"/>
        <v>6772.75</v>
      </c>
      <c r="AN29" s="202">
        <v>555</v>
      </c>
      <c r="AO29" s="106">
        <v>43951</v>
      </c>
      <c r="AP29" s="128">
        <f t="shared" si="15"/>
        <v>10987.75</v>
      </c>
      <c r="AQ29" s="83">
        <v>536</v>
      </c>
      <c r="AR29" s="83">
        <v>42162</v>
      </c>
      <c r="AS29" s="128">
        <f t="shared" si="11"/>
        <v>10540.5</v>
      </c>
    </row>
    <row r="30" spans="1:45">
      <c r="A30" s="229" t="s">
        <v>1724</v>
      </c>
      <c r="B30" s="29" t="s">
        <v>832</v>
      </c>
      <c r="C30" s="25" t="str">
        <f>VLOOKUP(B30,Remark!C:D,2,0)</f>
        <v>Kerry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1"/>
      <c r="X30" s="31"/>
      <c r="Y30" s="31"/>
      <c r="Z30" s="31"/>
      <c r="AA30" s="31"/>
      <c r="AB30" s="31">
        <v>211</v>
      </c>
      <c r="AC30" s="31">
        <v>22167</v>
      </c>
      <c r="AD30" s="66">
        <f t="shared" si="6"/>
        <v>5541.75</v>
      </c>
      <c r="AE30" s="83">
        <v>411</v>
      </c>
      <c r="AF30" s="83">
        <v>39121</v>
      </c>
      <c r="AG30" s="66">
        <f t="shared" si="14"/>
        <v>9780.25</v>
      </c>
      <c r="AH30" s="110">
        <v>617</v>
      </c>
      <c r="AI30" s="110">
        <v>55199</v>
      </c>
      <c r="AJ30" s="127">
        <f t="shared" si="16"/>
        <v>13799.75</v>
      </c>
      <c r="AK30" s="106">
        <v>818</v>
      </c>
      <c r="AL30" s="106">
        <v>75412</v>
      </c>
      <c r="AM30" s="198">
        <f t="shared" si="9"/>
        <v>18853</v>
      </c>
      <c r="AN30" s="202">
        <v>1178</v>
      </c>
      <c r="AO30" s="106">
        <v>104408</v>
      </c>
      <c r="AP30" s="128">
        <f t="shared" si="15"/>
        <v>26102</v>
      </c>
      <c r="AQ30" s="83">
        <v>1349</v>
      </c>
      <c r="AR30" s="83">
        <v>118465</v>
      </c>
      <c r="AS30" s="128">
        <f t="shared" si="11"/>
        <v>29616.25</v>
      </c>
    </row>
    <row r="31" spans="1:45">
      <c r="A31" s="229" t="s">
        <v>1725</v>
      </c>
      <c r="B31" s="29" t="s">
        <v>833</v>
      </c>
      <c r="C31" s="25" t="str">
        <f>VLOOKUP(B31,Remark!C:D,2,0)</f>
        <v>TUPM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1"/>
      <c r="X31" s="31"/>
      <c r="Y31" s="31"/>
      <c r="Z31" s="31"/>
      <c r="AA31" s="31"/>
      <c r="AB31" s="31">
        <v>506</v>
      </c>
      <c r="AC31" s="31">
        <v>54470</v>
      </c>
      <c r="AD31" s="66">
        <f t="shared" si="6"/>
        <v>13617.5</v>
      </c>
      <c r="AE31" s="83">
        <v>1029</v>
      </c>
      <c r="AF31" s="83">
        <v>121443</v>
      </c>
      <c r="AG31" s="66">
        <f t="shared" si="14"/>
        <v>30360.75</v>
      </c>
      <c r="AH31" s="110">
        <v>1517</v>
      </c>
      <c r="AI31" s="110">
        <v>181997</v>
      </c>
      <c r="AJ31" s="127">
        <f t="shared" si="16"/>
        <v>45499.25</v>
      </c>
      <c r="AK31" s="106">
        <v>1454</v>
      </c>
      <c r="AL31" s="106">
        <v>169934</v>
      </c>
      <c r="AM31" s="198">
        <f t="shared" si="9"/>
        <v>42483.5</v>
      </c>
      <c r="AN31" s="202">
        <v>1625</v>
      </c>
      <c r="AO31" s="106">
        <v>181641</v>
      </c>
      <c r="AP31" s="128">
        <f t="shared" si="15"/>
        <v>45410.25</v>
      </c>
      <c r="AQ31" s="83">
        <v>1630</v>
      </c>
      <c r="AR31" s="83">
        <v>184744</v>
      </c>
      <c r="AS31" s="128">
        <f t="shared" si="11"/>
        <v>46186</v>
      </c>
    </row>
    <row r="32" spans="1:45">
      <c r="A32" s="229" t="s">
        <v>1726</v>
      </c>
      <c r="B32" s="29" t="s">
        <v>834</v>
      </c>
      <c r="C32" s="25" t="str">
        <f>VLOOKUP(B32,Remark!C:D,2,0)</f>
        <v>BPEE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1"/>
      <c r="X32" s="31"/>
      <c r="Y32" s="31"/>
      <c r="Z32" s="31"/>
      <c r="AA32" s="31"/>
      <c r="AB32" s="31">
        <v>140</v>
      </c>
      <c r="AC32" s="31">
        <v>10884</v>
      </c>
      <c r="AD32" s="66">
        <f t="shared" si="6"/>
        <v>2721</v>
      </c>
      <c r="AE32" s="83">
        <v>335</v>
      </c>
      <c r="AF32" s="83">
        <v>28399</v>
      </c>
      <c r="AG32" s="66">
        <f t="shared" si="14"/>
        <v>7099.75</v>
      </c>
      <c r="AH32" s="110">
        <v>384</v>
      </c>
      <c r="AI32" s="110">
        <v>35476</v>
      </c>
      <c r="AJ32" s="127">
        <f t="shared" si="16"/>
        <v>8869</v>
      </c>
      <c r="AK32" s="106">
        <v>413</v>
      </c>
      <c r="AL32" s="106">
        <v>32781</v>
      </c>
      <c r="AM32" s="198">
        <f t="shared" si="9"/>
        <v>8195.25</v>
      </c>
      <c r="AN32" s="202">
        <v>614</v>
      </c>
      <c r="AO32" s="106">
        <v>44584</v>
      </c>
      <c r="AP32" s="128">
        <f t="shared" si="15"/>
        <v>11146</v>
      </c>
      <c r="AQ32" s="83">
        <v>726</v>
      </c>
      <c r="AR32" s="83">
        <v>55948</v>
      </c>
      <c r="AS32" s="128">
        <f t="shared" si="11"/>
        <v>13987</v>
      </c>
    </row>
    <row r="33" spans="1:45">
      <c r="A33" s="229" t="s">
        <v>1727</v>
      </c>
      <c r="B33" s="29" t="s">
        <v>835</v>
      </c>
      <c r="C33" s="25" t="str">
        <f>VLOOKUP(B33,Remark!C:D,2,0)</f>
        <v>BYAI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1"/>
      <c r="X33" s="31"/>
      <c r="Y33" s="31"/>
      <c r="Z33" s="31"/>
      <c r="AA33" s="31"/>
      <c r="AB33" s="31">
        <v>73</v>
      </c>
      <c r="AC33" s="31">
        <v>6271</v>
      </c>
      <c r="AD33" s="66">
        <f t="shared" si="6"/>
        <v>1567.75</v>
      </c>
      <c r="AE33" s="83">
        <v>108</v>
      </c>
      <c r="AF33" s="83">
        <v>7834</v>
      </c>
      <c r="AG33" s="66">
        <f t="shared" si="14"/>
        <v>1958.5</v>
      </c>
      <c r="AH33" s="110">
        <v>85</v>
      </c>
      <c r="AI33" s="110">
        <v>7081</v>
      </c>
      <c r="AJ33" s="127">
        <f t="shared" si="16"/>
        <v>1770.25</v>
      </c>
      <c r="AK33" s="106">
        <v>113</v>
      </c>
      <c r="AL33" s="106">
        <v>10847</v>
      </c>
      <c r="AM33" s="198">
        <f t="shared" si="9"/>
        <v>2711.75</v>
      </c>
      <c r="AN33" s="202">
        <v>159</v>
      </c>
      <c r="AO33" s="106">
        <v>13585</v>
      </c>
      <c r="AP33" s="128">
        <f t="shared" si="15"/>
        <v>3396.25</v>
      </c>
      <c r="AQ33" s="83">
        <v>223</v>
      </c>
      <c r="AR33" s="83">
        <v>18495</v>
      </c>
      <c r="AS33" s="128">
        <f t="shared" si="11"/>
        <v>4623.75</v>
      </c>
    </row>
    <row r="34" spans="1:45">
      <c r="A34" s="229" t="s">
        <v>1728</v>
      </c>
      <c r="B34" s="29" t="s">
        <v>836</v>
      </c>
      <c r="C34" s="25" t="str">
        <f>VLOOKUP(B34,Remark!C:D,2,0)</f>
        <v>Kerry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1"/>
      <c r="X34" s="31"/>
      <c r="Y34" s="31"/>
      <c r="Z34" s="31"/>
      <c r="AA34" s="31"/>
      <c r="AB34" s="31">
        <v>97</v>
      </c>
      <c r="AC34" s="31">
        <v>7689</v>
      </c>
      <c r="AD34" s="66">
        <f t="shared" si="6"/>
        <v>1922.25</v>
      </c>
      <c r="AE34" s="83">
        <v>321</v>
      </c>
      <c r="AF34" s="83">
        <v>25655</v>
      </c>
      <c r="AG34" s="66">
        <f t="shared" si="14"/>
        <v>6413.75</v>
      </c>
      <c r="AH34" s="110">
        <v>363</v>
      </c>
      <c r="AI34" s="110">
        <v>35187</v>
      </c>
      <c r="AJ34" s="127">
        <f t="shared" si="16"/>
        <v>8796.75</v>
      </c>
      <c r="AK34" s="106">
        <v>342</v>
      </c>
      <c r="AL34" s="106">
        <v>35534</v>
      </c>
      <c r="AM34" s="198">
        <f t="shared" si="9"/>
        <v>8883.5</v>
      </c>
      <c r="AN34" s="202">
        <v>510</v>
      </c>
      <c r="AO34" s="106">
        <v>45106</v>
      </c>
      <c r="AP34" s="128">
        <f t="shared" si="15"/>
        <v>11276.5</v>
      </c>
      <c r="AQ34" s="83">
        <v>477</v>
      </c>
      <c r="AR34" s="83">
        <v>39771</v>
      </c>
      <c r="AS34" s="128">
        <f t="shared" si="11"/>
        <v>9942.75</v>
      </c>
    </row>
    <row r="35" spans="1:45">
      <c r="A35" s="229" t="s">
        <v>1729</v>
      </c>
      <c r="B35" s="29" t="s">
        <v>837</v>
      </c>
      <c r="C35" s="25" t="str">
        <f>VLOOKUP(B35,Remark!C:D,2,0)</f>
        <v>Kerry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1"/>
      <c r="X35" s="31"/>
      <c r="Y35" s="31"/>
      <c r="Z35" s="31"/>
      <c r="AA35" s="31"/>
      <c r="AB35" s="31">
        <v>44</v>
      </c>
      <c r="AC35" s="31">
        <v>2540</v>
      </c>
      <c r="AD35" s="66">
        <f t="shared" si="6"/>
        <v>635</v>
      </c>
      <c r="AE35" s="83">
        <v>139</v>
      </c>
      <c r="AF35" s="83">
        <v>11609</v>
      </c>
      <c r="AG35" s="66">
        <f t="shared" si="14"/>
        <v>2902.25</v>
      </c>
      <c r="AH35" s="110">
        <v>179</v>
      </c>
      <c r="AI35" s="110">
        <v>14137</v>
      </c>
      <c r="AJ35" s="127">
        <f t="shared" si="16"/>
        <v>3534.25</v>
      </c>
      <c r="AK35" s="106">
        <v>210</v>
      </c>
      <c r="AL35" s="106">
        <v>15092</v>
      </c>
      <c r="AM35" s="198">
        <f t="shared" si="9"/>
        <v>3773</v>
      </c>
      <c r="AN35" s="202">
        <v>406</v>
      </c>
      <c r="AO35" s="106">
        <v>30068</v>
      </c>
      <c r="AP35" s="128">
        <f t="shared" si="15"/>
        <v>7517</v>
      </c>
      <c r="AQ35" s="83">
        <v>405</v>
      </c>
      <c r="AR35" s="83">
        <v>29517</v>
      </c>
      <c r="AS35" s="128">
        <f t="shared" si="11"/>
        <v>7379.25</v>
      </c>
    </row>
    <row r="36" spans="1:45">
      <c r="A36" s="229" t="s">
        <v>1730</v>
      </c>
      <c r="B36" s="29" t="s">
        <v>838</v>
      </c>
      <c r="C36" s="25" t="str">
        <f>VLOOKUP(B36,Remark!C:D,2,0)</f>
        <v>Kerry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1"/>
      <c r="X36" s="31"/>
      <c r="Y36" s="31"/>
      <c r="Z36" s="31"/>
      <c r="AA36" s="31"/>
      <c r="AB36" s="31">
        <v>40</v>
      </c>
      <c r="AC36" s="31">
        <v>3822</v>
      </c>
      <c r="AD36" s="66">
        <f t="shared" si="6"/>
        <v>955.5</v>
      </c>
      <c r="AE36" s="83">
        <v>228</v>
      </c>
      <c r="AF36" s="83">
        <v>23238</v>
      </c>
      <c r="AG36" s="66">
        <f t="shared" si="14"/>
        <v>5809.5</v>
      </c>
      <c r="AH36" s="110">
        <v>322</v>
      </c>
      <c r="AI36" s="110">
        <v>30722</v>
      </c>
      <c r="AJ36" s="127">
        <f t="shared" si="16"/>
        <v>7680.5</v>
      </c>
      <c r="AK36" s="106">
        <v>404</v>
      </c>
      <c r="AL36" s="106">
        <v>36082</v>
      </c>
      <c r="AM36" s="198">
        <f t="shared" si="9"/>
        <v>9020.5</v>
      </c>
      <c r="AN36" s="202">
        <v>534</v>
      </c>
      <c r="AO36" s="106">
        <v>47648</v>
      </c>
      <c r="AP36" s="128">
        <f t="shared" si="15"/>
        <v>11912</v>
      </c>
      <c r="AQ36" s="83">
        <v>598</v>
      </c>
      <c r="AR36" s="83">
        <v>53537</v>
      </c>
      <c r="AS36" s="128">
        <f t="shared" si="11"/>
        <v>13384.25</v>
      </c>
    </row>
    <row r="37" spans="1:45">
      <c r="A37" s="229" t="s">
        <v>1731</v>
      </c>
      <c r="B37" s="126" t="s">
        <v>839</v>
      </c>
      <c r="C37" s="25" t="str">
        <f>VLOOKUP(B37,Remark!C:D,2,0)</f>
        <v>Kerry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1"/>
      <c r="X37" s="31"/>
      <c r="Y37" s="31"/>
      <c r="Z37" s="31"/>
      <c r="AA37" s="31"/>
      <c r="AB37" s="31">
        <v>33</v>
      </c>
      <c r="AC37" s="31">
        <v>2603</v>
      </c>
      <c r="AD37" s="66">
        <f t="shared" si="6"/>
        <v>650.75</v>
      </c>
      <c r="AE37" s="83">
        <v>182</v>
      </c>
      <c r="AF37" s="83">
        <v>18826</v>
      </c>
      <c r="AG37" s="66">
        <f t="shared" si="14"/>
        <v>4706.5</v>
      </c>
      <c r="AH37" s="110">
        <v>169</v>
      </c>
      <c r="AI37" s="110">
        <v>14499</v>
      </c>
      <c r="AJ37" s="127">
        <f t="shared" si="16"/>
        <v>3624.75</v>
      </c>
      <c r="AK37" s="106">
        <v>202</v>
      </c>
      <c r="AL37" s="106">
        <v>18520</v>
      </c>
      <c r="AM37" s="198">
        <f t="shared" si="9"/>
        <v>4630</v>
      </c>
      <c r="AN37" s="202">
        <v>300</v>
      </c>
      <c r="AO37" s="106">
        <v>27760</v>
      </c>
      <c r="AP37" s="128">
        <f t="shared" si="15"/>
        <v>6940</v>
      </c>
      <c r="AQ37" s="83">
        <v>337</v>
      </c>
      <c r="AR37" s="83">
        <v>31858</v>
      </c>
      <c r="AS37" s="128">
        <f t="shared" si="11"/>
        <v>7964.5</v>
      </c>
    </row>
    <row r="38" spans="1:45" ht="12" customHeight="1">
      <c r="A38" s="229" t="s">
        <v>1732</v>
      </c>
      <c r="B38" s="126" t="s">
        <v>840</v>
      </c>
      <c r="C38" s="25" t="str">
        <f>VLOOKUP(B38,Remark!C:D,2,0)</f>
        <v>MAHA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1"/>
      <c r="X38" s="31"/>
      <c r="Y38" s="31"/>
      <c r="Z38" s="31"/>
      <c r="AA38" s="31"/>
      <c r="AB38" s="31">
        <v>11</v>
      </c>
      <c r="AC38" s="31">
        <v>779</v>
      </c>
      <c r="AD38" s="66">
        <f t="shared" si="6"/>
        <v>194.75</v>
      </c>
      <c r="AE38" s="83">
        <v>187</v>
      </c>
      <c r="AF38" s="83">
        <v>12399</v>
      </c>
      <c r="AG38" s="66">
        <f t="shared" si="14"/>
        <v>3099.75</v>
      </c>
      <c r="AH38" s="110">
        <v>374</v>
      </c>
      <c r="AI38" s="110">
        <v>22638</v>
      </c>
      <c r="AJ38" s="127">
        <f t="shared" si="16"/>
        <v>5659.5</v>
      </c>
      <c r="AK38" s="106">
        <v>500</v>
      </c>
      <c r="AL38" s="106">
        <v>35988</v>
      </c>
      <c r="AM38" s="198">
        <f t="shared" si="9"/>
        <v>8997</v>
      </c>
      <c r="AN38" s="202">
        <v>541</v>
      </c>
      <c r="AO38" s="106">
        <v>44839</v>
      </c>
      <c r="AP38" s="128">
        <f t="shared" si="15"/>
        <v>11209.75</v>
      </c>
      <c r="AQ38" s="83">
        <v>526</v>
      </c>
      <c r="AR38" s="83">
        <v>39184</v>
      </c>
      <c r="AS38" s="128">
        <f t="shared" si="11"/>
        <v>9796</v>
      </c>
    </row>
    <row r="39" spans="1:45" ht="14.25" customHeight="1">
      <c r="A39" s="229" t="s">
        <v>1733</v>
      </c>
      <c r="B39" s="22" t="s">
        <v>1093</v>
      </c>
      <c r="C39" s="25" t="str">
        <f>VLOOKUP(B39,Remark!C:D,2,0)</f>
        <v>Kerry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1"/>
      <c r="X39" s="31"/>
      <c r="Y39" s="31"/>
      <c r="Z39" s="31"/>
      <c r="AA39" s="31"/>
      <c r="AB39" s="31"/>
      <c r="AC39" s="31"/>
      <c r="AD39" s="66"/>
      <c r="AE39" s="83">
        <v>271</v>
      </c>
      <c r="AF39" s="83">
        <v>30449</v>
      </c>
      <c r="AG39" s="66">
        <f t="shared" si="14"/>
        <v>7612.25</v>
      </c>
      <c r="AH39" s="110">
        <v>732</v>
      </c>
      <c r="AI39" s="110">
        <v>73882</v>
      </c>
      <c r="AJ39" s="127">
        <f t="shared" si="16"/>
        <v>18470.5</v>
      </c>
      <c r="AK39" s="106">
        <v>990</v>
      </c>
      <c r="AL39" s="106">
        <v>87262</v>
      </c>
      <c r="AM39" s="198">
        <f t="shared" si="9"/>
        <v>21815.5</v>
      </c>
      <c r="AN39" s="202">
        <v>1584</v>
      </c>
      <c r="AO39" s="106">
        <v>143948</v>
      </c>
      <c r="AP39" s="128">
        <f t="shared" si="15"/>
        <v>35987</v>
      </c>
      <c r="AQ39" s="83">
        <v>1624</v>
      </c>
      <c r="AR39" s="83">
        <v>149226</v>
      </c>
      <c r="AS39" s="128">
        <f t="shared" si="11"/>
        <v>37306.5</v>
      </c>
    </row>
    <row r="40" spans="1:45">
      <c r="A40" s="229" t="s">
        <v>1734</v>
      </c>
      <c r="B40" s="22" t="s">
        <v>1363</v>
      </c>
      <c r="C40" s="25" t="str">
        <f>VLOOKUP(B40,Remark!C:D,2,0)</f>
        <v>Kerry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1"/>
      <c r="X40" s="31"/>
      <c r="Y40" s="31"/>
      <c r="Z40" s="31"/>
      <c r="AA40" s="31"/>
      <c r="AB40" s="31"/>
      <c r="AC40" s="31"/>
      <c r="AD40" s="66"/>
      <c r="AE40" s="83"/>
      <c r="AF40" s="83"/>
      <c r="AG40" s="66"/>
      <c r="AH40" s="110">
        <v>111</v>
      </c>
      <c r="AI40" s="110">
        <v>8879</v>
      </c>
      <c r="AJ40" s="127">
        <f t="shared" si="16"/>
        <v>2219.75</v>
      </c>
      <c r="AK40" s="106">
        <v>426</v>
      </c>
      <c r="AL40" s="106">
        <v>35484</v>
      </c>
      <c r="AM40" s="198">
        <f t="shared" si="9"/>
        <v>8871</v>
      </c>
      <c r="AN40" s="202">
        <v>561</v>
      </c>
      <c r="AO40" s="106">
        <v>46027</v>
      </c>
      <c r="AP40" s="128">
        <f t="shared" si="15"/>
        <v>11506.75</v>
      </c>
      <c r="AQ40" s="83">
        <v>491</v>
      </c>
      <c r="AR40" s="83">
        <v>39103</v>
      </c>
      <c r="AS40" s="128">
        <f t="shared" si="11"/>
        <v>9775.75</v>
      </c>
    </row>
    <row r="41" spans="1:45">
      <c r="A41" s="229" t="s">
        <v>1735</v>
      </c>
      <c r="B41" s="22" t="s">
        <v>1542</v>
      </c>
      <c r="C41" s="25" t="str">
        <f>VLOOKUP(B41,Remark!C:D,2,0)</f>
        <v>Kerry</v>
      </c>
      <c r="AH41" s="20"/>
      <c r="AI41" s="20"/>
      <c r="AJ41" s="110"/>
      <c r="AK41" s="106">
        <v>35</v>
      </c>
      <c r="AL41" s="106">
        <v>3900</v>
      </c>
      <c r="AM41" s="198">
        <f t="shared" si="9"/>
        <v>975</v>
      </c>
      <c r="AN41" s="202">
        <v>64</v>
      </c>
      <c r="AO41" s="106">
        <v>7434</v>
      </c>
      <c r="AP41" s="128">
        <f t="shared" si="15"/>
        <v>1858.5</v>
      </c>
      <c r="AQ41" s="241">
        <v>100</v>
      </c>
      <c r="AR41" s="241">
        <v>9730</v>
      </c>
      <c r="AS41" s="128">
        <f t="shared" si="11"/>
        <v>2432.5</v>
      </c>
    </row>
    <row r="42" spans="1:45">
      <c r="A42" s="229" t="s">
        <v>1736</v>
      </c>
      <c r="B42" s="22" t="s">
        <v>1543</v>
      </c>
      <c r="C42" s="25" t="str">
        <f>VLOOKUP(B42,Remark!C:D,2,0)</f>
        <v>MAHA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1"/>
      <c r="W42" s="31"/>
      <c r="X42" s="31"/>
      <c r="Y42" s="31"/>
      <c r="Z42" s="31"/>
      <c r="AA42" s="31"/>
      <c r="AB42" s="31"/>
      <c r="AC42" s="31"/>
      <c r="AD42" s="66"/>
      <c r="AE42" s="83"/>
      <c r="AF42" s="83"/>
      <c r="AG42" s="162"/>
      <c r="AH42" s="110"/>
      <c r="AI42" s="110"/>
      <c r="AJ42" s="127"/>
      <c r="AK42" s="106">
        <v>71</v>
      </c>
      <c r="AL42" s="106">
        <v>6875</v>
      </c>
      <c r="AM42" s="198">
        <f t="shared" si="9"/>
        <v>1718.75</v>
      </c>
      <c r="AN42" s="202">
        <v>105</v>
      </c>
      <c r="AO42" s="106">
        <v>10773</v>
      </c>
      <c r="AP42" s="128">
        <f t="shared" si="15"/>
        <v>2693.25</v>
      </c>
      <c r="AQ42" s="83">
        <v>179</v>
      </c>
      <c r="AR42" s="83">
        <v>19501</v>
      </c>
      <c r="AS42" s="128">
        <f t="shared" si="11"/>
        <v>4875.25</v>
      </c>
    </row>
    <row r="43" spans="1:45">
      <c r="A43" s="229" t="s">
        <v>1737</v>
      </c>
      <c r="B43" s="22" t="s">
        <v>1544</v>
      </c>
      <c r="C43" s="25" t="str">
        <f>VLOOKUP(B43,Remark!C:D,2,0)</f>
        <v>Kerry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1"/>
      <c r="W43" s="31"/>
      <c r="X43" s="31"/>
      <c r="Y43" s="31"/>
      <c r="Z43" s="31"/>
      <c r="AA43" s="31"/>
      <c r="AB43" s="31"/>
      <c r="AC43" s="31"/>
      <c r="AD43" s="66"/>
      <c r="AE43" s="83"/>
      <c r="AF43" s="83"/>
      <c r="AG43" s="162"/>
      <c r="AH43" s="110"/>
      <c r="AI43" s="110"/>
      <c r="AJ43" s="127"/>
      <c r="AK43" s="106">
        <v>5</v>
      </c>
      <c r="AL43" s="106">
        <v>331</v>
      </c>
      <c r="AM43" s="198">
        <f t="shared" si="9"/>
        <v>82.75</v>
      </c>
      <c r="AN43" s="202">
        <v>25</v>
      </c>
      <c r="AO43" s="106">
        <v>2355</v>
      </c>
      <c r="AP43" s="128">
        <f t="shared" si="15"/>
        <v>588.75</v>
      </c>
      <c r="AQ43" s="83">
        <v>32</v>
      </c>
      <c r="AR43" s="83">
        <v>3692</v>
      </c>
      <c r="AS43" s="128">
        <f t="shared" si="11"/>
        <v>923</v>
      </c>
    </row>
    <row r="44" spans="1:45">
      <c r="A44" s="229" t="s">
        <v>1738</v>
      </c>
      <c r="B44" s="22" t="s">
        <v>1545</v>
      </c>
      <c r="C44" s="25" t="str">
        <f>VLOOKUP(B44,Remark!C:D,2,0)</f>
        <v>Kerry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1"/>
      <c r="W44" s="31"/>
      <c r="X44" s="31"/>
      <c r="Y44" s="31"/>
      <c r="Z44" s="31"/>
      <c r="AA44" s="31"/>
      <c r="AB44" s="31"/>
      <c r="AC44" s="31"/>
      <c r="AD44" s="66"/>
      <c r="AE44" s="83"/>
      <c r="AF44" s="83"/>
      <c r="AG44" s="162"/>
      <c r="AH44" s="110"/>
      <c r="AI44" s="110"/>
      <c r="AJ44" s="127"/>
      <c r="AK44" s="106">
        <v>2</v>
      </c>
      <c r="AL44" s="106">
        <v>268</v>
      </c>
      <c r="AM44" s="198">
        <f t="shared" si="9"/>
        <v>67</v>
      </c>
      <c r="AN44" s="202">
        <v>117</v>
      </c>
      <c r="AO44" s="106">
        <v>10063</v>
      </c>
      <c r="AP44" s="128">
        <f t="shared" si="15"/>
        <v>2515.75</v>
      </c>
      <c r="AQ44" s="83">
        <v>152</v>
      </c>
      <c r="AR44" s="83">
        <v>13486</v>
      </c>
      <c r="AS44" s="128">
        <f t="shared" si="11"/>
        <v>3371.5</v>
      </c>
    </row>
    <row r="45" spans="1:45">
      <c r="A45" s="229" t="s">
        <v>1739</v>
      </c>
      <c r="B45" s="22" t="s">
        <v>1364</v>
      </c>
      <c r="C45" s="25" t="str">
        <f>VLOOKUP(B45,Remark!C:D,2,0)</f>
        <v>Kerry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1"/>
      <c r="W45" s="31"/>
      <c r="X45" s="31"/>
      <c r="Y45" s="31"/>
      <c r="Z45" s="31"/>
      <c r="AA45" s="31"/>
      <c r="AB45" s="31"/>
      <c r="AC45" s="31"/>
      <c r="AD45" s="66"/>
      <c r="AE45" s="83"/>
      <c r="AF45" s="83"/>
      <c r="AG45" s="162"/>
      <c r="AH45" s="110">
        <v>18</v>
      </c>
      <c r="AI45" s="110">
        <v>1961</v>
      </c>
      <c r="AJ45" s="127">
        <f>AI45*25%</f>
        <v>490.25</v>
      </c>
      <c r="AK45" s="106">
        <v>396</v>
      </c>
      <c r="AL45" s="106">
        <v>37041</v>
      </c>
      <c r="AM45" s="198">
        <f t="shared" si="9"/>
        <v>9260.25</v>
      </c>
      <c r="AN45" s="202">
        <v>390</v>
      </c>
      <c r="AO45" s="106">
        <v>36402</v>
      </c>
      <c r="AP45" s="128">
        <f t="shared" si="15"/>
        <v>9100.5</v>
      </c>
      <c r="AQ45" s="83">
        <v>481</v>
      </c>
      <c r="AR45" s="83">
        <v>40765</v>
      </c>
      <c r="AS45" s="128">
        <f t="shared" si="11"/>
        <v>10191.25</v>
      </c>
    </row>
    <row r="46" spans="1:45">
      <c r="A46" s="229" t="s">
        <v>1740</v>
      </c>
      <c r="B46" s="22" t="s">
        <v>1546</v>
      </c>
      <c r="C46" s="25" t="str">
        <f>VLOOKUP(B46,Remark!C:D,2,0)</f>
        <v>Kerry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1"/>
      <c r="W46" s="31"/>
      <c r="X46" s="31"/>
      <c r="Y46" s="31"/>
      <c r="Z46" s="31"/>
      <c r="AA46" s="31"/>
      <c r="AB46" s="31"/>
      <c r="AC46" s="31"/>
      <c r="AD46" s="66"/>
      <c r="AE46" s="83"/>
      <c r="AF46" s="83"/>
      <c r="AG46" s="66"/>
      <c r="AH46" s="110"/>
      <c r="AI46" s="110"/>
      <c r="AJ46" s="127"/>
      <c r="AK46" s="106">
        <v>42</v>
      </c>
      <c r="AL46" s="106">
        <v>3445</v>
      </c>
      <c r="AM46" s="198">
        <f t="shared" si="9"/>
        <v>861.25</v>
      </c>
      <c r="AN46" s="202">
        <v>439</v>
      </c>
      <c r="AO46" s="106">
        <v>34061</v>
      </c>
      <c r="AP46" s="128">
        <f t="shared" si="15"/>
        <v>8515.25</v>
      </c>
      <c r="AQ46" s="83">
        <v>557</v>
      </c>
      <c r="AR46" s="83">
        <v>44073</v>
      </c>
      <c r="AS46" s="128">
        <f t="shared" si="11"/>
        <v>11018.25</v>
      </c>
    </row>
    <row r="47" spans="1:45">
      <c r="A47" s="229" t="s">
        <v>1741</v>
      </c>
      <c r="B47" s="22" t="s">
        <v>1547</v>
      </c>
      <c r="C47" s="25" t="str">
        <f>VLOOKUP(B47,Remark!C:D,2,0)</f>
        <v>Kerry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1"/>
      <c r="W47" s="31"/>
      <c r="X47" s="31"/>
      <c r="Y47" s="31"/>
      <c r="Z47" s="31"/>
      <c r="AA47" s="31"/>
      <c r="AB47" s="31"/>
      <c r="AC47" s="31"/>
      <c r="AD47" s="66"/>
      <c r="AE47" s="83"/>
      <c r="AF47" s="83"/>
      <c r="AG47" s="66"/>
      <c r="AH47" s="110"/>
      <c r="AI47" s="110"/>
      <c r="AJ47" s="127"/>
      <c r="AK47" s="106">
        <v>2</v>
      </c>
      <c r="AL47" s="106">
        <v>134</v>
      </c>
      <c r="AM47" s="198">
        <f t="shared" si="9"/>
        <v>33.5</v>
      </c>
      <c r="AN47" s="202">
        <v>39</v>
      </c>
      <c r="AO47" s="106">
        <v>4993</v>
      </c>
      <c r="AP47" s="128">
        <f t="shared" si="15"/>
        <v>1248.25</v>
      </c>
      <c r="AQ47" s="83">
        <v>99</v>
      </c>
      <c r="AR47" s="83">
        <v>12507</v>
      </c>
      <c r="AS47" s="128">
        <f t="shared" si="11"/>
        <v>3126.75</v>
      </c>
    </row>
    <row r="48" spans="1:45">
      <c r="A48" s="229" t="s">
        <v>1742</v>
      </c>
      <c r="B48" s="22" t="s">
        <v>1548</v>
      </c>
      <c r="C48" s="25" t="str">
        <f>VLOOKUP(B48,Remark!C:D,2,0)</f>
        <v>Kerry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1"/>
      <c r="W48" s="31"/>
      <c r="X48" s="31"/>
      <c r="Y48" s="31"/>
      <c r="Z48" s="31"/>
      <c r="AA48" s="31"/>
      <c r="AB48" s="31"/>
      <c r="AC48" s="31"/>
      <c r="AD48" s="66"/>
      <c r="AE48" s="83"/>
      <c r="AF48" s="83"/>
      <c r="AG48" s="66"/>
      <c r="AH48" s="110"/>
      <c r="AI48" s="110"/>
      <c r="AJ48" s="127"/>
      <c r="AK48" s="106">
        <v>19</v>
      </c>
      <c r="AL48" s="106">
        <v>1029</v>
      </c>
      <c r="AM48" s="198">
        <f t="shared" si="9"/>
        <v>257.25</v>
      </c>
      <c r="AN48" s="202">
        <v>121</v>
      </c>
      <c r="AO48" s="106">
        <v>11859</v>
      </c>
      <c r="AP48" s="128">
        <f t="shared" si="15"/>
        <v>2964.75</v>
      </c>
      <c r="AQ48" s="83">
        <v>142</v>
      </c>
      <c r="AR48" s="83">
        <v>13264</v>
      </c>
      <c r="AS48" s="128">
        <f t="shared" si="11"/>
        <v>3316</v>
      </c>
    </row>
    <row r="49" spans="1:45">
      <c r="A49" s="229" t="s">
        <v>1743</v>
      </c>
      <c r="B49" s="22" t="s">
        <v>1549</v>
      </c>
      <c r="C49" s="25" t="str">
        <f>VLOOKUP(B49,Remark!C:D,2,0)</f>
        <v>Kerry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1"/>
      <c r="W49" s="31"/>
      <c r="X49" s="31"/>
      <c r="Y49" s="31"/>
      <c r="Z49" s="31"/>
      <c r="AA49" s="31"/>
      <c r="AB49" s="31"/>
      <c r="AC49" s="31"/>
      <c r="AD49" s="66"/>
      <c r="AE49" s="83"/>
      <c r="AF49" s="83"/>
      <c r="AG49" s="66"/>
      <c r="AH49" s="110"/>
      <c r="AI49" s="110"/>
      <c r="AJ49" s="127"/>
      <c r="AK49" s="106">
        <v>7</v>
      </c>
      <c r="AL49" s="106">
        <v>529</v>
      </c>
      <c r="AM49" s="198">
        <f t="shared" si="9"/>
        <v>132.25</v>
      </c>
      <c r="AN49" s="202">
        <v>51</v>
      </c>
      <c r="AO49" s="106">
        <v>3823</v>
      </c>
      <c r="AP49" s="128">
        <f t="shared" si="15"/>
        <v>955.75</v>
      </c>
      <c r="AQ49" s="83">
        <v>42</v>
      </c>
      <c r="AR49" s="83">
        <v>3544</v>
      </c>
      <c r="AS49" s="128">
        <f t="shared" si="11"/>
        <v>886</v>
      </c>
    </row>
    <row r="50" spans="1:45">
      <c r="A50" s="229" t="s">
        <v>1744</v>
      </c>
      <c r="B50" s="22" t="s">
        <v>1550</v>
      </c>
      <c r="C50" s="25" t="str">
        <f>VLOOKUP(B50,Remark!C:D,2,0)</f>
        <v>LAMB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1"/>
      <c r="W50" s="31"/>
      <c r="X50" s="31"/>
      <c r="Y50" s="31"/>
      <c r="Z50" s="31"/>
      <c r="AA50" s="31"/>
      <c r="AB50" s="31"/>
      <c r="AC50" s="31"/>
      <c r="AD50" s="66"/>
      <c r="AE50" s="83"/>
      <c r="AF50" s="83"/>
      <c r="AG50" s="66"/>
      <c r="AH50" s="110"/>
      <c r="AI50" s="110"/>
      <c r="AJ50" s="127"/>
      <c r="AK50" s="106">
        <v>12</v>
      </c>
      <c r="AL50" s="106">
        <v>1020</v>
      </c>
      <c r="AM50" s="198">
        <f t="shared" si="9"/>
        <v>255</v>
      </c>
      <c r="AN50" s="202">
        <v>92</v>
      </c>
      <c r="AO50" s="106">
        <v>6898</v>
      </c>
      <c r="AP50" s="128">
        <f t="shared" si="15"/>
        <v>1724.5</v>
      </c>
      <c r="AQ50" s="83">
        <v>115</v>
      </c>
      <c r="AR50" s="83">
        <v>9707</v>
      </c>
      <c r="AS50" s="128">
        <f t="shared" si="11"/>
        <v>2426.75</v>
      </c>
    </row>
    <row r="51" spans="1:45">
      <c r="A51" s="229" t="s">
        <v>1745</v>
      </c>
      <c r="B51" s="22" t="s">
        <v>1551</v>
      </c>
      <c r="C51" s="25" t="str">
        <f>VLOOKUP(B51,Remark!C:D,2,0)</f>
        <v>Kerry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1"/>
      <c r="W51" s="31"/>
      <c r="X51" s="31"/>
      <c r="Y51" s="31"/>
      <c r="Z51" s="31"/>
      <c r="AA51" s="31"/>
      <c r="AB51" s="31"/>
      <c r="AC51" s="31"/>
      <c r="AD51" s="66"/>
      <c r="AE51" s="83"/>
      <c r="AF51" s="83"/>
      <c r="AG51" s="66"/>
      <c r="AH51" s="110"/>
      <c r="AI51" s="110"/>
      <c r="AJ51" s="127"/>
      <c r="AK51" s="106">
        <v>3</v>
      </c>
      <c r="AL51" s="106">
        <v>197</v>
      </c>
      <c r="AM51" s="198">
        <f t="shared" si="9"/>
        <v>49.25</v>
      </c>
      <c r="AN51" s="202">
        <v>68</v>
      </c>
      <c r="AO51" s="106">
        <v>5864</v>
      </c>
      <c r="AP51" s="128">
        <f t="shared" si="15"/>
        <v>1466</v>
      </c>
      <c r="AQ51" s="83">
        <v>116</v>
      </c>
      <c r="AR51" s="83">
        <v>10086</v>
      </c>
      <c r="AS51" s="128">
        <f t="shared" si="11"/>
        <v>2521.5</v>
      </c>
    </row>
    <row r="52" spans="1:45">
      <c r="A52" s="229" t="s">
        <v>1746</v>
      </c>
      <c r="B52" s="22" t="s">
        <v>1552</v>
      </c>
      <c r="C52" s="25" t="str">
        <f>VLOOKUP(B52,Remark!C:D,2,0)</f>
        <v>Kerry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1"/>
      <c r="W52" s="31"/>
      <c r="X52" s="31"/>
      <c r="Y52" s="31"/>
      <c r="Z52" s="31"/>
      <c r="AA52" s="31"/>
      <c r="AB52" s="31"/>
      <c r="AC52" s="31"/>
      <c r="AD52" s="66"/>
      <c r="AE52" s="83"/>
      <c r="AF52" s="83"/>
      <c r="AG52" s="66"/>
      <c r="AH52" s="110"/>
      <c r="AI52" s="110"/>
      <c r="AJ52" s="127"/>
      <c r="AK52" s="106">
        <v>6</v>
      </c>
      <c r="AL52" s="106">
        <v>664</v>
      </c>
      <c r="AM52" s="198">
        <f t="shared" si="9"/>
        <v>166</v>
      </c>
      <c r="AN52" s="202">
        <v>105</v>
      </c>
      <c r="AO52" s="106">
        <v>9139</v>
      </c>
      <c r="AP52" s="128">
        <f t="shared" si="15"/>
        <v>2284.75</v>
      </c>
      <c r="AQ52" s="83">
        <v>135</v>
      </c>
      <c r="AR52" s="83">
        <v>11007</v>
      </c>
      <c r="AS52" s="128">
        <f t="shared" si="11"/>
        <v>2751.75</v>
      </c>
    </row>
    <row r="53" spans="1:45">
      <c r="A53" s="229" t="s">
        <v>1747</v>
      </c>
      <c r="B53" s="22" t="s">
        <v>1553</v>
      </c>
      <c r="C53" s="25" t="str">
        <f>VLOOKUP(B53,Remark!C:D,2,0)</f>
        <v>MAHA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1"/>
      <c r="W53" s="31"/>
      <c r="X53" s="31"/>
      <c r="Y53" s="31"/>
      <c r="Z53" s="31"/>
      <c r="AA53" s="31"/>
      <c r="AB53" s="31"/>
      <c r="AC53" s="31"/>
      <c r="AD53" s="66"/>
      <c r="AE53" s="83"/>
      <c r="AF53" s="83"/>
      <c r="AG53" s="66"/>
      <c r="AH53" s="110"/>
      <c r="AI53" s="110"/>
      <c r="AJ53" s="127"/>
      <c r="AK53" s="106">
        <v>3</v>
      </c>
      <c r="AL53" s="106">
        <v>257</v>
      </c>
      <c r="AM53" s="198">
        <f t="shared" si="9"/>
        <v>64.25</v>
      </c>
      <c r="AN53" s="202">
        <v>82</v>
      </c>
      <c r="AO53" s="106">
        <v>7346</v>
      </c>
      <c r="AP53" s="128">
        <f t="shared" si="15"/>
        <v>1836.5</v>
      </c>
      <c r="AQ53" s="83">
        <v>121</v>
      </c>
      <c r="AR53" s="83">
        <v>10141</v>
      </c>
      <c r="AS53" s="128">
        <f t="shared" si="11"/>
        <v>2535.25</v>
      </c>
    </row>
    <row r="54" spans="1:45">
      <c r="A54" s="229" t="s">
        <v>1748</v>
      </c>
      <c r="B54" s="22" t="s">
        <v>1554</v>
      </c>
      <c r="C54" s="25" t="str">
        <f>VLOOKUP(B54,Remark!C:D,2,0)</f>
        <v>Kerry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1"/>
      <c r="W54" s="31"/>
      <c r="X54" s="31"/>
      <c r="Y54" s="31"/>
      <c r="Z54" s="31"/>
      <c r="AA54" s="31"/>
      <c r="AB54" s="31"/>
      <c r="AC54" s="31"/>
      <c r="AD54" s="66"/>
      <c r="AE54" s="83"/>
      <c r="AF54" s="83"/>
      <c r="AG54" s="66"/>
      <c r="AH54" s="110"/>
      <c r="AI54" s="110"/>
      <c r="AJ54" s="127"/>
      <c r="AK54" s="106">
        <v>19</v>
      </c>
      <c r="AL54" s="106">
        <v>1705</v>
      </c>
      <c r="AM54" s="198">
        <f t="shared" si="9"/>
        <v>426.25</v>
      </c>
      <c r="AN54" s="202">
        <v>137</v>
      </c>
      <c r="AO54" s="106">
        <v>10695</v>
      </c>
      <c r="AP54" s="128">
        <f t="shared" si="15"/>
        <v>2673.75</v>
      </c>
      <c r="AQ54" s="83">
        <v>194</v>
      </c>
      <c r="AR54" s="83">
        <v>15720</v>
      </c>
      <c r="AS54" s="128">
        <f t="shared" si="11"/>
        <v>3930</v>
      </c>
    </row>
    <row r="55" spans="1:45">
      <c r="A55" s="229" t="s">
        <v>1749</v>
      </c>
      <c r="B55" s="22" t="s">
        <v>1555</v>
      </c>
      <c r="C55" s="25" t="str">
        <f>VLOOKUP(B55,Remark!C:D,2,0)</f>
        <v>Kerry</v>
      </c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1"/>
      <c r="W55" s="31"/>
      <c r="X55" s="31"/>
      <c r="Y55" s="31"/>
      <c r="Z55" s="31"/>
      <c r="AA55" s="31"/>
      <c r="AB55" s="31"/>
      <c r="AC55" s="31"/>
      <c r="AD55" s="66"/>
      <c r="AE55" s="83"/>
      <c r="AF55" s="83"/>
      <c r="AG55" s="66"/>
      <c r="AH55" s="110"/>
      <c r="AI55" s="110"/>
      <c r="AJ55" s="127"/>
      <c r="AK55" s="106">
        <v>0</v>
      </c>
      <c r="AL55" s="106">
        <v>0</v>
      </c>
      <c r="AM55" s="198">
        <f t="shared" si="9"/>
        <v>0</v>
      </c>
      <c r="AN55" s="202">
        <v>58</v>
      </c>
      <c r="AO55" s="106">
        <v>7086</v>
      </c>
      <c r="AP55" s="128">
        <f t="shared" si="15"/>
        <v>1771.5</v>
      </c>
      <c r="AQ55" s="83">
        <v>132</v>
      </c>
      <c r="AR55" s="83">
        <v>16322</v>
      </c>
      <c r="AS55" s="128">
        <f t="shared" si="11"/>
        <v>4080.5</v>
      </c>
    </row>
    <row r="56" spans="1:45">
      <c r="A56" s="229" t="s">
        <v>1750</v>
      </c>
      <c r="B56" s="22" t="s">
        <v>1556</v>
      </c>
      <c r="C56" s="25" t="str">
        <f>VLOOKUP(B56,Remark!C:D,2,0)</f>
        <v>Kerry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1"/>
      <c r="W56" s="31"/>
      <c r="X56" s="31"/>
      <c r="Y56" s="31"/>
      <c r="Z56" s="31"/>
      <c r="AA56" s="31"/>
      <c r="AB56" s="31"/>
      <c r="AC56" s="31"/>
      <c r="AD56" s="66"/>
      <c r="AE56" s="83"/>
      <c r="AF56" s="83"/>
      <c r="AG56" s="66"/>
      <c r="AH56" s="110"/>
      <c r="AI56" s="110"/>
      <c r="AJ56" s="127"/>
      <c r="AK56" s="106">
        <v>24</v>
      </c>
      <c r="AL56" s="106">
        <v>2392</v>
      </c>
      <c r="AM56" s="198">
        <f t="shared" si="9"/>
        <v>598</v>
      </c>
      <c r="AN56" s="202">
        <v>246</v>
      </c>
      <c r="AO56" s="106">
        <v>18688</v>
      </c>
      <c r="AP56" s="128">
        <f t="shared" si="15"/>
        <v>4672</v>
      </c>
      <c r="AQ56" s="83">
        <v>286</v>
      </c>
      <c r="AR56" s="83">
        <v>22812</v>
      </c>
      <c r="AS56" s="128">
        <f t="shared" si="11"/>
        <v>5703</v>
      </c>
    </row>
    <row r="57" spans="1:45">
      <c r="A57" s="229" t="s">
        <v>1751</v>
      </c>
      <c r="B57" s="22" t="s">
        <v>1557</v>
      </c>
      <c r="C57" s="25" t="str">
        <f>VLOOKUP(B57,Remark!C:D,2,0)</f>
        <v>Kerry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1"/>
      <c r="W57" s="31"/>
      <c r="X57" s="31"/>
      <c r="Y57" s="31"/>
      <c r="Z57" s="31"/>
      <c r="AA57" s="31"/>
      <c r="AB57" s="31"/>
      <c r="AC57" s="31"/>
      <c r="AD57" s="66"/>
      <c r="AE57" s="83"/>
      <c r="AF57" s="83"/>
      <c r="AG57" s="66"/>
      <c r="AH57" s="110"/>
      <c r="AI57" s="110"/>
      <c r="AJ57" s="127"/>
      <c r="AK57" s="106">
        <v>0</v>
      </c>
      <c r="AL57" s="106">
        <v>0</v>
      </c>
      <c r="AM57" s="198">
        <f t="shared" si="9"/>
        <v>0</v>
      </c>
      <c r="AN57" s="202">
        <v>63</v>
      </c>
      <c r="AO57" s="106">
        <v>5511</v>
      </c>
      <c r="AP57" s="128">
        <f t="shared" si="15"/>
        <v>1377.75</v>
      </c>
      <c r="AQ57" s="83">
        <v>136</v>
      </c>
      <c r="AR57" s="83">
        <v>11734</v>
      </c>
      <c r="AS57" s="128">
        <f t="shared" si="11"/>
        <v>2933.5</v>
      </c>
    </row>
    <row r="58" spans="1:45">
      <c r="A58" s="229" t="s">
        <v>1752</v>
      </c>
      <c r="B58" s="22" t="s">
        <v>1558</v>
      </c>
      <c r="C58" s="25" t="str">
        <f>VLOOKUP(B58,Remark!C:D,2,0)</f>
        <v>Kerry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1"/>
      <c r="W58" s="31"/>
      <c r="X58" s="31"/>
      <c r="Y58" s="31"/>
      <c r="Z58" s="31"/>
      <c r="AA58" s="31"/>
      <c r="AB58" s="31"/>
      <c r="AC58" s="31"/>
      <c r="AD58" s="66"/>
      <c r="AE58" s="83"/>
      <c r="AF58" s="83"/>
      <c r="AG58" s="66"/>
      <c r="AH58" s="110"/>
      <c r="AI58" s="110"/>
      <c r="AJ58" s="127"/>
      <c r="AK58" s="106">
        <v>0</v>
      </c>
      <c r="AL58" s="106">
        <v>0</v>
      </c>
      <c r="AM58" s="198">
        <f t="shared" si="9"/>
        <v>0</v>
      </c>
      <c r="AN58" s="202">
        <v>80</v>
      </c>
      <c r="AO58" s="106">
        <v>5920</v>
      </c>
      <c r="AP58" s="128">
        <f t="shared" si="15"/>
        <v>1480</v>
      </c>
      <c r="AQ58" s="83">
        <v>220</v>
      </c>
      <c r="AR58" s="83">
        <v>17882</v>
      </c>
      <c r="AS58" s="128">
        <f t="shared" si="11"/>
        <v>4470.5</v>
      </c>
    </row>
    <row r="59" spans="1:45">
      <c r="A59" s="229" t="s">
        <v>1753</v>
      </c>
      <c r="B59" s="22" t="s">
        <v>1559</v>
      </c>
      <c r="C59" s="25" t="str">
        <f>VLOOKUP(B59,Remark!C:D,2,0)</f>
        <v>Kerry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1"/>
      <c r="W59" s="31"/>
      <c r="X59" s="31"/>
      <c r="Y59" s="31"/>
      <c r="Z59" s="31"/>
      <c r="AA59" s="31"/>
      <c r="AB59" s="31"/>
      <c r="AC59" s="31"/>
      <c r="AD59" s="66"/>
      <c r="AE59" s="83"/>
      <c r="AF59" s="83"/>
      <c r="AG59" s="66"/>
      <c r="AH59" s="110"/>
      <c r="AI59" s="110"/>
      <c r="AJ59" s="127"/>
      <c r="AK59" s="106">
        <v>0</v>
      </c>
      <c r="AL59" s="106">
        <v>0</v>
      </c>
      <c r="AM59" s="198">
        <f t="shared" si="9"/>
        <v>0</v>
      </c>
      <c r="AN59" s="202">
        <v>49</v>
      </c>
      <c r="AO59" s="106">
        <v>3809</v>
      </c>
      <c r="AP59" s="128">
        <f>AO59*25%</f>
        <v>952.25</v>
      </c>
      <c r="AQ59" s="83">
        <v>108</v>
      </c>
      <c r="AR59" s="83">
        <v>8920</v>
      </c>
      <c r="AS59" s="128">
        <f t="shared" si="11"/>
        <v>2230</v>
      </c>
    </row>
    <row r="60" spans="1:45">
      <c r="A60" s="229" t="s">
        <v>1754</v>
      </c>
      <c r="B60" s="230" t="s">
        <v>1697</v>
      </c>
      <c r="C60" s="25" t="str">
        <f>VLOOKUP(B60,Remark!C:D,2,0)</f>
        <v>MCCS</v>
      </c>
      <c r="AK60" s="21"/>
      <c r="AL60" s="21"/>
      <c r="AM60" s="21"/>
      <c r="AN60" s="106">
        <v>15</v>
      </c>
      <c r="AO60" s="106">
        <v>1053</v>
      </c>
      <c r="AP60" s="128">
        <f t="shared" si="15"/>
        <v>263.25</v>
      </c>
      <c r="AQ60" s="83">
        <v>133</v>
      </c>
      <c r="AR60" s="83">
        <v>10011</v>
      </c>
      <c r="AS60" s="128">
        <f t="shared" si="11"/>
        <v>2502.75</v>
      </c>
    </row>
    <row r="61" spans="1:45">
      <c r="A61" s="229" t="s">
        <v>1755</v>
      </c>
      <c r="B61" s="230" t="s">
        <v>1698</v>
      </c>
      <c r="C61" s="25" t="str">
        <f>VLOOKUP(B61,Remark!C:D,2,0)</f>
        <v>Kerry</v>
      </c>
      <c r="AK61" s="21"/>
      <c r="AL61" s="21"/>
      <c r="AM61" s="21"/>
      <c r="AN61" s="106">
        <v>5</v>
      </c>
      <c r="AO61" s="106">
        <v>605</v>
      </c>
      <c r="AP61" s="128">
        <f t="shared" si="15"/>
        <v>151.25</v>
      </c>
      <c r="AQ61" s="83">
        <v>137</v>
      </c>
      <c r="AR61" s="83">
        <v>12881</v>
      </c>
      <c r="AS61" s="128">
        <f t="shared" si="11"/>
        <v>3220.25</v>
      </c>
    </row>
    <row r="62" spans="1:45">
      <c r="A62" s="292" t="s">
        <v>924</v>
      </c>
      <c r="B62" s="293"/>
      <c r="C62" s="294"/>
      <c r="D62" s="35">
        <f t="shared" ref="D62:AA62" si="17">SUM(D3:D38)</f>
        <v>106</v>
      </c>
      <c r="E62" s="35">
        <f t="shared" si="17"/>
        <v>11206</v>
      </c>
      <c r="F62" s="35">
        <f t="shared" si="17"/>
        <v>2801.5</v>
      </c>
      <c r="G62" s="35">
        <f t="shared" si="17"/>
        <v>771</v>
      </c>
      <c r="H62" s="35">
        <f t="shared" si="17"/>
        <v>68167</v>
      </c>
      <c r="I62" s="35">
        <f t="shared" si="17"/>
        <v>17041.75</v>
      </c>
      <c r="J62" s="35">
        <f t="shared" si="17"/>
        <v>1180</v>
      </c>
      <c r="K62" s="35">
        <f t="shared" si="17"/>
        <v>103631</v>
      </c>
      <c r="L62" s="35">
        <f t="shared" si="17"/>
        <v>25907.75</v>
      </c>
      <c r="M62" s="35">
        <f t="shared" si="17"/>
        <v>1393</v>
      </c>
      <c r="N62" s="35">
        <f t="shared" si="17"/>
        <v>130955</v>
      </c>
      <c r="O62" s="35">
        <f t="shared" si="17"/>
        <v>32738.75</v>
      </c>
      <c r="P62" s="35">
        <f t="shared" si="17"/>
        <v>1918</v>
      </c>
      <c r="Q62" s="35">
        <f t="shared" si="17"/>
        <v>179246</v>
      </c>
      <c r="R62" s="35">
        <f t="shared" si="17"/>
        <v>44811.5</v>
      </c>
      <c r="S62" s="35">
        <f t="shared" si="17"/>
        <v>3341</v>
      </c>
      <c r="T62" s="35">
        <f t="shared" si="17"/>
        <v>300931</v>
      </c>
      <c r="U62" s="35">
        <f t="shared" si="17"/>
        <v>75232.75</v>
      </c>
      <c r="V62" s="35">
        <f t="shared" si="17"/>
        <v>5129</v>
      </c>
      <c r="W62" s="35">
        <f t="shared" si="17"/>
        <v>443513</v>
      </c>
      <c r="X62" s="35">
        <f t="shared" si="17"/>
        <v>110878.25</v>
      </c>
      <c r="Y62" s="35">
        <f t="shared" si="17"/>
        <v>9019</v>
      </c>
      <c r="Z62" s="35">
        <f t="shared" si="17"/>
        <v>809079</v>
      </c>
      <c r="AA62" s="35">
        <f t="shared" si="17"/>
        <v>202269.75</v>
      </c>
      <c r="AB62" s="89">
        <f t="shared" ref="AB62:AG62" si="18">SUM(AB3:AB39)</f>
        <v>13275</v>
      </c>
      <c r="AC62" s="89">
        <f t="shared" si="18"/>
        <v>1208977</v>
      </c>
      <c r="AD62" s="89">
        <f t="shared" si="18"/>
        <v>302244.25</v>
      </c>
      <c r="AE62" s="89">
        <f t="shared" si="18"/>
        <v>19647</v>
      </c>
      <c r="AF62" s="89">
        <f t="shared" si="18"/>
        <v>1902933</v>
      </c>
      <c r="AG62" s="89">
        <f t="shared" si="18"/>
        <v>475733.25</v>
      </c>
      <c r="AH62" s="89">
        <f>SUM(AH3:AH45)</f>
        <v>24341</v>
      </c>
      <c r="AI62" s="89">
        <f>SUM(AI3:AI45)</f>
        <v>2198076</v>
      </c>
      <c r="AJ62" s="161">
        <f>SUM(AJ3:AJ45)</f>
        <v>549519</v>
      </c>
      <c r="AK62" s="161">
        <f>SUM(AK3:AK58)</f>
        <v>27960</v>
      </c>
      <c r="AL62" s="161">
        <f>SUM(AL3:AL58)</f>
        <v>2467225</v>
      </c>
      <c r="AM62" s="161">
        <f>SUM(AM3:AM58)</f>
        <v>616806.25</v>
      </c>
      <c r="AN62" s="161">
        <f>SUM(AN3:AN61)</f>
        <v>35491</v>
      </c>
      <c r="AO62" s="161">
        <f t="shared" ref="AO62:AP62" si="19">SUM(AO3:AO61)</f>
        <v>3090498</v>
      </c>
      <c r="AP62" s="161">
        <f t="shared" si="19"/>
        <v>772624.5</v>
      </c>
      <c r="AQ62" s="161">
        <f>SUM(AQ3:AQ61)</f>
        <v>36312</v>
      </c>
      <c r="AR62" s="161">
        <f>SUM(AR3:AR61)</f>
        <v>3114568</v>
      </c>
      <c r="AS62" s="161">
        <f>SUM(AS3:AS61)</f>
        <v>778642</v>
      </c>
    </row>
  </sheetData>
  <mergeCells count="18">
    <mergeCell ref="AN1:AP1"/>
    <mergeCell ref="AK1:AM1"/>
    <mergeCell ref="AH1:AJ1"/>
    <mergeCell ref="AQ1:AS1"/>
    <mergeCell ref="A62:C62"/>
    <mergeCell ref="P1:R1"/>
    <mergeCell ref="AE1:AG1"/>
    <mergeCell ref="J1:L1"/>
    <mergeCell ref="M1:O1"/>
    <mergeCell ref="AB1:AD1"/>
    <mergeCell ref="Y1:AA1"/>
    <mergeCell ref="V1:X1"/>
    <mergeCell ref="S1:U1"/>
    <mergeCell ref="A1:A2"/>
    <mergeCell ref="B1:B2"/>
    <mergeCell ref="C1:C2"/>
    <mergeCell ref="D1:F1"/>
    <mergeCell ref="G1:I1"/>
  </mergeCells>
  <pageMargins left="0.7" right="0.7" top="0.75" bottom="0.75" header="0.3" footer="0.3"/>
  <pageSetup paperSize="26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AU407"/>
  <sheetViews>
    <sheetView showGridLines="0" zoomScale="80" zoomScaleNormal="80" workbookViewId="0">
      <pane xSplit="2" ySplit="2" topLeftCell="C383" activePane="bottomRight" state="frozen"/>
      <selection pane="topRight" activeCell="C1" sqref="C1"/>
      <selection pane="bottomLeft" activeCell="A3" sqref="A3"/>
      <selection pane="bottomRight" activeCell="AS407" sqref="AS407"/>
    </sheetView>
  </sheetViews>
  <sheetFormatPr defaultColWidth="9.140625" defaultRowHeight="15.75" customHeight="1"/>
  <cols>
    <col min="1" max="1" width="6" style="61" customWidth="1"/>
    <col min="2" max="2" width="45.5703125" style="62" customWidth="1"/>
    <col min="3" max="3" width="9.140625" style="62"/>
    <col min="4" max="23" width="9.42578125" style="62" hidden="1" customWidth="1"/>
    <col min="24" max="24" width="9.7109375" style="62" hidden="1" customWidth="1"/>
    <col min="25" max="25" width="9.42578125" style="62" hidden="1" customWidth="1"/>
    <col min="26" max="26" width="10" style="62" hidden="1" customWidth="1"/>
    <col min="27" max="27" width="11" style="62" hidden="1" customWidth="1"/>
    <col min="28" max="28" width="9.42578125" style="62" hidden="1" customWidth="1"/>
    <col min="29" max="29" width="10" style="62" hidden="1" customWidth="1"/>
    <col min="30" max="31" width="11" style="62" hidden="1" customWidth="1"/>
    <col min="32" max="32" width="12.42578125" style="62" hidden="1" customWidth="1"/>
    <col min="33" max="33" width="12.28515625" style="62" hidden="1" customWidth="1"/>
    <col min="34" max="34" width="9" style="62" hidden="1" customWidth="1"/>
    <col min="35" max="35" width="12" style="62" hidden="1" customWidth="1"/>
    <col min="36" max="36" width="9.7109375" style="62" hidden="1" customWidth="1"/>
    <col min="37" max="38" width="11.28515625" style="62" hidden="1" customWidth="1"/>
    <col min="39" max="39" width="10" style="62" hidden="1" customWidth="1"/>
    <col min="40" max="40" width="11" style="62" hidden="1" customWidth="1"/>
    <col min="41" max="42" width="16.140625" style="62" hidden="1" customWidth="1"/>
    <col min="43" max="43" width="13.140625" style="62" customWidth="1"/>
    <col min="44" max="44" width="16.7109375" style="62" customWidth="1"/>
    <col min="45" max="45" width="17.42578125" style="62" customWidth="1"/>
    <col min="46" max="16384" width="9.140625" style="62"/>
  </cols>
  <sheetData>
    <row r="1" spans="1:45" ht="15.75" customHeight="1">
      <c r="A1" s="305" t="s">
        <v>0</v>
      </c>
      <c r="B1" s="307" t="s">
        <v>2</v>
      </c>
      <c r="C1" s="305" t="s">
        <v>1</v>
      </c>
      <c r="D1" s="309">
        <v>42795</v>
      </c>
      <c r="E1" s="310"/>
      <c r="F1" s="311"/>
      <c r="G1" s="309">
        <v>42826</v>
      </c>
      <c r="H1" s="310"/>
      <c r="I1" s="311"/>
      <c r="J1" s="309">
        <v>42856</v>
      </c>
      <c r="K1" s="310"/>
      <c r="L1" s="311"/>
      <c r="M1" s="309">
        <v>42887</v>
      </c>
      <c r="N1" s="310"/>
      <c r="O1" s="311"/>
      <c r="P1" s="309">
        <v>42917</v>
      </c>
      <c r="Q1" s="310"/>
      <c r="R1" s="311"/>
      <c r="S1" s="309">
        <v>42948</v>
      </c>
      <c r="T1" s="310"/>
      <c r="U1" s="311"/>
      <c r="V1" s="309">
        <v>42979</v>
      </c>
      <c r="W1" s="310"/>
      <c r="X1" s="311"/>
      <c r="Y1" s="309">
        <v>43009</v>
      </c>
      <c r="Z1" s="310"/>
      <c r="AA1" s="311"/>
      <c r="AB1" s="304">
        <v>43040</v>
      </c>
      <c r="AC1" s="304"/>
      <c r="AD1" s="304"/>
      <c r="AE1" s="304">
        <v>43070</v>
      </c>
      <c r="AF1" s="304"/>
      <c r="AG1" s="304"/>
      <c r="AH1" s="304">
        <v>43101</v>
      </c>
      <c r="AI1" s="304"/>
      <c r="AJ1" s="304"/>
      <c r="AK1" s="304">
        <v>43132</v>
      </c>
      <c r="AL1" s="304"/>
      <c r="AM1" s="304"/>
      <c r="AN1" s="304">
        <v>43160</v>
      </c>
      <c r="AO1" s="304"/>
      <c r="AP1" s="304"/>
      <c r="AQ1" s="304">
        <v>43191</v>
      </c>
      <c r="AR1" s="304"/>
      <c r="AS1" s="304"/>
    </row>
    <row r="2" spans="1:45" ht="15.75" customHeight="1">
      <c r="A2" s="306"/>
      <c r="B2" s="308"/>
      <c r="C2" s="306"/>
      <c r="D2" s="40" t="s">
        <v>923</v>
      </c>
      <c r="E2" s="40" t="s">
        <v>922</v>
      </c>
      <c r="F2" s="67">
        <v>0.25</v>
      </c>
      <c r="G2" s="40" t="s">
        <v>923</v>
      </c>
      <c r="H2" s="40" t="s">
        <v>922</v>
      </c>
      <c r="I2" s="67">
        <v>0.25</v>
      </c>
      <c r="J2" s="40" t="s">
        <v>923</v>
      </c>
      <c r="K2" s="40" t="s">
        <v>922</v>
      </c>
      <c r="L2" s="67">
        <v>0.25</v>
      </c>
      <c r="M2" s="40" t="s">
        <v>923</v>
      </c>
      <c r="N2" s="40" t="s">
        <v>922</v>
      </c>
      <c r="O2" s="67">
        <v>0.25</v>
      </c>
      <c r="P2" s="40" t="s">
        <v>923</v>
      </c>
      <c r="Q2" s="40" t="s">
        <v>922</v>
      </c>
      <c r="R2" s="67">
        <v>0.25</v>
      </c>
      <c r="S2" s="40" t="s">
        <v>923</v>
      </c>
      <c r="T2" s="41" t="s">
        <v>922</v>
      </c>
      <c r="U2" s="67">
        <v>0.25</v>
      </c>
      <c r="V2" s="40" t="s">
        <v>923</v>
      </c>
      <c r="W2" s="41" t="s">
        <v>922</v>
      </c>
      <c r="X2" s="67">
        <v>0.25</v>
      </c>
      <c r="Y2" s="40" t="s">
        <v>923</v>
      </c>
      <c r="Z2" s="41" t="s">
        <v>922</v>
      </c>
      <c r="AA2" s="67">
        <v>0.25</v>
      </c>
      <c r="AB2" s="40" t="s">
        <v>923</v>
      </c>
      <c r="AC2" s="41" t="s">
        <v>922</v>
      </c>
      <c r="AD2" s="67">
        <v>0.25</v>
      </c>
      <c r="AE2" s="40" t="s">
        <v>923</v>
      </c>
      <c r="AF2" s="41" t="s">
        <v>922</v>
      </c>
      <c r="AG2" s="67">
        <v>0.25</v>
      </c>
      <c r="AH2" s="40" t="s">
        <v>923</v>
      </c>
      <c r="AI2" s="41" t="s">
        <v>922</v>
      </c>
      <c r="AJ2" s="67">
        <v>0.25</v>
      </c>
      <c r="AK2" s="40" t="s">
        <v>923</v>
      </c>
      <c r="AL2" s="41" t="s">
        <v>922</v>
      </c>
      <c r="AM2" s="67">
        <v>0.25</v>
      </c>
      <c r="AN2" s="40" t="s">
        <v>923</v>
      </c>
      <c r="AO2" s="41" t="s">
        <v>922</v>
      </c>
      <c r="AP2" s="67">
        <v>0.25</v>
      </c>
      <c r="AQ2" s="40" t="s">
        <v>923</v>
      </c>
      <c r="AR2" s="41" t="s">
        <v>922</v>
      </c>
      <c r="AS2" s="67">
        <v>0.25</v>
      </c>
    </row>
    <row r="3" spans="1:45" ht="15.4" customHeight="1">
      <c r="A3" s="1">
        <v>1</v>
      </c>
      <c r="B3" s="6" t="s">
        <v>46</v>
      </c>
      <c r="C3" s="1" t="str">
        <f>VLOOKUP(B3,Remark!G:H,2,0)</f>
        <v>Kerry</v>
      </c>
      <c r="D3" s="208">
        <v>79</v>
      </c>
      <c r="E3" s="70">
        <v>5005</v>
      </c>
      <c r="F3" s="209">
        <f>E3*25%</f>
        <v>1251.25</v>
      </c>
      <c r="G3" s="208">
        <v>97</v>
      </c>
      <c r="H3" s="70">
        <v>6851</v>
      </c>
      <c r="I3" s="209">
        <f t="shared" ref="I3:I4" si="0">H3*25%</f>
        <v>1712.75</v>
      </c>
      <c r="J3" s="208">
        <v>123</v>
      </c>
      <c r="K3" s="70">
        <v>8589</v>
      </c>
      <c r="L3" s="209">
        <f>K3*25%</f>
        <v>2147.25</v>
      </c>
      <c r="M3" s="186">
        <v>139</v>
      </c>
      <c r="N3" s="210">
        <v>9101</v>
      </c>
      <c r="O3" s="209">
        <f>N3*25%</f>
        <v>2275.25</v>
      </c>
      <c r="P3" s="208">
        <v>123</v>
      </c>
      <c r="Q3" s="70">
        <v>8033</v>
      </c>
      <c r="R3" s="209">
        <f>Q3*25%</f>
        <v>2008.25</v>
      </c>
      <c r="S3" s="70">
        <v>162</v>
      </c>
      <c r="T3" s="70">
        <v>11574</v>
      </c>
      <c r="U3" s="209">
        <f t="shared" ref="U3:U34" si="1">T3*25%</f>
        <v>2893.5</v>
      </c>
      <c r="V3" s="70">
        <f>VLOOKUP(A3,[1]sum!$A$2:$H$154,7,FALSE)</f>
        <v>137</v>
      </c>
      <c r="W3" s="70">
        <f>VLOOKUP(A3,[1]sum!$A$2:$H$154,8,FALSE)</f>
        <v>9127</v>
      </c>
      <c r="X3" s="209">
        <f>W3*25%</f>
        <v>2281.75</v>
      </c>
      <c r="Y3" s="208">
        <v>199</v>
      </c>
      <c r="Z3" s="70">
        <v>12785</v>
      </c>
      <c r="AA3" s="209">
        <f>Z3*25%</f>
        <v>3196.25</v>
      </c>
      <c r="AB3" s="208">
        <v>139</v>
      </c>
      <c r="AC3" s="70">
        <v>9057</v>
      </c>
      <c r="AD3" s="209">
        <f>AC3*25%</f>
        <v>2264.25</v>
      </c>
      <c r="AE3" s="209">
        <v>192</v>
      </c>
      <c r="AF3" s="211">
        <v>11228</v>
      </c>
      <c r="AG3" s="211">
        <f>AF3*25%</f>
        <v>2807</v>
      </c>
      <c r="AH3" s="167">
        <v>270</v>
      </c>
      <c r="AI3" s="167">
        <v>16142</v>
      </c>
      <c r="AJ3" s="211">
        <f>AI3*25%</f>
        <v>4035.5</v>
      </c>
      <c r="AK3" s="212">
        <v>276</v>
      </c>
      <c r="AL3" s="212">
        <v>16784</v>
      </c>
      <c r="AM3" s="213">
        <f>AL3*25%</f>
        <v>4196</v>
      </c>
      <c r="AN3" s="214">
        <v>272</v>
      </c>
      <c r="AO3" s="168">
        <v>15756</v>
      </c>
      <c r="AP3" s="167">
        <f t="shared" ref="AP3:AP66" si="2">AO3*25%</f>
        <v>3939</v>
      </c>
      <c r="AQ3" s="243">
        <v>226</v>
      </c>
      <c r="AR3" s="243">
        <v>13950</v>
      </c>
      <c r="AS3" s="244">
        <f>AR3*25%</f>
        <v>3487.5</v>
      </c>
    </row>
    <row r="4" spans="1:45" ht="15.4" customHeight="1">
      <c r="A4" s="1">
        <v>2</v>
      </c>
      <c r="B4" s="6" t="s">
        <v>47</v>
      </c>
      <c r="C4" s="1" t="str">
        <f>VLOOKUP(B4,Remark!G:H,2,0)</f>
        <v>KVIL</v>
      </c>
      <c r="D4" s="208">
        <v>34</v>
      </c>
      <c r="E4" s="70">
        <v>2510</v>
      </c>
      <c r="F4" s="209">
        <f>E4*25%</f>
        <v>627.5</v>
      </c>
      <c r="G4" s="208">
        <v>49</v>
      </c>
      <c r="H4" s="70">
        <v>3143</v>
      </c>
      <c r="I4" s="209">
        <f t="shared" si="0"/>
        <v>785.75</v>
      </c>
      <c r="J4" s="208">
        <v>52</v>
      </c>
      <c r="K4" s="70">
        <v>4376</v>
      </c>
      <c r="L4" s="209">
        <f t="shared" ref="L4:L5" si="3">K4*25%</f>
        <v>1094</v>
      </c>
      <c r="M4" s="186">
        <v>56</v>
      </c>
      <c r="N4" s="210">
        <v>4220</v>
      </c>
      <c r="O4" s="209">
        <f t="shared" ref="O4:O10" si="4">N4*25%</f>
        <v>1055</v>
      </c>
      <c r="P4" s="208">
        <v>84</v>
      </c>
      <c r="Q4" s="70">
        <v>5968</v>
      </c>
      <c r="R4" s="209">
        <f t="shared" ref="R4:R10" si="5">Q4*25%</f>
        <v>1492</v>
      </c>
      <c r="S4" s="70">
        <v>108</v>
      </c>
      <c r="T4" s="70">
        <v>6440</v>
      </c>
      <c r="U4" s="209">
        <f t="shared" si="1"/>
        <v>1610</v>
      </c>
      <c r="V4" s="70">
        <f>VLOOKUP(A4,[1]sum!$A$2:$H$154,7,FALSE)</f>
        <v>106</v>
      </c>
      <c r="W4" s="70">
        <f>VLOOKUP(A4,[1]sum!$A$2:$H$154,8,FALSE)</f>
        <v>6518</v>
      </c>
      <c r="X4" s="209">
        <f t="shared" ref="X4:X67" si="6">W4*25%</f>
        <v>1629.5</v>
      </c>
      <c r="Y4" s="208">
        <v>78</v>
      </c>
      <c r="Z4" s="70">
        <v>4794</v>
      </c>
      <c r="AA4" s="209">
        <f t="shared" ref="AA4:AA67" si="7">Z4*25%</f>
        <v>1198.5</v>
      </c>
      <c r="AB4" s="208">
        <v>131</v>
      </c>
      <c r="AC4" s="70">
        <v>8621</v>
      </c>
      <c r="AD4" s="209">
        <f t="shared" ref="AD4:AD67" si="8">AC4*25%</f>
        <v>2155.25</v>
      </c>
      <c r="AE4" s="209">
        <v>100</v>
      </c>
      <c r="AF4" s="211">
        <v>6408</v>
      </c>
      <c r="AG4" s="211">
        <f t="shared" ref="AG4:AG67" si="9">AF4*25%</f>
        <v>1602</v>
      </c>
      <c r="AH4" s="167">
        <v>130</v>
      </c>
      <c r="AI4" s="167">
        <v>7530</v>
      </c>
      <c r="AJ4" s="211">
        <f t="shared" ref="AJ4:AJ67" si="10">AI4*25%</f>
        <v>1882.5</v>
      </c>
      <c r="AK4" s="212">
        <v>61</v>
      </c>
      <c r="AL4" s="212">
        <v>3935</v>
      </c>
      <c r="AM4" s="213">
        <f t="shared" ref="AM4:AM67" si="11">AL4*25%</f>
        <v>983.75</v>
      </c>
      <c r="AN4" s="214">
        <v>61</v>
      </c>
      <c r="AO4" s="168">
        <v>4683</v>
      </c>
      <c r="AP4" s="167">
        <f t="shared" si="2"/>
        <v>1170.75</v>
      </c>
      <c r="AQ4" s="243">
        <v>101</v>
      </c>
      <c r="AR4" s="243">
        <v>5935</v>
      </c>
      <c r="AS4" s="244">
        <f t="shared" ref="AS4:AS67" si="12">AR4*25%</f>
        <v>1483.75</v>
      </c>
    </row>
    <row r="5" spans="1:45" ht="15.4" customHeight="1">
      <c r="A5" s="1">
        <v>3</v>
      </c>
      <c r="B5" s="6" t="s">
        <v>48</v>
      </c>
      <c r="C5" s="1" t="str">
        <f>VLOOKUP(B5,Remark!G:H,2,0)</f>
        <v>Kerry</v>
      </c>
      <c r="D5" s="186"/>
      <c r="E5" s="186"/>
      <c r="F5" s="186"/>
      <c r="G5" s="186"/>
      <c r="H5" s="186"/>
      <c r="I5" s="186"/>
      <c r="J5" s="208">
        <v>103</v>
      </c>
      <c r="K5" s="70">
        <v>6981</v>
      </c>
      <c r="L5" s="209">
        <f t="shared" si="3"/>
        <v>1745.25</v>
      </c>
      <c r="M5" s="186">
        <v>219</v>
      </c>
      <c r="N5" s="210">
        <v>15285</v>
      </c>
      <c r="O5" s="209">
        <f t="shared" si="4"/>
        <v>3821.25</v>
      </c>
      <c r="P5" s="208">
        <v>231</v>
      </c>
      <c r="Q5" s="70">
        <v>15617</v>
      </c>
      <c r="R5" s="209">
        <f t="shared" si="5"/>
        <v>3904.25</v>
      </c>
      <c r="S5" s="70">
        <v>202</v>
      </c>
      <c r="T5" s="70">
        <v>15050</v>
      </c>
      <c r="U5" s="209">
        <f t="shared" si="1"/>
        <v>3762.5</v>
      </c>
      <c r="V5" s="70">
        <f>VLOOKUP(A5,[1]sum!$A$2:$H$154,7,FALSE)</f>
        <v>187</v>
      </c>
      <c r="W5" s="70">
        <f>VLOOKUP(A5,[1]sum!$A$2:$H$154,8,FALSE)</f>
        <v>12685</v>
      </c>
      <c r="X5" s="209">
        <f t="shared" si="6"/>
        <v>3171.25</v>
      </c>
      <c r="Y5" s="208">
        <v>236</v>
      </c>
      <c r="Z5" s="70">
        <v>14936</v>
      </c>
      <c r="AA5" s="209">
        <f t="shared" si="7"/>
        <v>3734</v>
      </c>
      <c r="AB5" s="208">
        <v>273</v>
      </c>
      <c r="AC5" s="70">
        <v>16763</v>
      </c>
      <c r="AD5" s="209">
        <f t="shared" si="8"/>
        <v>4190.75</v>
      </c>
      <c r="AE5" s="209">
        <v>197</v>
      </c>
      <c r="AF5" s="211">
        <v>13307</v>
      </c>
      <c r="AG5" s="211">
        <f t="shared" si="9"/>
        <v>3326.75</v>
      </c>
      <c r="AH5" s="167">
        <v>168</v>
      </c>
      <c r="AI5" s="167">
        <v>10516</v>
      </c>
      <c r="AJ5" s="211">
        <f t="shared" si="10"/>
        <v>2629</v>
      </c>
      <c r="AK5" s="212">
        <v>232</v>
      </c>
      <c r="AL5" s="212">
        <v>15104</v>
      </c>
      <c r="AM5" s="213">
        <f t="shared" si="11"/>
        <v>3776</v>
      </c>
      <c r="AN5" s="214">
        <v>269</v>
      </c>
      <c r="AO5" s="168">
        <v>16295</v>
      </c>
      <c r="AP5" s="167">
        <f t="shared" si="2"/>
        <v>4073.75</v>
      </c>
      <c r="AQ5" s="243">
        <v>189</v>
      </c>
      <c r="AR5" s="243">
        <v>12851</v>
      </c>
      <c r="AS5" s="244">
        <f t="shared" si="12"/>
        <v>3212.75</v>
      </c>
    </row>
    <row r="6" spans="1:45" ht="15.4" customHeight="1">
      <c r="A6" s="1">
        <v>4</v>
      </c>
      <c r="B6" s="6" t="s">
        <v>49</v>
      </c>
      <c r="C6" s="1" t="str">
        <f>VLOOKUP(B6,Remark!G:H,2,0)</f>
        <v>Kerry</v>
      </c>
      <c r="D6" s="208"/>
      <c r="E6" s="70"/>
      <c r="F6" s="70"/>
      <c r="G6" s="186"/>
      <c r="H6" s="186"/>
      <c r="I6" s="70"/>
      <c r="J6" s="186"/>
      <c r="K6" s="186"/>
      <c r="L6" s="186"/>
      <c r="M6" s="186">
        <v>2</v>
      </c>
      <c r="N6" s="210">
        <v>134</v>
      </c>
      <c r="O6" s="209">
        <f t="shared" si="4"/>
        <v>33.5</v>
      </c>
      <c r="P6" s="208">
        <v>21</v>
      </c>
      <c r="Q6" s="70">
        <v>1607</v>
      </c>
      <c r="R6" s="209">
        <f t="shared" si="5"/>
        <v>401.75</v>
      </c>
      <c r="S6" s="70">
        <v>54</v>
      </c>
      <c r="T6" s="70">
        <v>4414</v>
      </c>
      <c r="U6" s="209">
        <f t="shared" si="1"/>
        <v>1103.5</v>
      </c>
      <c r="V6" s="70">
        <f>VLOOKUP(A6,[1]sum!$A$2:$H$154,7,FALSE)</f>
        <v>62</v>
      </c>
      <c r="W6" s="70">
        <f>VLOOKUP(A6,[1]sum!$A$2:$H$154,8,FALSE)</f>
        <v>4494</v>
      </c>
      <c r="X6" s="209">
        <f t="shared" si="6"/>
        <v>1123.5</v>
      </c>
      <c r="Y6" s="208">
        <v>83</v>
      </c>
      <c r="Z6" s="70">
        <v>6025</v>
      </c>
      <c r="AA6" s="209">
        <f t="shared" si="7"/>
        <v>1506.25</v>
      </c>
      <c r="AB6" s="208">
        <v>77</v>
      </c>
      <c r="AC6" s="70">
        <v>5063</v>
      </c>
      <c r="AD6" s="209">
        <f t="shared" si="8"/>
        <v>1265.75</v>
      </c>
      <c r="AE6" s="209">
        <v>50</v>
      </c>
      <c r="AF6" s="211">
        <v>3546</v>
      </c>
      <c r="AG6" s="211">
        <f t="shared" si="9"/>
        <v>886.5</v>
      </c>
      <c r="AH6" s="167">
        <v>109</v>
      </c>
      <c r="AI6" s="167">
        <v>6691</v>
      </c>
      <c r="AJ6" s="211">
        <f t="shared" si="10"/>
        <v>1672.75</v>
      </c>
      <c r="AK6" s="212">
        <v>125</v>
      </c>
      <c r="AL6" s="212">
        <v>8027</v>
      </c>
      <c r="AM6" s="213">
        <f t="shared" si="11"/>
        <v>2006.75</v>
      </c>
      <c r="AN6" s="214">
        <v>190</v>
      </c>
      <c r="AO6" s="168">
        <v>11798</v>
      </c>
      <c r="AP6" s="167">
        <f t="shared" si="2"/>
        <v>2949.5</v>
      </c>
      <c r="AQ6" s="243">
        <v>178</v>
      </c>
      <c r="AR6" s="243">
        <v>11094</v>
      </c>
      <c r="AS6" s="244">
        <f t="shared" si="12"/>
        <v>2773.5</v>
      </c>
    </row>
    <row r="7" spans="1:45" ht="15.4" customHeight="1">
      <c r="A7" s="1">
        <v>5</v>
      </c>
      <c r="B7" s="6" t="s">
        <v>50</v>
      </c>
      <c r="C7" s="1" t="str">
        <f>VLOOKUP(B7,Remark!G:H,2,0)</f>
        <v>Kerry</v>
      </c>
      <c r="D7" s="186"/>
      <c r="E7" s="186"/>
      <c r="F7" s="186"/>
      <c r="G7" s="186"/>
      <c r="H7" s="186"/>
      <c r="I7" s="186"/>
      <c r="J7" s="186"/>
      <c r="K7" s="186"/>
      <c r="L7" s="186"/>
      <c r="M7" s="186">
        <v>5</v>
      </c>
      <c r="N7" s="210">
        <v>431</v>
      </c>
      <c r="O7" s="209">
        <f t="shared" si="4"/>
        <v>107.75</v>
      </c>
      <c r="P7" s="208">
        <v>68</v>
      </c>
      <c r="Q7" s="70">
        <v>4232</v>
      </c>
      <c r="R7" s="209">
        <f t="shared" si="5"/>
        <v>1058</v>
      </c>
      <c r="S7" s="70">
        <v>42</v>
      </c>
      <c r="T7" s="70">
        <v>2610</v>
      </c>
      <c r="U7" s="209">
        <f t="shared" si="1"/>
        <v>652.5</v>
      </c>
      <c r="V7" s="70">
        <f>VLOOKUP(A7,[1]sum!$A$2:$H$154,7,FALSE)</f>
        <v>51</v>
      </c>
      <c r="W7" s="70">
        <f>VLOOKUP(A7,[1]sum!$A$2:$H$154,8,FALSE)</f>
        <v>3797</v>
      </c>
      <c r="X7" s="209">
        <f t="shared" si="6"/>
        <v>949.25</v>
      </c>
      <c r="Y7" s="208">
        <v>128</v>
      </c>
      <c r="Z7" s="70">
        <v>8796</v>
      </c>
      <c r="AA7" s="209">
        <f t="shared" si="7"/>
        <v>2199</v>
      </c>
      <c r="AB7" s="208">
        <v>228</v>
      </c>
      <c r="AC7" s="70">
        <v>14244</v>
      </c>
      <c r="AD7" s="209">
        <f t="shared" si="8"/>
        <v>3561</v>
      </c>
      <c r="AE7" s="209">
        <v>240</v>
      </c>
      <c r="AF7" s="211">
        <v>14252</v>
      </c>
      <c r="AG7" s="211">
        <f t="shared" si="9"/>
        <v>3563</v>
      </c>
      <c r="AH7" s="167">
        <v>253</v>
      </c>
      <c r="AI7" s="167">
        <v>16267</v>
      </c>
      <c r="AJ7" s="211">
        <f t="shared" si="10"/>
        <v>4066.75</v>
      </c>
      <c r="AK7" s="212">
        <v>346</v>
      </c>
      <c r="AL7" s="212">
        <v>21838</v>
      </c>
      <c r="AM7" s="213">
        <f t="shared" si="11"/>
        <v>5459.5</v>
      </c>
      <c r="AN7" s="214">
        <v>380</v>
      </c>
      <c r="AO7" s="168">
        <v>24164</v>
      </c>
      <c r="AP7" s="167">
        <f t="shared" si="2"/>
        <v>6041</v>
      </c>
      <c r="AQ7" s="243">
        <v>324</v>
      </c>
      <c r="AR7" s="243">
        <v>20976</v>
      </c>
      <c r="AS7" s="244">
        <f t="shared" si="12"/>
        <v>5244</v>
      </c>
    </row>
    <row r="8" spans="1:45" ht="15.4" customHeight="1">
      <c r="A8" s="1">
        <v>6</v>
      </c>
      <c r="B8" s="6" t="s">
        <v>51</v>
      </c>
      <c r="C8" s="1" t="str">
        <f>VLOOKUP(B8,Remark!G:H,2,0)</f>
        <v>Kerry</v>
      </c>
      <c r="D8" s="208"/>
      <c r="E8" s="70"/>
      <c r="F8" s="70"/>
      <c r="G8" s="186"/>
      <c r="H8" s="186"/>
      <c r="I8" s="70"/>
      <c r="J8" s="186"/>
      <c r="K8" s="186"/>
      <c r="L8" s="186"/>
      <c r="M8" s="186">
        <v>6</v>
      </c>
      <c r="N8" s="210">
        <v>466</v>
      </c>
      <c r="O8" s="209">
        <f t="shared" si="4"/>
        <v>116.5</v>
      </c>
      <c r="P8" s="208">
        <v>53</v>
      </c>
      <c r="Q8" s="70">
        <v>3239</v>
      </c>
      <c r="R8" s="209">
        <f t="shared" si="5"/>
        <v>809.75</v>
      </c>
      <c r="S8" s="70">
        <v>69</v>
      </c>
      <c r="T8" s="70">
        <v>5423</v>
      </c>
      <c r="U8" s="209">
        <f t="shared" si="1"/>
        <v>1355.75</v>
      </c>
      <c r="V8" s="70">
        <f>VLOOKUP(A8,[1]sum!$A$2:$H$154,7,FALSE)</f>
        <v>103</v>
      </c>
      <c r="W8" s="70">
        <f>VLOOKUP(A8,[1]sum!$A$2:$H$154,8,FALSE)</f>
        <v>8701</v>
      </c>
      <c r="X8" s="209">
        <f t="shared" si="6"/>
        <v>2175.25</v>
      </c>
      <c r="Y8" s="208">
        <v>99</v>
      </c>
      <c r="Z8" s="70">
        <v>6869</v>
      </c>
      <c r="AA8" s="209">
        <f t="shared" si="7"/>
        <v>1717.25</v>
      </c>
      <c r="AB8" s="208">
        <v>87</v>
      </c>
      <c r="AC8" s="70">
        <v>4885</v>
      </c>
      <c r="AD8" s="209">
        <f t="shared" si="8"/>
        <v>1221.25</v>
      </c>
      <c r="AE8" s="209">
        <v>125</v>
      </c>
      <c r="AF8" s="211">
        <v>7379</v>
      </c>
      <c r="AG8" s="211">
        <f t="shared" si="9"/>
        <v>1844.75</v>
      </c>
      <c r="AH8" s="167">
        <v>100</v>
      </c>
      <c r="AI8" s="167">
        <v>6812</v>
      </c>
      <c r="AJ8" s="211">
        <f t="shared" si="10"/>
        <v>1703</v>
      </c>
      <c r="AK8" s="212">
        <v>112</v>
      </c>
      <c r="AL8" s="212">
        <v>7212</v>
      </c>
      <c r="AM8" s="213">
        <f t="shared" si="11"/>
        <v>1803</v>
      </c>
      <c r="AN8" s="214">
        <v>173</v>
      </c>
      <c r="AO8" s="168">
        <v>10767</v>
      </c>
      <c r="AP8" s="167">
        <f t="shared" si="2"/>
        <v>2691.75</v>
      </c>
      <c r="AQ8" s="243">
        <v>115</v>
      </c>
      <c r="AR8" s="243">
        <v>7585</v>
      </c>
      <c r="AS8" s="244">
        <f t="shared" si="12"/>
        <v>1896.25</v>
      </c>
    </row>
    <row r="9" spans="1:45" ht="15.4" customHeight="1">
      <c r="A9" s="1">
        <v>7</v>
      </c>
      <c r="B9" s="6" t="s">
        <v>52</v>
      </c>
      <c r="C9" s="1" t="str">
        <f>VLOOKUP(B9,Remark!G:H,2,0)</f>
        <v>Kerry</v>
      </c>
      <c r="D9" s="208"/>
      <c r="E9" s="70"/>
      <c r="F9" s="70"/>
      <c r="G9" s="186"/>
      <c r="H9" s="186"/>
      <c r="I9" s="70"/>
      <c r="J9" s="186"/>
      <c r="K9" s="186"/>
      <c r="L9" s="186"/>
      <c r="M9" s="186">
        <v>13</v>
      </c>
      <c r="N9" s="210">
        <v>835</v>
      </c>
      <c r="O9" s="209">
        <f t="shared" si="4"/>
        <v>208.75</v>
      </c>
      <c r="P9" s="208">
        <v>106</v>
      </c>
      <c r="Q9" s="70">
        <v>7454</v>
      </c>
      <c r="R9" s="209">
        <f t="shared" si="5"/>
        <v>1863.5</v>
      </c>
      <c r="S9" s="70">
        <v>174</v>
      </c>
      <c r="T9" s="70">
        <v>11250</v>
      </c>
      <c r="U9" s="209">
        <f t="shared" si="1"/>
        <v>2812.5</v>
      </c>
      <c r="V9" s="70">
        <f>VLOOKUP(A9,[1]sum!$A$2:$H$154,7,FALSE)</f>
        <v>101</v>
      </c>
      <c r="W9" s="70">
        <f>VLOOKUP(A9,[1]sum!$A$2:$H$154,8,FALSE)</f>
        <v>8243</v>
      </c>
      <c r="X9" s="209">
        <f t="shared" si="6"/>
        <v>2060.75</v>
      </c>
      <c r="Y9" s="208">
        <v>173</v>
      </c>
      <c r="Z9" s="70">
        <v>15271</v>
      </c>
      <c r="AA9" s="209">
        <f t="shared" si="7"/>
        <v>3817.75</v>
      </c>
      <c r="AB9" s="208">
        <v>135</v>
      </c>
      <c r="AC9" s="70">
        <v>9881</v>
      </c>
      <c r="AD9" s="209">
        <f t="shared" si="8"/>
        <v>2470.25</v>
      </c>
      <c r="AE9" s="209">
        <v>116</v>
      </c>
      <c r="AF9" s="211">
        <v>6896</v>
      </c>
      <c r="AG9" s="211">
        <f t="shared" si="9"/>
        <v>1724</v>
      </c>
      <c r="AH9" s="167">
        <v>220</v>
      </c>
      <c r="AI9" s="167">
        <v>13220</v>
      </c>
      <c r="AJ9" s="211">
        <f t="shared" si="10"/>
        <v>3305</v>
      </c>
      <c r="AK9" s="212">
        <v>253</v>
      </c>
      <c r="AL9" s="212">
        <v>14331</v>
      </c>
      <c r="AM9" s="213">
        <f t="shared" si="11"/>
        <v>3582.75</v>
      </c>
      <c r="AN9" s="214">
        <v>214</v>
      </c>
      <c r="AO9" s="168">
        <v>13266</v>
      </c>
      <c r="AP9" s="167">
        <f t="shared" si="2"/>
        <v>3316.5</v>
      </c>
      <c r="AQ9" s="243">
        <v>195</v>
      </c>
      <c r="AR9" s="243">
        <v>11541</v>
      </c>
      <c r="AS9" s="244">
        <f t="shared" si="12"/>
        <v>2885.25</v>
      </c>
    </row>
    <row r="10" spans="1:45" ht="15.4" customHeight="1">
      <c r="A10" s="1">
        <v>8</v>
      </c>
      <c r="B10" s="6" t="s">
        <v>53</v>
      </c>
      <c r="C10" s="1" t="str">
        <f>VLOOKUP(B10,Remark!G:H,2,0)</f>
        <v>Kerry</v>
      </c>
      <c r="D10" s="208"/>
      <c r="E10" s="70"/>
      <c r="F10" s="70"/>
      <c r="G10" s="186"/>
      <c r="H10" s="186"/>
      <c r="I10" s="70"/>
      <c r="J10" s="186"/>
      <c r="K10" s="186"/>
      <c r="L10" s="186"/>
      <c r="M10" s="186">
        <v>20</v>
      </c>
      <c r="N10" s="210">
        <v>1364</v>
      </c>
      <c r="O10" s="209">
        <f t="shared" si="4"/>
        <v>341</v>
      </c>
      <c r="P10" s="208">
        <v>51</v>
      </c>
      <c r="Q10" s="70">
        <v>3905</v>
      </c>
      <c r="R10" s="209">
        <f t="shared" si="5"/>
        <v>976.25</v>
      </c>
      <c r="S10" s="70">
        <v>73</v>
      </c>
      <c r="T10" s="70">
        <v>5691</v>
      </c>
      <c r="U10" s="209">
        <f t="shared" si="1"/>
        <v>1422.75</v>
      </c>
      <c r="V10" s="70">
        <f>VLOOKUP(A10,[1]sum!$A$2:$H$154,7,FALSE)</f>
        <v>122</v>
      </c>
      <c r="W10" s="70">
        <f>VLOOKUP(A10,[1]sum!$A$2:$H$154,8,FALSE)</f>
        <v>8666</v>
      </c>
      <c r="X10" s="209">
        <f t="shared" si="6"/>
        <v>2166.5</v>
      </c>
      <c r="Y10" s="208">
        <v>92</v>
      </c>
      <c r="Z10" s="70">
        <v>6212</v>
      </c>
      <c r="AA10" s="209">
        <f t="shared" si="7"/>
        <v>1553</v>
      </c>
      <c r="AB10" s="208">
        <v>48</v>
      </c>
      <c r="AC10" s="70">
        <v>3064</v>
      </c>
      <c r="AD10" s="209">
        <f t="shared" si="8"/>
        <v>766</v>
      </c>
      <c r="AE10" s="209">
        <v>56</v>
      </c>
      <c r="AF10" s="211">
        <v>4208</v>
      </c>
      <c r="AG10" s="211">
        <f t="shared" si="9"/>
        <v>1052</v>
      </c>
      <c r="AH10" s="167">
        <v>178</v>
      </c>
      <c r="AI10" s="167">
        <v>11086</v>
      </c>
      <c r="AJ10" s="211">
        <f t="shared" si="10"/>
        <v>2771.5</v>
      </c>
      <c r="AK10" s="212">
        <v>89</v>
      </c>
      <c r="AL10" s="212">
        <v>6071</v>
      </c>
      <c r="AM10" s="213">
        <f t="shared" si="11"/>
        <v>1517.75</v>
      </c>
      <c r="AN10" s="214">
        <v>132</v>
      </c>
      <c r="AO10" s="168">
        <v>9056</v>
      </c>
      <c r="AP10" s="167">
        <f t="shared" si="2"/>
        <v>2264</v>
      </c>
      <c r="AQ10" s="243">
        <v>171</v>
      </c>
      <c r="AR10" s="243">
        <v>11069</v>
      </c>
      <c r="AS10" s="244">
        <f t="shared" si="12"/>
        <v>2767.25</v>
      </c>
    </row>
    <row r="11" spans="1:45" ht="15.4" customHeight="1">
      <c r="A11" s="1">
        <v>9</v>
      </c>
      <c r="B11" s="6" t="s">
        <v>54</v>
      </c>
      <c r="C11" s="1" t="str">
        <f>VLOOKUP(B11,Remark!G:H,2,0)</f>
        <v>Kerry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208"/>
      <c r="Q11" s="70"/>
      <c r="R11" s="70"/>
      <c r="S11" s="70">
        <v>81</v>
      </c>
      <c r="T11" s="70">
        <v>6151</v>
      </c>
      <c r="U11" s="209">
        <f t="shared" si="1"/>
        <v>1537.75</v>
      </c>
      <c r="V11" s="70">
        <f>VLOOKUP(A11,[1]sum!$A$2:$H$154,7,FALSE)</f>
        <v>76</v>
      </c>
      <c r="W11" s="70">
        <f>VLOOKUP(A11,[1]sum!$A$2:$H$154,8,FALSE)</f>
        <v>5672</v>
      </c>
      <c r="X11" s="209">
        <f t="shared" si="6"/>
        <v>1418</v>
      </c>
      <c r="Y11" s="208">
        <v>99</v>
      </c>
      <c r="Z11" s="70">
        <v>7373</v>
      </c>
      <c r="AA11" s="209">
        <f t="shared" si="7"/>
        <v>1843.25</v>
      </c>
      <c r="AB11" s="208">
        <v>101</v>
      </c>
      <c r="AC11" s="70">
        <v>8083</v>
      </c>
      <c r="AD11" s="209">
        <f t="shared" si="8"/>
        <v>2020.75</v>
      </c>
      <c r="AE11" s="209">
        <v>132</v>
      </c>
      <c r="AF11" s="211">
        <v>9844</v>
      </c>
      <c r="AG11" s="211">
        <f t="shared" si="9"/>
        <v>2461</v>
      </c>
      <c r="AH11" s="167">
        <v>182</v>
      </c>
      <c r="AI11" s="167">
        <v>12246</v>
      </c>
      <c r="AJ11" s="211">
        <f t="shared" si="10"/>
        <v>3061.5</v>
      </c>
      <c r="AK11" s="212">
        <v>210</v>
      </c>
      <c r="AL11" s="212">
        <v>13922</v>
      </c>
      <c r="AM11" s="213">
        <f t="shared" si="11"/>
        <v>3480.5</v>
      </c>
      <c r="AN11" s="214">
        <v>280</v>
      </c>
      <c r="AO11" s="168">
        <v>20720</v>
      </c>
      <c r="AP11" s="167">
        <f t="shared" si="2"/>
        <v>5180</v>
      </c>
      <c r="AQ11" s="245">
        <v>167</v>
      </c>
      <c r="AR11" s="245">
        <v>14521</v>
      </c>
      <c r="AS11" s="246">
        <f t="shared" si="12"/>
        <v>3630.25</v>
      </c>
    </row>
    <row r="12" spans="1:45" ht="15.4" customHeight="1">
      <c r="A12" s="1">
        <v>10</v>
      </c>
      <c r="B12" s="6" t="s">
        <v>55</v>
      </c>
      <c r="C12" s="1" t="str">
        <f>VLOOKUP(B12,Remark!G:H,2,0)</f>
        <v>TPLU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208"/>
      <c r="Q12" s="70"/>
      <c r="R12" s="70"/>
      <c r="S12" s="70">
        <v>12</v>
      </c>
      <c r="T12" s="70">
        <v>788</v>
      </c>
      <c r="U12" s="209">
        <f t="shared" si="1"/>
        <v>197</v>
      </c>
      <c r="V12" s="70">
        <f>VLOOKUP(A12,[1]sum!$A$2:$H$154,7,FALSE)</f>
        <v>107</v>
      </c>
      <c r="W12" s="70">
        <f>VLOOKUP(A12,[1]sum!$A$2:$H$154,8,FALSE)</f>
        <v>7457</v>
      </c>
      <c r="X12" s="209">
        <f t="shared" si="6"/>
        <v>1864.25</v>
      </c>
      <c r="Y12" s="208">
        <v>92</v>
      </c>
      <c r="Z12" s="70">
        <v>6384</v>
      </c>
      <c r="AA12" s="209">
        <f t="shared" si="7"/>
        <v>1596</v>
      </c>
      <c r="AB12" s="208">
        <v>188</v>
      </c>
      <c r="AC12" s="70">
        <v>12860</v>
      </c>
      <c r="AD12" s="209">
        <f t="shared" si="8"/>
        <v>3215</v>
      </c>
      <c r="AE12" s="209">
        <v>176</v>
      </c>
      <c r="AF12" s="211">
        <v>11320</v>
      </c>
      <c r="AG12" s="211">
        <f t="shared" si="9"/>
        <v>2830</v>
      </c>
      <c r="AH12" s="167">
        <v>206</v>
      </c>
      <c r="AI12" s="167">
        <v>13370</v>
      </c>
      <c r="AJ12" s="211">
        <f t="shared" si="10"/>
        <v>3342.5</v>
      </c>
      <c r="AK12" s="212">
        <v>174</v>
      </c>
      <c r="AL12" s="212">
        <v>11078</v>
      </c>
      <c r="AM12" s="213">
        <f t="shared" si="11"/>
        <v>2769.5</v>
      </c>
      <c r="AN12" s="214">
        <v>203</v>
      </c>
      <c r="AO12" s="168">
        <v>14109</v>
      </c>
      <c r="AP12" s="167">
        <f t="shared" si="2"/>
        <v>3527.25</v>
      </c>
      <c r="AQ12" s="245">
        <v>157</v>
      </c>
      <c r="AR12" s="245">
        <v>10351</v>
      </c>
      <c r="AS12" s="246">
        <f t="shared" si="12"/>
        <v>2587.75</v>
      </c>
    </row>
    <row r="13" spans="1:45" ht="15.4" customHeight="1">
      <c r="A13" s="1">
        <v>11</v>
      </c>
      <c r="B13" s="6" t="s">
        <v>56</v>
      </c>
      <c r="C13" s="1" t="str">
        <f>VLOOKUP(B13,Remark!G:H,2,0)</f>
        <v>PINK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208"/>
      <c r="Q13" s="70"/>
      <c r="R13" s="70"/>
      <c r="S13" s="70">
        <v>46</v>
      </c>
      <c r="T13" s="70">
        <v>8361</v>
      </c>
      <c r="U13" s="209">
        <f t="shared" si="1"/>
        <v>2090.25</v>
      </c>
      <c r="V13" s="70">
        <f>VLOOKUP(A13,[1]sum!$A$2:$H$154,7,FALSE)</f>
        <v>150</v>
      </c>
      <c r="W13" s="70">
        <f>VLOOKUP(A13,[1]sum!$A$2:$H$154,8,FALSE)</f>
        <v>11322</v>
      </c>
      <c r="X13" s="209">
        <f t="shared" si="6"/>
        <v>2830.5</v>
      </c>
      <c r="Y13" s="208">
        <v>215</v>
      </c>
      <c r="Z13" s="70">
        <v>14197</v>
      </c>
      <c r="AA13" s="209">
        <f t="shared" si="7"/>
        <v>3549.25</v>
      </c>
      <c r="AB13" s="208">
        <v>246</v>
      </c>
      <c r="AC13" s="70">
        <v>16046</v>
      </c>
      <c r="AD13" s="209">
        <f t="shared" si="8"/>
        <v>4011.5</v>
      </c>
      <c r="AE13" s="209">
        <v>324</v>
      </c>
      <c r="AF13" s="211">
        <v>19964</v>
      </c>
      <c r="AG13" s="211">
        <f t="shared" si="9"/>
        <v>4991</v>
      </c>
      <c r="AH13" s="167">
        <v>468</v>
      </c>
      <c r="AI13" s="167">
        <v>27796</v>
      </c>
      <c r="AJ13" s="211">
        <f t="shared" si="10"/>
        <v>6949</v>
      </c>
      <c r="AK13" s="212">
        <v>425</v>
      </c>
      <c r="AL13" s="212">
        <v>26987</v>
      </c>
      <c r="AM13" s="213">
        <f t="shared" si="11"/>
        <v>6746.75</v>
      </c>
      <c r="AN13" s="214">
        <v>288</v>
      </c>
      <c r="AO13" s="168">
        <v>19760</v>
      </c>
      <c r="AP13" s="167">
        <f t="shared" si="2"/>
        <v>4940</v>
      </c>
      <c r="AQ13" s="245">
        <v>337</v>
      </c>
      <c r="AR13" s="245">
        <v>21879</v>
      </c>
      <c r="AS13" s="246">
        <f t="shared" si="12"/>
        <v>5469.75</v>
      </c>
    </row>
    <row r="14" spans="1:45" ht="15.4" customHeight="1">
      <c r="A14" s="1">
        <v>12</v>
      </c>
      <c r="B14" s="6" t="s">
        <v>57</v>
      </c>
      <c r="C14" s="1" t="str">
        <f>VLOOKUP(B14,Remark!G:H,2,0)</f>
        <v>TPLU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208"/>
      <c r="Q14" s="70"/>
      <c r="R14" s="70"/>
      <c r="S14" s="70">
        <v>34</v>
      </c>
      <c r="T14" s="70">
        <v>2494</v>
      </c>
      <c r="U14" s="209">
        <f t="shared" si="1"/>
        <v>623.5</v>
      </c>
      <c r="V14" s="70">
        <f>VLOOKUP(A14,[1]sum!$A$2:$H$154,7,FALSE)</f>
        <v>87</v>
      </c>
      <c r="W14" s="70">
        <f>VLOOKUP(A14,[1]sum!$A$2:$H$154,8,FALSE)</f>
        <v>6257</v>
      </c>
      <c r="X14" s="209">
        <f t="shared" si="6"/>
        <v>1564.25</v>
      </c>
      <c r="Y14" s="208">
        <v>101</v>
      </c>
      <c r="Z14" s="70">
        <v>7419</v>
      </c>
      <c r="AA14" s="209">
        <f t="shared" si="7"/>
        <v>1854.75</v>
      </c>
      <c r="AB14" s="208">
        <v>216</v>
      </c>
      <c r="AC14" s="70">
        <v>13708</v>
      </c>
      <c r="AD14" s="209">
        <f t="shared" si="8"/>
        <v>3427</v>
      </c>
      <c r="AE14" s="209">
        <v>259</v>
      </c>
      <c r="AF14" s="211">
        <v>15877</v>
      </c>
      <c r="AG14" s="211">
        <f t="shared" si="9"/>
        <v>3969.25</v>
      </c>
      <c r="AH14" s="167">
        <v>260</v>
      </c>
      <c r="AI14" s="167">
        <v>15200</v>
      </c>
      <c r="AJ14" s="211">
        <f t="shared" si="10"/>
        <v>3800</v>
      </c>
      <c r="AK14" s="212">
        <v>273</v>
      </c>
      <c r="AL14" s="212">
        <v>16223</v>
      </c>
      <c r="AM14" s="213">
        <f t="shared" si="11"/>
        <v>4055.75</v>
      </c>
      <c r="AN14" s="214">
        <v>203</v>
      </c>
      <c r="AO14" s="168">
        <v>12997</v>
      </c>
      <c r="AP14" s="167">
        <f t="shared" si="2"/>
        <v>3249.25</v>
      </c>
      <c r="AQ14" s="245">
        <v>204</v>
      </c>
      <c r="AR14" s="245">
        <v>12980</v>
      </c>
      <c r="AS14" s="246">
        <f t="shared" si="12"/>
        <v>3245</v>
      </c>
    </row>
    <row r="15" spans="1:45" ht="15.4" customHeight="1">
      <c r="A15" s="1">
        <v>13</v>
      </c>
      <c r="B15" s="6" t="s">
        <v>59</v>
      </c>
      <c r="C15" s="1" t="str">
        <f>VLOOKUP(B15,Remark!G:H,2,0)</f>
        <v>NLCH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208"/>
      <c r="Q15" s="70"/>
      <c r="R15" s="70"/>
      <c r="S15" s="70">
        <v>32</v>
      </c>
      <c r="T15" s="70">
        <v>2156</v>
      </c>
      <c r="U15" s="209">
        <f t="shared" si="1"/>
        <v>539</v>
      </c>
      <c r="V15" s="70">
        <f>VLOOKUP(A15,[1]sum!$A$2:$H$154,7,FALSE)</f>
        <v>92</v>
      </c>
      <c r="W15" s="70">
        <f>VLOOKUP(A15,[1]sum!$A$2:$H$154,8,FALSE)</f>
        <v>6104</v>
      </c>
      <c r="X15" s="209">
        <f t="shared" si="6"/>
        <v>1526</v>
      </c>
      <c r="Y15" s="208">
        <v>139</v>
      </c>
      <c r="Z15" s="70">
        <v>10109</v>
      </c>
      <c r="AA15" s="209">
        <f t="shared" si="7"/>
        <v>2527.25</v>
      </c>
      <c r="AB15" s="208">
        <v>107</v>
      </c>
      <c r="AC15" s="70">
        <v>7573</v>
      </c>
      <c r="AD15" s="209">
        <f t="shared" si="8"/>
        <v>1893.25</v>
      </c>
      <c r="AE15" s="209">
        <v>192</v>
      </c>
      <c r="AF15" s="211">
        <v>12684</v>
      </c>
      <c r="AG15" s="211">
        <f t="shared" si="9"/>
        <v>3171</v>
      </c>
      <c r="AH15" s="167">
        <v>181</v>
      </c>
      <c r="AI15" s="167">
        <v>11291</v>
      </c>
      <c r="AJ15" s="211">
        <f t="shared" si="10"/>
        <v>2822.75</v>
      </c>
      <c r="AK15" s="212">
        <v>220</v>
      </c>
      <c r="AL15" s="212">
        <v>13964</v>
      </c>
      <c r="AM15" s="213">
        <f t="shared" si="11"/>
        <v>3491</v>
      </c>
      <c r="AN15" s="214">
        <v>216</v>
      </c>
      <c r="AO15" s="168">
        <v>14888</v>
      </c>
      <c r="AP15" s="167">
        <f t="shared" si="2"/>
        <v>3722</v>
      </c>
      <c r="AQ15" s="245">
        <v>122</v>
      </c>
      <c r="AR15" s="245">
        <v>9562</v>
      </c>
      <c r="AS15" s="246">
        <f t="shared" si="12"/>
        <v>2390.5</v>
      </c>
    </row>
    <row r="16" spans="1:45" ht="15.4" customHeight="1">
      <c r="A16" s="1">
        <v>14</v>
      </c>
      <c r="B16" s="6" t="s">
        <v>60</v>
      </c>
      <c r="C16" s="1" t="str">
        <f>VLOOKUP(B16,Remark!G:H,2,0)</f>
        <v>NLCH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208"/>
      <c r="Q16" s="70"/>
      <c r="R16" s="70"/>
      <c r="S16" s="70">
        <v>40</v>
      </c>
      <c r="T16" s="70">
        <v>2936</v>
      </c>
      <c r="U16" s="209">
        <f t="shared" si="1"/>
        <v>734</v>
      </c>
      <c r="V16" s="70">
        <f>VLOOKUP(A16,[1]sum!$A$2:$H$154,7,FALSE)</f>
        <v>84</v>
      </c>
      <c r="W16" s="70">
        <f>VLOOKUP(A16,[1]sum!$A$2:$H$154,8,FALSE)</f>
        <v>5780</v>
      </c>
      <c r="X16" s="209">
        <f t="shared" si="6"/>
        <v>1445</v>
      </c>
      <c r="Y16" s="208">
        <v>105</v>
      </c>
      <c r="Z16" s="70">
        <v>7567</v>
      </c>
      <c r="AA16" s="209">
        <f t="shared" si="7"/>
        <v>1891.75</v>
      </c>
      <c r="AB16" s="208">
        <v>93</v>
      </c>
      <c r="AC16" s="70">
        <v>7891</v>
      </c>
      <c r="AD16" s="209">
        <f t="shared" si="8"/>
        <v>1972.75</v>
      </c>
      <c r="AE16" s="209">
        <v>141</v>
      </c>
      <c r="AF16" s="211">
        <v>10107</v>
      </c>
      <c r="AG16" s="211">
        <f t="shared" si="9"/>
        <v>2526.75</v>
      </c>
      <c r="AH16" s="167">
        <v>140</v>
      </c>
      <c r="AI16" s="167">
        <v>9400</v>
      </c>
      <c r="AJ16" s="211">
        <f t="shared" si="10"/>
        <v>2350</v>
      </c>
      <c r="AK16" s="212">
        <v>145</v>
      </c>
      <c r="AL16" s="212">
        <v>10251</v>
      </c>
      <c r="AM16" s="213">
        <f t="shared" si="11"/>
        <v>2562.75</v>
      </c>
      <c r="AN16" s="214">
        <v>136</v>
      </c>
      <c r="AO16" s="168">
        <v>7888</v>
      </c>
      <c r="AP16" s="167">
        <f t="shared" si="2"/>
        <v>1972</v>
      </c>
      <c r="AQ16" s="245">
        <v>207</v>
      </c>
      <c r="AR16" s="245">
        <v>13745</v>
      </c>
      <c r="AS16" s="246">
        <f t="shared" si="12"/>
        <v>3436.25</v>
      </c>
    </row>
    <row r="17" spans="1:45" ht="15.4" customHeight="1">
      <c r="A17" s="1">
        <v>15</v>
      </c>
      <c r="B17" s="6" t="s">
        <v>61</v>
      </c>
      <c r="C17" s="1" t="str">
        <f>VLOOKUP(B17,Remark!G:H,2,0)</f>
        <v>Kerry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208"/>
      <c r="Q17" s="70"/>
      <c r="R17" s="70"/>
      <c r="S17" s="70">
        <v>45</v>
      </c>
      <c r="T17" s="70">
        <v>2859</v>
      </c>
      <c r="U17" s="209">
        <f t="shared" si="1"/>
        <v>714.75</v>
      </c>
      <c r="V17" s="70">
        <f>VLOOKUP(A17,[1]sum!$A$2:$H$154,7,FALSE)</f>
        <v>119</v>
      </c>
      <c r="W17" s="70">
        <f>VLOOKUP(A17,[1]sum!$A$2:$H$154,8,FALSE)</f>
        <v>8177</v>
      </c>
      <c r="X17" s="209">
        <f t="shared" si="6"/>
        <v>2044.25</v>
      </c>
      <c r="Y17" s="208">
        <v>165</v>
      </c>
      <c r="Z17" s="70">
        <v>10103</v>
      </c>
      <c r="AA17" s="209">
        <f t="shared" si="7"/>
        <v>2525.75</v>
      </c>
      <c r="AB17" s="208">
        <v>191</v>
      </c>
      <c r="AC17" s="70">
        <v>12065</v>
      </c>
      <c r="AD17" s="209">
        <f t="shared" si="8"/>
        <v>3016.25</v>
      </c>
      <c r="AE17" s="209">
        <v>208</v>
      </c>
      <c r="AF17" s="211">
        <v>14408</v>
      </c>
      <c r="AG17" s="211">
        <f t="shared" si="9"/>
        <v>3602</v>
      </c>
      <c r="AH17" s="167">
        <v>251</v>
      </c>
      <c r="AI17" s="167">
        <v>14821</v>
      </c>
      <c r="AJ17" s="211">
        <f t="shared" si="10"/>
        <v>3705.25</v>
      </c>
      <c r="AK17" s="212">
        <v>251</v>
      </c>
      <c r="AL17" s="212">
        <v>16753</v>
      </c>
      <c r="AM17" s="213">
        <f t="shared" si="11"/>
        <v>4188.25</v>
      </c>
      <c r="AN17" s="214">
        <v>314</v>
      </c>
      <c r="AO17" s="168">
        <v>20146</v>
      </c>
      <c r="AP17" s="167">
        <f t="shared" si="2"/>
        <v>5036.5</v>
      </c>
      <c r="AQ17" s="245">
        <v>323</v>
      </c>
      <c r="AR17" s="245">
        <v>18993</v>
      </c>
      <c r="AS17" s="246">
        <f t="shared" si="12"/>
        <v>4748.25</v>
      </c>
    </row>
    <row r="18" spans="1:45" ht="15.4" customHeight="1">
      <c r="A18" s="1">
        <v>16</v>
      </c>
      <c r="B18" s="6" t="s">
        <v>62</v>
      </c>
      <c r="C18" s="1" t="str">
        <f>VLOOKUP(B18,Remark!G:H,2,0)</f>
        <v>TPLU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208"/>
      <c r="Q18" s="70"/>
      <c r="R18" s="70"/>
      <c r="S18" s="70">
        <v>68</v>
      </c>
      <c r="T18" s="70">
        <f>3494+938</f>
        <v>4432</v>
      </c>
      <c r="U18" s="209">
        <f t="shared" si="1"/>
        <v>1108</v>
      </c>
      <c r="V18" s="70">
        <f>VLOOKUP(A18,[1]sum!$A$2:$H$154,7,FALSE)</f>
        <v>99</v>
      </c>
      <c r="W18" s="70">
        <f>VLOOKUP(A18,[1]sum!$A$2:$H$154,8,FALSE)</f>
        <v>6545</v>
      </c>
      <c r="X18" s="209">
        <f t="shared" si="6"/>
        <v>1636.25</v>
      </c>
      <c r="Y18" s="208">
        <v>83</v>
      </c>
      <c r="Z18" s="70">
        <v>6497</v>
      </c>
      <c r="AA18" s="209">
        <f t="shared" si="7"/>
        <v>1624.25</v>
      </c>
      <c r="AB18" s="208">
        <v>135</v>
      </c>
      <c r="AC18" s="70">
        <v>9817</v>
      </c>
      <c r="AD18" s="209">
        <f t="shared" si="8"/>
        <v>2454.25</v>
      </c>
      <c r="AE18" s="209">
        <v>147</v>
      </c>
      <c r="AF18" s="211">
        <v>11329</v>
      </c>
      <c r="AG18" s="211">
        <f t="shared" si="9"/>
        <v>2832.25</v>
      </c>
      <c r="AH18" s="167">
        <v>151</v>
      </c>
      <c r="AI18" s="167">
        <v>9261</v>
      </c>
      <c r="AJ18" s="211">
        <f t="shared" si="10"/>
        <v>2315.25</v>
      </c>
      <c r="AK18" s="212">
        <v>131</v>
      </c>
      <c r="AL18" s="212">
        <v>9477</v>
      </c>
      <c r="AM18" s="213">
        <f t="shared" si="11"/>
        <v>2369.25</v>
      </c>
      <c r="AN18" s="214">
        <v>82</v>
      </c>
      <c r="AO18" s="168">
        <v>5578</v>
      </c>
      <c r="AP18" s="167">
        <f t="shared" si="2"/>
        <v>1394.5</v>
      </c>
      <c r="AQ18" s="245">
        <v>0</v>
      </c>
      <c r="AR18" s="245">
        <v>0</v>
      </c>
      <c r="AS18" s="246">
        <f t="shared" si="12"/>
        <v>0</v>
      </c>
    </row>
    <row r="19" spans="1:45" ht="15.4" customHeight="1">
      <c r="A19" s="1">
        <v>17</v>
      </c>
      <c r="B19" s="6" t="s">
        <v>63</v>
      </c>
      <c r="C19" s="1" t="str">
        <f>VLOOKUP(B19,Remark!G:H,2,0)</f>
        <v>Kerry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208"/>
      <c r="Q19" s="70"/>
      <c r="R19" s="70"/>
      <c r="S19" s="70">
        <v>44</v>
      </c>
      <c r="T19" s="70">
        <v>2936</v>
      </c>
      <c r="U19" s="209">
        <f t="shared" si="1"/>
        <v>734</v>
      </c>
      <c r="V19" s="70">
        <f>VLOOKUP(A19,[1]sum!$A$2:$H$154,7,FALSE)</f>
        <v>123</v>
      </c>
      <c r="W19" s="70">
        <f>VLOOKUP(A19,[1]sum!$A$2:$H$154,8,FALSE)</f>
        <v>8453</v>
      </c>
      <c r="X19" s="209">
        <f t="shared" si="6"/>
        <v>2113.25</v>
      </c>
      <c r="Y19" s="208">
        <v>107</v>
      </c>
      <c r="Z19" s="70">
        <v>7681</v>
      </c>
      <c r="AA19" s="209">
        <f t="shared" si="7"/>
        <v>1920.25</v>
      </c>
      <c r="AB19" s="208">
        <v>174</v>
      </c>
      <c r="AC19" s="70">
        <v>12178</v>
      </c>
      <c r="AD19" s="209">
        <f t="shared" si="8"/>
        <v>3044.5</v>
      </c>
      <c r="AE19" s="209">
        <v>146</v>
      </c>
      <c r="AF19" s="211">
        <v>8606</v>
      </c>
      <c r="AG19" s="211">
        <f t="shared" si="9"/>
        <v>2151.5</v>
      </c>
      <c r="AH19" s="167">
        <v>152</v>
      </c>
      <c r="AI19" s="167">
        <v>9408</v>
      </c>
      <c r="AJ19" s="211">
        <f t="shared" si="10"/>
        <v>2352</v>
      </c>
      <c r="AK19" s="212">
        <v>156</v>
      </c>
      <c r="AL19" s="212">
        <v>9664</v>
      </c>
      <c r="AM19" s="213">
        <f t="shared" si="11"/>
        <v>2416</v>
      </c>
      <c r="AN19" s="214">
        <v>200</v>
      </c>
      <c r="AO19" s="168">
        <v>12236</v>
      </c>
      <c r="AP19" s="167">
        <f t="shared" si="2"/>
        <v>3059</v>
      </c>
      <c r="AQ19" s="245">
        <v>149</v>
      </c>
      <c r="AR19" s="245">
        <v>9247</v>
      </c>
      <c r="AS19" s="246">
        <f t="shared" si="12"/>
        <v>2311.75</v>
      </c>
    </row>
    <row r="20" spans="1:45" ht="15.4" customHeight="1">
      <c r="A20" s="1">
        <v>18</v>
      </c>
      <c r="B20" s="6" t="s">
        <v>64</v>
      </c>
      <c r="C20" s="1" t="str">
        <f>VLOOKUP(B20,Remark!G:H,2,0)</f>
        <v>NLCH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208"/>
      <c r="Q20" s="70"/>
      <c r="R20" s="70"/>
      <c r="S20" s="70">
        <v>67</v>
      </c>
      <c r="T20" s="70">
        <v>4861</v>
      </c>
      <c r="U20" s="209">
        <f t="shared" si="1"/>
        <v>1215.25</v>
      </c>
      <c r="V20" s="70">
        <f>VLOOKUP(A20,[1]sum!$A$2:$H$154,7,FALSE)</f>
        <v>100</v>
      </c>
      <c r="W20" s="70">
        <f>VLOOKUP(A20,[1]sum!$A$2:$H$154,8,FALSE)</f>
        <v>6876</v>
      </c>
      <c r="X20" s="209">
        <f t="shared" si="6"/>
        <v>1719</v>
      </c>
      <c r="Y20" s="208">
        <v>176</v>
      </c>
      <c r="Z20" s="70">
        <v>12488</v>
      </c>
      <c r="AA20" s="209">
        <f t="shared" si="7"/>
        <v>3122</v>
      </c>
      <c r="AB20" s="208">
        <v>293</v>
      </c>
      <c r="AC20" s="70">
        <v>18963</v>
      </c>
      <c r="AD20" s="209">
        <f t="shared" si="8"/>
        <v>4740.75</v>
      </c>
      <c r="AE20" s="209">
        <v>268</v>
      </c>
      <c r="AF20" s="211">
        <v>16652</v>
      </c>
      <c r="AG20" s="211">
        <f t="shared" si="9"/>
        <v>4163</v>
      </c>
      <c r="AH20" s="167">
        <v>253</v>
      </c>
      <c r="AI20" s="167">
        <v>16199</v>
      </c>
      <c r="AJ20" s="211">
        <f t="shared" si="10"/>
        <v>4049.75</v>
      </c>
      <c r="AK20" s="212">
        <v>297</v>
      </c>
      <c r="AL20" s="212">
        <v>18371</v>
      </c>
      <c r="AM20" s="213">
        <f t="shared" si="11"/>
        <v>4592.75</v>
      </c>
      <c r="AN20" s="214">
        <v>365</v>
      </c>
      <c r="AO20" s="168">
        <v>24511</v>
      </c>
      <c r="AP20" s="167">
        <f t="shared" si="2"/>
        <v>6127.75</v>
      </c>
      <c r="AQ20" s="245">
        <v>370</v>
      </c>
      <c r="AR20" s="245">
        <v>23098</v>
      </c>
      <c r="AS20" s="246">
        <f t="shared" si="12"/>
        <v>5774.5</v>
      </c>
    </row>
    <row r="21" spans="1:45" ht="15.4" customHeight="1">
      <c r="A21" s="1">
        <v>19</v>
      </c>
      <c r="B21" s="6" t="s">
        <v>65</v>
      </c>
      <c r="C21" s="1" t="str">
        <f>VLOOKUP(B21,Remark!G:H,2,0)</f>
        <v>Kerry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208"/>
      <c r="Q21" s="70"/>
      <c r="R21" s="70"/>
      <c r="S21" s="70">
        <v>64</v>
      </c>
      <c r="T21" s="70">
        <v>4560</v>
      </c>
      <c r="U21" s="209">
        <f t="shared" si="1"/>
        <v>1140</v>
      </c>
      <c r="V21" s="70">
        <f>VLOOKUP(A21,[1]sum!$A$2:$H$154,7,FALSE)</f>
        <v>106</v>
      </c>
      <c r="W21" s="70">
        <f>VLOOKUP(A21,[1]sum!$A$2:$H$154,8,FALSE)</f>
        <v>6702</v>
      </c>
      <c r="X21" s="209">
        <f t="shared" si="6"/>
        <v>1675.5</v>
      </c>
      <c r="Y21" s="208">
        <v>152</v>
      </c>
      <c r="Z21" s="70">
        <v>10888</v>
      </c>
      <c r="AA21" s="209">
        <f t="shared" si="7"/>
        <v>2722</v>
      </c>
      <c r="AB21" s="208">
        <v>153</v>
      </c>
      <c r="AC21" s="70">
        <v>10287</v>
      </c>
      <c r="AD21" s="209">
        <f t="shared" si="8"/>
        <v>2571.75</v>
      </c>
      <c r="AE21" s="209">
        <v>171</v>
      </c>
      <c r="AF21" s="211">
        <v>11621</v>
      </c>
      <c r="AG21" s="211">
        <f t="shared" si="9"/>
        <v>2905.25</v>
      </c>
      <c r="AH21" s="167">
        <v>212</v>
      </c>
      <c r="AI21" s="167">
        <v>12856</v>
      </c>
      <c r="AJ21" s="211">
        <f t="shared" si="10"/>
        <v>3214</v>
      </c>
      <c r="AK21" s="212">
        <v>176</v>
      </c>
      <c r="AL21" s="212">
        <v>10924</v>
      </c>
      <c r="AM21" s="213">
        <f t="shared" si="11"/>
        <v>2731</v>
      </c>
      <c r="AN21" s="214">
        <v>164</v>
      </c>
      <c r="AO21" s="168">
        <v>10204</v>
      </c>
      <c r="AP21" s="167">
        <f t="shared" si="2"/>
        <v>2551</v>
      </c>
      <c r="AQ21" s="245">
        <v>140</v>
      </c>
      <c r="AR21" s="245">
        <v>8852</v>
      </c>
      <c r="AS21" s="246">
        <f t="shared" si="12"/>
        <v>2213</v>
      </c>
    </row>
    <row r="22" spans="1:45" ht="15.4" customHeight="1">
      <c r="A22" s="1">
        <v>20</v>
      </c>
      <c r="B22" s="6" t="s">
        <v>67</v>
      </c>
      <c r="C22" s="1" t="str">
        <f>VLOOKUP(B22,Remark!G:H,2,0)</f>
        <v>TKRU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208"/>
      <c r="Q22" s="70"/>
      <c r="R22" s="70"/>
      <c r="S22" s="70">
        <v>30</v>
      </c>
      <c r="T22" s="70">
        <v>2190</v>
      </c>
      <c r="U22" s="209">
        <f t="shared" si="1"/>
        <v>547.5</v>
      </c>
      <c r="V22" s="70">
        <f>VLOOKUP(A22,[1]sum!$A$2:$H$154,7,FALSE)</f>
        <v>55</v>
      </c>
      <c r="W22" s="70">
        <f>VLOOKUP(A22,[1]sum!$A$2:$H$154,8,FALSE)</f>
        <v>3501</v>
      </c>
      <c r="X22" s="209">
        <f t="shared" si="6"/>
        <v>875.25</v>
      </c>
      <c r="Y22" s="208">
        <v>44</v>
      </c>
      <c r="Z22" s="70">
        <v>2788</v>
      </c>
      <c r="AA22" s="209">
        <f t="shared" si="7"/>
        <v>697</v>
      </c>
      <c r="AB22" s="208">
        <v>29</v>
      </c>
      <c r="AC22" s="70">
        <v>1855</v>
      </c>
      <c r="AD22" s="209">
        <f t="shared" si="8"/>
        <v>463.75</v>
      </c>
      <c r="AE22" s="209">
        <v>35</v>
      </c>
      <c r="AF22" s="211">
        <v>2005</v>
      </c>
      <c r="AG22" s="211">
        <f t="shared" si="9"/>
        <v>501.25</v>
      </c>
      <c r="AH22" s="167">
        <v>34</v>
      </c>
      <c r="AI22" s="167">
        <v>1978</v>
      </c>
      <c r="AJ22" s="211">
        <f t="shared" si="10"/>
        <v>494.5</v>
      </c>
      <c r="AK22" s="212">
        <v>33</v>
      </c>
      <c r="AL22" s="212">
        <v>2059</v>
      </c>
      <c r="AM22" s="213">
        <f t="shared" si="11"/>
        <v>514.75</v>
      </c>
      <c r="AN22" s="214">
        <v>46</v>
      </c>
      <c r="AO22" s="168">
        <v>3062</v>
      </c>
      <c r="AP22" s="167">
        <f t="shared" si="2"/>
        <v>765.5</v>
      </c>
      <c r="AQ22" s="245">
        <v>46</v>
      </c>
      <c r="AR22" s="245">
        <v>3926</v>
      </c>
      <c r="AS22" s="246">
        <f t="shared" si="12"/>
        <v>981.5</v>
      </c>
    </row>
    <row r="23" spans="1:45" ht="15.4" customHeight="1">
      <c r="A23" s="1">
        <v>21</v>
      </c>
      <c r="B23" s="6" t="s">
        <v>68</v>
      </c>
      <c r="C23" s="1" t="str">
        <f>VLOOKUP(B23,Remark!G:H,2,0)</f>
        <v>TPLU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208"/>
      <c r="Q23" s="70"/>
      <c r="R23" s="70"/>
      <c r="S23" s="70">
        <v>39</v>
      </c>
      <c r="T23" s="70">
        <v>2685</v>
      </c>
      <c r="U23" s="209">
        <f t="shared" si="1"/>
        <v>671.25</v>
      </c>
      <c r="V23" s="70">
        <f>VLOOKUP(A23,[1]sum!$A$2:$H$154,7,FALSE)</f>
        <v>51</v>
      </c>
      <c r="W23" s="70">
        <f>VLOOKUP(A23,[1]sum!$A$2:$H$154,8,FALSE)</f>
        <v>3985</v>
      </c>
      <c r="X23" s="209">
        <f t="shared" si="6"/>
        <v>996.25</v>
      </c>
      <c r="Y23" s="208">
        <v>82</v>
      </c>
      <c r="Z23" s="70">
        <v>6190</v>
      </c>
      <c r="AA23" s="209">
        <f t="shared" si="7"/>
        <v>1547.5</v>
      </c>
      <c r="AB23" s="208">
        <v>104</v>
      </c>
      <c r="AC23" s="70">
        <v>7820</v>
      </c>
      <c r="AD23" s="209">
        <f t="shared" si="8"/>
        <v>1955</v>
      </c>
      <c r="AE23" s="209">
        <v>84</v>
      </c>
      <c r="AF23" s="211">
        <v>6312</v>
      </c>
      <c r="AG23" s="211">
        <f t="shared" si="9"/>
        <v>1578</v>
      </c>
      <c r="AH23" s="167">
        <v>102</v>
      </c>
      <c r="AI23" s="167">
        <v>6306</v>
      </c>
      <c r="AJ23" s="211">
        <f t="shared" si="10"/>
        <v>1576.5</v>
      </c>
      <c r="AK23" s="212">
        <v>124</v>
      </c>
      <c r="AL23" s="212">
        <v>8020</v>
      </c>
      <c r="AM23" s="213">
        <f t="shared" si="11"/>
        <v>2005</v>
      </c>
      <c r="AN23" s="214">
        <v>163</v>
      </c>
      <c r="AO23" s="168">
        <v>10421</v>
      </c>
      <c r="AP23" s="167">
        <f t="shared" si="2"/>
        <v>2605.25</v>
      </c>
      <c r="AQ23" s="245">
        <v>117</v>
      </c>
      <c r="AR23" s="245">
        <v>8659</v>
      </c>
      <c r="AS23" s="246">
        <f t="shared" si="12"/>
        <v>2164.75</v>
      </c>
    </row>
    <row r="24" spans="1:45" ht="15.4" customHeight="1">
      <c r="A24" s="1">
        <v>22</v>
      </c>
      <c r="B24" s="6" t="s">
        <v>69</v>
      </c>
      <c r="C24" s="1" t="str">
        <f>VLOOKUP(B24,Remark!G:H,2,0)</f>
        <v>SUKS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208"/>
      <c r="Q24" s="70"/>
      <c r="R24" s="70"/>
      <c r="S24" s="70">
        <v>40</v>
      </c>
      <c r="T24" s="70">
        <v>2416</v>
      </c>
      <c r="U24" s="209">
        <f t="shared" si="1"/>
        <v>604</v>
      </c>
      <c r="V24" s="70">
        <f>VLOOKUP(A24,[1]sum!$A$2:$H$154,7,FALSE)</f>
        <v>53</v>
      </c>
      <c r="W24" s="70">
        <f>VLOOKUP(A24,[1]sum!$A$2:$H$154,8,FALSE)</f>
        <v>3231</v>
      </c>
      <c r="X24" s="209">
        <f t="shared" si="6"/>
        <v>807.75</v>
      </c>
      <c r="Y24" s="208">
        <v>103</v>
      </c>
      <c r="Z24" s="70">
        <v>6125</v>
      </c>
      <c r="AA24" s="209">
        <f t="shared" si="7"/>
        <v>1531.25</v>
      </c>
      <c r="AB24" s="208">
        <v>95</v>
      </c>
      <c r="AC24" s="70">
        <v>5837</v>
      </c>
      <c r="AD24" s="209">
        <f t="shared" si="8"/>
        <v>1459.25</v>
      </c>
      <c r="AE24" s="209">
        <v>148</v>
      </c>
      <c r="AF24" s="211">
        <v>8676</v>
      </c>
      <c r="AG24" s="211">
        <f t="shared" si="9"/>
        <v>2169</v>
      </c>
      <c r="AH24" s="167">
        <v>95</v>
      </c>
      <c r="AI24" s="167">
        <v>5445</v>
      </c>
      <c r="AJ24" s="211">
        <f t="shared" si="10"/>
        <v>1361.25</v>
      </c>
      <c r="AK24" s="212">
        <v>79</v>
      </c>
      <c r="AL24" s="212">
        <v>5553</v>
      </c>
      <c r="AM24" s="213">
        <f t="shared" si="11"/>
        <v>1388.25</v>
      </c>
      <c r="AN24" s="214">
        <v>91</v>
      </c>
      <c r="AO24" s="168">
        <v>6865</v>
      </c>
      <c r="AP24" s="167">
        <f t="shared" si="2"/>
        <v>1716.25</v>
      </c>
      <c r="AQ24" s="245">
        <v>85</v>
      </c>
      <c r="AR24" s="245">
        <v>5411</v>
      </c>
      <c r="AS24" s="246">
        <f t="shared" si="12"/>
        <v>1352.75</v>
      </c>
    </row>
    <row r="25" spans="1:45" ht="15.4" customHeight="1">
      <c r="A25" s="1">
        <v>23</v>
      </c>
      <c r="B25" s="6" t="s">
        <v>70</v>
      </c>
      <c r="C25" s="1" t="str">
        <f>VLOOKUP(B25,Remark!G:H,2,0)</f>
        <v>TKRU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208"/>
      <c r="Q25" s="70"/>
      <c r="R25" s="70"/>
      <c r="S25" s="70">
        <v>13</v>
      </c>
      <c r="T25" s="70">
        <v>679</v>
      </c>
      <c r="U25" s="209">
        <f t="shared" si="1"/>
        <v>169.75</v>
      </c>
      <c r="V25" s="70">
        <f>VLOOKUP(A25,[1]sum!$A$2:$H$154,7,FALSE)</f>
        <v>54</v>
      </c>
      <c r="W25" s="70">
        <f>VLOOKUP(A25,[1]sum!$A$2:$H$154,8,FALSE)</f>
        <v>3754</v>
      </c>
      <c r="X25" s="209">
        <f t="shared" si="6"/>
        <v>938.5</v>
      </c>
      <c r="Y25" s="208">
        <v>40</v>
      </c>
      <c r="Z25" s="70">
        <v>2916</v>
      </c>
      <c r="AA25" s="209">
        <f t="shared" si="7"/>
        <v>729</v>
      </c>
      <c r="AB25" s="208">
        <v>70</v>
      </c>
      <c r="AC25" s="70">
        <v>4554</v>
      </c>
      <c r="AD25" s="209">
        <f t="shared" si="8"/>
        <v>1138.5</v>
      </c>
      <c r="AE25" s="209">
        <v>49</v>
      </c>
      <c r="AF25" s="211">
        <v>3331</v>
      </c>
      <c r="AG25" s="211">
        <f t="shared" si="9"/>
        <v>832.75</v>
      </c>
      <c r="AH25" s="167">
        <v>64</v>
      </c>
      <c r="AI25" s="167">
        <v>3636</v>
      </c>
      <c r="AJ25" s="211">
        <f t="shared" si="10"/>
        <v>909</v>
      </c>
      <c r="AK25" s="212">
        <v>33</v>
      </c>
      <c r="AL25" s="212">
        <v>1763</v>
      </c>
      <c r="AM25" s="213">
        <f t="shared" si="11"/>
        <v>440.75</v>
      </c>
      <c r="AN25" s="214">
        <v>37</v>
      </c>
      <c r="AO25" s="168">
        <v>2203</v>
      </c>
      <c r="AP25" s="167">
        <f t="shared" si="2"/>
        <v>550.75</v>
      </c>
      <c r="AQ25" s="245">
        <v>80</v>
      </c>
      <c r="AR25" s="245">
        <v>4544</v>
      </c>
      <c r="AS25" s="246">
        <f t="shared" si="12"/>
        <v>1136</v>
      </c>
    </row>
    <row r="26" spans="1:45" ht="14.65" customHeight="1">
      <c r="A26" s="1">
        <v>24</v>
      </c>
      <c r="B26" s="6" t="s">
        <v>71</v>
      </c>
      <c r="C26" s="1" t="str">
        <f>VLOOKUP(B26,Remark!G:H,2,0)</f>
        <v>TKRU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208"/>
      <c r="Q26" s="70"/>
      <c r="R26" s="70"/>
      <c r="S26" s="70">
        <v>55</v>
      </c>
      <c r="T26" s="70">
        <v>3513</v>
      </c>
      <c r="U26" s="209">
        <f t="shared" si="1"/>
        <v>878.25</v>
      </c>
      <c r="V26" s="70">
        <f>VLOOKUP(A26,[1]sum!$A$2:$H$154,7,FALSE)</f>
        <v>74</v>
      </c>
      <c r="W26" s="70">
        <f>VLOOKUP(A26,[1]sum!$A$2:$H$154,8,FALSE)</f>
        <v>5078</v>
      </c>
      <c r="X26" s="209">
        <f t="shared" si="6"/>
        <v>1269.5</v>
      </c>
      <c r="Y26" s="208">
        <v>68</v>
      </c>
      <c r="Z26" s="70">
        <v>4400</v>
      </c>
      <c r="AA26" s="209">
        <f t="shared" si="7"/>
        <v>1100</v>
      </c>
      <c r="AB26" s="208">
        <v>85</v>
      </c>
      <c r="AC26" s="70">
        <v>5251</v>
      </c>
      <c r="AD26" s="209">
        <f t="shared" si="8"/>
        <v>1312.75</v>
      </c>
      <c r="AE26" s="209">
        <v>69</v>
      </c>
      <c r="AF26" s="211">
        <v>3759</v>
      </c>
      <c r="AG26" s="211">
        <f t="shared" si="9"/>
        <v>939.75</v>
      </c>
      <c r="AH26" s="167">
        <v>64</v>
      </c>
      <c r="AI26" s="167">
        <v>3872</v>
      </c>
      <c r="AJ26" s="211">
        <f t="shared" si="10"/>
        <v>968</v>
      </c>
      <c r="AK26" s="212">
        <v>47</v>
      </c>
      <c r="AL26" s="212">
        <v>2729</v>
      </c>
      <c r="AM26" s="213">
        <f t="shared" si="11"/>
        <v>682.25</v>
      </c>
      <c r="AN26" s="214">
        <v>85</v>
      </c>
      <c r="AO26" s="168">
        <v>6219</v>
      </c>
      <c r="AP26" s="167">
        <f t="shared" si="2"/>
        <v>1554.75</v>
      </c>
      <c r="AQ26" s="245">
        <v>59</v>
      </c>
      <c r="AR26" s="245">
        <v>3897</v>
      </c>
      <c r="AS26" s="246">
        <f t="shared" si="12"/>
        <v>974.25</v>
      </c>
    </row>
    <row r="27" spans="1:45" ht="14.65" customHeight="1">
      <c r="A27" s="1">
        <v>25</v>
      </c>
      <c r="B27" s="6" t="s">
        <v>72</v>
      </c>
      <c r="C27" s="1" t="str">
        <f>VLOOKUP(B27,Remark!G:H,2,0)</f>
        <v>Kerry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208"/>
      <c r="Q27" s="70"/>
      <c r="R27" s="70"/>
      <c r="S27" s="70">
        <v>69</v>
      </c>
      <c r="T27" s="70">
        <v>4471</v>
      </c>
      <c r="U27" s="209">
        <f t="shared" si="1"/>
        <v>1117.75</v>
      </c>
      <c r="V27" s="70">
        <f>VLOOKUP(A27,[1]sum!$A$2:$H$154,7,FALSE)</f>
        <v>178</v>
      </c>
      <c r="W27" s="70">
        <f>VLOOKUP(A27,[1]sum!$A$2:$H$154,8,FALSE)</f>
        <v>11902</v>
      </c>
      <c r="X27" s="209">
        <f t="shared" si="6"/>
        <v>2975.5</v>
      </c>
      <c r="Y27" s="208">
        <v>121</v>
      </c>
      <c r="Z27" s="70">
        <v>8743</v>
      </c>
      <c r="AA27" s="209">
        <f t="shared" si="7"/>
        <v>2185.75</v>
      </c>
      <c r="AB27" s="208">
        <v>237</v>
      </c>
      <c r="AC27" s="70">
        <v>14203</v>
      </c>
      <c r="AD27" s="209">
        <f t="shared" si="8"/>
        <v>3550.75</v>
      </c>
      <c r="AE27" s="209">
        <v>264</v>
      </c>
      <c r="AF27" s="211">
        <v>16760</v>
      </c>
      <c r="AG27" s="211">
        <f t="shared" si="9"/>
        <v>4190</v>
      </c>
      <c r="AH27" s="167">
        <v>315</v>
      </c>
      <c r="AI27" s="167">
        <v>19177</v>
      </c>
      <c r="AJ27" s="211">
        <f t="shared" si="10"/>
        <v>4794.25</v>
      </c>
      <c r="AK27" s="212">
        <v>351</v>
      </c>
      <c r="AL27" s="212">
        <v>23533</v>
      </c>
      <c r="AM27" s="213">
        <f t="shared" si="11"/>
        <v>5883.25</v>
      </c>
      <c r="AN27" s="214">
        <v>446</v>
      </c>
      <c r="AO27" s="168">
        <v>28754</v>
      </c>
      <c r="AP27" s="167">
        <f t="shared" si="2"/>
        <v>7188.5</v>
      </c>
      <c r="AQ27" s="245">
        <v>337</v>
      </c>
      <c r="AR27" s="245">
        <v>24167</v>
      </c>
      <c r="AS27" s="246">
        <f t="shared" si="12"/>
        <v>6041.75</v>
      </c>
    </row>
    <row r="28" spans="1:45" ht="14.65" customHeight="1">
      <c r="A28" s="1">
        <v>26</v>
      </c>
      <c r="B28" s="6" t="s">
        <v>73</v>
      </c>
      <c r="C28" s="1" t="str">
        <f>VLOOKUP(B28,Remark!G:H,2,0)</f>
        <v>RMA2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208"/>
      <c r="Q28" s="70"/>
      <c r="R28" s="70"/>
      <c r="S28" s="70">
        <v>80</v>
      </c>
      <c r="T28" s="70">
        <v>5156</v>
      </c>
      <c r="U28" s="209">
        <f t="shared" si="1"/>
        <v>1289</v>
      </c>
      <c r="V28" s="70">
        <f>VLOOKUP(A28,[1]sum!$A$2:$H$154,7,FALSE)</f>
        <v>129</v>
      </c>
      <c r="W28" s="70">
        <f>VLOOKUP(A28,[1]sum!$A$2:$H$154,8,FALSE)</f>
        <v>9411</v>
      </c>
      <c r="X28" s="209">
        <f t="shared" si="6"/>
        <v>2352.75</v>
      </c>
      <c r="Y28" s="208">
        <v>208</v>
      </c>
      <c r="Z28" s="70">
        <v>12664</v>
      </c>
      <c r="AA28" s="209">
        <f t="shared" si="7"/>
        <v>3166</v>
      </c>
      <c r="AB28" s="208">
        <v>182</v>
      </c>
      <c r="AC28" s="70">
        <v>9994</v>
      </c>
      <c r="AD28" s="209">
        <f t="shared" si="8"/>
        <v>2498.5</v>
      </c>
      <c r="AE28" s="209">
        <v>235</v>
      </c>
      <c r="AF28" s="211">
        <v>13973</v>
      </c>
      <c r="AG28" s="211">
        <f t="shared" si="9"/>
        <v>3493.25</v>
      </c>
      <c r="AH28" s="167">
        <v>345</v>
      </c>
      <c r="AI28" s="167">
        <v>18471</v>
      </c>
      <c r="AJ28" s="211">
        <f t="shared" si="10"/>
        <v>4617.75</v>
      </c>
      <c r="AK28" s="212">
        <v>331</v>
      </c>
      <c r="AL28" s="212">
        <v>18721</v>
      </c>
      <c r="AM28" s="213">
        <f t="shared" si="11"/>
        <v>4680.25</v>
      </c>
      <c r="AN28" s="214">
        <v>380</v>
      </c>
      <c r="AO28" s="168">
        <v>22484</v>
      </c>
      <c r="AP28" s="167">
        <f t="shared" si="2"/>
        <v>5621</v>
      </c>
      <c r="AQ28" s="245">
        <v>234</v>
      </c>
      <c r="AR28" s="245">
        <v>15162</v>
      </c>
      <c r="AS28" s="246">
        <f t="shared" si="12"/>
        <v>3790.5</v>
      </c>
    </row>
    <row r="29" spans="1:45" ht="14.65" customHeight="1">
      <c r="A29" s="1">
        <v>27</v>
      </c>
      <c r="B29" s="6" t="s">
        <v>74</v>
      </c>
      <c r="C29" s="1" t="str">
        <f>VLOOKUP(B29,Remark!G:H,2,0)</f>
        <v>RMA2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208"/>
      <c r="Q29" s="70"/>
      <c r="R29" s="70"/>
      <c r="S29" s="70">
        <v>104</v>
      </c>
      <c r="T29" s="70">
        <v>6832</v>
      </c>
      <c r="U29" s="209">
        <f t="shared" si="1"/>
        <v>1708</v>
      </c>
      <c r="V29" s="70">
        <f>VLOOKUP(A29,[1]sum!$A$2:$H$154,7,FALSE)</f>
        <v>101</v>
      </c>
      <c r="W29" s="70">
        <f>VLOOKUP(A29,[1]sum!$A$2:$H$154,8,FALSE)</f>
        <v>6519</v>
      </c>
      <c r="X29" s="209">
        <f t="shared" si="6"/>
        <v>1629.75</v>
      </c>
      <c r="Y29" s="208">
        <v>120</v>
      </c>
      <c r="Z29" s="70">
        <v>8080</v>
      </c>
      <c r="AA29" s="209">
        <f t="shared" si="7"/>
        <v>2020</v>
      </c>
      <c r="AB29" s="208">
        <v>209</v>
      </c>
      <c r="AC29" s="70">
        <v>12263</v>
      </c>
      <c r="AD29" s="209">
        <f t="shared" si="8"/>
        <v>3065.75</v>
      </c>
      <c r="AE29" s="209">
        <v>213</v>
      </c>
      <c r="AF29" s="211">
        <v>12855</v>
      </c>
      <c r="AG29" s="211">
        <f t="shared" si="9"/>
        <v>3213.75</v>
      </c>
      <c r="AH29" s="167">
        <v>281</v>
      </c>
      <c r="AI29" s="167">
        <v>17595</v>
      </c>
      <c r="AJ29" s="211">
        <f t="shared" si="10"/>
        <v>4398.75</v>
      </c>
      <c r="AK29" s="212">
        <v>360</v>
      </c>
      <c r="AL29" s="212">
        <v>21620</v>
      </c>
      <c r="AM29" s="213">
        <f t="shared" si="11"/>
        <v>5405</v>
      </c>
      <c r="AN29" s="214">
        <v>355</v>
      </c>
      <c r="AO29" s="168">
        <v>22325</v>
      </c>
      <c r="AP29" s="167">
        <f t="shared" si="2"/>
        <v>5581.25</v>
      </c>
      <c r="AQ29" s="245">
        <v>300</v>
      </c>
      <c r="AR29" s="245">
        <v>19116</v>
      </c>
      <c r="AS29" s="246">
        <f t="shared" si="12"/>
        <v>4779</v>
      </c>
    </row>
    <row r="30" spans="1:45" ht="14.65" customHeight="1">
      <c r="A30" s="1">
        <v>28</v>
      </c>
      <c r="B30" s="6" t="s">
        <v>75</v>
      </c>
      <c r="C30" s="1" t="str">
        <f>VLOOKUP(B30,Remark!G:H,2,0)</f>
        <v>RMA2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208"/>
      <c r="Q30" s="70"/>
      <c r="R30" s="70"/>
      <c r="S30" s="70">
        <v>22</v>
      </c>
      <c r="T30" s="70">
        <v>1338</v>
      </c>
      <c r="U30" s="209">
        <f t="shared" si="1"/>
        <v>334.5</v>
      </c>
      <c r="V30" s="70">
        <f>VLOOKUP(A30,[1]sum!$A$2:$H$154,7,FALSE)</f>
        <v>67</v>
      </c>
      <c r="W30" s="70">
        <f>VLOOKUP(A30,[1]sum!$A$2:$H$154,8,FALSE)</f>
        <v>4361</v>
      </c>
      <c r="X30" s="209">
        <f t="shared" si="6"/>
        <v>1090.25</v>
      </c>
      <c r="Y30" s="208">
        <v>81</v>
      </c>
      <c r="Z30" s="70">
        <v>5131</v>
      </c>
      <c r="AA30" s="209">
        <f t="shared" si="7"/>
        <v>1282.75</v>
      </c>
      <c r="AB30" s="208">
        <v>78</v>
      </c>
      <c r="AC30" s="70">
        <v>4922</v>
      </c>
      <c r="AD30" s="209">
        <f t="shared" si="8"/>
        <v>1230.5</v>
      </c>
      <c r="AE30" s="209">
        <v>130</v>
      </c>
      <c r="AF30" s="211">
        <v>7946</v>
      </c>
      <c r="AG30" s="211">
        <f t="shared" si="9"/>
        <v>1986.5</v>
      </c>
      <c r="AH30" s="167">
        <v>138</v>
      </c>
      <c r="AI30" s="167">
        <v>9514</v>
      </c>
      <c r="AJ30" s="211">
        <f t="shared" si="10"/>
        <v>2378.5</v>
      </c>
      <c r="AK30" s="212">
        <v>0</v>
      </c>
      <c r="AL30" s="212">
        <v>0</v>
      </c>
      <c r="AM30" s="213">
        <f t="shared" si="11"/>
        <v>0</v>
      </c>
      <c r="AN30" s="214">
        <v>137</v>
      </c>
      <c r="AO30" s="168">
        <v>8803</v>
      </c>
      <c r="AP30" s="167">
        <f t="shared" si="2"/>
        <v>2200.75</v>
      </c>
      <c r="AQ30" s="245">
        <v>65</v>
      </c>
      <c r="AR30" s="245">
        <v>4615</v>
      </c>
      <c r="AS30" s="246">
        <f t="shared" si="12"/>
        <v>1153.75</v>
      </c>
    </row>
    <row r="31" spans="1:45" ht="14.65" customHeight="1">
      <c r="A31" s="1">
        <v>29</v>
      </c>
      <c r="B31" s="6" t="s">
        <v>76</v>
      </c>
      <c r="C31" s="1" t="str">
        <f>VLOOKUP(B31,Remark!G:H,2,0)</f>
        <v>SUKS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208"/>
      <c r="Q31" s="70"/>
      <c r="R31" s="70"/>
      <c r="S31" s="70">
        <v>38</v>
      </c>
      <c r="T31" s="70">
        <v>2906</v>
      </c>
      <c r="U31" s="209">
        <f t="shared" si="1"/>
        <v>726.5</v>
      </c>
      <c r="V31" s="70">
        <f>VLOOKUP(A31,[1]sum!$A$2:$H$154,7,FALSE)</f>
        <v>78</v>
      </c>
      <c r="W31" s="70">
        <f>VLOOKUP(A31,[1]sum!$A$2:$H$154,8,FALSE)</f>
        <v>5590</v>
      </c>
      <c r="X31" s="209">
        <f t="shared" si="6"/>
        <v>1397.5</v>
      </c>
      <c r="Y31" s="208">
        <v>97</v>
      </c>
      <c r="Z31" s="70">
        <v>6887</v>
      </c>
      <c r="AA31" s="209">
        <f t="shared" si="7"/>
        <v>1721.75</v>
      </c>
      <c r="AB31" s="208">
        <v>105</v>
      </c>
      <c r="AC31" s="70">
        <v>6339</v>
      </c>
      <c r="AD31" s="209">
        <f t="shared" si="8"/>
        <v>1584.75</v>
      </c>
      <c r="AE31" s="209">
        <v>195</v>
      </c>
      <c r="AF31" s="211">
        <v>11837</v>
      </c>
      <c r="AG31" s="211">
        <f t="shared" si="9"/>
        <v>2959.25</v>
      </c>
      <c r="AH31" s="167">
        <v>119</v>
      </c>
      <c r="AI31" s="167">
        <v>7849</v>
      </c>
      <c r="AJ31" s="211">
        <f t="shared" si="10"/>
        <v>1962.25</v>
      </c>
      <c r="AK31" s="212">
        <v>55</v>
      </c>
      <c r="AL31" s="212">
        <v>3897</v>
      </c>
      <c r="AM31" s="213">
        <f t="shared" si="11"/>
        <v>974.25</v>
      </c>
      <c r="AN31" s="214">
        <v>77</v>
      </c>
      <c r="AO31" s="168">
        <v>5115</v>
      </c>
      <c r="AP31" s="167">
        <f t="shared" si="2"/>
        <v>1278.75</v>
      </c>
      <c r="AQ31" s="245">
        <v>38</v>
      </c>
      <c r="AR31" s="245">
        <v>3438</v>
      </c>
      <c r="AS31" s="246">
        <f t="shared" si="12"/>
        <v>859.5</v>
      </c>
    </row>
    <row r="32" spans="1:45" ht="14.65" customHeight="1">
      <c r="A32" s="1">
        <v>30</v>
      </c>
      <c r="B32" s="6" t="s">
        <v>77</v>
      </c>
      <c r="C32" s="1" t="str">
        <f>VLOOKUP(B32,Remark!G:H,2,0)</f>
        <v>RMA2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208"/>
      <c r="Q32" s="70"/>
      <c r="R32" s="70"/>
      <c r="S32" s="70">
        <v>24</v>
      </c>
      <c r="T32" s="70">
        <v>1736</v>
      </c>
      <c r="U32" s="209">
        <f t="shared" si="1"/>
        <v>434</v>
      </c>
      <c r="V32" s="70">
        <f>VLOOKUP(A32,[1]sum!$A$2:$H$154,7,FALSE)</f>
        <v>108</v>
      </c>
      <c r="W32" s="70">
        <f>VLOOKUP(A32,[1]sum!$A$2:$H$154,8,FALSE)</f>
        <v>7868</v>
      </c>
      <c r="X32" s="209">
        <f t="shared" si="6"/>
        <v>1967</v>
      </c>
      <c r="Y32" s="208">
        <v>59</v>
      </c>
      <c r="Z32" s="70">
        <v>3921</v>
      </c>
      <c r="AA32" s="209">
        <f t="shared" si="7"/>
        <v>980.25</v>
      </c>
      <c r="AB32" s="208">
        <v>133</v>
      </c>
      <c r="AC32" s="70">
        <v>8251</v>
      </c>
      <c r="AD32" s="209">
        <f t="shared" si="8"/>
        <v>2062.75</v>
      </c>
      <c r="AE32" s="209">
        <v>159</v>
      </c>
      <c r="AF32" s="211">
        <v>9605</v>
      </c>
      <c r="AG32" s="211">
        <f t="shared" si="9"/>
        <v>2401.25</v>
      </c>
      <c r="AH32" s="167">
        <v>210</v>
      </c>
      <c r="AI32" s="167">
        <v>12618</v>
      </c>
      <c r="AJ32" s="211">
        <f t="shared" si="10"/>
        <v>3154.5</v>
      </c>
      <c r="AK32" s="212">
        <v>303</v>
      </c>
      <c r="AL32" s="212">
        <v>15957</v>
      </c>
      <c r="AM32" s="213">
        <f t="shared" si="11"/>
        <v>3989.25</v>
      </c>
      <c r="AN32" s="214">
        <v>210</v>
      </c>
      <c r="AO32" s="168">
        <v>12338</v>
      </c>
      <c r="AP32" s="167">
        <f t="shared" si="2"/>
        <v>3084.5</v>
      </c>
      <c r="AQ32" s="245">
        <v>113</v>
      </c>
      <c r="AR32" s="245">
        <v>7507</v>
      </c>
      <c r="AS32" s="246">
        <f t="shared" si="12"/>
        <v>1876.75</v>
      </c>
    </row>
    <row r="33" spans="1:45" ht="14.65" customHeight="1">
      <c r="A33" s="1">
        <v>31</v>
      </c>
      <c r="B33" s="6" t="s">
        <v>78</v>
      </c>
      <c r="C33" s="1" t="str">
        <f>VLOOKUP(B33,Remark!G:H,2,0)</f>
        <v>RMA2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208"/>
      <c r="Q33" s="70"/>
      <c r="R33" s="70"/>
      <c r="S33" s="70">
        <v>33</v>
      </c>
      <c r="T33" s="70">
        <v>2215</v>
      </c>
      <c r="U33" s="209">
        <f t="shared" si="1"/>
        <v>553.75</v>
      </c>
      <c r="V33" s="70">
        <f>VLOOKUP(A33,[1]sum!$A$2:$H$154,7,FALSE)</f>
        <v>166</v>
      </c>
      <c r="W33" s="70">
        <f>VLOOKUP(A33,[1]sum!$A$2:$H$154,8,FALSE)</f>
        <v>11034</v>
      </c>
      <c r="X33" s="209">
        <f t="shared" si="6"/>
        <v>2758.5</v>
      </c>
      <c r="Y33" s="208">
        <v>77</v>
      </c>
      <c r="Z33" s="70">
        <v>5611</v>
      </c>
      <c r="AA33" s="209">
        <f t="shared" si="7"/>
        <v>1402.75</v>
      </c>
      <c r="AB33" s="208"/>
      <c r="AC33" s="70"/>
      <c r="AD33" s="209">
        <f t="shared" si="8"/>
        <v>0</v>
      </c>
      <c r="AE33" s="215"/>
      <c r="AF33" s="216"/>
      <c r="AG33" s="216">
        <f t="shared" si="9"/>
        <v>0</v>
      </c>
      <c r="AH33" s="216"/>
      <c r="AI33" s="216"/>
      <c r="AJ33" s="216">
        <f t="shared" si="10"/>
        <v>0</v>
      </c>
      <c r="AK33" s="212">
        <v>4</v>
      </c>
      <c r="AL33" s="212">
        <v>396</v>
      </c>
      <c r="AM33" s="213">
        <f t="shared" si="11"/>
        <v>99</v>
      </c>
      <c r="AN33" s="214">
        <v>3</v>
      </c>
      <c r="AO33" s="168">
        <v>277</v>
      </c>
      <c r="AP33" s="167">
        <f t="shared" si="2"/>
        <v>69.25</v>
      </c>
      <c r="AQ33" s="245">
        <v>2</v>
      </c>
      <c r="AR33" s="245">
        <v>158</v>
      </c>
      <c r="AS33" s="246">
        <f t="shared" si="12"/>
        <v>39.5</v>
      </c>
    </row>
    <row r="34" spans="1:45" ht="14.65" customHeight="1">
      <c r="A34" s="1">
        <v>32</v>
      </c>
      <c r="B34" s="6" t="s">
        <v>79</v>
      </c>
      <c r="C34" s="1" t="str">
        <f>VLOOKUP(B34,Remark!G:H,2,0)</f>
        <v>TPLU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208"/>
      <c r="Q34" s="70"/>
      <c r="R34" s="70"/>
      <c r="S34" s="70">
        <v>107</v>
      </c>
      <c r="T34" s="70">
        <v>7469</v>
      </c>
      <c r="U34" s="209">
        <f t="shared" si="1"/>
        <v>1867.25</v>
      </c>
      <c r="V34" s="70">
        <f>VLOOKUP(A34,[1]sum!$A$2:$H$154,7,FALSE)</f>
        <v>160</v>
      </c>
      <c r="W34" s="70">
        <f>VLOOKUP(A34,[1]sum!$A$2:$H$154,8,FALSE)</f>
        <v>9632</v>
      </c>
      <c r="X34" s="209">
        <f t="shared" si="6"/>
        <v>2408</v>
      </c>
      <c r="Y34" s="208">
        <v>302</v>
      </c>
      <c r="Z34" s="70">
        <v>21262</v>
      </c>
      <c r="AA34" s="209">
        <f t="shared" si="7"/>
        <v>5315.5</v>
      </c>
      <c r="AB34" s="208">
        <v>230</v>
      </c>
      <c r="AC34" s="70">
        <v>15086</v>
      </c>
      <c r="AD34" s="209">
        <f t="shared" si="8"/>
        <v>3771.5</v>
      </c>
      <c r="AE34" s="209">
        <v>279</v>
      </c>
      <c r="AF34" s="211">
        <v>17617</v>
      </c>
      <c r="AG34" s="211">
        <f t="shared" si="9"/>
        <v>4404.25</v>
      </c>
      <c r="AH34" s="167">
        <v>303</v>
      </c>
      <c r="AI34" s="167">
        <v>18861</v>
      </c>
      <c r="AJ34" s="211">
        <f t="shared" si="10"/>
        <v>4715.25</v>
      </c>
      <c r="AK34" s="212">
        <v>412</v>
      </c>
      <c r="AL34" s="212">
        <v>27092</v>
      </c>
      <c r="AM34" s="213">
        <f t="shared" si="11"/>
        <v>6773</v>
      </c>
      <c r="AN34" s="214">
        <v>596</v>
      </c>
      <c r="AO34" s="168">
        <v>37736</v>
      </c>
      <c r="AP34" s="167">
        <f t="shared" si="2"/>
        <v>9434</v>
      </c>
      <c r="AQ34" s="245">
        <v>441</v>
      </c>
      <c r="AR34" s="245">
        <v>30651</v>
      </c>
      <c r="AS34" s="246">
        <f t="shared" si="12"/>
        <v>7662.75</v>
      </c>
    </row>
    <row r="35" spans="1:45" ht="14.65" customHeight="1">
      <c r="A35" s="1">
        <v>33</v>
      </c>
      <c r="B35" s="6" t="s">
        <v>80</v>
      </c>
      <c r="C35" s="1" t="str">
        <f>VLOOKUP(B35,Remark!G:H,2,0)</f>
        <v>SUKS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208"/>
      <c r="Q35" s="70"/>
      <c r="R35" s="70"/>
      <c r="S35" s="70">
        <v>11</v>
      </c>
      <c r="T35" s="70">
        <v>669</v>
      </c>
      <c r="U35" s="209">
        <f t="shared" ref="U35:U66" si="13">T35*25%</f>
        <v>167.25</v>
      </c>
      <c r="V35" s="70">
        <f>VLOOKUP(A35,[1]sum!$A$2:$H$154,7,FALSE)</f>
        <v>68</v>
      </c>
      <c r="W35" s="70">
        <f>VLOOKUP(A35,[1]sum!$A$2:$H$154,8,FALSE)</f>
        <v>4680</v>
      </c>
      <c r="X35" s="209">
        <f t="shared" si="6"/>
        <v>1170</v>
      </c>
      <c r="Y35" s="208">
        <v>111</v>
      </c>
      <c r="Z35" s="70">
        <v>7233</v>
      </c>
      <c r="AA35" s="209">
        <f t="shared" si="7"/>
        <v>1808.25</v>
      </c>
      <c r="AB35" s="208">
        <v>221</v>
      </c>
      <c r="AC35" s="70">
        <v>12499</v>
      </c>
      <c r="AD35" s="209">
        <f t="shared" si="8"/>
        <v>3124.75</v>
      </c>
      <c r="AE35" s="209">
        <v>155</v>
      </c>
      <c r="AF35" s="211">
        <v>10393</v>
      </c>
      <c r="AG35" s="211">
        <f t="shared" si="9"/>
        <v>2598.25</v>
      </c>
      <c r="AH35" s="167">
        <v>228</v>
      </c>
      <c r="AI35" s="167">
        <v>14620</v>
      </c>
      <c r="AJ35" s="211">
        <f t="shared" si="10"/>
        <v>3655</v>
      </c>
      <c r="AK35" s="212">
        <v>294</v>
      </c>
      <c r="AL35" s="212">
        <v>18890</v>
      </c>
      <c r="AM35" s="213">
        <f t="shared" si="11"/>
        <v>4722.5</v>
      </c>
      <c r="AN35" s="214">
        <v>301</v>
      </c>
      <c r="AO35" s="168">
        <v>19139</v>
      </c>
      <c r="AP35" s="167">
        <f t="shared" si="2"/>
        <v>4784.75</v>
      </c>
      <c r="AQ35" s="245">
        <v>323</v>
      </c>
      <c r="AR35" s="245">
        <v>21661</v>
      </c>
      <c r="AS35" s="246">
        <f t="shared" si="12"/>
        <v>5415.25</v>
      </c>
    </row>
    <row r="36" spans="1:45" ht="14.65" customHeight="1">
      <c r="A36" s="1">
        <v>34</v>
      </c>
      <c r="B36" s="6" t="s">
        <v>81</v>
      </c>
      <c r="C36" s="1" t="str">
        <f>VLOOKUP(B36,Remark!G:H,2,0)</f>
        <v>TPLU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208"/>
      <c r="Q36" s="70"/>
      <c r="R36" s="70"/>
      <c r="S36" s="70">
        <v>42</v>
      </c>
      <c r="T36" s="70">
        <v>2866</v>
      </c>
      <c r="U36" s="209">
        <f t="shared" si="13"/>
        <v>716.5</v>
      </c>
      <c r="V36" s="70">
        <f>VLOOKUP(A36,[1]sum!$A$2:$H$154,7,FALSE)</f>
        <v>102</v>
      </c>
      <c r="W36" s="70">
        <f>VLOOKUP(A36,[1]sum!$A$2:$H$154,8,FALSE)</f>
        <v>7354</v>
      </c>
      <c r="X36" s="209">
        <f t="shared" si="6"/>
        <v>1838.5</v>
      </c>
      <c r="Y36" s="208">
        <v>113</v>
      </c>
      <c r="Z36" s="70">
        <v>7143</v>
      </c>
      <c r="AA36" s="209">
        <f t="shared" si="7"/>
        <v>1785.75</v>
      </c>
      <c r="AB36" s="208">
        <v>206</v>
      </c>
      <c r="AC36" s="70">
        <v>12638</v>
      </c>
      <c r="AD36" s="209">
        <f t="shared" si="8"/>
        <v>3159.5</v>
      </c>
      <c r="AE36" s="209">
        <v>221</v>
      </c>
      <c r="AF36" s="211">
        <v>15335</v>
      </c>
      <c r="AG36" s="211">
        <f t="shared" si="9"/>
        <v>3833.75</v>
      </c>
      <c r="AH36" s="167">
        <v>253</v>
      </c>
      <c r="AI36" s="167">
        <v>15003</v>
      </c>
      <c r="AJ36" s="211">
        <f t="shared" si="10"/>
        <v>3750.75</v>
      </c>
      <c r="AK36" s="212">
        <v>239</v>
      </c>
      <c r="AL36" s="212">
        <v>14741</v>
      </c>
      <c r="AM36" s="213">
        <f t="shared" si="11"/>
        <v>3685.25</v>
      </c>
      <c r="AN36" s="214">
        <v>129</v>
      </c>
      <c r="AO36" s="168">
        <v>7479</v>
      </c>
      <c r="AP36" s="167">
        <f t="shared" si="2"/>
        <v>1869.75</v>
      </c>
      <c r="AQ36" s="245">
        <v>23</v>
      </c>
      <c r="AR36" s="245">
        <v>1377</v>
      </c>
      <c r="AS36" s="246">
        <f t="shared" si="12"/>
        <v>344.25</v>
      </c>
    </row>
    <row r="37" spans="1:45" ht="14.65" customHeight="1">
      <c r="A37" s="1">
        <v>35</v>
      </c>
      <c r="B37" s="6" t="s">
        <v>82</v>
      </c>
      <c r="C37" s="1" t="str">
        <f>VLOOKUP(B37,Remark!G:H,2,0)</f>
        <v>TPLU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208"/>
      <c r="Q37" s="70"/>
      <c r="R37" s="70"/>
      <c r="S37" s="70">
        <v>56</v>
      </c>
      <c r="T37" s="70">
        <v>3840</v>
      </c>
      <c r="U37" s="209">
        <f t="shared" si="13"/>
        <v>960</v>
      </c>
      <c r="V37" s="70">
        <f>VLOOKUP(A37,[1]sum!$A$2:$H$154,7,FALSE)</f>
        <v>63</v>
      </c>
      <c r="W37" s="70">
        <f>VLOOKUP(A37,[1]sum!$A$2:$H$154,8,FALSE)</f>
        <v>4057</v>
      </c>
      <c r="X37" s="209">
        <f t="shared" si="6"/>
        <v>1014.25</v>
      </c>
      <c r="Y37" s="208">
        <v>168</v>
      </c>
      <c r="Z37" s="70">
        <v>10680</v>
      </c>
      <c r="AA37" s="209">
        <f t="shared" si="7"/>
        <v>2670</v>
      </c>
      <c r="AB37" s="208">
        <v>175</v>
      </c>
      <c r="AC37" s="70">
        <v>10329</v>
      </c>
      <c r="AD37" s="209">
        <f t="shared" si="8"/>
        <v>2582.25</v>
      </c>
      <c r="AE37" s="209">
        <v>186</v>
      </c>
      <c r="AF37" s="211">
        <v>11878</v>
      </c>
      <c r="AG37" s="211">
        <f t="shared" si="9"/>
        <v>2969.5</v>
      </c>
      <c r="AH37" s="167">
        <v>186</v>
      </c>
      <c r="AI37" s="167">
        <v>10602</v>
      </c>
      <c r="AJ37" s="211">
        <f t="shared" si="10"/>
        <v>2650.5</v>
      </c>
      <c r="AK37" s="212">
        <v>220</v>
      </c>
      <c r="AL37" s="212">
        <v>13372</v>
      </c>
      <c r="AM37" s="213">
        <f t="shared" si="11"/>
        <v>3343</v>
      </c>
      <c r="AN37" s="214">
        <v>166</v>
      </c>
      <c r="AO37" s="168">
        <v>10986</v>
      </c>
      <c r="AP37" s="167">
        <f t="shared" si="2"/>
        <v>2746.5</v>
      </c>
      <c r="AQ37" s="245">
        <v>165</v>
      </c>
      <c r="AR37" s="245">
        <v>9835</v>
      </c>
      <c r="AS37" s="246">
        <f t="shared" si="12"/>
        <v>2458.75</v>
      </c>
    </row>
    <row r="38" spans="1:45" ht="14.65" customHeight="1">
      <c r="A38" s="1">
        <v>36</v>
      </c>
      <c r="B38" s="6" t="s">
        <v>83</v>
      </c>
      <c r="C38" s="1" t="str">
        <f>VLOOKUP(B38,Remark!G:H,2,0)</f>
        <v>Kerry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208"/>
      <c r="Q38" s="70"/>
      <c r="R38" s="70"/>
      <c r="S38" s="70">
        <v>10</v>
      </c>
      <c r="T38" s="70">
        <v>598</v>
      </c>
      <c r="U38" s="209">
        <f t="shared" si="13"/>
        <v>149.5</v>
      </c>
      <c r="V38" s="70">
        <f>VLOOKUP(A38,[1]sum!$A$2:$H$154,7,FALSE)</f>
        <v>69</v>
      </c>
      <c r="W38" s="70">
        <f>VLOOKUP(A38,[1]sum!$A$2:$H$154,8,FALSE)</f>
        <v>4539</v>
      </c>
      <c r="X38" s="209">
        <f t="shared" si="6"/>
        <v>1134.75</v>
      </c>
      <c r="Y38" s="208">
        <v>132</v>
      </c>
      <c r="Z38" s="70">
        <v>7988</v>
      </c>
      <c r="AA38" s="209">
        <f t="shared" si="7"/>
        <v>1997</v>
      </c>
      <c r="AB38" s="208">
        <v>125</v>
      </c>
      <c r="AC38" s="70">
        <v>8179</v>
      </c>
      <c r="AD38" s="209">
        <f t="shared" si="8"/>
        <v>2044.75</v>
      </c>
      <c r="AE38" s="209">
        <v>159</v>
      </c>
      <c r="AF38" s="211">
        <v>10221</v>
      </c>
      <c r="AG38" s="211">
        <f t="shared" si="9"/>
        <v>2555.25</v>
      </c>
      <c r="AH38" s="167">
        <v>126</v>
      </c>
      <c r="AI38" s="167">
        <v>8534</v>
      </c>
      <c r="AJ38" s="211">
        <f t="shared" si="10"/>
        <v>2133.5</v>
      </c>
      <c r="AK38" s="212">
        <v>192</v>
      </c>
      <c r="AL38" s="212">
        <v>11184</v>
      </c>
      <c r="AM38" s="213">
        <f t="shared" si="11"/>
        <v>2796</v>
      </c>
      <c r="AN38" s="214">
        <v>169</v>
      </c>
      <c r="AO38" s="168">
        <v>12287</v>
      </c>
      <c r="AP38" s="167">
        <f t="shared" si="2"/>
        <v>3071.75</v>
      </c>
      <c r="AQ38" s="245">
        <v>185</v>
      </c>
      <c r="AR38" s="245">
        <v>12011</v>
      </c>
      <c r="AS38" s="246">
        <f t="shared" si="12"/>
        <v>3002.75</v>
      </c>
    </row>
    <row r="39" spans="1:45" ht="14.65" customHeight="1">
      <c r="A39" s="1">
        <v>37</v>
      </c>
      <c r="B39" s="6" t="s">
        <v>85</v>
      </c>
      <c r="C39" s="1" t="str">
        <f>VLOOKUP(B39,Remark!G:H,2,0)</f>
        <v>ONUT</v>
      </c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208"/>
      <c r="Q39" s="70"/>
      <c r="R39" s="70"/>
      <c r="S39" s="70">
        <v>14</v>
      </c>
      <c r="T39" s="70">
        <v>974</v>
      </c>
      <c r="U39" s="209">
        <f t="shared" si="13"/>
        <v>243.5</v>
      </c>
      <c r="V39" s="70">
        <f>VLOOKUP(A39,[1]sum!$A$2:$H$154,7,FALSE)</f>
        <v>51</v>
      </c>
      <c r="W39" s="70">
        <f>VLOOKUP(A39,[1]sum!$A$2:$H$154,8,FALSE)</f>
        <v>3025</v>
      </c>
      <c r="X39" s="209">
        <f t="shared" si="6"/>
        <v>756.25</v>
      </c>
      <c r="Y39" s="208">
        <v>81</v>
      </c>
      <c r="Z39" s="70">
        <v>6363</v>
      </c>
      <c r="AA39" s="209">
        <f t="shared" si="7"/>
        <v>1590.75</v>
      </c>
      <c r="AB39" s="208">
        <v>72</v>
      </c>
      <c r="AC39" s="70">
        <v>4588</v>
      </c>
      <c r="AD39" s="209">
        <f t="shared" si="8"/>
        <v>1147</v>
      </c>
      <c r="AE39" s="209">
        <v>131</v>
      </c>
      <c r="AF39" s="211">
        <v>7597</v>
      </c>
      <c r="AG39" s="211">
        <f t="shared" si="9"/>
        <v>1899.25</v>
      </c>
      <c r="AH39" s="167">
        <v>166</v>
      </c>
      <c r="AI39" s="167">
        <v>10786</v>
      </c>
      <c r="AJ39" s="211">
        <f t="shared" si="10"/>
        <v>2696.5</v>
      </c>
      <c r="AK39" s="212">
        <v>135</v>
      </c>
      <c r="AL39" s="212">
        <v>8793</v>
      </c>
      <c r="AM39" s="213">
        <f t="shared" si="11"/>
        <v>2198.25</v>
      </c>
      <c r="AN39" s="214">
        <v>75</v>
      </c>
      <c r="AO39" s="168">
        <v>5405</v>
      </c>
      <c r="AP39" s="167">
        <f t="shared" si="2"/>
        <v>1351.25</v>
      </c>
      <c r="AQ39" s="245">
        <v>103</v>
      </c>
      <c r="AR39" s="245">
        <v>5965</v>
      </c>
      <c r="AS39" s="246">
        <f t="shared" si="12"/>
        <v>1491.25</v>
      </c>
    </row>
    <row r="40" spans="1:45" ht="14.65" customHeight="1">
      <c r="A40" s="1">
        <v>38</v>
      </c>
      <c r="B40" s="6" t="s">
        <v>86</v>
      </c>
      <c r="C40" s="1" t="str">
        <f>VLOOKUP(B40,Remark!G:H,2,0)</f>
        <v>KVIL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208"/>
      <c r="Q40" s="70"/>
      <c r="R40" s="70"/>
      <c r="S40" s="70">
        <v>6</v>
      </c>
      <c r="T40" s="70">
        <v>258</v>
      </c>
      <c r="U40" s="209">
        <f t="shared" si="13"/>
        <v>64.5</v>
      </c>
      <c r="V40" s="70">
        <f>VLOOKUP(A40,[1]sum!$A$2:$H$154,7,FALSE)</f>
        <v>93</v>
      </c>
      <c r="W40" s="70">
        <f>VLOOKUP(A40,[1]sum!$A$2:$H$154,8,FALSE)</f>
        <v>5871</v>
      </c>
      <c r="X40" s="209">
        <f t="shared" si="6"/>
        <v>1467.75</v>
      </c>
      <c r="Y40" s="208">
        <v>84</v>
      </c>
      <c r="Z40" s="70">
        <v>5412</v>
      </c>
      <c r="AA40" s="209">
        <f t="shared" si="7"/>
        <v>1353</v>
      </c>
      <c r="AB40" s="208">
        <v>28</v>
      </c>
      <c r="AC40" s="70">
        <v>1828</v>
      </c>
      <c r="AD40" s="209">
        <f t="shared" si="8"/>
        <v>457</v>
      </c>
      <c r="AE40" s="209">
        <v>52</v>
      </c>
      <c r="AF40" s="211">
        <v>3772</v>
      </c>
      <c r="AG40" s="211">
        <f t="shared" si="9"/>
        <v>943</v>
      </c>
      <c r="AH40" s="167">
        <v>137</v>
      </c>
      <c r="AI40" s="167">
        <v>8771</v>
      </c>
      <c r="AJ40" s="211">
        <f t="shared" si="10"/>
        <v>2192.75</v>
      </c>
      <c r="AK40" s="212">
        <v>96</v>
      </c>
      <c r="AL40" s="212">
        <v>5116</v>
      </c>
      <c r="AM40" s="213">
        <f t="shared" si="11"/>
        <v>1279</v>
      </c>
      <c r="AN40" s="214">
        <v>166</v>
      </c>
      <c r="AO40" s="168">
        <v>10238</v>
      </c>
      <c r="AP40" s="167">
        <f t="shared" si="2"/>
        <v>2559.5</v>
      </c>
      <c r="AQ40" s="245">
        <v>140</v>
      </c>
      <c r="AR40" s="245">
        <v>9352</v>
      </c>
      <c r="AS40" s="246">
        <f t="shared" si="12"/>
        <v>2338</v>
      </c>
    </row>
    <row r="41" spans="1:45" ht="14.65" customHeight="1">
      <c r="A41" s="1">
        <v>39</v>
      </c>
      <c r="B41" s="6" t="s">
        <v>87</v>
      </c>
      <c r="C41" s="1" t="str">
        <f>VLOOKUP(B41,Remark!G:H,2,0)</f>
        <v>KVIL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208"/>
      <c r="Q41" s="70"/>
      <c r="R41" s="70"/>
      <c r="S41" s="70">
        <v>51</v>
      </c>
      <c r="T41" s="70">
        <v>3437</v>
      </c>
      <c r="U41" s="209">
        <f t="shared" si="13"/>
        <v>859.25</v>
      </c>
      <c r="V41" s="70">
        <f>VLOOKUP(A41,[1]sum!$A$2:$H$154,7,FALSE)</f>
        <v>61</v>
      </c>
      <c r="W41" s="70">
        <f>VLOOKUP(A41,[1]sum!$A$2:$H$154,8,FALSE)</f>
        <v>3939</v>
      </c>
      <c r="X41" s="209">
        <f t="shared" si="6"/>
        <v>984.75</v>
      </c>
      <c r="Y41" s="208">
        <v>57</v>
      </c>
      <c r="Z41" s="70">
        <v>3759</v>
      </c>
      <c r="AA41" s="209">
        <f t="shared" si="7"/>
        <v>939.75</v>
      </c>
      <c r="AB41" s="208">
        <v>93</v>
      </c>
      <c r="AC41" s="70">
        <v>5999</v>
      </c>
      <c r="AD41" s="209">
        <f t="shared" si="8"/>
        <v>1499.75</v>
      </c>
      <c r="AE41" s="209">
        <v>79</v>
      </c>
      <c r="AF41" s="211">
        <v>5145</v>
      </c>
      <c r="AG41" s="211">
        <f t="shared" si="9"/>
        <v>1286.25</v>
      </c>
      <c r="AH41" s="167">
        <v>100</v>
      </c>
      <c r="AI41" s="167">
        <v>6132</v>
      </c>
      <c r="AJ41" s="211">
        <f t="shared" si="10"/>
        <v>1533</v>
      </c>
      <c r="AK41" s="212">
        <v>126</v>
      </c>
      <c r="AL41" s="212">
        <v>7618</v>
      </c>
      <c r="AM41" s="213">
        <f t="shared" si="11"/>
        <v>1904.5</v>
      </c>
      <c r="AN41" s="214">
        <v>129</v>
      </c>
      <c r="AO41" s="168">
        <v>8179</v>
      </c>
      <c r="AP41" s="167">
        <f t="shared" si="2"/>
        <v>2044.75</v>
      </c>
      <c r="AQ41" s="245">
        <v>75</v>
      </c>
      <c r="AR41" s="245">
        <v>4869</v>
      </c>
      <c r="AS41" s="246">
        <f t="shared" si="12"/>
        <v>1217.25</v>
      </c>
    </row>
    <row r="42" spans="1:45" ht="14.65" customHeight="1">
      <c r="A42" s="1">
        <v>40</v>
      </c>
      <c r="B42" s="6" t="s">
        <v>88</v>
      </c>
      <c r="C42" s="1" t="str">
        <f>VLOOKUP(B42,Remark!G:H,2,0)</f>
        <v>KVIL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208"/>
      <c r="Q42" s="70"/>
      <c r="R42" s="70"/>
      <c r="S42" s="70">
        <v>12</v>
      </c>
      <c r="T42" s="70">
        <v>772</v>
      </c>
      <c r="U42" s="209">
        <f t="shared" si="13"/>
        <v>193</v>
      </c>
      <c r="V42" s="70">
        <f>VLOOKUP(A42,[1]sum!$A$2:$H$154,7,FALSE)</f>
        <v>33</v>
      </c>
      <c r="W42" s="70">
        <f>VLOOKUP(A42,[1]sum!$A$2:$H$154,8,FALSE)</f>
        <v>2319</v>
      </c>
      <c r="X42" s="209">
        <f t="shared" si="6"/>
        <v>579.75</v>
      </c>
      <c r="Y42" s="208">
        <v>64</v>
      </c>
      <c r="Z42" s="70">
        <v>4944</v>
      </c>
      <c r="AA42" s="209">
        <f t="shared" si="7"/>
        <v>1236</v>
      </c>
      <c r="AB42" s="208">
        <v>81</v>
      </c>
      <c r="AC42" s="70">
        <v>4815</v>
      </c>
      <c r="AD42" s="209">
        <f t="shared" si="8"/>
        <v>1203.75</v>
      </c>
      <c r="AE42" s="209">
        <v>80</v>
      </c>
      <c r="AF42" s="211">
        <v>5520</v>
      </c>
      <c r="AG42" s="211">
        <f t="shared" si="9"/>
        <v>1380</v>
      </c>
      <c r="AH42" s="167">
        <v>92</v>
      </c>
      <c r="AI42" s="167">
        <v>5636</v>
      </c>
      <c r="AJ42" s="211">
        <f t="shared" si="10"/>
        <v>1409</v>
      </c>
      <c r="AK42" s="212">
        <v>130</v>
      </c>
      <c r="AL42" s="212">
        <v>8330</v>
      </c>
      <c r="AM42" s="213">
        <f t="shared" si="11"/>
        <v>2082.5</v>
      </c>
      <c r="AN42" s="214">
        <v>156</v>
      </c>
      <c r="AO42" s="168">
        <v>10372</v>
      </c>
      <c r="AP42" s="167">
        <f t="shared" si="2"/>
        <v>2593</v>
      </c>
      <c r="AQ42" s="245">
        <v>136</v>
      </c>
      <c r="AR42" s="245">
        <v>7328</v>
      </c>
      <c r="AS42" s="246">
        <f t="shared" si="12"/>
        <v>1832</v>
      </c>
    </row>
    <row r="43" spans="1:45" ht="14.65" customHeight="1">
      <c r="A43" s="1">
        <v>41</v>
      </c>
      <c r="B43" s="6" t="s">
        <v>89</v>
      </c>
      <c r="C43" s="1" t="str">
        <f>VLOOKUP(B43,Remark!G:H,2,0)</f>
        <v>KVIL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208"/>
      <c r="Q43" s="70"/>
      <c r="R43" s="70"/>
      <c r="S43" s="70">
        <v>13</v>
      </c>
      <c r="T43" s="70">
        <v>1023</v>
      </c>
      <c r="U43" s="209">
        <f t="shared" si="13"/>
        <v>255.75</v>
      </c>
      <c r="V43" s="70">
        <f>VLOOKUP(A43,[1]sum!$A$2:$H$154,7,FALSE)</f>
        <v>50</v>
      </c>
      <c r="W43" s="70">
        <f>VLOOKUP(A43,[1]sum!$A$2:$H$154,8,FALSE)</f>
        <v>3602</v>
      </c>
      <c r="X43" s="209">
        <f t="shared" si="6"/>
        <v>900.5</v>
      </c>
      <c r="Y43" s="208">
        <v>21</v>
      </c>
      <c r="Z43" s="70">
        <v>1979</v>
      </c>
      <c r="AA43" s="209">
        <f t="shared" si="7"/>
        <v>494.75</v>
      </c>
      <c r="AB43" s="208">
        <v>32</v>
      </c>
      <c r="AC43" s="70">
        <v>2020</v>
      </c>
      <c r="AD43" s="209">
        <f t="shared" si="8"/>
        <v>505</v>
      </c>
      <c r="AE43" s="209">
        <v>16</v>
      </c>
      <c r="AF43" s="211">
        <v>964</v>
      </c>
      <c r="AG43" s="211">
        <f t="shared" si="9"/>
        <v>241</v>
      </c>
      <c r="AH43" s="167">
        <v>19</v>
      </c>
      <c r="AI43" s="167">
        <v>1189</v>
      </c>
      <c r="AJ43" s="211">
        <f t="shared" si="10"/>
        <v>297.25</v>
      </c>
      <c r="AK43" s="212">
        <v>14</v>
      </c>
      <c r="AL43" s="212">
        <v>898</v>
      </c>
      <c r="AM43" s="213">
        <f t="shared" si="11"/>
        <v>224.5</v>
      </c>
      <c r="AN43" s="214">
        <v>71</v>
      </c>
      <c r="AO43" s="168">
        <v>3633</v>
      </c>
      <c r="AP43" s="167">
        <f t="shared" si="2"/>
        <v>908.25</v>
      </c>
      <c r="AQ43" s="245">
        <v>46</v>
      </c>
      <c r="AR43" s="245">
        <v>3038</v>
      </c>
      <c r="AS43" s="246">
        <f t="shared" si="12"/>
        <v>759.5</v>
      </c>
    </row>
    <row r="44" spans="1:45" ht="14.65" customHeight="1">
      <c r="A44" s="1">
        <v>42</v>
      </c>
      <c r="B44" s="6" t="s">
        <v>90</v>
      </c>
      <c r="C44" s="1" t="str">
        <f>VLOOKUP(B44,Remark!G:H,2,0)</f>
        <v>KVIL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208"/>
      <c r="Q44" s="70"/>
      <c r="R44" s="70"/>
      <c r="S44" s="70">
        <v>41</v>
      </c>
      <c r="T44" s="70">
        <v>3119</v>
      </c>
      <c r="U44" s="209">
        <f t="shared" si="13"/>
        <v>779.75</v>
      </c>
      <c r="V44" s="70">
        <f>VLOOKUP(A44,[1]sum!$A$2:$H$154,7,FALSE)</f>
        <v>103</v>
      </c>
      <c r="W44" s="70">
        <f>VLOOKUP(A44,[1]sum!$A$2:$H$154,8,FALSE)</f>
        <v>7345</v>
      </c>
      <c r="X44" s="209">
        <f t="shared" si="6"/>
        <v>1836.25</v>
      </c>
      <c r="Y44" s="208">
        <v>95</v>
      </c>
      <c r="Z44" s="70">
        <v>7645</v>
      </c>
      <c r="AA44" s="209">
        <f t="shared" si="7"/>
        <v>1911.25</v>
      </c>
      <c r="AB44" s="208">
        <v>96</v>
      </c>
      <c r="AC44" s="70">
        <v>6664</v>
      </c>
      <c r="AD44" s="209">
        <f t="shared" si="8"/>
        <v>1666</v>
      </c>
      <c r="AE44" s="209">
        <v>95</v>
      </c>
      <c r="AF44" s="211">
        <v>6549</v>
      </c>
      <c r="AG44" s="211">
        <f t="shared" si="9"/>
        <v>1637.25</v>
      </c>
      <c r="AH44" s="167">
        <v>84</v>
      </c>
      <c r="AI44" s="167">
        <v>5708</v>
      </c>
      <c r="AJ44" s="211">
        <f t="shared" si="10"/>
        <v>1427</v>
      </c>
      <c r="AK44" s="212">
        <v>102</v>
      </c>
      <c r="AL44" s="212">
        <v>6750</v>
      </c>
      <c r="AM44" s="213">
        <f t="shared" si="11"/>
        <v>1687.5</v>
      </c>
      <c r="AN44" s="214">
        <v>126</v>
      </c>
      <c r="AO44" s="168">
        <v>7686</v>
      </c>
      <c r="AP44" s="167">
        <f t="shared" si="2"/>
        <v>1921.5</v>
      </c>
      <c r="AQ44" s="245">
        <v>150</v>
      </c>
      <c r="AR44" s="245">
        <v>9302</v>
      </c>
      <c r="AS44" s="246">
        <f t="shared" si="12"/>
        <v>2325.5</v>
      </c>
    </row>
    <row r="45" spans="1:45" ht="14.65" customHeight="1">
      <c r="A45" s="1">
        <v>43</v>
      </c>
      <c r="B45" s="6" t="s">
        <v>91</v>
      </c>
      <c r="C45" s="1" t="str">
        <f>VLOOKUP(B45,Remark!G:H,2,0)</f>
        <v>KVIL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208"/>
      <c r="Q45" s="70"/>
      <c r="R45" s="70"/>
      <c r="S45" s="70">
        <v>48</v>
      </c>
      <c r="T45" s="70">
        <v>2664</v>
      </c>
      <c r="U45" s="209">
        <f t="shared" si="13"/>
        <v>666</v>
      </c>
      <c r="V45" s="70">
        <f>VLOOKUP(A45,[1]sum!$A$2:$H$154,7,FALSE)</f>
        <v>50</v>
      </c>
      <c r="W45" s="70">
        <f>VLOOKUP(A45,[1]sum!$A$2:$H$154,8,FALSE)</f>
        <v>2902</v>
      </c>
      <c r="X45" s="209">
        <f t="shared" si="6"/>
        <v>725.5</v>
      </c>
      <c r="Y45" s="208">
        <v>104</v>
      </c>
      <c r="Z45" s="70">
        <v>6172</v>
      </c>
      <c r="AA45" s="209">
        <f t="shared" si="7"/>
        <v>1543</v>
      </c>
      <c r="AB45" s="208">
        <v>163</v>
      </c>
      <c r="AC45" s="70">
        <v>9565</v>
      </c>
      <c r="AD45" s="209">
        <f t="shared" si="8"/>
        <v>2391.25</v>
      </c>
      <c r="AE45" s="209">
        <v>159</v>
      </c>
      <c r="AF45" s="211">
        <v>10257</v>
      </c>
      <c r="AG45" s="211">
        <f t="shared" si="9"/>
        <v>2564.25</v>
      </c>
      <c r="AH45" s="167">
        <v>120</v>
      </c>
      <c r="AI45" s="167">
        <v>7664</v>
      </c>
      <c r="AJ45" s="211">
        <f t="shared" si="10"/>
        <v>1916</v>
      </c>
      <c r="AK45" s="212">
        <v>167</v>
      </c>
      <c r="AL45" s="212">
        <v>10793</v>
      </c>
      <c r="AM45" s="213">
        <f t="shared" si="11"/>
        <v>2698.25</v>
      </c>
      <c r="AN45" s="214">
        <v>166</v>
      </c>
      <c r="AO45" s="168">
        <v>10690</v>
      </c>
      <c r="AP45" s="167">
        <f t="shared" si="2"/>
        <v>2672.5</v>
      </c>
      <c r="AQ45" s="245">
        <v>189</v>
      </c>
      <c r="AR45" s="245">
        <v>12355</v>
      </c>
      <c r="AS45" s="246">
        <f t="shared" si="12"/>
        <v>3088.75</v>
      </c>
    </row>
    <row r="46" spans="1:45" ht="14.65" customHeight="1">
      <c r="A46" s="1">
        <v>44</v>
      </c>
      <c r="B46" s="6" t="s">
        <v>92</v>
      </c>
      <c r="C46" s="1" t="str">
        <f>VLOOKUP(B46,Remark!G:H,2,0)</f>
        <v>KVIL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208"/>
      <c r="Q46" s="70"/>
      <c r="R46" s="70"/>
      <c r="S46" s="70">
        <v>18</v>
      </c>
      <c r="T46" s="70">
        <v>1302</v>
      </c>
      <c r="U46" s="209">
        <f t="shared" si="13"/>
        <v>325.5</v>
      </c>
      <c r="V46" s="70">
        <f>VLOOKUP(A46,[1]sum!$A$2:$H$154,7,FALSE)</f>
        <v>35</v>
      </c>
      <c r="W46" s="70">
        <f>VLOOKUP(A46,[1]sum!$A$2:$H$154,8,FALSE)</f>
        <v>2337</v>
      </c>
      <c r="X46" s="209">
        <f t="shared" si="6"/>
        <v>584.25</v>
      </c>
      <c r="Y46" s="208">
        <v>42</v>
      </c>
      <c r="Z46" s="70">
        <v>3222</v>
      </c>
      <c r="AA46" s="209">
        <f t="shared" si="7"/>
        <v>805.5</v>
      </c>
      <c r="AB46" s="208">
        <v>100</v>
      </c>
      <c r="AC46" s="70">
        <v>4428</v>
      </c>
      <c r="AD46" s="209">
        <f t="shared" si="8"/>
        <v>1107</v>
      </c>
      <c r="AE46" s="209">
        <v>83</v>
      </c>
      <c r="AF46" s="211">
        <v>5537</v>
      </c>
      <c r="AG46" s="211">
        <f t="shared" si="9"/>
        <v>1384.25</v>
      </c>
      <c r="AH46" s="167">
        <v>77</v>
      </c>
      <c r="AI46" s="167">
        <v>4951</v>
      </c>
      <c r="AJ46" s="211">
        <f t="shared" si="10"/>
        <v>1237.75</v>
      </c>
      <c r="AK46" s="212">
        <v>28</v>
      </c>
      <c r="AL46" s="212">
        <v>1544</v>
      </c>
      <c r="AM46" s="213">
        <f t="shared" si="11"/>
        <v>386</v>
      </c>
      <c r="AN46" s="214">
        <v>23</v>
      </c>
      <c r="AO46" s="168">
        <v>1885</v>
      </c>
      <c r="AP46" s="167">
        <f t="shared" si="2"/>
        <v>471.25</v>
      </c>
      <c r="AQ46" s="245">
        <v>55</v>
      </c>
      <c r="AR46" s="245">
        <v>2789</v>
      </c>
      <c r="AS46" s="246">
        <f t="shared" si="12"/>
        <v>697.25</v>
      </c>
    </row>
    <row r="47" spans="1:45" ht="14.65" customHeight="1">
      <c r="A47" s="1">
        <v>45</v>
      </c>
      <c r="B47" s="6" t="s">
        <v>93</v>
      </c>
      <c r="C47" s="1" t="str">
        <f>VLOOKUP(B47,Remark!G:H,2,0)</f>
        <v>KVIL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208"/>
      <c r="Q47" s="70"/>
      <c r="R47" s="70"/>
      <c r="S47" s="70">
        <v>10</v>
      </c>
      <c r="T47" s="70">
        <v>618</v>
      </c>
      <c r="U47" s="209">
        <f t="shared" si="13"/>
        <v>154.5</v>
      </c>
      <c r="V47" s="70">
        <f>VLOOKUP(A47,[1]sum!$A$2:$H$154,7,FALSE)</f>
        <v>29</v>
      </c>
      <c r="W47" s="70">
        <f>VLOOKUP(A47,[1]sum!$A$2:$H$154,8,FALSE)</f>
        <v>2167</v>
      </c>
      <c r="X47" s="209">
        <f t="shared" si="6"/>
        <v>541.75</v>
      </c>
      <c r="Y47" s="208">
        <v>45</v>
      </c>
      <c r="Z47" s="70">
        <v>3171</v>
      </c>
      <c r="AA47" s="209">
        <f t="shared" si="7"/>
        <v>792.75</v>
      </c>
      <c r="AB47" s="208">
        <v>97</v>
      </c>
      <c r="AC47" s="70">
        <v>5695</v>
      </c>
      <c r="AD47" s="209">
        <f t="shared" si="8"/>
        <v>1423.75</v>
      </c>
      <c r="AE47" s="209">
        <v>125</v>
      </c>
      <c r="AF47" s="211">
        <v>8659</v>
      </c>
      <c r="AG47" s="211">
        <f t="shared" si="9"/>
        <v>2164.75</v>
      </c>
      <c r="AH47" s="167">
        <v>76</v>
      </c>
      <c r="AI47" s="167">
        <v>4164</v>
      </c>
      <c r="AJ47" s="211">
        <f t="shared" si="10"/>
        <v>1041</v>
      </c>
      <c r="AK47" s="212">
        <v>60</v>
      </c>
      <c r="AL47" s="212">
        <v>4076</v>
      </c>
      <c r="AM47" s="213">
        <f t="shared" si="11"/>
        <v>1019</v>
      </c>
      <c r="AN47" s="214">
        <v>60</v>
      </c>
      <c r="AO47" s="168">
        <v>4644</v>
      </c>
      <c r="AP47" s="167">
        <f t="shared" si="2"/>
        <v>1161</v>
      </c>
      <c r="AQ47" s="245">
        <v>70</v>
      </c>
      <c r="AR47" s="245">
        <v>4518</v>
      </c>
      <c r="AS47" s="246">
        <f t="shared" si="12"/>
        <v>1129.5</v>
      </c>
    </row>
    <row r="48" spans="1:45" ht="14.65" customHeight="1">
      <c r="A48" s="1">
        <v>46</v>
      </c>
      <c r="B48" s="6" t="s">
        <v>94</v>
      </c>
      <c r="C48" s="1" t="str">
        <f>VLOOKUP(B48,Remark!G:H,2,0)</f>
        <v>KVIL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208"/>
      <c r="Q48" s="70"/>
      <c r="R48" s="70"/>
      <c r="S48" s="70">
        <v>7</v>
      </c>
      <c r="T48" s="70">
        <v>589</v>
      </c>
      <c r="U48" s="209">
        <f t="shared" si="13"/>
        <v>147.25</v>
      </c>
      <c r="V48" s="70">
        <f>VLOOKUP(A48,[1]sum!$A$2:$H$154,7,FALSE)</f>
        <v>44</v>
      </c>
      <c r="W48" s="70">
        <f>VLOOKUP(A48,[1]sum!$A$2:$H$154,8,FALSE)</f>
        <v>3848</v>
      </c>
      <c r="X48" s="209">
        <f t="shared" si="6"/>
        <v>962</v>
      </c>
      <c r="Y48" s="208">
        <v>25</v>
      </c>
      <c r="Z48" s="70">
        <v>1579</v>
      </c>
      <c r="AA48" s="209">
        <f t="shared" si="7"/>
        <v>394.75</v>
      </c>
      <c r="AB48" s="208">
        <v>49</v>
      </c>
      <c r="AC48" s="70">
        <v>2827</v>
      </c>
      <c r="AD48" s="209">
        <f t="shared" si="8"/>
        <v>706.75</v>
      </c>
      <c r="AE48" s="209">
        <v>75</v>
      </c>
      <c r="AF48" s="211">
        <v>5417</v>
      </c>
      <c r="AG48" s="211">
        <f t="shared" si="9"/>
        <v>1354.25</v>
      </c>
      <c r="AH48" s="167">
        <v>101</v>
      </c>
      <c r="AI48" s="167">
        <v>6063</v>
      </c>
      <c r="AJ48" s="211">
        <f t="shared" si="10"/>
        <v>1515.75</v>
      </c>
      <c r="AK48" s="212">
        <v>94</v>
      </c>
      <c r="AL48" s="212">
        <v>5682</v>
      </c>
      <c r="AM48" s="213">
        <f t="shared" si="11"/>
        <v>1420.5</v>
      </c>
      <c r="AN48" s="214">
        <v>142</v>
      </c>
      <c r="AO48" s="168">
        <v>9726</v>
      </c>
      <c r="AP48" s="167">
        <f t="shared" si="2"/>
        <v>2431.5</v>
      </c>
      <c r="AQ48" s="245">
        <v>137</v>
      </c>
      <c r="AR48" s="245">
        <v>8915</v>
      </c>
      <c r="AS48" s="246">
        <f t="shared" si="12"/>
        <v>2228.75</v>
      </c>
    </row>
    <row r="49" spans="1:45" ht="14.65" customHeight="1">
      <c r="A49" s="1">
        <v>47</v>
      </c>
      <c r="B49" s="6" t="s">
        <v>95</v>
      </c>
      <c r="C49" s="1" t="str">
        <f>VLOOKUP(B49,Remark!G:H,2,0)</f>
        <v>KVIL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208"/>
      <c r="Q49" s="70"/>
      <c r="R49" s="70"/>
      <c r="S49" s="70">
        <v>10</v>
      </c>
      <c r="T49" s="70">
        <v>694</v>
      </c>
      <c r="U49" s="209">
        <f t="shared" si="13"/>
        <v>173.5</v>
      </c>
      <c r="V49" s="70">
        <f>VLOOKUP(A49,[1]sum!$A$2:$H$154,7,FALSE)</f>
        <v>45</v>
      </c>
      <c r="W49" s="70">
        <f>VLOOKUP(A49,[1]sum!$A$2:$H$154,8,FALSE)</f>
        <v>3123</v>
      </c>
      <c r="X49" s="209">
        <f t="shared" si="6"/>
        <v>780.75</v>
      </c>
      <c r="Y49" s="208">
        <v>15</v>
      </c>
      <c r="Z49" s="70">
        <v>1281</v>
      </c>
      <c r="AA49" s="209">
        <f t="shared" si="7"/>
        <v>320.25</v>
      </c>
      <c r="AB49" s="208">
        <v>52</v>
      </c>
      <c r="AC49" s="70">
        <v>3056</v>
      </c>
      <c r="AD49" s="209">
        <f t="shared" si="8"/>
        <v>764</v>
      </c>
      <c r="AE49" s="209">
        <v>21</v>
      </c>
      <c r="AF49" s="211">
        <v>1671</v>
      </c>
      <c r="AG49" s="211">
        <f t="shared" si="9"/>
        <v>417.75</v>
      </c>
      <c r="AH49" s="167">
        <v>20</v>
      </c>
      <c r="AI49" s="167">
        <v>1400</v>
      </c>
      <c r="AJ49" s="211">
        <f t="shared" si="10"/>
        <v>350</v>
      </c>
      <c r="AK49" s="212">
        <v>31</v>
      </c>
      <c r="AL49" s="212">
        <v>2101</v>
      </c>
      <c r="AM49" s="213">
        <f t="shared" si="11"/>
        <v>525.25</v>
      </c>
      <c r="AN49" s="214">
        <v>31</v>
      </c>
      <c r="AO49" s="168">
        <v>1761</v>
      </c>
      <c r="AP49" s="167">
        <f t="shared" si="2"/>
        <v>440.25</v>
      </c>
      <c r="AQ49" s="245">
        <v>120</v>
      </c>
      <c r="AR49" s="245">
        <v>6976</v>
      </c>
      <c r="AS49" s="246">
        <f t="shared" si="12"/>
        <v>1744</v>
      </c>
    </row>
    <row r="50" spans="1:45" ht="14.65" customHeight="1">
      <c r="A50" s="1">
        <v>48</v>
      </c>
      <c r="B50" s="6" t="s">
        <v>96</v>
      </c>
      <c r="C50" s="1" t="str">
        <f>VLOOKUP(B50,Remark!G:H,2,0)</f>
        <v>KVIL</v>
      </c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208"/>
      <c r="Q50" s="70"/>
      <c r="R50" s="70"/>
      <c r="S50" s="70">
        <v>13</v>
      </c>
      <c r="T50" s="70">
        <v>1143</v>
      </c>
      <c r="U50" s="209">
        <f t="shared" si="13"/>
        <v>285.75</v>
      </c>
      <c r="V50" s="70">
        <f>VLOOKUP(A50,[1]sum!$A$2:$H$154,7,FALSE)</f>
        <v>38</v>
      </c>
      <c r="W50" s="70">
        <f>VLOOKUP(A50,[1]sum!$A$2:$H$154,8,FALSE)</f>
        <v>2866</v>
      </c>
      <c r="X50" s="209">
        <f t="shared" si="6"/>
        <v>716.5</v>
      </c>
      <c r="Y50" s="208">
        <v>87</v>
      </c>
      <c r="Z50" s="70">
        <v>5269</v>
      </c>
      <c r="AA50" s="209">
        <f t="shared" si="7"/>
        <v>1317.25</v>
      </c>
      <c r="AB50" s="208">
        <v>81</v>
      </c>
      <c r="AC50" s="70">
        <v>5675</v>
      </c>
      <c r="AD50" s="209">
        <f t="shared" si="8"/>
        <v>1418.75</v>
      </c>
      <c r="AE50" s="209">
        <v>91</v>
      </c>
      <c r="AF50" s="211">
        <v>5049</v>
      </c>
      <c r="AG50" s="211">
        <f t="shared" si="9"/>
        <v>1262.25</v>
      </c>
      <c r="AH50" s="167">
        <v>91</v>
      </c>
      <c r="AI50" s="167">
        <v>5349</v>
      </c>
      <c r="AJ50" s="211">
        <f t="shared" si="10"/>
        <v>1337.25</v>
      </c>
      <c r="AK50" s="212">
        <v>94</v>
      </c>
      <c r="AL50" s="212">
        <v>6966</v>
      </c>
      <c r="AM50" s="213">
        <f t="shared" si="11"/>
        <v>1741.5</v>
      </c>
      <c r="AN50" s="214">
        <v>60</v>
      </c>
      <c r="AO50" s="168">
        <v>4876</v>
      </c>
      <c r="AP50" s="167">
        <f t="shared" si="2"/>
        <v>1219</v>
      </c>
      <c r="AQ50" s="245">
        <v>81</v>
      </c>
      <c r="AR50" s="245">
        <v>5415</v>
      </c>
      <c r="AS50" s="246">
        <f t="shared" si="12"/>
        <v>1353.75</v>
      </c>
    </row>
    <row r="51" spans="1:45" ht="14.65" customHeight="1">
      <c r="A51" s="1">
        <v>49</v>
      </c>
      <c r="B51" s="6" t="s">
        <v>97</v>
      </c>
      <c r="C51" s="1" t="str">
        <f>VLOOKUP(B51,Remark!G:H,2,0)</f>
        <v>KVIL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208"/>
      <c r="Q51" s="70"/>
      <c r="R51" s="70"/>
      <c r="S51" s="70">
        <v>46</v>
      </c>
      <c r="T51" s="70">
        <v>2786</v>
      </c>
      <c r="U51" s="209">
        <f t="shared" si="13"/>
        <v>696.5</v>
      </c>
      <c r="V51" s="70">
        <f>VLOOKUP(A51,[1]sum!$A$2:$H$154,7,FALSE)</f>
        <v>71</v>
      </c>
      <c r="W51" s="70">
        <f>VLOOKUP(A51,[1]sum!$A$2:$H$154,8,FALSE)</f>
        <v>4761</v>
      </c>
      <c r="X51" s="209">
        <f t="shared" si="6"/>
        <v>1190.25</v>
      </c>
      <c r="Y51" s="208">
        <v>109</v>
      </c>
      <c r="Z51" s="70">
        <v>6787</v>
      </c>
      <c r="AA51" s="209">
        <f t="shared" si="7"/>
        <v>1696.75</v>
      </c>
      <c r="AB51" s="208">
        <v>139</v>
      </c>
      <c r="AC51" s="70">
        <v>7937</v>
      </c>
      <c r="AD51" s="209">
        <f t="shared" si="8"/>
        <v>1984.25</v>
      </c>
      <c r="AE51" s="209">
        <v>140</v>
      </c>
      <c r="AF51" s="211">
        <v>8720</v>
      </c>
      <c r="AG51" s="211">
        <f t="shared" si="9"/>
        <v>2180</v>
      </c>
      <c r="AH51" s="167">
        <v>188</v>
      </c>
      <c r="AI51" s="167">
        <v>10632</v>
      </c>
      <c r="AJ51" s="211">
        <f t="shared" si="10"/>
        <v>2658</v>
      </c>
      <c r="AK51" s="212">
        <v>269</v>
      </c>
      <c r="AL51" s="212">
        <v>15063</v>
      </c>
      <c r="AM51" s="213">
        <f t="shared" si="11"/>
        <v>3765.75</v>
      </c>
      <c r="AN51" s="214">
        <v>248</v>
      </c>
      <c r="AO51" s="168">
        <v>14816</v>
      </c>
      <c r="AP51" s="167">
        <f t="shared" si="2"/>
        <v>3704</v>
      </c>
      <c r="AQ51" s="245">
        <v>127</v>
      </c>
      <c r="AR51" s="245">
        <v>7913</v>
      </c>
      <c r="AS51" s="246">
        <f t="shared" si="12"/>
        <v>1978.25</v>
      </c>
    </row>
    <row r="52" spans="1:45" ht="14.65" customHeight="1">
      <c r="A52" s="1">
        <v>50</v>
      </c>
      <c r="B52" s="6" t="s">
        <v>98</v>
      </c>
      <c r="C52" s="1" t="str">
        <f>VLOOKUP(B52,Remark!G:H,2,0)</f>
        <v>Kerry</v>
      </c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208"/>
      <c r="Q52" s="70"/>
      <c r="R52" s="70"/>
      <c r="S52" s="70">
        <v>19</v>
      </c>
      <c r="T52" s="70">
        <v>1757</v>
      </c>
      <c r="U52" s="209">
        <f t="shared" si="13"/>
        <v>439.25</v>
      </c>
      <c r="V52" s="70">
        <f>VLOOKUP(A52,[1]sum!$A$2:$H$154,7,FALSE)</f>
        <v>52</v>
      </c>
      <c r="W52" s="70">
        <f>VLOOKUP(A52,[1]sum!$A$2:$H$154,8,FALSE)</f>
        <v>3612</v>
      </c>
      <c r="X52" s="209">
        <f t="shared" si="6"/>
        <v>903</v>
      </c>
      <c r="Y52" s="208">
        <v>68</v>
      </c>
      <c r="Z52" s="70">
        <v>4964</v>
      </c>
      <c r="AA52" s="209">
        <f t="shared" si="7"/>
        <v>1241</v>
      </c>
      <c r="AB52" s="208">
        <v>55</v>
      </c>
      <c r="AC52" s="70">
        <v>3481</v>
      </c>
      <c r="AD52" s="209">
        <f t="shared" si="8"/>
        <v>870.25</v>
      </c>
      <c r="AE52" s="209">
        <v>56</v>
      </c>
      <c r="AF52" s="211">
        <v>3472</v>
      </c>
      <c r="AG52" s="211">
        <f t="shared" si="9"/>
        <v>868</v>
      </c>
      <c r="AH52" s="167">
        <v>63</v>
      </c>
      <c r="AI52" s="167">
        <v>3221</v>
      </c>
      <c r="AJ52" s="211">
        <f t="shared" si="10"/>
        <v>805.25</v>
      </c>
      <c r="AK52" s="212">
        <v>86</v>
      </c>
      <c r="AL52" s="212">
        <v>5694</v>
      </c>
      <c r="AM52" s="213">
        <f t="shared" si="11"/>
        <v>1423.5</v>
      </c>
      <c r="AN52" s="214">
        <v>128</v>
      </c>
      <c r="AO52" s="168">
        <v>9340</v>
      </c>
      <c r="AP52" s="167">
        <f t="shared" si="2"/>
        <v>2335</v>
      </c>
      <c r="AQ52" s="245">
        <v>86</v>
      </c>
      <c r="AR52" s="245">
        <v>5938</v>
      </c>
      <c r="AS52" s="246">
        <f t="shared" si="12"/>
        <v>1484.5</v>
      </c>
    </row>
    <row r="53" spans="1:45" ht="14.65" customHeight="1">
      <c r="A53" s="1">
        <v>51</v>
      </c>
      <c r="B53" s="6" t="s">
        <v>99</v>
      </c>
      <c r="C53" s="1" t="str">
        <f>VLOOKUP(B53,Remark!G:H,2,0)</f>
        <v>Kerry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208"/>
      <c r="Q53" s="70"/>
      <c r="R53" s="70"/>
      <c r="S53" s="70">
        <v>72</v>
      </c>
      <c r="T53" s="70">
        <v>4808</v>
      </c>
      <c r="U53" s="209">
        <f t="shared" si="13"/>
        <v>1202</v>
      </c>
      <c r="V53" s="70">
        <f>VLOOKUP(A53,[1]sum!$A$2:$H$154,7,FALSE)</f>
        <v>79</v>
      </c>
      <c r="W53" s="70">
        <f>VLOOKUP(A53,[1]sum!$A$2:$H$154,8,FALSE)</f>
        <v>5469</v>
      </c>
      <c r="X53" s="209">
        <f t="shared" si="6"/>
        <v>1367.25</v>
      </c>
      <c r="Y53" s="208">
        <v>81</v>
      </c>
      <c r="Z53" s="70">
        <v>5131</v>
      </c>
      <c r="AA53" s="209">
        <f t="shared" si="7"/>
        <v>1282.75</v>
      </c>
      <c r="AB53" s="208">
        <v>120</v>
      </c>
      <c r="AC53" s="70">
        <v>7716</v>
      </c>
      <c r="AD53" s="209">
        <f t="shared" si="8"/>
        <v>1929</v>
      </c>
      <c r="AE53" s="209">
        <v>209</v>
      </c>
      <c r="AF53" s="211">
        <v>14267</v>
      </c>
      <c r="AG53" s="211">
        <f t="shared" si="9"/>
        <v>3566.75</v>
      </c>
      <c r="AH53" s="167">
        <v>206</v>
      </c>
      <c r="AI53" s="167">
        <v>12774</v>
      </c>
      <c r="AJ53" s="211">
        <f t="shared" si="10"/>
        <v>3193.5</v>
      </c>
      <c r="AK53" s="212">
        <v>228</v>
      </c>
      <c r="AL53" s="212">
        <v>14168</v>
      </c>
      <c r="AM53" s="213">
        <f t="shared" si="11"/>
        <v>3542</v>
      </c>
      <c r="AN53" s="214">
        <v>231</v>
      </c>
      <c r="AO53" s="168">
        <v>15677</v>
      </c>
      <c r="AP53" s="167">
        <f t="shared" si="2"/>
        <v>3919.25</v>
      </c>
      <c r="AQ53" s="245">
        <v>221</v>
      </c>
      <c r="AR53" s="245">
        <v>14447</v>
      </c>
      <c r="AS53" s="246">
        <f t="shared" si="12"/>
        <v>3611.75</v>
      </c>
    </row>
    <row r="54" spans="1:45" ht="14.65" customHeight="1">
      <c r="A54" s="1">
        <v>52</v>
      </c>
      <c r="B54" s="6" t="s">
        <v>100</v>
      </c>
      <c r="C54" s="1" t="str">
        <f>VLOOKUP(B54,Remark!G:H,2,0)</f>
        <v>Kerry</v>
      </c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208"/>
      <c r="Q54" s="70"/>
      <c r="R54" s="70"/>
      <c r="S54" s="70">
        <v>33</v>
      </c>
      <c r="T54" s="70">
        <v>2179</v>
      </c>
      <c r="U54" s="209">
        <f t="shared" si="13"/>
        <v>544.75</v>
      </c>
      <c r="V54" s="70">
        <f>VLOOKUP(A54,[1]sum!$A$2:$H$154,7,FALSE)</f>
        <v>77</v>
      </c>
      <c r="W54" s="70">
        <f>VLOOKUP(A54,[1]sum!$A$2:$H$154,8,FALSE)</f>
        <v>6267</v>
      </c>
      <c r="X54" s="209">
        <f t="shared" si="6"/>
        <v>1566.75</v>
      </c>
      <c r="Y54" s="208">
        <v>97</v>
      </c>
      <c r="Z54" s="70">
        <v>6459</v>
      </c>
      <c r="AA54" s="209">
        <f t="shared" si="7"/>
        <v>1614.75</v>
      </c>
      <c r="AB54" s="208">
        <v>58</v>
      </c>
      <c r="AC54" s="70">
        <v>3570</v>
      </c>
      <c r="AD54" s="209">
        <f t="shared" si="8"/>
        <v>892.5</v>
      </c>
      <c r="AE54" s="209">
        <v>78</v>
      </c>
      <c r="AF54" s="211">
        <v>5250</v>
      </c>
      <c r="AG54" s="211">
        <f t="shared" si="9"/>
        <v>1312.5</v>
      </c>
      <c r="AH54" s="167">
        <v>149</v>
      </c>
      <c r="AI54" s="167">
        <v>9651</v>
      </c>
      <c r="AJ54" s="211">
        <f t="shared" si="10"/>
        <v>2412.75</v>
      </c>
      <c r="AK54" s="212">
        <v>193</v>
      </c>
      <c r="AL54" s="212">
        <v>12687</v>
      </c>
      <c r="AM54" s="213">
        <f t="shared" si="11"/>
        <v>3171.75</v>
      </c>
      <c r="AN54" s="214">
        <v>210</v>
      </c>
      <c r="AO54" s="168">
        <v>14266</v>
      </c>
      <c r="AP54" s="167">
        <f t="shared" si="2"/>
        <v>3566.5</v>
      </c>
      <c r="AQ54" s="245">
        <v>131</v>
      </c>
      <c r="AR54" s="245">
        <v>9537</v>
      </c>
      <c r="AS54" s="246">
        <f t="shared" si="12"/>
        <v>2384.25</v>
      </c>
    </row>
    <row r="55" spans="1:45" ht="14.65" customHeight="1">
      <c r="A55" s="1">
        <v>53</v>
      </c>
      <c r="B55" s="6" t="s">
        <v>101</v>
      </c>
      <c r="C55" s="1" t="str">
        <f>VLOOKUP(B55,Remark!G:H,2,0)</f>
        <v>Kerry</v>
      </c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208"/>
      <c r="Q55" s="70"/>
      <c r="R55" s="70"/>
      <c r="S55" s="70">
        <v>29</v>
      </c>
      <c r="T55" s="70">
        <v>2511</v>
      </c>
      <c r="U55" s="209">
        <f t="shared" si="13"/>
        <v>627.75</v>
      </c>
      <c r="V55" s="70">
        <f>VLOOKUP(A55,[1]sum!$A$2:$H$154,7,FALSE)</f>
        <v>51</v>
      </c>
      <c r="W55" s="70">
        <f>VLOOKUP(A55,[1]sum!$A$2:$H$154,8,FALSE)</f>
        <v>3493</v>
      </c>
      <c r="X55" s="209">
        <f t="shared" si="6"/>
        <v>873.25</v>
      </c>
      <c r="Y55" s="208">
        <v>49</v>
      </c>
      <c r="Z55" s="70">
        <v>4319</v>
      </c>
      <c r="AA55" s="209">
        <f t="shared" si="7"/>
        <v>1079.75</v>
      </c>
      <c r="AB55" s="208">
        <v>145</v>
      </c>
      <c r="AC55" s="70">
        <v>10371</v>
      </c>
      <c r="AD55" s="209">
        <f t="shared" si="8"/>
        <v>2592.75</v>
      </c>
      <c r="AE55" s="209">
        <v>141</v>
      </c>
      <c r="AF55" s="211">
        <v>9951</v>
      </c>
      <c r="AG55" s="211">
        <f t="shared" si="9"/>
        <v>2487.75</v>
      </c>
      <c r="AH55" s="167">
        <v>173</v>
      </c>
      <c r="AI55" s="167">
        <v>10199</v>
      </c>
      <c r="AJ55" s="211">
        <f t="shared" si="10"/>
        <v>2549.75</v>
      </c>
      <c r="AK55" s="212">
        <v>82</v>
      </c>
      <c r="AL55" s="212">
        <v>6914</v>
      </c>
      <c r="AM55" s="213">
        <f t="shared" si="11"/>
        <v>1728.5</v>
      </c>
      <c r="AN55" s="214">
        <v>118</v>
      </c>
      <c r="AO55" s="168">
        <v>9022</v>
      </c>
      <c r="AP55" s="167">
        <f t="shared" si="2"/>
        <v>2255.5</v>
      </c>
      <c r="AQ55" s="245">
        <v>98</v>
      </c>
      <c r="AR55" s="245">
        <v>9010</v>
      </c>
      <c r="AS55" s="246">
        <f t="shared" si="12"/>
        <v>2252.5</v>
      </c>
    </row>
    <row r="56" spans="1:45" ht="14.65" customHeight="1">
      <c r="A56" s="1">
        <v>54</v>
      </c>
      <c r="B56" s="6" t="s">
        <v>102</v>
      </c>
      <c r="C56" s="1" t="str">
        <f>VLOOKUP(B56,Remark!G:H,2,0)</f>
        <v>Kerry</v>
      </c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208"/>
      <c r="Q56" s="70"/>
      <c r="R56" s="70"/>
      <c r="S56" s="70">
        <v>31</v>
      </c>
      <c r="T56" s="70">
        <v>2629</v>
      </c>
      <c r="U56" s="209">
        <f t="shared" si="13"/>
        <v>657.25</v>
      </c>
      <c r="V56" s="70">
        <f>VLOOKUP(A56,[1]sum!$A$2:$H$154,7,FALSE)</f>
        <v>78</v>
      </c>
      <c r="W56" s="70">
        <f>VLOOKUP(A56,[1]sum!$A$2:$H$154,8,FALSE)</f>
        <v>5242</v>
      </c>
      <c r="X56" s="209">
        <f t="shared" si="6"/>
        <v>1310.5</v>
      </c>
      <c r="Y56" s="208">
        <v>80</v>
      </c>
      <c r="Z56" s="70">
        <v>4880</v>
      </c>
      <c r="AA56" s="209">
        <f t="shared" si="7"/>
        <v>1220</v>
      </c>
      <c r="AB56" s="208">
        <v>82</v>
      </c>
      <c r="AC56" s="70">
        <v>5758</v>
      </c>
      <c r="AD56" s="209">
        <f t="shared" si="8"/>
        <v>1439.5</v>
      </c>
      <c r="AE56" s="209">
        <v>145</v>
      </c>
      <c r="AF56" s="211">
        <v>9827</v>
      </c>
      <c r="AG56" s="211">
        <f t="shared" si="9"/>
        <v>2456.75</v>
      </c>
      <c r="AH56" s="167">
        <v>129</v>
      </c>
      <c r="AI56" s="167">
        <v>9851</v>
      </c>
      <c r="AJ56" s="211">
        <f t="shared" si="10"/>
        <v>2462.75</v>
      </c>
      <c r="AK56" s="212">
        <v>259</v>
      </c>
      <c r="AL56" s="212">
        <v>16669</v>
      </c>
      <c r="AM56" s="213">
        <f t="shared" si="11"/>
        <v>4167.25</v>
      </c>
      <c r="AN56" s="214">
        <v>192</v>
      </c>
      <c r="AO56" s="168">
        <v>13452</v>
      </c>
      <c r="AP56" s="167">
        <f t="shared" si="2"/>
        <v>3363</v>
      </c>
      <c r="AQ56" s="245">
        <v>175</v>
      </c>
      <c r="AR56" s="245">
        <v>12233</v>
      </c>
      <c r="AS56" s="246">
        <f t="shared" si="12"/>
        <v>3058.25</v>
      </c>
    </row>
    <row r="57" spans="1:45" ht="14.65" customHeight="1">
      <c r="A57" s="1">
        <v>55</v>
      </c>
      <c r="B57" s="6" t="s">
        <v>103</v>
      </c>
      <c r="C57" s="1" t="str">
        <f>VLOOKUP(B57,Remark!G:H,2,0)</f>
        <v>Kerry</v>
      </c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208"/>
      <c r="Q57" s="70"/>
      <c r="R57" s="70"/>
      <c r="S57" s="70"/>
      <c r="T57" s="70">
        <v>0</v>
      </c>
      <c r="U57" s="209">
        <f t="shared" si="13"/>
        <v>0</v>
      </c>
      <c r="V57" s="70">
        <f>VLOOKUP(A57,[1]sum!$A$2:$H$154,7,FALSE)</f>
        <v>112</v>
      </c>
      <c r="W57" s="70">
        <f>VLOOKUP(A57,[1]sum!$A$2:$H$154,8,FALSE)</f>
        <v>7444</v>
      </c>
      <c r="X57" s="209">
        <f t="shared" si="6"/>
        <v>1861</v>
      </c>
      <c r="Y57" s="208">
        <v>99</v>
      </c>
      <c r="Z57" s="70">
        <v>6013</v>
      </c>
      <c r="AA57" s="209">
        <f t="shared" si="7"/>
        <v>1503.25</v>
      </c>
      <c r="AB57" s="208">
        <v>87</v>
      </c>
      <c r="AC57" s="70">
        <v>5841</v>
      </c>
      <c r="AD57" s="209">
        <f t="shared" si="8"/>
        <v>1460.25</v>
      </c>
      <c r="AE57" s="209">
        <v>126</v>
      </c>
      <c r="AF57" s="211">
        <v>7626</v>
      </c>
      <c r="AG57" s="211">
        <f t="shared" si="9"/>
        <v>1906.5</v>
      </c>
      <c r="AH57" s="167">
        <v>70</v>
      </c>
      <c r="AI57" s="167">
        <v>4506</v>
      </c>
      <c r="AJ57" s="211">
        <f t="shared" si="10"/>
        <v>1126.5</v>
      </c>
      <c r="AK57" s="212">
        <v>94</v>
      </c>
      <c r="AL57" s="212">
        <v>5930</v>
      </c>
      <c r="AM57" s="213">
        <f t="shared" si="11"/>
        <v>1482.5</v>
      </c>
      <c r="AN57" s="214">
        <v>103</v>
      </c>
      <c r="AO57" s="168">
        <v>6965</v>
      </c>
      <c r="AP57" s="167">
        <f t="shared" si="2"/>
        <v>1741.25</v>
      </c>
      <c r="AQ57" s="245">
        <v>80</v>
      </c>
      <c r="AR57" s="245">
        <v>5332</v>
      </c>
      <c r="AS57" s="246">
        <f t="shared" si="12"/>
        <v>1333</v>
      </c>
    </row>
    <row r="58" spans="1:45" ht="14.65" customHeight="1">
      <c r="A58" s="1">
        <v>56</v>
      </c>
      <c r="B58" s="6" t="s">
        <v>104</v>
      </c>
      <c r="C58" s="1" t="str">
        <f>VLOOKUP(B58,Remark!G:H,2,0)</f>
        <v>Kerry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208"/>
      <c r="Q58" s="70"/>
      <c r="R58" s="70"/>
      <c r="S58" s="70">
        <v>71</v>
      </c>
      <c r="T58" s="70">
        <v>5529</v>
      </c>
      <c r="U58" s="209">
        <f t="shared" si="13"/>
        <v>1382.25</v>
      </c>
      <c r="V58" s="70">
        <f>VLOOKUP(A58,[1]sum!$A$2:$H$154,7,FALSE)</f>
        <v>93</v>
      </c>
      <c r="W58" s="70">
        <f>VLOOKUP(A58,[1]sum!$A$2:$H$154,8,FALSE)</f>
        <v>7459</v>
      </c>
      <c r="X58" s="209">
        <f t="shared" si="6"/>
        <v>1864.75</v>
      </c>
      <c r="Y58" s="208">
        <v>122</v>
      </c>
      <c r="Z58" s="70">
        <v>7662</v>
      </c>
      <c r="AA58" s="209">
        <f t="shared" si="7"/>
        <v>1915.5</v>
      </c>
      <c r="AB58" s="208">
        <v>78</v>
      </c>
      <c r="AC58" s="70">
        <v>4798</v>
      </c>
      <c r="AD58" s="209">
        <f t="shared" si="8"/>
        <v>1199.5</v>
      </c>
      <c r="AE58" s="209">
        <v>94</v>
      </c>
      <c r="AF58" s="211">
        <v>5606</v>
      </c>
      <c r="AG58" s="211">
        <f t="shared" si="9"/>
        <v>1401.5</v>
      </c>
      <c r="AH58" s="167">
        <v>122</v>
      </c>
      <c r="AI58" s="167">
        <v>6318</v>
      </c>
      <c r="AJ58" s="211">
        <f t="shared" si="10"/>
        <v>1579.5</v>
      </c>
      <c r="AK58" s="212">
        <v>128</v>
      </c>
      <c r="AL58" s="212">
        <v>6880</v>
      </c>
      <c r="AM58" s="213">
        <f t="shared" si="11"/>
        <v>1720</v>
      </c>
      <c r="AN58" s="214">
        <v>155</v>
      </c>
      <c r="AO58" s="168">
        <v>9621</v>
      </c>
      <c r="AP58" s="167">
        <f t="shared" si="2"/>
        <v>2405.25</v>
      </c>
      <c r="AQ58" s="245">
        <v>111</v>
      </c>
      <c r="AR58" s="245">
        <v>6313</v>
      </c>
      <c r="AS58" s="246">
        <f t="shared" si="12"/>
        <v>1578.25</v>
      </c>
    </row>
    <row r="59" spans="1:45" ht="14.65" customHeight="1">
      <c r="A59" s="1">
        <v>57</v>
      </c>
      <c r="B59" s="6" t="s">
        <v>105</v>
      </c>
      <c r="C59" s="1" t="str">
        <f>VLOOKUP(B59,Remark!G:H,2,0)</f>
        <v>Kerry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208"/>
      <c r="Q59" s="70"/>
      <c r="R59" s="70"/>
      <c r="S59" s="70">
        <v>40</v>
      </c>
      <c r="T59" s="70">
        <v>3572</v>
      </c>
      <c r="U59" s="209">
        <f t="shared" si="13"/>
        <v>893</v>
      </c>
      <c r="V59" s="70">
        <f>VLOOKUP(A59,[1]sum!$A$2:$H$154,7,FALSE)</f>
        <v>145</v>
      </c>
      <c r="W59" s="70">
        <f>VLOOKUP(A59,[1]sum!$A$2:$H$154,8,FALSE)</f>
        <v>10027</v>
      </c>
      <c r="X59" s="209">
        <f t="shared" si="6"/>
        <v>2506.75</v>
      </c>
      <c r="Y59" s="208">
        <v>97</v>
      </c>
      <c r="Z59" s="70">
        <v>6779</v>
      </c>
      <c r="AA59" s="209">
        <f t="shared" si="7"/>
        <v>1694.75</v>
      </c>
      <c r="AB59" s="208">
        <v>29</v>
      </c>
      <c r="AC59" s="70">
        <v>1979</v>
      </c>
      <c r="AD59" s="209">
        <f t="shared" si="8"/>
        <v>494.75</v>
      </c>
      <c r="AE59" s="209">
        <v>69</v>
      </c>
      <c r="AF59" s="211">
        <v>4927</v>
      </c>
      <c r="AG59" s="211">
        <f t="shared" si="9"/>
        <v>1231.75</v>
      </c>
      <c r="AH59" s="167">
        <v>72</v>
      </c>
      <c r="AI59" s="167">
        <v>4280</v>
      </c>
      <c r="AJ59" s="211">
        <f t="shared" si="10"/>
        <v>1070</v>
      </c>
      <c r="AK59" s="212">
        <v>80</v>
      </c>
      <c r="AL59" s="212">
        <v>4968</v>
      </c>
      <c r="AM59" s="213">
        <f t="shared" si="11"/>
        <v>1242</v>
      </c>
      <c r="AN59" s="214">
        <v>73</v>
      </c>
      <c r="AO59" s="168">
        <v>5587</v>
      </c>
      <c r="AP59" s="167">
        <f t="shared" si="2"/>
        <v>1396.75</v>
      </c>
      <c r="AQ59" s="245">
        <v>67</v>
      </c>
      <c r="AR59" s="245">
        <v>4429</v>
      </c>
      <c r="AS59" s="246">
        <f t="shared" si="12"/>
        <v>1107.25</v>
      </c>
    </row>
    <row r="60" spans="1:45" ht="14.65" customHeight="1">
      <c r="A60" s="1">
        <v>58</v>
      </c>
      <c r="B60" s="6" t="s">
        <v>106</v>
      </c>
      <c r="C60" s="1" t="str">
        <f>VLOOKUP(B60,Remark!G:H,2,0)</f>
        <v>Kerry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208"/>
      <c r="Q60" s="70"/>
      <c r="R60" s="70"/>
      <c r="S60" s="70">
        <v>59</v>
      </c>
      <c r="T60" s="70">
        <v>3749</v>
      </c>
      <c r="U60" s="209">
        <f t="shared" si="13"/>
        <v>937.25</v>
      </c>
      <c r="V60" s="70">
        <f>VLOOKUP(A60,[1]sum!$A$2:$H$154,7,FALSE)</f>
        <v>109</v>
      </c>
      <c r="W60" s="70">
        <f>VLOOKUP(A60,[1]sum!$A$2:$H$154,8,FALSE)</f>
        <v>7011</v>
      </c>
      <c r="X60" s="209">
        <f t="shared" si="6"/>
        <v>1752.75</v>
      </c>
      <c r="Y60" s="208">
        <v>122</v>
      </c>
      <c r="Z60" s="70">
        <v>7658</v>
      </c>
      <c r="AA60" s="209">
        <f t="shared" si="7"/>
        <v>1914.5</v>
      </c>
      <c r="AB60" s="208">
        <v>116</v>
      </c>
      <c r="AC60" s="70">
        <v>6076</v>
      </c>
      <c r="AD60" s="209">
        <f t="shared" si="8"/>
        <v>1519</v>
      </c>
      <c r="AE60" s="209">
        <v>132</v>
      </c>
      <c r="AF60" s="211">
        <v>8596</v>
      </c>
      <c r="AG60" s="211">
        <f t="shared" si="9"/>
        <v>2149</v>
      </c>
      <c r="AH60" s="167">
        <v>139</v>
      </c>
      <c r="AI60" s="167">
        <v>8265</v>
      </c>
      <c r="AJ60" s="211">
        <f t="shared" si="10"/>
        <v>2066.25</v>
      </c>
      <c r="AK60" s="212">
        <v>121</v>
      </c>
      <c r="AL60" s="212">
        <v>7991</v>
      </c>
      <c r="AM60" s="213">
        <f t="shared" si="11"/>
        <v>1997.75</v>
      </c>
      <c r="AN60" s="214">
        <v>168</v>
      </c>
      <c r="AO60" s="168">
        <v>9348</v>
      </c>
      <c r="AP60" s="167">
        <f t="shared" si="2"/>
        <v>2337</v>
      </c>
      <c r="AQ60" s="245">
        <v>132</v>
      </c>
      <c r="AR60" s="245">
        <v>7276</v>
      </c>
      <c r="AS60" s="246">
        <f t="shared" si="12"/>
        <v>1819</v>
      </c>
    </row>
    <row r="61" spans="1:45" ht="14.65" customHeight="1">
      <c r="A61" s="1">
        <v>59</v>
      </c>
      <c r="B61" s="6" t="s">
        <v>107</v>
      </c>
      <c r="C61" s="1" t="str">
        <f>VLOOKUP(B61,Remark!G:H,2,0)</f>
        <v>Kerry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208"/>
      <c r="Q61" s="70"/>
      <c r="R61" s="70"/>
      <c r="S61" s="70">
        <v>46</v>
      </c>
      <c r="T61" s="70">
        <v>2902</v>
      </c>
      <c r="U61" s="209">
        <f t="shared" si="13"/>
        <v>725.5</v>
      </c>
      <c r="V61" s="70">
        <f>VLOOKUP(A61,[1]sum!$A$2:$H$154,7,FALSE)</f>
        <v>95</v>
      </c>
      <c r="W61" s="70">
        <f>VLOOKUP(A61,[1]sum!$A$2:$H$154,8,FALSE)</f>
        <v>6165</v>
      </c>
      <c r="X61" s="209">
        <f t="shared" si="6"/>
        <v>1541.25</v>
      </c>
      <c r="Y61" s="208">
        <v>58</v>
      </c>
      <c r="Z61" s="70">
        <v>4614</v>
      </c>
      <c r="AA61" s="209">
        <f t="shared" si="7"/>
        <v>1153.5</v>
      </c>
      <c r="AB61" s="208">
        <v>117</v>
      </c>
      <c r="AC61" s="70">
        <v>7063</v>
      </c>
      <c r="AD61" s="209">
        <f t="shared" si="8"/>
        <v>1765.75</v>
      </c>
      <c r="AE61" s="209">
        <v>154</v>
      </c>
      <c r="AF61" s="211">
        <v>8962</v>
      </c>
      <c r="AG61" s="211">
        <f t="shared" si="9"/>
        <v>2240.5</v>
      </c>
      <c r="AH61" s="167">
        <v>191</v>
      </c>
      <c r="AI61" s="167">
        <v>10665</v>
      </c>
      <c r="AJ61" s="211">
        <f t="shared" si="10"/>
        <v>2666.25</v>
      </c>
      <c r="AK61" s="212">
        <v>191</v>
      </c>
      <c r="AL61" s="212">
        <v>10865</v>
      </c>
      <c r="AM61" s="213">
        <f t="shared" si="11"/>
        <v>2716.25</v>
      </c>
      <c r="AN61" s="214">
        <v>265</v>
      </c>
      <c r="AO61" s="168">
        <v>15291</v>
      </c>
      <c r="AP61" s="167">
        <f t="shared" si="2"/>
        <v>3822.75</v>
      </c>
      <c r="AQ61" s="245">
        <v>394</v>
      </c>
      <c r="AR61" s="245">
        <v>25494</v>
      </c>
      <c r="AS61" s="246">
        <f t="shared" si="12"/>
        <v>6373.5</v>
      </c>
    </row>
    <row r="62" spans="1:45" ht="14.65" customHeight="1">
      <c r="A62" s="1">
        <v>60</v>
      </c>
      <c r="B62" s="6" t="s">
        <v>108</v>
      </c>
      <c r="C62" s="1" t="str">
        <f>VLOOKUP(B62,Remark!G:H,2,0)</f>
        <v>Kerry</v>
      </c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208"/>
      <c r="Q62" s="70"/>
      <c r="R62" s="70"/>
      <c r="S62" s="70">
        <v>37</v>
      </c>
      <c r="T62" s="70">
        <v>2655</v>
      </c>
      <c r="U62" s="209">
        <f t="shared" si="13"/>
        <v>663.75</v>
      </c>
      <c r="V62" s="70">
        <f>VLOOKUP(A62,[1]sum!$A$2:$H$154,7,FALSE)</f>
        <v>49</v>
      </c>
      <c r="W62" s="70">
        <f>VLOOKUP(A62,[1]sum!$A$2:$H$154,8,FALSE)</f>
        <v>3163</v>
      </c>
      <c r="X62" s="209">
        <f t="shared" si="6"/>
        <v>790.75</v>
      </c>
      <c r="Y62" s="208">
        <v>67</v>
      </c>
      <c r="Z62" s="70">
        <v>5033</v>
      </c>
      <c r="AA62" s="209">
        <f t="shared" si="7"/>
        <v>1258.25</v>
      </c>
      <c r="AB62" s="208">
        <v>88</v>
      </c>
      <c r="AC62" s="70">
        <v>6020</v>
      </c>
      <c r="AD62" s="209">
        <f t="shared" si="8"/>
        <v>1505</v>
      </c>
      <c r="AE62" s="209">
        <v>90</v>
      </c>
      <c r="AF62" s="211">
        <v>6370</v>
      </c>
      <c r="AG62" s="211">
        <f t="shared" si="9"/>
        <v>1592.5</v>
      </c>
      <c r="AH62" s="167">
        <v>100</v>
      </c>
      <c r="AI62" s="167">
        <v>7284</v>
      </c>
      <c r="AJ62" s="211">
        <f t="shared" si="10"/>
        <v>1821</v>
      </c>
      <c r="AK62" s="212">
        <v>94</v>
      </c>
      <c r="AL62" s="212">
        <v>8334</v>
      </c>
      <c r="AM62" s="213">
        <f t="shared" si="11"/>
        <v>2083.5</v>
      </c>
      <c r="AN62" s="214">
        <v>181</v>
      </c>
      <c r="AO62" s="168">
        <v>15783</v>
      </c>
      <c r="AP62" s="167">
        <f t="shared" si="2"/>
        <v>3945.75</v>
      </c>
      <c r="AQ62" s="245">
        <v>150</v>
      </c>
      <c r="AR62" s="245">
        <v>11438</v>
      </c>
      <c r="AS62" s="246">
        <f t="shared" si="12"/>
        <v>2859.5</v>
      </c>
    </row>
    <row r="63" spans="1:45" ht="14.65" customHeight="1">
      <c r="A63" s="1">
        <v>61</v>
      </c>
      <c r="B63" s="6" t="s">
        <v>109</v>
      </c>
      <c r="C63" s="1" t="str">
        <f>VLOOKUP(B63,Remark!G:H,2,0)</f>
        <v>Kerry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208"/>
      <c r="Q63" s="70"/>
      <c r="R63" s="70"/>
      <c r="S63" s="70">
        <v>25</v>
      </c>
      <c r="T63" s="70">
        <v>1991</v>
      </c>
      <c r="U63" s="209">
        <f t="shared" si="13"/>
        <v>497.75</v>
      </c>
      <c r="V63" s="70">
        <f>VLOOKUP(A63,[1]sum!$A$2:$H$154,7,FALSE)</f>
        <v>71</v>
      </c>
      <c r="W63" s="70">
        <f>VLOOKUP(A63,[1]sum!$A$2:$H$154,8,FALSE)</f>
        <v>5209</v>
      </c>
      <c r="X63" s="209">
        <f t="shared" si="6"/>
        <v>1302.25</v>
      </c>
      <c r="Y63" s="208">
        <v>97</v>
      </c>
      <c r="Z63" s="70">
        <v>5823</v>
      </c>
      <c r="AA63" s="209">
        <f t="shared" si="7"/>
        <v>1455.75</v>
      </c>
      <c r="AB63" s="208">
        <v>61</v>
      </c>
      <c r="AC63" s="70">
        <v>3451</v>
      </c>
      <c r="AD63" s="209">
        <f t="shared" si="8"/>
        <v>862.75</v>
      </c>
      <c r="AE63" s="209">
        <v>48</v>
      </c>
      <c r="AF63" s="211">
        <v>2848</v>
      </c>
      <c r="AG63" s="211">
        <f t="shared" si="9"/>
        <v>712</v>
      </c>
      <c r="AH63" s="167">
        <v>58</v>
      </c>
      <c r="AI63" s="167">
        <v>3494</v>
      </c>
      <c r="AJ63" s="211">
        <f t="shared" si="10"/>
        <v>873.5</v>
      </c>
      <c r="AK63" s="212">
        <v>121</v>
      </c>
      <c r="AL63" s="212">
        <v>6751</v>
      </c>
      <c r="AM63" s="213">
        <f t="shared" si="11"/>
        <v>1687.75</v>
      </c>
      <c r="AN63" s="214">
        <v>100</v>
      </c>
      <c r="AO63" s="168">
        <v>6656</v>
      </c>
      <c r="AP63" s="167">
        <f t="shared" si="2"/>
        <v>1664</v>
      </c>
      <c r="AQ63" s="245">
        <v>235</v>
      </c>
      <c r="AR63" s="245">
        <v>14285</v>
      </c>
      <c r="AS63" s="246">
        <f t="shared" si="12"/>
        <v>3571.25</v>
      </c>
    </row>
    <row r="64" spans="1:45" ht="14.65" customHeight="1">
      <c r="A64" s="1">
        <v>62</v>
      </c>
      <c r="B64" s="6" t="s">
        <v>110</v>
      </c>
      <c r="C64" s="1" t="str">
        <f>VLOOKUP(B64,Remark!G:H,2,0)</f>
        <v>Kerry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208"/>
      <c r="Q64" s="70"/>
      <c r="R64" s="70"/>
      <c r="S64" s="70">
        <v>22</v>
      </c>
      <c r="T64" s="70">
        <v>1242</v>
      </c>
      <c r="U64" s="209">
        <f t="shared" si="13"/>
        <v>310.5</v>
      </c>
      <c r="V64" s="70">
        <f>VLOOKUP(A64,[1]sum!$A$2:$H$154,7,FALSE)</f>
        <v>76</v>
      </c>
      <c r="W64" s="70">
        <f>VLOOKUP(A64,[1]sum!$A$2:$H$154,8,FALSE)</f>
        <v>4852</v>
      </c>
      <c r="X64" s="209">
        <f t="shared" si="6"/>
        <v>1213</v>
      </c>
      <c r="Y64" s="208">
        <v>54</v>
      </c>
      <c r="Z64" s="70">
        <v>3254</v>
      </c>
      <c r="AA64" s="209">
        <f t="shared" si="7"/>
        <v>813.5</v>
      </c>
      <c r="AB64" s="208">
        <v>76</v>
      </c>
      <c r="AC64" s="70">
        <v>4936</v>
      </c>
      <c r="AD64" s="209">
        <f t="shared" si="8"/>
        <v>1234</v>
      </c>
      <c r="AE64" s="209">
        <v>100</v>
      </c>
      <c r="AF64" s="211">
        <v>6196</v>
      </c>
      <c r="AG64" s="211">
        <f t="shared" si="9"/>
        <v>1549</v>
      </c>
      <c r="AH64" s="167">
        <v>174</v>
      </c>
      <c r="AI64" s="167">
        <v>8818</v>
      </c>
      <c r="AJ64" s="211">
        <f t="shared" si="10"/>
        <v>2204.5</v>
      </c>
      <c r="AK64" s="212">
        <v>171</v>
      </c>
      <c r="AL64" s="212">
        <v>10085</v>
      </c>
      <c r="AM64" s="213">
        <f t="shared" si="11"/>
        <v>2521.25</v>
      </c>
      <c r="AN64" s="214">
        <v>80</v>
      </c>
      <c r="AO64" s="168">
        <v>5388</v>
      </c>
      <c r="AP64" s="167">
        <f t="shared" si="2"/>
        <v>1347</v>
      </c>
      <c r="AQ64" s="245">
        <v>115</v>
      </c>
      <c r="AR64" s="245">
        <v>6721</v>
      </c>
      <c r="AS64" s="246">
        <f t="shared" si="12"/>
        <v>1680.25</v>
      </c>
    </row>
    <row r="65" spans="1:45" ht="14.65" customHeight="1">
      <c r="A65" s="1">
        <v>63</v>
      </c>
      <c r="B65" s="6" t="s">
        <v>111</v>
      </c>
      <c r="C65" s="1" t="str">
        <f>VLOOKUP(B65,Remark!G:H,2,0)</f>
        <v>Kerry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208"/>
      <c r="Q65" s="70"/>
      <c r="R65" s="70"/>
      <c r="S65" s="70"/>
      <c r="T65" s="70"/>
      <c r="U65" s="209">
        <f t="shared" si="13"/>
        <v>0</v>
      </c>
      <c r="V65" s="70">
        <f>VLOOKUP(A65,[1]sum!$A$2:$H$154,7,FALSE)</f>
        <v>53</v>
      </c>
      <c r="W65" s="70">
        <f>VLOOKUP(A65,[1]sum!$A$2:$H$154,8,FALSE)</f>
        <v>3595</v>
      </c>
      <c r="X65" s="209">
        <f t="shared" si="6"/>
        <v>898.75</v>
      </c>
      <c r="Y65" s="208">
        <v>194</v>
      </c>
      <c r="Z65" s="70">
        <v>12458</v>
      </c>
      <c r="AA65" s="209">
        <f t="shared" si="7"/>
        <v>3114.5</v>
      </c>
      <c r="AB65" s="208">
        <v>157</v>
      </c>
      <c r="AC65" s="70">
        <v>11559</v>
      </c>
      <c r="AD65" s="209">
        <f t="shared" si="8"/>
        <v>2889.75</v>
      </c>
      <c r="AE65" s="209">
        <v>324</v>
      </c>
      <c r="AF65" s="211">
        <v>19636</v>
      </c>
      <c r="AG65" s="211">
        <f t="shared" si="9"/>
        <v>4909</v>
      </c>
      <c r="AH65" s="167">
        <v>375</v>
      </c>
      <c r="AI65" s="167">
        <v>21589</v>
      </c>
      <c r="AJ65" s="211">
        <f t="shared" si="10"/>
        <v>5397.25</v>
      </c>
      <c r="AK65" s="212">
        <v>423</v>
      </c>
      <c r="AL65" s="212">
        <v>24197</v>
      </c>
      <c r="AM65" s="213">
        <f t="shared" si="11"/>
        <v>6049.25</v>
      </c>
      <c r="AN65" s="214">
        <v>443</v>
      </c>
      <c r="AO65" s="168">
        <v>28173</v>
      </c>
      <c r="AP65" s="167">
        <f t="shared" si="2"/>
        <v>7043.25</v>
      </c>
      <c r="AQ65" s="245">
        <v>408</v>
      </c>
      <c r="AR65" s="245">
        <v>26100</v>
      </c>
      <c r="AS65" s="246">
        <f t="shared" si="12"/>
        <v>6525</v>
      </c>
    </row>
    <row r="66" spans="1:45" ht="14.65" customHeight="1">
      <c r="A66" s="1">
        <v>64</v>
      </c>
      <c r="B66" s="6" t="s">
        <v>112</v>
      </c>
      <c r="C66" s="1" t="str">
        <f>VLOOKUP(B66,Remark!G:H,2,0)</f>
        <v>Kerry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208"/>
      <c r="Q66" s="70"/>
      <c r="R66" s="70"/>
      <c r="S66" s="70">
        <v>38</v>
      </c>
      <c r="T66" s="70">
        <v>2578</v>
      </c>
      <c r="U66" s="209">
        <f t="shared" si="13"/>
        <v>644.5</v>
      </c>
      <c r="V66" s="70">
        <f>VLOOKUP(A66,[1]sum!$A$2:$H$154,7,FALSE)</f>
        <v>103</v>
      </c>
      <c r="W66" s="70">
        <f>VLOOKUP(A66,[1]sum!$A$2:$H$154,8,FALSE)</f>
        <v>6661</v>
      </c>
      <c r="X66" s="209">
        <f t="shared" si="6"/>
        <v>1665.25</v>
      </c>
      <c r="Y66" s="208">
        <v>88</v>
      </c>
      <c r="Z66" s="70">
        <v>5476</v>
      </c>
      <c r="AA66" s="209">
        <f t="shared" si="7"/>
        <v>1369</v>
      </c>
      <c r="AB66" s="208">
        <v>88</v>
      </c>
      <c r="AC66" s="70">
        <v>5968</v>
      </c>
      <c r="AD66" s="209">
        <f t="shared" si="8"/>
        <v>1492</v>
      </c>
      <c r="AE66" s="209">
        <v>135</v>
      </c>
      <c r="AF66" s="211">
        <v>8585</v>
      </c>
      <c r="AG66" s="211">
        <f t="shared" si="9"/>
        <v>2146.25</v>
      </c>
      <c r="AH66" s="167">
        <v>185</v>
      </c>
      <c r="AI66" s="167">
        <v>10619</v>
      </c>
      <c r="AJ66" s="211">
        <f t="shared" si="10"/>
        <v>2654.75</v>
      </c>
      <c r="AK66" s="212">
        <v>150</v>
      </c>
      <c r="AL66" s="212">
        <v>9398</v>
      </c>
      <c r="AM66" s="213">
        <f t="shared" si="11"/>
        <v>2349.5</v>
      </c>
      <c r="AN66" s="214">
        <v>139</v>
      </c>
      <c r="AO66" s="168">
        <v>9369</v>
      </c>
      <c r="AP66" s="167">
        <f t="shared" si="2"/>
        <v>2342.25</v>
      </c>
      <c r="AQ66" s="245">
        <v>198</v>
      </c>
      <c r="AR66" s="245">
        <v>11522</v>
      </c>
      <c r="AS66" s="246">
        <f t="shared" si="12"/>
        <v>2880.5</v>
      </c>
    </row>
    <row r="67" spans="1:45" ht="14.65" customHeight="1">
      <c r="A67" s="1">
        <v>65</v>
      </c>
      <c r="B67" s="6" t="s">
        <v>113</v>
      </c>
      <c r="C67" s="1" t="str">
        <f>VLOOKUP(B67,Remark!G:H,2,0)</f>
        <v>Kerry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208"/>
      <c r="Q67" s="70"/>
      <c r="R67" s="70"/>
      <c r="S67" s="70">
        <v>12</v>
      </c>
      <c r="T67" s="70">
        <v>616</v>
      </c>
      <c r="U67" s="209">
        <f t="shared" ref="U67:U71" si="14">T67*25%</f>
        <v>154</v>
      </c>
      <c r="V67" s="70">
        <f>VLOOKUP(A67,[1]sum!$A$2:$H$154,7,FALSE)</f>
        <v>29</v>
      </c>
      <c r="W67" s="70">
        <f>VLOOKUP(A67,[1]sum!$A$2:$H$154,8,FALSE)</f>
        <v>1835</v>
      </c>
      <c r="X67" s="209">
        <f t="shared" si="6"/>
        <v>458.75</v>
      </c>
      <c r="Y67" s="208">
        <v>69</v>
      </c>
      <c r="Z67" s="70">
        <v>5155</v>
      </c>
      <c r="AA67" s="209">
        <f t="shared" si="7"/>
        <v>1288.75</v>
      </c>
      <c r="AB67" s="208">
        <v>127</v>
      </c>
      <c r="AC67" s="70">
        <v>7949</v>
      </c>
      <c r="AD67" s="209">
        <f t="shared" si="8"/>
        <v>1987.25</v>
      </c>
      <c r="AE67" s="209">
        <v>92</v>
      </c>
      <c r="AF67" s="211">
        <v>5916</v>
      </c>
      <c r="AG67" s="211">
        <f t="shared" si="9"/>
        <v>1479</v>
      </c>
      <c r="AH67" s="167">
        <v>54</v>
      </c>
      <c r="AI67" s="167">
        <v>3766</v>
      </c>
      <c r="AJ67" s="211">
        <f t="shared" si="10"/>
        <v>941.5</v>
      </c>
      <c r="AK67" s="212">
        <v>6</v>
      </c>
      <c r="AL67" s="212">
        <v>714</v>
      </c>
      <c r="AM67" s="213">
        <f t="shared" si="11"/>
        <v>178.5</v>
      </c>
      <c r="AN67" s="214">
        <v>14</v>
      </c>
      <c r="AO67" s="168">
        <v>926</v>
      </c>
      <c r="AP67" s="167">
        <f t="shared" ref="AP67:AP130" si="15">AO67*25%</f>
        <v>231.5</v>
      </c>
      <c r="AQ67" s="245">
        <v>43</v>
      </c>
      <c r="AR67" s="245">
        <v>3209</v>
      </c>
      <c r="AS67" s="246">
        <f t="shared" si="12"/>
        <v>802.25</v>
      </c>
    </row>
    <row r="68" spans="1:45" ht="14.65" customHeight="1">
      <c r="A68" s="1">
        <v>66</v>
      </c>
      <c r="B68" s="6" t="s">
        <v>114</v>
      </c>
      <c r="C68" s="1" t="str">
        <f>VLOOKUP(B68,Remark!G:H,2,0)</f>
        <v>Kerry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208"/>
      <c r="Q68" s="70"/>
      <c r="R68" s="70"/>
      <c r="S68" s="70">
        <v>46</v>
      </c>
      <c r="T68" s="70">
        <v>3258</v>
      </c>
      <c r="U68" s="209">
        <f t="shared" si="14"/>
        <v>814.5</v>
      </c>
      <c r="V68" s="70">
        <f>VLOOKUP(A68,[1]sum!$A$2:$H$154,7,FALSE)</f>
        <v>76</v>
      </c>
      <c r="W68" s="70">
        <f>VLOOKUP(A68,[1]sum!$A$2:$H$154,8,FALSE)</f>
        <v>5328</v>
      </c>
      <c r="X68" s="209">
        <f t="shared" ref="X68:X131" si="16">W68*25%</f>
        <v>1332</v>
      </c>
      <c r="Y68" s="208">
        <v>147</v>
      </c>
      <c r="Z68" s="70">
        <v>8745</v>
      </c>
      <c r="AA68" s="209">
        <f t="shared" ref="AA68:AA131" si="17">Z68*25%</f>
        <v>2186.25</v>
      </c>
      <c r="AB68" s="208">
        <v>144</v>
      </c>
      <c r="AC68" s="70">
        <v>8128</v>
      </c>
      <c r="AD68" s="209">
        <f t="shared" ref="AD68:AD131" si="18">AC68*25%</f>
        <v>2032</v>
      </c>
      <c r="AE68" s="209">
        <v>152</v>
      </c>
      <c r="AF68" s="211">
        <v>9820</v>
      </c>
      <c r="AG68" s="211">
        <f t="shared" ref="AG68:AG131" si="19">AF68*25%</f>
        <v>2455</v>
      </c>
      <c r="AH68" s="167">
        <v>248</v>
      </c>
      <c r="AI68" s="167">
        <v>14208</v>
      </c>
      <c r="AJ68" s="211">
        <f t="shared" ref="AJ68:AJ131" si="20">AI68*25%</f>
        <v>3552</v>
      </c>
      <c r="AK68" s="212">
        <v>250</v>
      </c>
      <c r="AL68" s="212">
        <v>14622</v>
      </c>
      <c r="AM68" s="213">
        <f t="shared" ref="AM68:AM131" si="21">AL68*25%</f>
        <v>3655.5</v>
      </c>
      <c r="AN68" s="214">
        <v>295</v>
      </c>
      <c r="AO68" s="168">
        <v>16957</v>
      </c>
      <c r="AP68" s="167">
        <f t="shared" si="15"/>
        <v>4239.25</v>
      </c>
      <c r="AQ68" s="245">
        <v>189</v>
      </c>
      <c r="AR68" s="245">
        <v>11559</v>
      </c>
      <c r="AS68" s="246">
        <f t="shared" ref="AS68:AS131" si="22">AR68*25%</f>
        <v>2889.75</v>
      </c>
    </row>
    <row r="69" spans="1:45" ht="14.65" customHeight="1">
      <c r="A69" s="1">
        <v>67</v>
      </c>
      <c r="B69" s="6" t="s">
        <v>115</v>
      </c>
      <c r="C69" s="1" t="str">
        <f>VLOOKUP(B69,Remark!G:H,2,0)</f>
        <v>Kerry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208"/>
      <c r="Q69" s="70"/>
      <c r="R69" s="70"/>
      <c r="S69" s="70">
        <v>15</v>
      </c>
      <c r="T69" s="70">
        <v>1109</v>
      </c>
      <c r="U69" s="209">
        <f t="shared" si="14"/>
        <v>277.25</v>
      </c>
      <c r="V69" s="70">
        <f>VLOOKUP(A69,[1]sum!$A$2:$H$154,7,FALSE)</f>
        <v>74</v>
      </c>
      <c r="W69" s="70">
        <f>VLOOKUP(A69,[1]sum!$A$2:$H$154,8,FALSE)</f>
        <v>5378</v>
      </c>
      <c r="X69" s="209">
        <f t="shared" si="16"/>
        <v>1344.5</v>
      </c>
      <c r="Y69" s="208">
        <v>51</v>
      </c>
      <c r="Z69" s="70">
        <v>3017</v>
      </c>
      <c r="AA69" s="209">
        <f t="shared" si="17"/>
        <v>754.25</v>
      </c>
      <c r="AB69" s="208">
        <v>123</v>
      </c>
      <c r="AC69" s="70">
        <v>6753</v>
      </c>
      <c r="AD69" s="209">
        <f t="shared" si="18"/>
        <v>1688.25</v>
      </c>
      <c r="AE69" s="209">
        <v>116</v>
      </c>
      <c r="AF69" s="211">
        <v>6300</v>
      </c>
      <c r="AG69" s="211">
        <f t="shared" si="19"/>
        <v>1575</v>
      </c>
      <c r="AH69" s="167">
        <v>162</v>
      </c>
      <c r="AI69" s="167">
        <v>8702</v>
      </c>
      <c r="AJ69" s="211">
        <f t="shared" si="20"/>
        <v>2175.5</v>
      </c>
      <c r="AK69" s="212">
        <v>188</v>
      </c>
      <c r="AL69" s="212">
        <v>10048</v>
      </c>
      <c r="AM69" s="213">
        <f t="shared" si="21"/>
        <v>2512</v>
      </c>
      <c r="AN69" s="214">
        <v>186</v>
      </c>
      <c r="AO69" s="168">
        <v>9954</v>
      </c>
      <c r="AP69" s="167">
        <f t="shared" si="15"/>
        <v>2488.5</v>
      </c>
      <c r="AQ69" s="245">
        <v>174</v>
      </c>
      <c r="AR69" s="245">
        <v>9546</v>
      </c>
      <c r="AS69" s="246">
        <f t="shared" si="22"/>
        <v>2386.5</v>
      </c>
    </row>
    <row r="70" spans="1:45" ht="14.65" customHeight="1">
      <c r="A70" s="1">
        <v>68</v>
      </c>
      <c r="B70" s="6" t="s">
        <v>116</v>
      </c>
      <c r="C70" s="1" t="str">
        <f>VLOOKUP(B70,Remark!G:H,2,0)</f>
        <v>Kerry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208"/>
      <c r="Q70" s="70"/>
      <c r="R70" s="70"/>
      <c r="S70" s="70">
        <v>7</v>
      </c>
      <c r="T70" s="70">
        <v>625</v>
      </c>
      <c r="U70" s="209">
        <f t="shared" si="14"/>
        <v>156.25</v>
      </c>
      <c r="V70" s="70">
        <f>VLOOKUP(A70,[1]sum!$A$2:$H$154,7,FALSE)</f>
        <v>15</v>
      </c>
      <c r="W70" s="70">
        <f>VLOOKUP(A70,[1]sum!$A$2:$H$154,8,FALSE)</f>
        <v>1261</v>
      </c>
      <c r="X70" s="209">
        <f t="shared" si="16"/>
        <v>315.25</v>
      </c>
      <c r="Y70" s="208">
        <v>14</v>
      </c>
      <c r="Z70" s="70">
        <v>1174</v>
      </c>
      <c r="AA70" s="209">
        <f t="shared" si="17"/>
        <v>293.5</v>
      </c>
      <c r="AB70" s="208">
        <v>30</v>
      </c>
      <c r="AC70" s="70">
        <v>1874</v>
      </c>
      <c r="AD70" s="209">
        <f t="shared" si="18"/>
        <v>468.5</v>
      </c>
      <c r="AE70" s="209">
        <v>27</v>
      </c>
      <c r="AF70" s="211">
        <v>1729</v>
      </c>
      <c r="AG70" s="211">
        <f t="shared" si="19"/>
        <v>432.25</v>
      </c>
      <c r="AH70" s="167">
        <v>26</v>
      </c>
      <c r="AI70" s="167">
        <v>1694</v>
      </c>
      <c r="AJ70" s="211">
        <f t="shared" si="20"/>
        <v>423.5</v>
      </c>
      <c r="AK70" s="212">
        <v>20</v>
      </c>
      <c r="AL70" s="212">
        <v>1316</v>
      </c>
      <c r="AM70" s="213">
        <f t="shared" si="21"/>
        <v>329</v>
      </c>
      <c r="AN70" s="214">
        <v>17</v>
      </c>
      <c r="AO70" s="168">
        <v>1171</v>
      </c>
      <c r="AP70" s="167">
        <f t="shared" si="15"/>
        <v>292.75</v>
      </c>
      <c r="AQ70" s="245">
        <v>80</v>
      </c>
      <c r="AR70" s="245">
        <v>4480</v>
      </c>
      <c r="AS70" s="246">
        <f t="shared" si="22"/>
        <v>1120</v>
      </c>
    </row>
    <row r="71" spans="1:45" ht="14.65" customHeight="1">
      <c r="A71" s="1">
        <v>69</v>
      </c>
      <c r="B71" s="6" t="s">
        <v>117</v>
      </c>
      <c r="C71" s="1" t="str">
        <f>VLOOKUP(B71,Remark!G:H,2,0)</f>
        <v>Kerry</v>
      </c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208"/>
      <c r="Q71" s="70"/>
      <c r="R71" s="70"/>
      <c r="S71" s="70">
        <v>36</v>
      </c>
      <c r="T71" s="70">
        <v>2244</v>
      </c>
      <c r="U71" s="209">
        <f t="shared" si="14"/>
        <v>561</v>
      </c>
      <c r="V71" s="70">
        <f>VLOOKUP(A71,[1]sum!$A$2:$H$154,7,FALSE)</f>
        <v>76</v>
      </c>
      <c r="W71" s="70">
        <f>VLOOKUP(A71,[1]sum!$A$2:$H$154,8,FALSE)</f>
        <v>5600</v>
      </c>
      <c r="X71" s="209">
        <f t="shared" si="16"/>
        <v>1400</v>
      </c>
      <c r="Y71" s="208">
        <v>184</v>
      </c>
      <c r="Z71" s="70">
        <v>12208</v>
      </c>
      <c r="AA71" s="209">
        <f t="shared" si="17"/>
        <v>3052</v>
      </c>
      <c r="AB71" s="208">
        <v>266</v>
      </c>
      <c r="AC71" s="70">
        <v>16394</v>
      </c>
      <c r="AD71" s="209">
        <f t="shared" si="18"/>
        <v>4098.5</v>
      </c>
      <c r="AE71" s="209">
        <v>278</v>
      </c>
      <c r="AF71" s="211">
        <v>17514</v>
      </c>
      <c r="AG71" s="211">
        <f t="shared" si="19"/>
        <v>4378.5</v>
      </c>
      <c r="AH71" s="167">
        <v>299</v>
      </c>
      <c r="AI71" s="167">
        <v>19425</v>
      </c>
      <c r="AJ71" s="211">
        <f t="shared" si="20"/>
        <v>4856.25</v>
      </c>
      <c r="AK71" s="212">
        <v>367</v>
      </c>
      <c r="AL71" s="212">
        <v>25737</v>
      </c>
      <c r="AM71" s="213">
        <f t="shared" si="21"/>
        <v>6434.25</v>
      </c>
      <c r="AN71" s="214">
        <v>260</v>
      </c>
      <c r="AO71" s="168">
        <v>17184</v>
      </c>
      <c r="AP71" s="167">
        <f t="shared" si="15"/>
        <v>4296</v>
      </c>
      <c r="AQ71" s="245">
        <v>234</v>
      </c>
      <c r="AR71" s="245">
        <v>14838</v>
      </c>
      <c r="AS71" s="246">
        <f t="shared" si="22"/>
        <v>3709.5</v>
      </c>
    </row>
    <row r="72" spans="1:45" ht="14.65" customHeight="1">
      <c r="A72" s="1">
        <v>70</v>
      </c>
      <c r="B72" s="6" t="s">
        <v>118</v>
      </c>
      <c r="C72" s="1" t="str">
        <f>VLOOKUP(B72,Remark!G:H,2,0)</f>
        <v>Kerry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208"/>
      <c r="Q72" s="70"/>
      <c r="R72" s="70"/>
      <c r="S72" s="70"/>
      <c r="T72" s="70"/>
      <c r="U72" s="70"/>
      <c r="V72" s="70">
        <f>VLOOKUP(A72,[1]sum!$A$2:$H$154,7,FALSE)</f>
        <v>28</v>
      </c>
      <c r="W72" s="70">
        <f>VLOOKUP(A72,[1]sum!$A$2:$H$154,8,FALSE)</f>
        <v>1900</v>
      </c>
      <c r="X72" s="209">
        <f t="shared" si="16"/>
        <v>475</v>
      </c>
      <c r="Y72" s="208">
        <v>148</v>
      </c>
      <c r="Z72" s="70">
        <v>10552</v>
      </c>
      <c r="AA72" s="209">
        <f t="shared" si="17"/>
        <v>2638</v>
      </c>
      <c r="AB72" s="208">
        <v>131</v>
      </c>
      <c r="AC72" s="70">
        <v>7833</v>
      </c>
      <c r="AD72" s="209">
        <f t="shared" si="18"/>
        <v>1958.25</v>
      </c>
      <c r="AE72" s="209">
        <v>129</v>
      </c>
      <c r="AF72" s="211">
        <v>8119</v>
      </c>
      <c r="AG72" s="211">
        <f t="shared" si="19"/>
        <v>2029.75</v>
      </c>
      <c r="AH72" s="167">
        <v>143</v>
      </c>
      <c r="AI72" s="167">
        <v>7761</v>
      </c>
      <c r="AJ72" s="211">
        <f t="shared" si="20"/>
        <v>1940.25</v>
      </c>
      <c r="AK72" s="212">
        <v>96</v>
      </c>
      <c r="AL72" s="212">
        <v>5652</v>
      </c>
      <c r="AM72" s="213">
        <f t="shared" si="21"/>
        <v>1413</v>
      </c>
      <c r="AN72" s="214">
        <v>154</v>
      </c>
      <c r="AO72" s="168">
        <v>9606</v>
      </c>
      <c r="AP72" s="167">
        <f t="shared" si="15"/>
        <v>2401.5</v>
      </c>
      <c r="AQ72" s="245">
        <v>60</v>
      </c>
      <c r="AR72" s="245">
        <v>3360</v>
      </c>
      <c r="AS72" s="246">
        <f t="shared" si="22"/>
        <v>840</v>
      </c>
    </row>
    <row r="73" spans="1:45" ht="14.65" customHeight="1">
      <c r="A73" s="1">
        <v>71</v>
      </c>
      <c r="B73" s="6" t="s">
        <v>119</v>
      </c>
      <c r="C73" s="1" t="str">
        <f>VLOOKUP(B73,Remark!G:H,2,0)</f>
        <v>NLCH</v>
      </c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208"/>
      <c r="Q73" s="70"/>
      <c r="R73" s="70"/>
      <c r="S73" s="70"/>
      <c r="T73" s="70"/>
      <c r="U73" s="70"/>
      <c r="V73" s="70">
        <f>VLOOKUP(A73,[1]sum!$A$2:$H$154,7,FALSE)</f>
        <v>55</v>
      </c>
      <c r="W73" s="70">
        <f>VLOOKUP(A73,[1]sum!$A$2:$H$154,8,FALSE)</f>
        <v>4197</v>
      </c>
      <c r="X73" s="209">
        <f t="shared" si="16"/>
        <v>1049.25</v>
      </c>
      <c r="Y73" s="208">
        <v>74</v>
      </c>
      <c r="Z73" s="70">
        <v>5282</v>
      </c>
      <c r="AA73" s="209">
        <f t="shared" si="17"/>
        <v>1320.5</v>
      </c>
      <c r="AB73" s="208">
        <v>111</v>
      </c>
      <c r="AC73" s="70">
        <v>7277</v>
      </c>
      <c r="AD73" s="209">
        <f t="shared" si="18"/>
        <v>1819.25</v>
      </c>
      <c r="AE73" s="209">
        <v>167</v>
      </c>
      <c r="AF73" s="211">
        <v>11217</v>
      </c>
      <c r="AG73" s="211">
        <f t="shared" si="19"/>
        <v>2804.25</v>
      </c>
      <c r="AH73" s="167">
        <v>166</v>
      </c>
      <c r="AI73" s="167">
        <v>10598</v>
      </c>
      <c r="AJ73" s="211">
        <f t="shared" si="20"/>
        <v>2649.5</v>
      </c>
      <c r="AK73" s="212">
        <v>136</v>
      </c>
      <c r="AL73" s="212">
        <v>8452</v>
      </c>
      <c r="AM73" s="213">
        <f t="shared" si="21"/>
        <v>2113</v>
      </c>
      <c r="AN73" s="214"/>
      <c r="AO73" s="168"/>
      <c r="AP73" s="167">
        <f t="shared" si="15"/>
        <v>0</v>
      </c>
      <c r="AQ73" s="245">
        <v>0</v>
      </c>
      <c r="AR73" s="245">
        <v>0</v>
      </c>
      <c r="AS73" s="246">
        <f t="shared" si="22"/>
        <v>0</v>
      </c>
    </row>
    <row r="74" spans="1:45" ht="14.65" customHeight="1">
      <c r="A74" s="1">
        <v>72</v>
      </c>
      <c r="B74" s="6" t="s">
        <v>120</v>
      </c>
      <c r="C74" s="1" t="str">
        <f>VLOOKUP(B74,Remark!G:H,2,0)</f>
        <v>Kerry</v>
      </c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208"/>
      <c r="Q74" s="70"/>
      <c r="R74" s="70"/>
      <c r="S74" s="70"/>
      <c r="T74" s="70"/>
      <c r="U74" s="70"/>
      <c r="V74" s="70">
        <f>VLOOKUP(A74,[1]sum!$A$2:$H$154,7,FALSE)</f>
        <v>10</v>
      </c>
      <c r="W74" s="70">
        <f>VLOOKUP(A74,[1]sum!$A$2:$H$154,8,FALSE)</f>
        <v>598</v>
      </c>
      <c r="X74" s="209">
        <f t="shared" si="16"/>
        <v>149.5</v>
      </c>
      <c r="Y74" s="208">
        <v>37</v>
      </c>
      <c r="Z74" s="70">
        <v>2531</v>
      </c>
      <c r="AA74" s="209">
        <f t="shared" si="17"/>
        <v>632.75</v>
      </c>
      <c r="AB74" s="208">
        <v>51</v>
      </c>
      <c r="AC74" s="70">
        <v>3665</v>
      </c>
      <c r="AD74" s="209">
        <f t="shared" si="18"/>
        <v>916.25</v>
      </c>
      <c r="AE74" s="209">
        <v>63</v>
      </c>
      <c r="AF74" s="211">
        <v>3513</v>
      </c>
      <c r="AG74" s="211">
        <f t="shared" si="19"/>
        <v>878.25</v>
      </c>
      <c r="AH74" s="167">
        <v>59</v>
      </c>
      <c r="AI74" s="167">
        <v>3661</v>
      </c>
      <c r="AJ74" s="211">
        <f t="shared" si="20"/>
        <v>915.25</v>
      </c>
      <c r="AK74" s="212">
        <v>46</v>
      </c>
      <c r="AL74" s="212">
        <v>3250</v>
      </c>
      <c r="AM74" s="213">
        <f t="shared" si="21"/>
        <v>812.5</v>
      </c>
      <c r="AN74" s="214">
        <v>45</v>
      </c>
      <c r="AO74" s="168">
        <v>3127</v>
      </c>
      <c r="AP74" s="167">
        <f t="shared" si="15"/>
        <v>781.75</v>
      </c>
      <c r="AQ74" s="245">
        <v>85</v>
      </c>
      <c r="AR74" s="245">
        <v>5423</v>
      </c>
      <c r="AS74" s="246">
        <f t="shared" si="22"/>
        <v>1355.75</v>
      </c>
    </row>
    <row r="75" spans="1:45" ht="14.65" customHeight="1">
      <c r="A75" s="1">
        <v>73</v>
      </c>
      <c r="B75" s="6" t="s">
        <v>121</v>
      </c>
      <c r="C75" s="1" t="str">
        <f>VLOOKUP(B75,Remark!G:H,2,0)</f>
        <v>Kerry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208"/>
      <c r="Q75" s="70"/>
      <c r="R75" s="70"/>
      <c r="S75" s="70"/>
      <c r="T75" s="70"/>
      <c r="U75" s="70"/>
      <c r="V75" s="70"/>
      <c r="W75" s="70"/>
      <c r="X75" s="209">
        <f t="shared" si="16"/>
        <v>0</v>
      </c>
      <c r="Y75" s="208"/>
      <c r="Z75" s="70"/>
      <c r="AA75" s="209">
        <f t="shared" si="17"/>
        <v>0</v>
      </c>
      <c r="AB75" s="208">
        <v>57</v>
      </c>
      <c r="AC75" s="70">
        <v>3387</v>
      </c>
      <c r="AD75" s="209">
        <f t="shared" si="18"/>
        <v>846.75</v>
      </c>
      <c r="AE75" s="209">
        <v>35</v>
      </c>
      <c r="AF75" s="211">
        <v>1785</v>
      </c>
      <c r="AG75" s="211">
        <f t="shared" si="19"/>
        <v>446.25</v>
      </c>
      <c r="AH75" s="167">
        <v>21</v>
      </c>
      <c r="AI75" s="167">
        <v>1495</v>
      </c>
      <c r="AJ75" s="211">
        <f t="shared" si="20"/>
        <v>373.75</v>
      </c>
      <c r="AK75" s="212">
        <v>69</v>
      </c>
      <c r="AL75" s="212">
        <v>4039</v>
      </c>
      <c r="AM75" s="213">
        <f t="shared" si="21"/>
        <v>1009.75</v>
      </c>
      <c r="AN75" s="214">
        <v>50</v>
      </c>
      <c r="AO75" s="168">
        <v>3950</v>
      </c>
      <c r="AP75" s="167">
        <f t="shared" si="15"/>
        <v>987.5</v>
      </c>
      <c r="AQ75" s="245">
        <v>33</v>
      </c>
      <c r="AR75" s="245">
        <v>2107</v>
      </c>
      <c r="AS75" s="246">
        <f t="shared" si="22"/>
        <v>526.75</v>
      </c>
    </row>
    <row r="76" spans="1:45" ht="14.65" customHeight="1">
      <c r="A76" s="1">
        <v>74</v>
      </c>
      <c r="B76" s="6" t="s">
        <v>122</v>
      </c>
      <c r="C76" s="1" t="str">
        <f>VLOOKUP(B76,Remark!G:H,2,0)</f>
        <v>Kerry</v>
      </c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208"/>
      <c r="Q76" s="70"/>
      <c r="R76" s="70"/>
      <c r="S76" s="70"/>
      <c r="T76" s="70"/>
      <c r="U76" s="70"/>
      <c r="V76" s="70"/>
      <c r="W76" s="70"/>
      <c r="X76" s="209">
        <f t="shared" si="16"/>
        <v>0</v>
      </c>
      <c r="Y76" s="208">
        <v>332</v>
      </c>
      <c r="Z76" s="70">
        <v>24400</v>
      </c>
      <c r="AA76" s="209">
        <f t="shared" si="17"/>
        <v>6100</v>
      </c>
      <c r="AB76" s="208">
        <v>520</v>
      </c>
      <c r="AC76" s="70">
        <v>35328</v>
      </c>
      <c r="AD76" s="209">
        <f t="shared" si="18"/>
        <v>8832</v>
      </c>
      <c r="AE76" s="209">
        <v>319</v>
      </c>
      <c r="AF76" s="211">
        <v>23821</v>
      </c>
      <c r="AG76" s="211">
        <f t="shared" si="19"/>
        <v>5955.25</v>
      </c>
      <c r="AH76" s="167">
        <v>570</v>
      </c>
      <c r="AI76" s="167">
        <v>34126</v>
      </c>
      <c r="AJ76" s="211">
        <f t="shared" si="20"/>
        <v>8531.5</v>
      </c>
      <c r="AK76" s="212">
        <v>822</v>
      </c>
      <c r="AL76" s="212">
        <v>52418</v>
      </c>
      <c r="AM76" s="213">
        <f t="shared" si="21"/>
        <v>13104.5</v>
      </c>
      <c r="AN76" s="214">
        <v>830</v>
      </c>
      <c r="AO76" s="168">
        <v>54982</v>
      </c>
      <c r="AP76" s="167">
        <f t="shared" si="15"/>
        <v>13745.5</v>
      </c>
      <c r="AQ76" s="245">
        <v>779</v>
      </c>
      <c r="AR76" s="245">
        <v>52589</v>
      </c>
      <c r="AS76" s="246">
        <f t="shared" si="22"/>
        <v>13147.25</v>
      </c>
    </row>
    <row r="77" spans="1:45" ht="14.65" customHeight="1">
      <c r="A77" s="1">
        <v>75</v>
      </c>
      <c r="B77" s="6" t="s">
        <v>124</v>
      </c>
      <c r="C77" s="1" t="str">
        <f>VLOOKUP(B77,Remark!G:H,2,0)</f>
        <v>BKEN</v>
      </c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208"/>
      <c r="Q77" s="70"/>
      <c r="R77" s="70"/>
      <c r="S77" s="70"/>
      <c r="T77" s="70"/>
      <c r="U77" s="70"/>
      <c r="V77" s="70">
        <f>VLOOKUP(A77,[1]sum!$A$2:$H$154,7,FALSE)</f>
        <v>97</v>
      </c>
      <c r="W77" s="70">
        <f>VLOOKUP(A77,[1]sum!$A$2:$H$154,8,FALSE)</f>
        <v>7135</v>
      </c>
      <c r="X77" s="209">
        <f t="shared" si="16"/>
        <v>1783.75</v>
      </c>
      <c r="Y77" s="208">
        <v>325</v>
      </c>
      <c r="Z77" s="70">
        <v>19015</v>
      </c>
      <c r="AA77" s="209">
        <f t="shared" si="17"/>
        <v>4753.75</v>
      </c>
      <c r="AB77" s="208">
        <v>200</v>
      </c>
      <c r="AC77" s="70">
        <v>14648</v>
      </c>
      <c r="AD77" s="209">
        <f t="shared" si="18"/>
        <v>3662</v>
      </c>
      <c r="AE77" s="209">
        <v>140</v>
      </c>
      <c r="AF77" s="211">
        <v>11032</v>
      </c>
      <c r="AG77" s="211">
        <f t="shared" si="19"/>
        <v>2758</v>
      </c>
      <c r="AH77" s="167">
        <v>160</v>
      </c>
      <c r="AI77" s="167">
        <v>10880</v>
      </c>
      <c r="AJ77" s="211">
        <f t="shared" si="20"/>
        <v>2720</v>
      </c>
      <c r="AK77" s="212">
        <v>203</v>
      </c>
      <c r="AL77" s="212">
        <v>12101</v>
      </c>
      <c r="AM77" s="213">
        <f t="shared" si="21"/>
        <v>3025.25</v>
      </c>
      <c r="AN77" s="214">
        <v>206</v>
      </c>
      <c r="AO77" s="168">
        <v>12690</v>
      </c>
      <c r="AP77" s="167">
        <f t="shared" si="15"/>
        <v>3172.5</v>
      </c>
      <c r="AQ77" s="245">
        <v>218</v>
      </c>
      <c r="AR77" s="245">
        <v>15210</v>
      </c>
      <c r="AS77" s="246">
        <f t="shared" si="22"/>
        <v>3802.5</v>
      </c>
    </row>
    <row r="78" spans="1:45" ht="14.65" customHeight="1">
      <c r="A78" s="1">
        <v>76</v>
      </c>
      <c r="B78" s="6" t="s">
        <v>126</v>
      </c>
      <c r="C78" s="1" t="str">
        <f>VLOOKUP(B78,Remark!G:H,2,0)</f>
        <v>MTNG</v>
      </c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208"/>
      <c r="Q78" s="70"/>
      <c r="R78" s="70"/>
      <c r="S78" s="70"/>
      <c r="T78" s="70"/>
      <c r="U78" s="70"/>
      <c r="V78" s="70">
        <f>VLOOKUP(A78,[1]sum!$A$2:$H$154,7,FALSE)</f>
        <v>84</v>
      </c>
      <c r="W78" s="70">
        <f>VLOOKUP(A78,[1]sum!$A$2:$H$154,8,FALSE)</f>
        <v>5148</v>
      </c>
      <c r="X78" s="209">
        <f t="shared" si="16"/>
        <v>1287</v>
      </c>
      <c r="Y78" s="208">
        <v>80</v>
      </c>
      <c r="Z78" s="70">
        <v>5408</v>
      </c>
      <c r="AA78" s="209">
        <f t="shared" si="17"/>
        <v>1352</v>
      </c>
      <c r="AB78" s="208">
        <v>84</v>
      </c>
      <c r="AC78" s="70">
        <v>5716</v>
      </c>
      <c r="AD78" s="209">
        <f t="shared" si="18"/>
        <v>1429</v>
      </c>
      <c r="AE78" s="209">
        <v>113</v>
      </c>
      <c r="AF78" s="211">
        <v>7359</v>
      </c>
      <c r="AG78" s="211">
        <f t="shared" si="19"/>
        <v>1839.75</v>
      </c>
      <c r="AH78" s="167">
        <v>179</v>
      </c>
      <c r="AI78" s="167">
        <v>10457</v>
      </c>
      <c r="AJ78" s="211">
        <f t="shared" si="20"/>
        <v>2614.25</v>
      </c>
      <c r="AK78" s="212">
        <v>123</v>
      </c>
      <c r="AL78" s="212">
        <v>7897</v>
      </c>
      <c r="AM78" s="213">
        <f t="shared" si="21"/>
        <v>1974.25</v>
      </c>
      <c r="AN78" s="214">
        <v>117</v>
      </c>
      <c r="AO78" s="168">
        <v>7959</v>
      </c>
      <c r="AP78" s="167">
        <f t="shared" si="15"/>
        <v>1989.75</v>
      </c>
      <c r="AQ78" s="245">
        <v>50</v>
      </c>
      <c r="AR78" s="245">
        <v>3518</v>
      </c>
      <c r="AS78" s="246">
        <f t="shared" si="22"/>
        <v>879.5</v>
      </c>
    </row>
    <row r="79" spans="1:45" ht="14.65" customHeight="1">
      <c r="A79" s="1">
        <v>77</v>
      </c>
      <c r="B79" s="6" t="s">
        <v>127</v>
      </c>
      <c r="C79" s="1" t="str">
        <f>VLOOKUP(B79,Remark!G:H,2,0)</f>
        <v>MTNG</v>
      </c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208"/>
      <c r="Q79" s="70"/>
      <c r="R79" s="70"/>
      <c r="S79" s="70"/>
      <c r="T79" s="70"/>
      <c r="U79" s="70"/>
      <c r="V79" s="70">
        <f>VLOOKUP(A79,[1]sum!$A$2:$H$154,7,FALSE)</f>
        <v>28</v>
      </c>
      <c r="W79" s="70">
        <f>VLOOKUP(A79,[1]sum!$A$2:$H$154,8,FALSE)</f>
        <v>1948</v>
      </c>
      <c r="X79" s="209">
        <f t="shared" si="16"/>
        <v>487</v>
      </c>
      <c r="Y79" s="208">
        <v>65</v>
      </c>
      <c r="Z79" s="70">
        <v>4367</v>
      </c>
      <c r="AA79" s="209">
        <f t="shared" si="17"/>
        <v>1091.75</v>
      </c>
      <c r="AB79" s="208">
        <v>107</v>
      </c>
      <c r="AC79" s="70">
        <v>6961</v>
      </c>
      <c r="AD79" s="209">
        <f t="shared" si="18"/>
        <v>1740.25</v>
      </c>
      <c r="AE79" s="209">
        <v>145</v>
      </c>
      <c r="AF79" s="211">
        <v>9235</v>
      </c>
      <c r="AG79" s="211">
        <f t="shared" si="19"/>
        <v>2308.75</v>
      </c>
      <c r="AH79" s="167">
        <v>91</v>
      </c>
      <c r="AI79" s="167">
        <v>5429</v>
      </c>
      <c r="AJ79" s="211">
        <f t="shared" si="20"/>
        <v>1357.25</v>
      </c>
      <c r="AK79" s="212">
        <v>256</v>
      </c>
      <c r="AL79" s="212">
        <v>17832</v>
      </c>
      <c r="AM79" s="213">
        <f t="shared" si="21"/>
        <v>4458</v>
      </c>
      <c r="AN79" s="214">
        <v>37</v>
      </c>
      <c r="AO79" s="168">
        <v>1899</v>
      </c>
      <c r="AP79" s="167">
        <f t="shared" si="15"/>
        <v>474.75</v>
      </c>
      <c r="AQ79" s="245">
        <v>24</v>
      </c>
      <c r="AR79" s="245">
        <v>1708</v>
      </c>
      <c r="AS79" s="246">
        <f t="shared" si="22"/>
        <v>427</v>
      </c>
    </row>
    <row r="80" spans="1:45" ht="14.65" customHeight="1">
      <c r="A80" s="1">
        <v>78</v>
      </c>
      <c r="B80" s="6" t="s">
        <v>128</v>
      </c>
      <c r="C80" s="1" t="str">
        <f>VLOOKUP(B80,Remark!G:H,2,0)</f>
        <v>MTNG</v>
      </c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208"/>
      <c r="Q80" s="70"/>
      <c r="R80" s="70"/>
      <c r="S80" s="70"/>
      <c r="T80" s="70"/>
      <c r="U80" s="70"/>
      <c r="V80" s="70">
        <f>VLOOKUP(A80,[1]sum!$A$2:$H$154,7,FALSE)</f>
        <v>19</v>
      </c>
      <c r="W80" s="70">
        <f>VLOOKUP(A80,[1]sum!$A$2:$H$154,8,FALSE)</f>
        <v>1225</v>
      </c>
      <c r="X80" s="209">
        <f t="shared" si="16"/>
        <v>306.25</v>
      </c>
      <c r="Y80" s="208">
        <v>56</v>
      </c>
      <c r="Z80" s="70">
        <v>3348</v>
      </c>
      <c r="AA80" s="209">
        <f t="shared" si="17"/>
        <v>837</v>
      </c>
      <c r="AB80" s="208">
        <v>52</v>
      </c>
      <c r="AC80" s="70">
        <v>3436</v>
      </c>
      <c r="AD80" s="209">
        <f t="shared" si="18"/>
        <v>859</v>
      </c>
      <c r="AE80" s="209">
        <v>91</v>
      </c>
      <c r="AF80" s="211">
        <v>5389</v>
      </c>
      <c r="AG80" s="211">
        <f t="shared" si="19"/>
        <v>1347.25</v>
      </c>
      <c r="AH80" s="167">
        <v>86</v>
      </c>
      <c r="AI80" s="167">
        <v>5662</v>
      </c>
      <c r="AJ80" s="211">
        <f t="shared" si="20"/>
        <v>1415.5</v>
      </c>
      <c r="AK80" s="212">
        <v>40</v>
      </c>
      <c r="AL80" s="212">
        <v>1908</v>
      </c>
      <c r="AM80" s="213">
        <f t="shared" si="21"/>
        <v>477</v>
      </c>
      <c r="AN80" s="214">
        <v>25</v>
      </c>
      <c r="AO80" s="168">
        <v>1579</v>
      </c>
      <c r="AP80" s="167">
        <f t="shared" si="15"/>
        <v>394.75</v>
      </c>
      <c r="AQ80" s="245">
        <v>101</v>
      </c>
      <c r="AR80" s="245">
        <v>5983</v>
      </c>
      <c r="AS80" s="246">
        <f t="shared" si="22"/>
        <v>1495.75</v>
      </c>
    </row>
    <row r="81" spans="1:45" ht="14.65" customHeight="1">
      <c r="A81" s="1">
        <v>79</v>
      </c>
      <c r="B81" s="6" t="s">
        <v>129</v>
      </c>
      <c r="C81" s="1" t="str">
        <f>VLOOKUP(B81,Remark!G:H,2,0)</f>
        <v>MTNG</v>
      </c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208"/>
      <c r="Q81" s="70"/>
      <c r="R81" s="70"/>
      <c r="S81" s="70"/>
      <c r="T81" s="70"/>
      <c r="U81" s="70"/>
      <c r="V81" s="70">
        <f>VLOOKUP(A81,[1]sum!$A$2:$H$154,7,FALSE)</f>
        <v>31</v>
      </c>
      <c r="W81" s="70">
        <f>VLOOKUP(A81,[1]sum!$A$2:$H$154,8,FALSE)</f>
        <v>1913</v>
      </c>
      <c r="X81" s="209">
        <f t="shared" si="16"/>
        <v>478.25</v>
      </c>
      <c r="Y81" s="208">
        <v>57</v>
      </c>
      <c r="Z81" s="70">
        <v>3715</v>
      </c>
      <c r="AA81" s="209">
        <f t="shared" si="17"/>
        <v>928.75</v>
      </c>
      <c r="AB81" s="208">
        <v>59</v>
      </c>
      <c r="AC81" s="70">
        <v>3765</v>
      </c>
      <c r="AD81" s="209">
        <f t="shared" si="18"/>
        <v>941.25</v>
      </c>
      <c r="AE81" s="209">
        <v>130</v>
      </c>
      <c r="AF81" s="211">
        <v>7582</v>
      </c>
      <c r="AG81" s="211">
        <f t="shared" si="19"/>
        <v>1895.5</v>
      </c>
      <c r="AH81" s="167">
        <v>124</v>
      </c>
      <c r="AI81" s="167">
        <v>6340</v>
      </c>
      <c r="AJ81" s="211">
        <f t="shared" si="20"/>
        <v>1585</v>
      </c>
      <c r="AK81" s="212">
        <v>121</v>
      </c>
      <c r="AL81" s="212">
        <v>6519</v>
      </c>
      <c r="AM81" s="213">
        <f t="shared" si="21"/>
        <v>1629.75</v>
      </c>
      <c r="AN81" s="214">
        <v>146</v>
      </c>
      <c r="AO81" s="168">
        <v>8366</v>
      </c>
      <c r="AP81" s="167">
        <f t="shared" si="15"/>
        <v>2091.5</v>
      </c>
      <c r="AQ81" s="245">
        <v>146</v>
      </c>
      <c r="AR81" s="245">
        <v>7550</v>
      </c>
      <c r="AS81" s="246">
        <f t="shared" si="22"/>
        <v>1887.5</v>
      </c>
    </row>
    <row r="82" spans="1:45" ht="14.65" customHeight="1">
      <c r="A82" s="1">
        <v>80</v>
      </c>
      <c r="B82" s="6" t="s">
        <v>131</v>
      </c>
      <c r="C82" s="1" t="str">
        <f>VLOOKUP(B82,Remark!G:H,2,0)</f>
        <v>DONM</v>
      </c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208"/>
      <c r="Q82" s="70"/>
      <c r="R82" s="70"/>
      <c r="S82" s="70"/>
      <c r="T82" s="70"/>
      <c r="U82" s="70"/>
      <c r="V82" s="70">
        <f>VLOOKUP(A82,[1]sum!$A$2:$H$154,7,FALSE)</f>
        <v>33</v>
      </c>
      <c r="W82" s="70">
        <f>VLOOKUP(A82,[1]sum!$A$2:$H$154,8,FALSE)</f>
        <v>1987</v>
      </c>
      <c r="X82" s="209">
        <f t="shared" si="16"/>
        <v>496.75</v>
      </c>
      <c r="Y82" s="208">
        <v>70</v>
      </c>
      <c r="Z82" s="70">
        <v>4242</v>
      </c>
      <c r="AA82" s="209">
        <f t="shared" si="17"/>
        <v>1060.5</v>
      </c>
      <c r="AB82" s="208">
        <v>75</v>
      </c>
      <c r="AC82" s="70">
        <v>4417</v>
      </c>
      <c r="AD82" s="209">
        <f t="shared" si="18"/>
        <v>1104.25</v>
      </c>
      <c r="AE82" s="209">
        <v>79</v>
      </c>
      <c r="AF82" s="211">
        <v>4253</v>
      </c>
      <c r="AG82" s="211">
        <f t="shared" si="19"/>
        <v>1063.25</v>
      </c>
      <c r="AH82" s="167">
        <v>72</v>
      </c>
      <c r="AI82" s="167">
        <v>3988</v>
      </c>
      <c r="AJ82" s="211">
        <f t="shared" si="20"/>
        <v>997</v>
      </c>
      <c r="AK82" s="212">
        <v>122</v>
      </c>
      <c r="AL82" s="212">
        <v>6998</v>
      </c>
      <c r="AM82" s="213">
        <f t="shared" si="21"/>
        <v>1749.5</v>
      </c>
      <c r="AN82" s="214">
        <v>80</v>
      </c>
      <c r="AO82" s="168">
        <v>5224</v>
      </c>
      <c r="AP82" s="167">
        <f t="shared" si="15"/>
        <v>1306</v>
      </c>
      <c r="AQ82" s="245">
        <v>93</v>
      </c>
      <c r="AR82" s="245">
        <v>5175</v>
      </c>
      <c r="AS82" s="246">
        <f t="shared" si="22"/>
        <v>1293.75</v>
      </c>
    </row>
    <row r="83" spans="1:45" ht="14.65" customHeight="1">
      <c r="A83" s="1">
        <v>81</v>
      </c>
      <c r="B83" s="6" t="s">
        <v>132</v>
      </c>
      <c r="C83" s="1" t="str">
        <f>VLOOKUP(B83,Remark!G:H,2,0)</f>
        <v>Kerry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208"/>
      <c r="Q83" s="70"/>
      <c r="R83" s="70"/>
      <c r="S83" s="70"/>
      <c r="T83" s="70"/>
      <c r="U83" s="70"/>
      <c r="V83" s="70">
        <f>VLOOKUP(A83,[1]sum!$A$2:$H$154,7,FALSE)</f>
        <v>20</v>
      </c>
      <c r="W83" s="70">
        <f>VLOOKUP(A83,[1]sum!$A$2:$H$154,8,FALSE)</f>
        <v>1132</v>
      </c>
      <c r="X83" s="209">
        <f t="shared" si="16"/>
        <v>283</v>
      </c>
      <c r="Y83" s="208">
        <v>83</v>
      </c>
      <c r="Z83" s="70">
        <v>5705</v>
      </c>
      <c r="AA83" s="209">
        <f t="shared" si="17"/>
        <v>1426.25</v>
      </c>
      <c r="AB83" s="208">
        <v>179</v>
      </c>
      <c r="AC83" s="70">
        <v>11333</v>
      </c>
      <c r="AD83" s="209">
        <f t="shared" si="18"/>
        <v>2833.25</v>
      </c>
      <c r="AE83" s="209">
        <v>208</v>
      </c>
      <c r="AF83" s="211">
        <v>14372</v>
      </c>
      <c r="AG83" s="211">
        <f t="shared" si="19"/>
        <v>3593</v>
      </c>
      <c r="AH83" s="167">
        <v>426</v>
      </c>
      <c r="AI83" s="167">
        <v>26526</v>
      </c>
      <c r="AJ83" s="211">
        <f t="shared" si="20"/>
        <v>6631.5</v>
      </c>
      <c r="AK83" s="212">
        <v>226</v>
      </c>
      <c r="AL83" s="212">
        <v>13474</v>
      </c>
      <c r="AM83" s="213">
        <f t="shared" si="21"/>
        <v>3368.5</v>
      </c>
      <c r="AN83" s="214">
        <v>251</v>
      </c>
      <c r="AO83" s="168">
        <v>16661</v>
      </c>
      <c r="AP83" s="167">
        <f t="shared" si="15"/>
        <v>4165.25</v>
      </c>
      <c r="AQ83" s="245">
        <v>157</v>
      </c>
      <c r="AR83" s="245">
        <v>10731</v>
      </c>
      <c r="AS83" s="246">
        <f t="shared" si="22"/>
        <v>2682.75</v>
      </c>
    </row>
    <row r="84" spans="1:45" ht="14.65" customHeight="1">
      <c r="A84" s="1">
        <v>82</v>
      </c>
      <c r="B84" s="6" t="s">
        <v>133</v>
      </c>
      <c r="C84" s="1" t="str">
        <f>VLOOKUP(B84,Remark!G:H,2,0)</f>
        <v>MTNG</v>
      </c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208"/>
      <c r="Q84" s="70"/>
      <c r="R84" s="70"/>
      <c r="S84" s="70"/>
      <c r="T84" s="70"/>
      <c r="U84" s="70"/>
      <c r="V84" s="70">
        <f>VLOOKUP(A84,[1]sum!$A$2:$H$154,7,FALSE)</f>
        <v>49</v>
      </c>
      <c r="W84" s="70">
        <f>VLOOKUP(A84,[1]sum!$A$2:$H$154,8,FALSE)</f>
        <v>3099</v>
      </c>
      <c r="X84" s="209">
        <f t="shared" si="16"/>
        <v>774.75</v>
      </c>
      <c r="Y84" s="208">
        <v>106</v>
      </c>
      <c r="Z84" s="70">
        <v>7490</v>
      </c>
      <c r="AA84" s="209">
        <f t="shared" si="17"/>
        <v>1872.5</v>
      </c>
      <c r="AB84" s="208">
        <v>147</v>
      </c>
      <c r="AC84" s="70">
        <v>9373</v>
      </c>
      <c r="AD84" s="209">
        <f t="shared" si="18"/>
        <v>2343.25</v>
      </c>
      <c r="AE84" s="209">
        <v>159</v>
      </c>
      <c r="AF84" s="211">
        <v>10521</v>
      </c>
      <c r="AG84" s="211">
        <f t="shared" si="19"/>
        <v>2630.25</v>
      </c>
      <c r="AH84" s="167">
        <v>183</v>
      </c>
      <c r="AI84" s="167">
        <v>9981</v>
      </c>
      <c r="AJ84" s="211">
        <f t="shared" si="20"/>
        <v>2495.25</v>
      </c>
      <c r="AK84" s="212">
        <v>211</v>
      </c>
      <c r="AL84" s="212">
        <v>12033</v>
      </c>
      <c r="AM84" s="213">
        <f t="shared" si="21"/>
        <v>3008.25</v>
      </c>
      <c r="AN84" s="214">
        <v>284</v>
      </c>
      <c r="AO84" s="168">
        <v>16508</v>
      </c>
      <c r="AP84" s="167">
        <f t="shared" si="15"/>
        <v>4127</v>
      </c>
      <c r="AQ84" s="245">
        <v>251</v>
      </c>
      <c r="AR84" s="245">
        <v>16069</v>
      </c>
      <c r="AS84" s="246">
        <f t="shared" si="22"/>
        <v>4017.25</v>
      </c>
    </row>
    <row r="85" spans="1:45" ht="14.65" customHeight="1">
      <c r="A85" s="1">
        <v>83</v>
      </c>
      <c r="B85" s="6" t="s">
        <v>134</v>
      </c>
      <c r="C85" s="1" t="str">
        <f>VLOOKUP(B85,Remark!G:H,2,0)</f>
        <v>Kerry</v>
      </c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208"/>
      <c r="Q85" s="70"/>
      <c r="R85" s="70"/>
      <c r="S85" s="70"/>
      <c r="T85" s="70"/>
      <c r="U85" s="70"/>
      <c r="V85" s="70">
        <f>VLOOKUP(A85,[1]sum!$A$2:$H$154,7,FALSE)</f>
        <v>27</v>
      </c>
      <c r="W85" s="70">
        <f>VLOOKUP(A85,[1]sum!$A$2:$H$154,8,FALSE)</f>
        <v>2153</v>
      </c>
      <c r="X85" s="209">
        <f t="shared" si="16"/>
        <v>538.25</v>
      </c>
      <c r="Y85" s="208">
        <v>52</v>
      </c>
      <c r="Z85" s="70">
        <v>3668</v>
      </c>
      <c r="AA85" s="209">
        <f t="shared" si="17"/>
        <v>917</v>
      </c>
      <c r="AB85" s="208">
        <v>41</v>
      </c>
      <c r="AC85" s="70">
        <v>2799</v>
      </c>
      <c r="AD85" s="209">
        <f t="shared" si="18"/>
        <v>699.75</v>
      </c>
      <c r="AE85" s="209">
        <v>173</v>
      </c>
      <c r="AF85" s="211">
        <v>10551</v>
      </c>
      <c r="AG85" s="211">
        <f t="shared" si="19"/>
        <v>2637.75</v>
      </c>
      <c r="AH85" s="167">
        <v>114</v>
      </c>
      <c r="AI85" s="167">
        <v>6258</v>
      </c>
      <c r="AJ85" s="211">
        <f t="shared" si="20"/>
        <v>1564.5</v>
      </c>
      <c r="AK85" s="212">
        <v>243</v>
      </c>
      <c r="AL85" s="212">
        <v>14585</v>
      </c>
      <c r="AM85" s="213">
        <f t="shared" si="21"/>
        <v>3646.25</v>
      </c>
      <c r="AN85" s="214">
        <v>222</v>
      </c>
      <c r="AO85" s="168">
        <v>13486</v>
      </c>
      <c r="AP85" s="167">
        <f t="shared" si="15"/>
        <v>3371.5</v>
      </c>
      <c r="AQ85" s="245">
        <v>154</v>
      </c>
      <c r="AR85" s="245">
        <v>10314</v>
      </c>
      <c r="AS85" s="246">
        <f t="shared" si="22"/>
        <v>2578.5</v>
      </c>
    </row>
    <row r="86" spans="1:45" ht="14.65" customHeight="1">
      <c r="A86" s="1">
        <v>84</v>
      </c>
      <c r="B86" s="6" t="s">
        <v>135</v>
      </c>
      <c r="C86" s="1" t="str">
        <f>VLOOKUP(B86,Remark!G:H,2,0)</f>
        <v>DONM</v>
      </c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208"/>
      <c r="Q86" s="70"/>
      <c r="R86" s="70"/>
      <c r="S86" s="70"/>
      <c r="T86" s="70"/>
      <c r="U86" s="70"/>
      <c r="V86" s="70">
        <f>VLOOKUP(A86,[1]sum!$A$2:$H$154,7,FALSE)</f>
        <v>20</v>
      </c>
      <c r="W86" s="70">
        <f>VLOOKUP(A86,[1]sum!$A$2:$H$154,8,FALSE)</f>
        <v>1480</v>
      </c>
      <c r="X86" s="209">
        <f t="shared" si="16"/>
        <v>370</v>
      </c>
      <c r="Y86" s="208">
        <v>67</v>
      </c>
      <c r="Z86" s="70">
        <v>5009</v>
      </c>
      <c r="AA86" s="209">
        <f t="shared" si="17"/>
        <v>1252.25</v>
      </c>
      <c r="AB86" s="208">
        <v>104</v>
      </c>
      <c r="AC86" s="70">
        <v>7708</v>
      </c>
      <c r="AD86" s="209">
        <f t="shared" si="18"/>
        <v>1927</v>
      </c>
      <c r="AE86" s="209">
        <v>123</v>
      </c>
      <c r="AF86" s="211">
        <v>8249</v>
      </c>
      <c r="AG86" s="211">
        <f t="shared" si="19"/>
        <v>2062.25</v>
      </c>
      <c r="AH86" s="167">
        <v>159</v>
      </c>
      <c r="AI86" s="167">
        <v>10485</v>
      </c>
      <c r="AJ86" s="211">
        <f t="shared" si="20"/>
        <v>2621.25</v>
      </c>
      <c r="AK86" s="212">
        <v>114</v>
      </c>
      <c r="AL86" s="212">
        <v>7274</v>
      </c>
      <c r="AM86" s="213">
        <f t="shared" si="21"/>
        <v>1818.5</v>
      </c>
      <c r="AN86" s="214">
        <v>120</v>
      </c>
      <c r="AO86" s="168">
        <v>8256</v>
      </c>
      <c r="AP86" s="167">
        <f t="shared" si="15"/>
        <v>2064</v>
      </c>
      <c r="AQ86" s="245">
        <v>130</v>
      </c>
      <c r="AR86" s="245">
        <v>9626</v>
      </c>
      <c r="AS86" s="246">
        <f t="shared" si="22"/>
        <v>2406.5</v>
      </c>
    </row>
    <row r="87" spans="1:45" ht="14.65" customHeight="1">
      <c r="A87" s="1">
        <v>85</v>
      </c>
      <c r="B87" s="6" t="s">
        <v>136</v>
      </c>
      <c r="C87" s="1" t="str">
        <f>VLOOKUP(B87,Remark!G:H,2,0)</f>
        <v>Kerry</v>
      </c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208"/>
      <c r="Q87" s="70"/>
      <c r="R87" s="70"/>
      <c r="S87" s="70"/>
      <c r="T87" s="70"/>
      <c r="U87" s="70"/>
      <c r="V87" s="70">
        <f>VLOOKUP(A87,[1]sum!$A$2:$H$154,7,FALSE)</f>
        <v>20</v>
      </c>
      <c r="W87" s="70">
        <f>VLOOKUP(A87,[1]sum!$A$2:$H$154,8,FALSE)</f>
        <v>1604</v>
      </c>
      <c r="X87" s="209">
        <f t="shared" si="16"/>
        <v>401</v>
      </c>
      <c r="Y87" s="208">
        <v>125</v>
      </c>
      <c r="Z87" s="70">
        <v>9739</v>
      </c>
      <c r="AA87" s="209">
        <f t="shared" si="17"/>
        <v>2434.75</v>
      </c>
      <c r="AB87" s="208">
        <v>224</v>
      </c>
      <c r="AC87" s="70">
        <v>15488</v>
      </c>
      <c r="AD87" s="209">
        <f t="shared" si="18"/>
        <v>3872</v>
      </c>
      <c r="AE87" s="209">
        <v>273</v>
      </c>
      <c r="AF87" s="211">
        <v>19027</v>
      </c>
      <c r="AG87" s="211">
        <f t="shared" si="19"/>
        <v>4756.75</v>
      </c>
      <c r="AH87" s="167">
        <v>272</v>
      </c>
      <c r="AI87" s="167">
        <v>18812</v>
      </c>
      <c r="AJ87" s="211">
        <f t="shared" si="20"/>
        <v>4703</v>
      </c>
      <c r="AK87" s="212">
        <v>294</v>
      </c>
      <c r="AL87" s="212">
        <v>19946</v>
      </c>
      <c r="AM87" s="213">
        <f t="shared" si="21"/>
        <v>4986.5</v>
      </c>
      <c r="AN87" s="214">
        <v>334</v>
      </c>
      <c r="AO87" s="168">
        <v>22358</v>
      </c>
      <c r="AP87" s="167">
        <f t="shared" si="15"/>
        <v>5589.5</v>
      </c>
      <c r="AQ87" s="245">
        <v>323</v>
      </c>
      <c r="AR87" s="245">
        <v>22077</v>
      </c>
      <c r="AS87" s="246">
        <f t="shared" si="22"/>
        <v>5519.25</v>
      </c>
    </row>
    <row r="88" spans="1:45" ht="14.65" customHeight="1">
      <c r="A88" s="1">
        <v>86</v>
      </c>
      <c r="B88" s="6" t="s">
        <v>137</v>
      </c>
      <c r="C88" s="1" t="str">
        <f>VLOOKUP(B88,Remark!G:H,2,0)</f>
        <v>BKEN</v>
      </c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208"/>
      <c r="Q88" s="70"/>
      <c r="R88" s="70"/>
      <c r="S88" s="70"/>
      <c r="T88" s="70"/>
      <c r="U88" s="70"/>
      <c r="V88" s="70">
        <f>VLOOKUP(A88,[1]sum!$A$2:$H$154,7,FALSE)</f>
        <v>50</v>
      </c>
      <c r="W88" s="70">
        <f>VLOOKUP(A88,[1]sum!$A$2:$H$154,8,FALSE)</f>
        <v>3490</v>
      </c>
      <c r="X88" s="209">
        <f t="shared" si="16"/>
        <v>872.5</v>
      </c>
      <c r="Y88" s="208">
        <v>112</v>
      </c>
      <c r="Z88" s="70">
        <v>8204</v>
      </c>
      <c r="AA88" s="209">
        <f t="shared" si="17"/>
        <v>2051</v>
      </c>
      <c r="AB88" s="208">
        <v>205</v>
      </c>
      <c r="AC88" s="70">
        <v>16307</v>
      </c>
      <c r="AD88" s="209">
        <f t="shared" si="18"/>
        <v>4076.75</v>
      </c>
      <c r="AE88" s="209">
        <v>296</v>
      </c>
      <c r="AF88" s="211">
        <v>20276</v>
      </c>
      <c r="AG88" s="211">
        <f t="shared" si="19"/>
        <v>5069</v>
      </c>
      <c r="AH88" s="167">
        <v>442</v>
      </c>
      <c r="AI88" s="167">
        <v>26586</v>
      </c>
      <c r="AJ88" s="211">
        <f t="shared" si="20"/>
        <v>6646.5</v>
      </c>
      <c r="AK88" s="212">
        <v>322</v>
      </c>
      <c r="AL88" s="212">
        <v>18190</v>
      </c>
      <c r="AM88" s="213">
        <f t="shared" si="21"/>
        <v>4547.5</v>
      </c>
      <c r="AN88" s="214">
        <v>213</v>
      </c>
      <c r="AO88" s="168">
        <v>13723</v>
      </c>
      <c r="AP88" s="167">
        <f t="shared" si="15"/>
        <v>3430.75</v>
      </c>
      <c r="AQ88" s="245">
        <v>79</v>
      </c>
      <c r="AR88" s="245">
        <v>3525</v>
      </c>
      <c r="AS88" s="246">
        <f t="shared" si="22"/>
        <v>881.25</v>
      </c>
    </row>
    <row r="89" spans="1:45" ht="14.65" customHeight="1">
      <c r="A89" s="1">
        <v>87</v>
      </c>
      <c r="B89" s="6" t="s">
        <v>138</v>
      </c>
      <c r="C89" s="1" t="str">
        <f>VLOOKUP(B89,Remark!G:H,2,0)</f>
        <v>BKEN</v>
      </c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208"/>
      <c r="Q89" s="70"/>
      <c r="R89" s="70"/>
      <c r="S89" s="70"/>
      <c r="T89" s="70"/>
      <c r="U89" s="70"/>
      <c r="V89" s="70">
        <f>VLOOKUP(A89,[1]sum!$A$2:$H$154,7,FALSE)</f>
        <v>44</v>
      </c>
      <c r="W89" s="70">
        <f>VLOOKUP(A89,[1]sum!$A$2:$H$154,8,FALSE)</f>
        <v>3376</v>
      </c>
      <c r="X89" s="209">
        <f t="shared" si="16"/>
        <v>844</v>
      </c>
      <c r="Y89" s="208">
        <v>101</v>
      </c>
      <c r="Z89" s="70">
        <v>7259</v>
      </c>
      <c r="AA89" s="209">
        <f t="shared" si="17"/>
        <v>1814.75</v>
      </c>
      <c r="AB89" s="208">
        <v>223</v>
      </c>
      <c r="AC89" s="70">
        <v>15981</v>
      </c>
      <c r="AD89" s="209">
        <f t="shared" si="18"/>
        <v>3995.25</v>
      </c>
      <c r="AE89" s="209">
        <v>250</v>
      </c>
      <c r="AF89" s="211">
        <v>18274</v>
      </c>
      <c r="AG89" s="211">
        <f t="shared" si="19"/>
        <v>4568.5</v>
      </c>
      <c r="AH89" s="167">
        <v>249</v>
      </c>
      <c r="AI89" s="167">
        <v>18027</v>
      </c>
      <c r="AJ89" s="211">
        <f t="shared" si="20"/>
        <v>4506.75</v>
      </c>
      <c r="AK89" s="212">
        <v>264</v>
      </c>
      <c r="AL89" s="212">
        <v>18288</v>
      </c>
      <c r="AM89" s="213">
        <f t="shared" si="21"/>
        <v>4572</v>
      </c>
      <c r="AN89" s="214">
        <v>368</v>
      </c>
      <c r="AO89" s="168">
        <v>24180</v>
      </c>
      <c r="AP89" s="167">
        <f t="shared" si="15"/>
        <v>6045</v>
      </c>
      <c r="AQ89" s="245">
        <v>254</v>
      </c>
      <c r="AR89" s="245">
        <v>19442</v>
      </c>
      <c r="AS89" s="246">
        <f t="shared" si="22"/>
        <v>4860.5</v>
      </c>
    </row>
    <row r="90" spans="1:45" ht="14.65" customHeight="1">
      <c r="A90" s="1">
        <v>88</v>
      </c>
      <c r="B90" s="6" t="s">
        <v>139</v>
      </c>
      <c r="C90" s="1" t="str">
        <f>VLOOKUP(B90,Remark!G:H,2,0)</f>
        <v>BKEN</v>
      </c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208"/>
      <c r="Q90" s="70"/>
      <c r="R90" s="70"/>
      <c r="S90" s="70"/>
      <c r="T90" s="70"/>
      <c r="U90" s="70"/>
      <c r="V90" s="70">
        <f>VLOOKUP(A90,[1]sum!$A$2:$H$154,7,FALSE)</f>
        <v>16</v>
      </c>
      <c r="W90" s="70">
        <f>VLOOKUP(A90,[1]sum!$A$2:$H$154,8,FALSE)</f>
        <v>944</v>
      </c>
      <c r="X90" s="209">
        <f t="shared" si="16"/>
        <v>236</v>
      </c>
      <c r="Y90" s="208">
        <v>51</v>
      </c>
      <c r="Z90" s="70">
        <v>4369</v>
      </c>
      <c r="AA90" s="209">
        <f t="shared" si="17"/>
        <v>1092.25</v>
      </c>
      <c r="AB90" s="208">
        <v>76</v>
      </c>
      <c r="AC90" s="70">
        <v>5860</v>
      </c>
      <c r="AD90" s="209">
        <f t="shared" si="18"/>
        <v>1465</v>
      </c>
      <c r="AE90" s="209">
        <v>160</v>
      </c>
      <c r="AF90" s="211">
        <v>10320</v>
      </c>
      <c r="AG90" s="211">
        <f t="shared" si="19"/>
        <v>2580</v>
      </c>
      <c r="AH90" s="167">
        <v>191</v>
      </c>
      <c r="AI90" s="167">
        <v>12941</v>
      </c>
      <c r="AJ90" s="211">
        <f t="shared" si="20"/>
        <v>3235.25</v>
      </c>
      <c r="AK90" s="212">
        <v>180</v>
      </c>
      <c r="AL90" s="212">
        <v>11284</v>
      </c>
      <c r="AM90" s="213">
        <f t="shared" si="21"/>
        <v>2821</v>
      </c>
      <c r="AN90" s="214">
        <v>146</v>
      </c>
      <c r="AO90" s="168">
        <v>10158</v>
      </c>
      <c r="AP90" s="167">
        <f t="shared" si="15"/>
        <v>2539.5</v>
      </c>
      <c r="AQ90" s="245">
        <v>111</v>
      </c>
      <c r="AR90" s="245">
        <v>8825</v>
      </c>
      <c r="AS90" s="246">
        <f t="shared" si="22"/>
        <v>2206.25</v>
      </c>
    </row>
    <row r="91" spans="1:45" ht="14.65" customHeight="1">
      <c r="A91" s="1">
        <v>89</v>
      </c>
      <c r="B91" s="6" t="s">
        <v>140</v>
      </c>
      <c r="C91" s="1" t="str">
        <f>VLOOKUP(B91,Remark!G:H,2,0)</f>
        <v>BKEN</v>
      </c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208"/>
      <c r="Q91" s="70"/>
      <c r="R91" s="70"/>
      <c r="S91" s="70"/>
      <c r="T91" s="70"/>
      <c r="U91" s="70"/>
      <c r="V91" s="70">
        <f>VLOOKUP(A91,[1]sum!$A$2:$H$154,7,FALSE)</f>
        <v>17</v>
      </c>
      <c r="W91" s="70">
        <f>VLOOKUP(A91,[1]sum!$A$2:$H$154,8,FALSE)</f>
        <v>1407</v>
      </c>
      <c r="X91" s="209">
        <f t="shared" si="16"/>
        <v>351.75</v>
      </c>
      <c r="Y91" s="208">
        <v>133</v>
      </c>
      <c r="Z91" s="70">
        <v>9131</v>
      </c>
      <c r="AA91" s="209">
        <f t="shared" si="17"/>
        <v>2282.75</v>
      </c>
      <c r="AB91" s="208">
        <v>181</v>
      </c>
      <c r="AC91" s="70">
        <v>12031</v>
      </c>
      <c r="AD91" s="209">
        <f t="shared" si="18"/>
        <v>3007.75</v>
      </c>
      <c r="AE91" s="209">
        <v>179</v>
      </c>
      <c r="AF91" s="211">
        <v>10453</v>
      </c>
      <c r="AG91" s="211">
        <f t="shared" si="19"/>
        <v>2613.25</v>
      </c>
      <c r="AH91" s="167">
        <v>180</v>
      </c>
      <c r="AI91" s="167">
        <v>11864</v>
      </c>
      <c r="AJ91" s="211">
        <f t="shared" si="20"/>
        <v>2966</v>
      </c>
      <c r="AK91" s="212">
        <v>16</v>
      </c>
      <c r="AL91" s="212">
        <v>1484</v>
      </c>
      <c r="AM91" s="213">
        <f t="shared" si="21"/>
        <v>371</v>
      </c>
      <c r="AN91" s="214">
        <v>136</v>
      </c>
      <c r="AO91" s="168">
        <v>9292</v>
      </c>
      <c r="AP91" s="167">
        <f t="shared" si="15"/>
        <v>2323</v>
      </c>
      <c r="AQ91" s="245">
        <v>199</v>
      </c>
      <c r="AR91" s="245">
        <v>13221</v>
      </c>
      <c r="AS91" s="246">
        <f t="shared" si="22"/>
        <v>3305.25</v>
      </c>
    </row>
    <row r="92" spans="1:45" ht="14.65" customHeight="1">
      <c r="A92" s="1">
        <v>90</v>
      </c>
      <c r="B92" s="6" t="s">
        <v>141</v>
      </c>
      <c r="C92" s="1" t="str">
        <f>VLOOKUP(B92,Remark!G:H,2,0)</f>
        <v>BKEN</v>
      </c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208"/>
      <c r="Q92" s="70"/>
      <c r="R92" s="70"/>
      <c r="S92" s="70"/>
      <c r="T92" s="70"/>
      <c r="U92" s="70"/>
      <c r="V92" s="70">
        <f>VLOOKUP(A92,[1]sum!$A$2:$H$154,7,FALSE)</f>
        <v>80</v>
      </c>
      <c r="W92" s="70">
        <f>VLOOKUP(A92,[1]sum!$A$2:$H$154,8,FALSE)</f>
        <v>5140</v>
      </c>
      <c r="X92" s="209">
        <f t="shared" si="16"/>
        <v>1285</v>
      </c>
      <c r="Y92" s="208">
        <v>41</v>
      </c>
      <c r="Z92" s="70">
        <v>2655</v>
      </c>
      <c r="AA92" s="209">
        <f t="shared" si="17"/>
        <v>663.75</v>
      </c>
      <c r="AB92" s="208">
        <v>55</v>
      </c>
      <c r="AC92" s="70">
        <v>3413</v>
      </c>
      <c r="AD92" s="209">
        <f t="shared" si="18"/>
        <v>853.25</v>
      </c>
      <c r="AE92" s="209">
        <v>55</v>
      </c>
      <c r="AF92" s="211">
        <v>3481</v>
      </c>
      <c r="AG92" s="211">
        <f t="shared" si="19"/>
        <v>870.25</v>
      </c>
      <c r="AH92" s="167">
        <v>33</v>
      </c>
      <c r="AI92" s="167">
        <v>2143</v>
      </c>
      <c r="AJ92" s="211">
        <f t="shared" si="20"/>
        <v>535.75</v>
      </c>
      <c r="AK92" s="212">
        <v>83</v>
      </c>
      <c r="AL92" s="212">
        <v>5701</v>
      </c>
      <c r="AM92" s="213">
        <f t="shared" si="21"/>
        <v>1425.25</v>
      </c>
      <c r="AN92" s="214">
        <v>106</v>
      </c>
      <c r="AO92" s="168">
        <v>6762</v>
      </c>
      <c r="AP92" s="167">
        <f t="shared" si="15"/>
        <v>1690.5</v>
      </c>
      <c r="AQ92" s="245">
        <v>114</v>
      </c>
      <c r="AR92" s="245">
        <v>7178</v>
      </c>
      <c r="AS92" s="246">
        <f t="shared" si="22"/>
        <v>1794.5</v>
      </c>
    </row>
    <row r="93" spans="1:45" ht="14.65" customHeight="1">
      <c r="A93" s="1">
        <v>91</v>
      </c>
      <c r="B93" s="6" t="s">
        <v>142</v>
      </c>
      <c r="C93" s="1" t="str">
        <f>VLOOKUP(B93,Remark!G:H,2,0)</f>
        <v>DONM</v>
      </c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208"/>
      <c r="Q93" s="70"/>
      <c r="R93" s="70"/>
      <c r="S93" s="70"/>
      <c r="T93" s="70"/>
      <c r="U93" s="70"/>
      <c r="V93" s="70"/>
      <c r="W93" s="70"/>
      <c r="X93" s="209">
        <f t="shared" si="16"/>
        <v>0</v>
      </c>
      <c r="Y93" s="208">
        <v>125</v>
      </c>
      <c r="Z93" s="70">
        <v>7967</v>
      </c>
      <c r="AA93" s="209">
        <f t="shared" si="17"/>
        <v>1991.75</v>
      </c>
      <c r="AB93" s="208">
        <v>117</v>
      </c>
      <c r="AC93" s="70">
        <v>9479</v>
      </c>
      <c r="AD93" s="209">
        <f t="shared" si="18"/>
        <v>2369.75</v>
      </c>
      <c r="AE93" s="209">
        <v>139</v>
      </c>
      <c r="AF93" s="211">
        <v>9461</v>
      </c>
      <c r="AG93" s="211">
        <f t="shared" si="19"/>
        <v>2365.25</v>
      </c>
      <c r="AH93" s="167">
        <v>338</v>
      </c>
      <c r="AI93" s="167">
        <v>19698</v>
      </c>
      <c r="AJ93" s="211">
        <f t="shared" si="20"/>
        <v>4924.5</v>
      </c>
      <c r="AK93" s="212">
        <v>204</v>
      </c>
      <c r="AL93" s="212">
        <v>11676</v>
      </c>
      <c r="AM93" s="213">
        <f t="shared" si="21"/>
        <v>2919</v>
      </c>
      <c r="AN93" s="214">
        <v>294</v>
      </c>
      <c r="AO93" s="168">
        <v>19930</v>
      </c>
      <c r="AP93" s="167">
        <f t="shared" si="15"/>
        <v>4982.5</v>
      </c>
      <c r="AQ93" s="245">
        <v>191</v>
      </c>
      <c r="AR93" s="245">
        <v>12973</v>
      </c>
      <c r="AS93" s="246">
        <f t="shared" si="22"/>
        <v>3243.25</v>
      </c>
    </row>
    <row r="94" spans="1:45" ht="14.65" customHeight="1">
      <c r="A94" s="1">
        <v>92</v>
      </c>
      <c r="B94" s="6" t="s">
        <v>143</v>
      </c>
      <c r="C94" s="1" t="str">
        <f>VLOOKUP(B94,Remark!G:H,2,0)</f>
        <v>BKEN</v>
      </c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208"/>
      <c r="Q94" s="70"/>
      <c r="R94" s="70"/>
      <c r="S94" s="70"/>
      <c r="T94" s="70"/>
      <c r="U94" s="70"/>
      <c r="V94" s="70">
        <f>VLOOKUP(A94,[1]sum!$A$2:$H$154,7,FALSE)</f>
        <v>22</v>
      </c>
      <c r="W94" s="70">
        <f>VLOOKUP(A94,[1]sum!$A$2:$H$154,8,FALSE)</f>
        <v>1534</v>
      </c>
      <c r="X94" s="209">
        <f t="shared" si="16"/>
        <v>383.5</v>
      </c>
      <c r="Y94" s="208">
        <v>76</v>
      </c>
      <c r="Z94" s="70">
        <v>5096</v>
      </c>
      <c r="AA94" s="209">
        <f t="shared" si="17"/>
        <v>1274</v>
      </c>
      <c r="AB94" s="208">
        <v>120</v>
      </c>
      <c r="AC94" s="70">
        <v>7944</v>
      </c>
      <c r="AD94" s="209">
        <f t="shared" si="18"/>
        <v>1986</v>
      </c>
      <c r="AE94" s="209">
        <v>93</v>
      </c>
      <c r="AF94" s="211">
        <v>6319</v>
      </c>
      <c r="AG94" s="211">
        <f t="shared" si="19"/>
        <v>1579.75</v>
      </c>
      <c r="AH94" s="167">
        <v>203</v>
      </c>
      <c r="AI94" s="167">
        <v>13733</v>
      </c>
      <c r="AJ94" s="211">
        <f t="shared" si="20"/>
        <v>3433.25</v>
      </c>
      <c r="AK94" s="212">
        <v>355</v>
      </c>
      <c r="AL94" s="212">
        <v>23717</v>
      </c>
      <c r="AM94" s="213">
        <f t="shared" si="21"/>
        <v>5929.25</v>
      </c>
      <c r="AN94" s="214">
        <v>326</v>
      </c>
      <c r="AO94" s="168">
        <v>22282</v>
      </c>
      <c r="AP94" s="167">
        <f t="shared" si="15"/>
        <v>5570.5</v>
      </c>
      <c r="AQ94" s="245">
        <v>284</v>
      </c>
      <c r="AR94" s="245">
        <v>17024</v>
      </c>
      <c r="AS94" s="246">
        <f t="shared" si="22"/>
        <v>4256</v>
      </c>
    </row>
    <row r="95" spans="1:45" ht="14.65" customHeight="1">
      <c r="A95" s="1">
        <v>93</v>
      </c>
      <c r="B95" s="6" t="s">
        <v>144</v>
      </c>
      <c r="C95" s="1" t="str">
        <f>VLOOKUP(B95,Remark!G:H,2,0)</f>
        <v>TUPM</v>
      </c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208"/>
      <c r="Q95" s="70"/>
      <c r="R95" s="70"/>
      <c r="S95" s="70"/>
      <c r="T95" s="70"/>
      <c r="U95" s="70"/>
      <c r="V95" s="70">
        <f>VLOOKUP(A95,[1]sum!$A$2:$H$154,7,FALSE)</f>
        <v>25</v>
      </c>
      <c r="W95" s="70">
        <f>VLOOKUP(A95,[1]sum!$A$2:$H$154,8,FALSE)</f>
        <v>1995</v>
      </c>
      <c r="X95" s="209">
        <f t="shared" si="16"/>
        <v>498.75</v>
      </c>
      <c r="Y95" s="208">
        <v>191</v>
      </c>
      <c r="Z95" s="70">
        <v>13009</v>
      </c>
      <c r="AA95" s="209">
        <f t="shared" si="17"/>
        <v>3252.25</v>
      </c>
      <c r="AB95" s="208">
        <v>302</v>
      </c>
      <c r="AC95" s="70">
        <v>19630</v>
      </c>
      <c r="AD95" s="209">
        <f t="shared" si="18"/>
        <v>4907.5</v>
      </c>
      <c r="AE95" s="209">
        <v>451</v>
      </c>
      <c r="AF95" s="211">
        <v>28261</v>
      </c>
      <c r="AG95" s="211">
        <f t="shared" si="19"/>
        <v>7065.25</v>
      </c>
      <c r="AH95" s="167">
        <v>505</v>
      </c>
      <c r="AI95" s="167">
        <v>31499</v>
      </c>
      <c r="AJ95" s="211">
        <f t="shared" si="20"/>
        <v>7874.75</v>
      </c>
      <c r="AK95" s="212">
        <v>448</v>
      </c>
      <c r="AL95" s="212">
        <v>31612</v>
      </c>
      <c r="AM95" s="213">
        <f t="shared" si="21"/>
        <v>7903</v>
      </c>
      <c r="AN95" s="214">
        <v>442</v>
      </c>
      <c r="AO95" s="168">
        <v>28386</v>
      </c>
      <c r="AP95" s="167">
        <f t="shared" si="15"/>
        <v>7096.5</v>
      </c>
      <c r="AQ95" s="245">
        <v>173</v>
      </c>
      <c r="AR95" s="245">
        <v>11507</v>
      </c>
      <c r="AS95" s="246">
        <f t="shared" si="22"/>
        <v>2876.75</v>
      </c>
    </row>
    <row r="96" spans="1:45" ht="14.65" customHeight="1">
      <c r="A96" s="1">
        <v>94</v>
      </c>
      <c r="B96" s="6" t="s">
        <v>145</v>
      </c>
      <c r="C96" s="1" t="str">
        <f>VLOOKUP(B96,Remark!G:H,2,0)</f>
        <v>Kerry</v>
      </c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208"/>
      <c r="Q96" s="70"/>
      <c r="R96" s="70"/>
      <c r="S96" s="70"/>
      <c r="T96" s="70"/>
      <c r="U96" s="70"/>
      <c r="V96" s="70">
        <f>VLOOKUP(A96,[1]sum!$A$2:$H$154,7,FALSE)</f>
        <v>31</v>
      </c>
      <c r="W96" s="70">
        <f>VLOOKUP(A96,[1]sum!$A$2:$H$154,8,FALSE)</f>
        <v>2017</v>
      </c>
      <c r="X96" s="209">
        <f t="shared" si="16"/>
        <v>504.25</v>
      </c>
      <c r="Y96" s="208">
        <v>81</v>
      </c>
      <c r="Z96" s="70">
        <v>4991</v>
      </c>
      <c r="AA96" s="209">
        <f t="shared" si="17"/>
        <v>1247.75</v>
      </c>
      <c r="AB96" s="208">
        <v>36</v>
      </c>
      <c r="AC96" s="70">
        <v>3228</v>
      </c>
      <c r="AD96" s="209">
        <f t="shared" si="18"/>
        <v>807</v>
      </c>
      <c r="AE96" s="209">
        <v>98</v>
      </c>
      <c r="AF96" s="211">
        <v>6258</v>
      </c>
      <c r="AG96" s="211">
        <f t="shared" si="19"/>
        <v>1564.5</v>
      </c>
      <c r="AH96" s="167">
        <v>154</v>
      </c>
      <c r="AI96" s="167">
        <v>8838</v>
      </c>
      <c r="AJ96" s="211">
        <f t="shared" si="20"/>
        <v>2209.5</v>
      </c>
      <c r="AK96" s="212">
        <v>138</v>
      </c>
      <c r="AL96" s="212">
        <v>9510</v>
      </c>
      <c r="AM96" s="213">
        <f t="shared" si="21"/>
        <v>2377.5</v>
      </c>
      <c r="AN96" s="214">
        <v>150</v>
      </c>
      <c r="AO96" s="168">
        <v>9914</v>
      </c>
      <c r="AP96" s="167">
        <f t="shared" si="15"/>
        <v>2478.5</v>
      </c>
      <c r="AQ96" s="245">
        <v>212</v>
      </c>
      <c r="AR96" s="245">
        <v>12676</v>
      </c>
      <c r="AS96" s="246">
        <f t="shared" si="22"/>
        <v>3169</v>
      </c>
    </row>
    <row r="97" spans="1:45" ht="14.65" customHeight="1">
      <c r="A97" s="1">
        <v>95</v>
      </c>
      <c r="B97" s="6" t="s">
        <v>146</v>
      </c>
      <c r="C97" s="1" t="str">
        <f>VLOOKUP(B97,Remark!G:H,2,0)</f>
        <v>CHC4</v>
      </c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208"/>
      <c r="Q97" s="70"/>
      <c r="R97" s="70"/>
      <c r="S97" s="70"/>
      <c r="T97" s="70"/>
      <c r="U97" s="70"/>
      <c r="V97" s="70">
        <f>VLOOKUP(A97,[1]sum!$A$2:$H$154,7,FALSE)</f>
        <v>46</v>
      </c>
      <c r="W97" s="70">
        <f>VLOOKUP(A97,[1]sum!$A$2:$H$154,8,FALSE)</f>
        <v>3046</v>
      </c>
      <c r="X97" s="209">
        <f t="shared" si="16"/>
        <v>761.5</v>
      </c>
      <c r="Y97" s="208">
        <v>64</v>
      </c>
      <c r="Z97" s="70">
        <v>4216</v>
      </c>
      <c r="AA97" s="209">
        <f t="shared" si="17"/>
        <v>1054</v>
      </c>
      <c r="AB97" s="208">
        <v>30</v>
      </c>
      <c r="AC97" s="70">
        <v>3130</v>
      </c>
      <c r="AD97" s="209">
        <f t="shared" si="18"/>
        <v>782.5</v>
      </c>
      <c r="AE97" s="209">
        <v>136</v>
      </c>
      <c r="AF97" s="211">
        <v>9144</v>
      </c>
      <c r="AG97" s="211">
        <f t="shared" si="19"/>
        <v>2286</v>
      </c>
      <c r="AH97" s="167">
        <v>177</v>
      </c>
      <c r="AI97" s="167">
        <v>10791</v>
      </c>
      <c r="AJ97" s="211">
        <f t="shared" si="20"/>
        <v>2697.75</v>
      </c>
      <c r="AK97" s="212">
        <v>171</v>
      </c>
      <c r="AL97" s="212">
        <v>10021</v>
      </c>
      <c r="AM97" s="213">
        <f t="shared" si="21"/>
        <v>2505.25</v>
      </c>
      <c r="AN97" s="214">
        <v>233</v>
      </c>
      <c r="AO97" s="168">
        <v>15531</v>
      </c>
      <c r="AP97" s="167">
        <f t="shared" si="15"/>
        <v>3882.75</v>
      </c>
      <c r="AQ97" s="245">
        <v>170</v>
      </c>
      <c r="AR97" s="245">
        <v>13322</v>
      </c>
      <c r="AS97" s="246">
        <f t="shared" si="22"/>
        <v>3330.5</v>
      </c>
    </row>
    <row r="98" spans="1:45" ht="14.65" customHeight="1">
      <c r="A98" s="1">
        <v>96</v>
      </c>
      <c r="B98" s="6" t="s">
        <v>147</v>
      </c>
      <c r="C98" s="1" t="str">
        <f>VLOOKUP(B98,Remark!G:H,2,0)</f>
        <v>BKEN</v>
      </c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208"/>
      <c r="Q98" s="70"/>
      <c r="R98" s="70"/>
      <c r="S98" s="70"/>
      <c r="T98" s="70"/>
      <c r="U98" s="70"/>
      <c r="V98" s="70">
        <f>VLOOKUP(A98,[1]sum!$A$2:$H$154,7,FALSE)</f>
        <v>27</v>
      </c>
      <c r="W98" s="70">
        <f>VLOOKUP(A98,[1]sum!$A$2:$H$154,8,FALSE)</f>
        <v>1737</v>
      </c>
      <c r="X98" s="209">
        <f t="shared" si="16"/>
        <v>434.25</v>
      </c>
      <c r="Y98" s="208">
        <v>90</v>
      </c>
      <c r="Z98" s="70">
        <v>6194</v>
      </c>
      <c r="AA98" s="209">
        <f t="shared" si="17"/>
        <v>1548.5</v>
      </c>
      <c r="AB98" s="208">
        <v>102</v>
      </c>
      <c r="AC98" s="70">
        <v>6838</v>
      </c>
      <c r="AD98" s="209">
        <f t="shared" si="18"/>
        <v>1709.5</v>
      </c>
      <c r="AE98" s="209">
        <v>143</v>
      </c>
      <c r="AF98" s="211">
        <v>9061</v>
      </c>
      <c r="AG98" s="211">
        <f t="shared" si="19"/>
        <v>2265.25</v>
      </c>
      <c r="AH98" s="167">
        <v>158</v>
      </c>
      <c r="AI98" s="167">
        <v>10082</v>
      </c>
      <c r="AJ98" s="211">
        <f t="shared" si="20"/>
        <v>2520.5</v>
      </c>
      <c r="AK98" s="212">
        <v>118</v>
      </c>
      <c r="AL98" s="212">
        <v>8046</v>
      </c>
      <c r="AM98" s="213">
        <f t="shared" si="21"/>
        <v>2011.5</v>
      </c>
      <c r="AN98" s="214">
        <v>125</v>
      </c>
      <c r="AO98" s="168">
        <v>7383</v>
      </c>
      <c r="AP98" s="167">
        <f t="shared" si="15"/>
        <v>1845.75</v>
      </c>
      <c r="AQ98" s="245">
        <v>118</v>
      </c>
      <c r="AR98" s="245">
        <v>6634</v>
      </c>
      <c r="AS98" s="246">
        <f t="shared" si="22"/>
        <v>1658.5</v>
      </c>
    </row>
    <row r="99" spans="1:45" ht="14.65" customHeight="1">
      <c r="A99" s="1">
        <v>97</v>
      </c>
      <c r="B99" s="6" t="s">
        <v>149</v>
      </c>
      <c r="C99" s="1" t="str">
        <f>VLOOKUP(B99,Remark!G:H,2,0)</f>
        <v>NMIN</v>
      </c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208"/>
      <c r="Q99" s="70"/>
      <c r="R99" s="70"/>
      <c r="S99" s="70"/>
      <c r="T99" s="70"/>
      <c r="U99" s="70"/>
      <c r="V99" s="70">
        <f>VLOOKUP(A99,[1]sum!$A$2:$H$154,7,FALSE)</f>
        <v>27</v>
      </c>
      <c r="W99" s="70">
        <f>VLOOKUP(A99,[1]sum!$A$2:$H$154,8,FALSE)</f>
        <v>1717</v>
      </c>
      <c r="X99" s="209">
        <f t="shared" si="16"/>
        <v>429.25</v>
      </c>
      <c r="Y99" s="208">
        <v>121</v>
      </c>
      <c r="Z99" s="70">
        <v>8703</v>
      </c>
      <c r="AA99" s="209">
        <f t="shared" si="17"/>
        <v>2175.75</v>
      </c>
      <c r="AB99" s="208">
        <v>196</v>
      </c>
      <c r="AC99" s="70">
        <v>13984</v>
      </c>
      <c r="AD99" s="209">
        <f t="shared" si="18"/>
        <v>3496</v>
      </c>
      <c r="AE99" s="209">
        <v>238</v>
      </c>
      <c r="AF99" s="211">
        <v>16546</v>
      </c>
      <c r="AG99" s="211">
        <f t="shared" si="19"/>
        <v>4136.5</v>
      </c>
      <c r="AH99" s="167">
        <v>178</v>
      </c>
      <c r="AI99" s="167">
        <v>11138</v>
      </c>
      <c r="AJ99" s="211">
        <f t="shared" si="20"/>
        <v>2784.5</v>
      </c>
      <c r="AK99" s="212">
        <v>238</v>
      </c>
      <c r="AL99" s="212">
        <v>14926</v>
      </c>
      <c r="AM99" s="213">
        <f t="shared" si="21"/>
        <v>3731.5</v>
      </c>
      <c r="AN99" s="214">
        <v>406</v>
      </c>
      <c r="AO99" s="168">
        <v>26594</v>
      </c>
      <c r="AP99" s="167">
        <f t="shared" si="15"/>
        <v>6648.5</v>
      </c>
      <c r="AQ99" s="245">
        <v>311</v>
      </c>
      <c r="AR99" s="245">
        <v>21549</v>
      </c>
      <c r="AS99" s="246">
        <f t="shared" si="22"/>
        <v>5387.25</v>
      </c>
    </row>
    <row r="100" spans="1:45" ht="14.65" customHeight="1">
      <c r="A100" s="1">
        <v>98</v>
      </c>
      <c r="B100" s="6" t="s">
        <v>150</v>
      </c>
      <c r="C100" s="1" t="str">
        <f>VLOOKUP(B100,Remark!G:H,2,0)</f>
        <v>BKEN</v>
      </c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208"/>
      <c r="Q100" s="70"/>
      <c r="R100" s="70"/>
      <c r="S100" s="70"/>
      <c r="T100" s="70"/>
      <c r="U100" s="70"/>
      <c r="V100" s="70">
        <f>VLOOKUP(A100,[1]sum!$A$2:$H$154,7,FALSE)</f>
        <v>21</v>
      </c>
      <c r="W100" s="70">
        <f>VLOOKUP(A100,[1]sum!$A$2:$H$154,8,FALSE)</f>
        <v>1491</v>
      </c>
      <c r="X100" s="209">
        <f t="shared" si="16"/>
        <v>372.75</v>
      </c>
      <c r="Y100" s="208">
        <v>169</v>
      </c>
      <c r="Z100" s="70">
        <v>12075</v>
      </c>
      <c r="AA100" s="209">
        <f t="shared" si="17"/>
        <v>3018.75</v>
      </c>
      <c r="AB100" s="208">
        <v>130</v>
      </c>
      <c r="AC100" s="70">
        <v>7818</v>
      </c>
      <c r="AD100" s="209">
        <f t="shared" si="18"/>
        <v>1954.5</v>
      </c>
      <c r="AE100" s="209">
        <v>269</v>
      </c>
      <c r="AF100" s="211">
        <v>15871</v>
      </c>
      <c r="AG100" s="211">
        <f t="shared" si="19"/>
        <v>3967.75</v>
      </c>
      <c r="AH100" s="167">
        <v>350</v>
      </c>
      <c r="AI100" s="167">
        <v>21186</v>
      </c>
      <c r="AJ100" s="211">
        <f t="shared" si="20"/>
        <v>5296.5</v>
      </c>
      <c r="AK100" s="212">
        <v>280</v>
      </c>
      <c r="AL100" s="212">
        <v>18136</v>
      </c>
      <c r="AM100" s="213">
        <f t="shared" si="21"/>
        <v>4534</v>
      </c>
      <c r="AN100" s="214">
        <v>496</v>
      </c>
      <c r="AO100" s="168">
        <v>29856</v>
      </c>
      <c r="AP100" s="167">
        <f t="shared" si="15"/>
        <v>7464</v>
      </c>
      <c r="AQ100" s="245">
        <v>381</v>
      </c>
      <c r="AR100" s="245">
        <v>28383</v>
      </c>
      <c r="AS100" s="246">
        <f t="shared" si="22"/>
        <v>7095.75</v>
      </c>
    </row>
    <row r="101" spans="1:45" ht="14.65" customHeight="1">
      <c r="A101" s="1">
        <v>99</v>
      </c>
      <c r="B101" s="6" t="s">
        <v>151</v>
      </c>
      <c r="C101" s="1" t="str">
        <f>VLOOKUP(B101,Remark!G:H,2,0)</f>
        <v>BKEN</v>
      </c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208"/>
      <c r="Q101" s="70"/>
      <c r="R101" s="70"/>
      <c r="S101" s="70"/>
      <c r="T101" s="70"/>
      <c r="U101" s="70"/>
      <c r="V101" s="70"/>
      <c r="W101" s="70"/>
      <c r="X101" s="209">
        <f t="shared" si="16"/>
        <v>0</v>
      </c>
      <c r="Y101" s="208">
        <v>171</v>
      </c>
      <c r="Z101" s="70">
        <v>12349</v>
      </c>
      <c r="AA101" s="209">
        <f t="shared" si="17"/>
        <v>3087.25</v>
      </c>
      <c r="AB101" s="208">
        <v>146</v>
      </c>
      <c r="AC101" s="70">
        <v>9326</v>
      </c>
      <c r="AD101" s="209">
        <f t="shared" si="18"/>
        <v>2331.5</v>
      </c>
      <c r="AE101" s="209">
        <v>179</v>
      </c>
      <c r="AF101" s="211">
        <v>13133</v>
      </c>
      <c r="AG101" s="211">
        <f t="shared" si="19"/>
        <v>3283.25</v>
      </c>
      <c r="AH101" s="167">
        <v>187</v>
      </c>
      <c r="AI101" s="167">
        <v>12405</v>
      </c>
      <c r="AJ101" s="211">
        <f t="shared" si="20"/>
        <v>3101.25</v>
      </c>
      <c r="AK101" s="212">
        <v>277</v>
      </c>
      <c r="AL101" s="212">
        <v>18555</v>
      </c>
      <c r="AM101" s="213">
        <f t="shared" si="21"/>
        <v>4638.75</v>
      </c>
      <c r="AN101" s="214">
        <v>245</v>
      </c>
      <c r="AO101" s="168">
        <v>15983</v>
      </c>
      <c r="AP101" s="167">
        <f t="shared" si="15"/>
        <v>3995.75</v>
      </c>
      <c r="AQ101" s="245">
        <v>225</v>
      </c>
      <c r="AR101" s="245">
        <v>16155</v>
      </c>
      <c r="AS101" s="246">
        <f t="shared" si="22"/>
        <v>4038.75</v>
      </c>
    </row>
    <row r="102" spans="1:45" ht="14.65" customHeight="1">
      <c r="A102" s="1">
        <v>100</v>
      </c>
      <c r="B102" s="6" t="s">
        <v>152</v>
      </c>
      <c r="C102" s="1" t="str">
        <f>VLOOKUP(B102,Remark!G:H,2,0)</f>
        <v>BKEN</v>
      </c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208"/>
      <c r="Q102" s="70"/>
      <c r="R102" s="70"/>
      <c r="S102" s="70"/>
      <c r="T102" s="70"/>
      <c r="U102" s="70"/>
      <c r="V102" s="70">
        <f>VLOOKUP(A102,[1]sum!$A$2:$H$154,7,FALSE)</f>
        <v>37</v>
      </c>
      <c r="W102" s="70">
        <f>VLOOKUP(A102,[1]sum!$A$2:$H$154,8,FALSE)</f>
        <v>2395</v>
      </c>
      <c r="X102" s="209">
        <f t="shared" si="16"/>
        <v>598.75</v>
      </c>
      <c r="Y102" s="208">
        <v>81</v>
      </c>
      <c r="Z102" s="70">
        <v>6355</v>
      </c>
      <c r="AA102" s="209">
        <f t="shared" si="17"/>
        <v>1588.75</v>
      </c>
      <c r="AB102" s="208">
        <v>82</v>
      </c>
      <c r="AC102" s="70">
        <v>6422</v>
      </c>
      <c r="AD102" s="209">
        <f t="shared" si="18"/>
        <v>1605.5</v>
      </c>
      <c r="AE102" s="209">
        <v>110</v>
      </c>
      <c r="AF102" s="211">
        <v>7294</v>
      </c>
      <c r="AG102" s="211">
        <f t="shared" si="19"/>
        <v>1823.5</v>
      </c>
      <c r="AH102" s="167">
        <v>199</v>
      </c>
      <c r="AI102" s="167">
        <v>12309</v>
      </c>
      <c r="AJ102" s="211">
        <f t="shared" si="20"/>
        <v>3077.25</v>
      </c>
      <c r="AK102" s="212">
        <v>151</v>
      </c>
      <c r="AL102" s="212">
        <v>9953</v>
      </c>
      <c r="AM102" s="213">
        <f t="shared" si="21"/>
        <v>2488.25</v>
      </c>
      <c r="AN102" s="214">
        <v>157</v>
      </c>
      <c r="AO102" s="168">
        <v>10311</v>
      </c>
      <c r="AP102" s="167">
        <f t="shared" si="15"/>
        <v>2577.75</v>
      </c>
      <c r="AQ102" s="245">
        <v>188</v>
      </c>
      <c r="AR102" s="245">
        <v>11536</v>
      </c>
      <c r="AS102" s="246">
        <f t="shared" si="22"/>
        <v>2884</v>
      </c>
    </row>
    <row r="103" spans="1:45" ht="14.65" customHeight="1">
      <c r="A103" s="1">
        <v>101</v>
      </c>
      <c r="B103" s="6" t="s">
        <v>153</v>
      </c>
      <c r="C103" s="1" t="str">
        <f>VLOOKUP(B103,Remark!G:H,2,0)</f>
        <v>CHC4</v>
      </c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208"/>
      <c r="Q103" s="70"/>
      <c r="R103" s="70"/>
      <c r="S103" s="70"/>
      <c r="T103" s="70"/>
      <c r="U103" s="70"/>
      <c r="V103" s="70">
        <f>VLOOKUP(A103,[1]sum!$A$2:$H$154,7,FALSE)</f>
        <v>25</v>
      </c>
      <c r="W103" s="70">
        <f>VLOOKUP(A103,[1]sum!$A$2:$H$154,8,FALSE)</f>
        <v>1895</v>
      </c>
      <c r="X103" s="209">
        <f t="shared" si="16"/>
        <v>473.75</v>
      </c>
      <c r="Y103" s="208">
        <v>127</v>
      </c>
      <c r="Z103" s="70">
        <v>8409</v>
      </c>
      <c r="AA103" s="209">
        <f t="shared" si="17"/>
        <v>2102.25</v>
      </c>
      <c r="AB103" s="208">
        <v>154</v>
      </c>
      <c r="AC103" s="70">
        <v>8930</v>
      </c>
      <c r="AD103" s="209">
        <f t="shared" si="18"/>
        <v>2232.5</v>
      </c>
      <c r="AE103" s="209">
        <v>166</v>
      </c>
      <c r="AF103" s="211">
        <v>11534</v>
      </c>
      <c r="AG103" s="211">
        <f t="shared" si="19"/>
        <v>2883.5</v>
      </c>
      <c r="AH103" s="167">
        <v>260</v>
      </c>
      <c r="AI103" s="167">
        <v>15712</v>
      </c>
      <c r="AJ103" s="211">
        <f t="shared" si="20"/>
        <v>3928</v>
      </c>
      <c r="AK103" s="212">
        <v>285</v>
      </c>
      <c r="AL103" s="212">
        <v>17715</v>
      </c>
      <c r="AM103" s="213">
        <f t="shared" si="21"/>
        <v>4428.75</v>
      </c>
      <c r="AN103" s="214">
        <v>351</v>
      </c>
      <c r="AO103" s="168">
        <v>22177</v>
      </c>
      <c r="AP103" s="167">
        <f t="shared" si="15"/>
        <v>5544.25</v>
      </c>
      <c r="AQ103" s="245">
        <v>287</v>
      </c>
      <c r="AR103" s="245">
        <v>20133</v>
      </c>
      <c r="AS103" s="246">
        <f t="shared" si="22"/>
        <v>5033.25</v>
      </c>
    </row>
    <row r="104" spans="1:45" ht="14.65" customHeight="1">
      <c r="A104" s="1">
        <v>102</v>
      </c>
      <c r="B104" s="6" t="s">
        <v>154</v>
      </c>
      <c r="C104" s="1" t="str">
        <f>VLOOKUP(B104,Remark!G:H,2,0)</f>
        <v>CHC4</v>
      </c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208"/>
      <c r="Q104" s="70"/>
      <c r="R104" s="70"/>
      <c r="S104" s="70"/>
      <c r="T104" s="70"/>
      <c r="U104" s="70"/>
      <c r="V104" s="70">
        <f>VLOOKUP(A104,[1]sum!$A$2:$H$154,7,FALSE)</f>
        <v>50</v>
      </c>
      <c r="W104" s="70">
        <f>VLOOKUP(A104,[1]sum!$A$2:$H$154,8,FALSE)</f>
        <v>3666</v>
      </c>
      <c r="X104" s="209">
        <f t="shared" si="16"/>
        <v>916.5</v>
      </c>
      <c r="Y104" s="208">
        <v>76</v>
      </c>
      <c r="Z104" s="70">
        <v>4948</v>
      </c>
      <c r="AA104" s="209">
        <f t="shared" si="17"/>
        <v>1237</v>
      </c>
      <c r="AB104" s="208">
        <v>84</v>
      </c>
      <c r="AC104" s="70">
        <v>5172</v>
      </c>
      <c r="AD104" s="209">
        <f t="shared" si="18"/>
        <v>1293</v>
      </c>
      <c r="AE104" s="209">
        <v>116</v>
      </c>
      <c r="AF104" s="211">
        <v>7488</v>
      </c>
      <c r="AG104" s="211">
        <f t="shared" si="19"/>
        <v>1872</v>
      </c>
      <c r="AH104" s="167">
        <v>169</v>
      </c>
      <c r="AI104" s="167">
        <v>9355</v>
      </c>
      <c r="AJ104" s="211">
        <f t="shared" si="20"/>
        <v>2338.75</v>
      </c>
      <c r="AK104" s="212">
        <v>107</v>
      </c>
      <c r="AL104" s="212">
        <v>7273</v>
      </c>
      <c r="AM104" s="213">
        <f t="shared" si="21"/>
        <v>1818.25</v>
      </c>
      <c r="AN104" s="214">
        <v>169</v>
      </c>
      <c r="AO104" s="168">
        <v>9491</v>
      </c>
      <c r="AP104" s="167">
        <f t="shared" si="15"/>
        <v>2372.75</v>
      </c>
      <c r="AQ104" s="245">
        <v>102</v>
      </c>
      <c r="AR104" s="245">
        <v>6842</v>
      </c>
      <c r="AS104" s="246">
        <f t="shared" si="22"/>
        <v>1710.5</v>
      </c>
    </row>
    <row r="105" spans="1:45" ht="14.65" customHeight="1">
      <c r="A105" s="1">
        <v>103</v>
      </c>
      <c r="B105" s="6" t="s">
        <v>155</v>
      </c>
      <c r="C105" s="1" t="str">
        <f>VLOOKUP(B105,Remark!G:H,2,0)</f>
        <v>CHC4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208"/>
      <c r="Q105" s="70"/>
      <c r="R105" s="70"/>
      <c r="S105" s="70"/>
      <c r="T105" s="70"/>
      <c r="U105" s="70"/>
      <c r="V105" s="70">
        <f>VLOOKUP(A105,[1]sum!$A$2:$H$154,7,FALSE)</f>
        <v>20</v>
      </c>
      <c r="W105" s="70">
        <f>VLOOKUP(A105,[1]sum!$A$2:$H$154,8,FALSE)</f>
        <v>1572</v>
      </c>
      <c r="X105" s="209">
        <f t="shared" si="16"/>
        <v>393</v>
      </c>
      <c r="Y105" s="208">
        <v>55</v>
      </c>
      <c r="Z105" s="70">
        <v>3741</v>
      </c>
      <c r="AA105" s="209">
        <f t="shared" si="17"/>
        <v>935.25</v>
      </c>
      <c r="AB105" s="208">
        <v>76</v>
      </c>
      <c r="AC105" s="70">
        <v>4768</v>
      </c>
      <c r="AD105" s="209">
        <f t="shared" si="18"/>
        <v>1192</v>
      </c>
      <c r="AE105" s="209">
        <v>77</v>
      </c>
      <c r="AF105" s="211">
        <v>6391</v>
      </c>
      <c r="AG105" s="211">
        <f t="shared" si="19"/>
        <v>1597.75</v>
      </c>
      <c r="AH105" s="167">
        <v>137</v>
      </c>
      <c r="AI105" s="167">
        <v>8503</v>
      </c>
      <c r="AJ105" s="211">
        <f t="shared" si="20"/>
        <v>2125.75</v>
      </c>
      <c r="AK105" s="212">
        <v>152</v>
      </c>
      <c r="AL105" s="212">
        <v>9860</v>
      </c>
      <c r="AM105" s="213">
        <f t="shared" si="21"/>
        <v>2465</v>
      </c>
      <c r="AN105" s="214">
        <v>124</v>
      </c>
      <c r="AO105" s="168">
        <v>8284</v>
      </c>
      <c r="AP105" s="167">
        <f t="shared" si="15"/>
        <v>2071</v>
      </c>
      <c r="AQ105" s="245">
        <v>181</v>
      </c>
      <c r="AR105" s="245">
        <v>10563</v>
      </c>
      <c r="AS105" s="246">
        <f t="shared" si="22"/>
        <v>2640.75</v>
      </c>
    </row>
    <row r="106" spans="1:45" ht="14.65" customHeight="1">
      <c r="A106" s="1">
        <v>104</v>
      </c>
      <c r="B106" s="6" t="s">
        <v>156</v>
      </c>
      <c r="C106" s="1" t="str">
        <f>VLOOKUP(B106,Remark!G:H,2,0)</f>
        <v>CHC4</v>
      </c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208"/>
      <c r="Q106" s="70"/>
      <c r="R106" s="70"/>
      <c r="S106" s="70"/>
      <c r="T106" s="70"/>
      <c r="U106" s="70"/>
      <c r="V106" s="70">
        <f>VLOOKUP(A106,[1]sum!$A$2:$H$154,7,FALSE)</f>
        <v>13</v>
      </c>
      <c r="W106" s="70">
        <f>VLOOKUP(A106,[1]sum!$A$2:$H$154,8,FALSE)</f>
        <v>731</v>
      </c>
      <c r="X106" s="209">
        <f t="shared" si="16"/>
        <v>182.75</v>
      </c>
      <c r="Y106" s="208">
        <v>92</v>
      </c>
      <c r="Z106" s="70">
        <v>6272</v>
      </c>
      <c r="AA106" s="209">
        <f t="shared" si="17"/>
        <v>1568</v>
      </c>
      <c r="AB106" s="208">
        <v>154</v>
      </c>
      <c r="AC106" s="70">
        <v>10614</v>
      </c>
      <c r="AD106" s="209">
        <f t="shared" si="18"/>
        <v>2653.5</v>
      </c>
      <c r="AE106" s="209">
        <v>276</v>
      </c>
      <c r="AF106" s="211">
        <v>16464</v>
      </c>
      <c r="AG106" s="211">
        <f t="shared" si="19"/>
        <v>4116</v>
      </c>
      <c r="AH106" s="167">
        <v>169</v>
      </c>
      <c r="AI106" s="167">
        <v>10387</v>
      </c>
      <c r="AJ106" s="211">
        <f t="shared" si="20"/>
        <v>2596.75</v>
      </c>
      <c r="AK106" s="212">
        <v>242</v>
      </c>
      <c r="AL106" s="212">
        <v>15266</v>
      </c>
      <c r="AM106" s="213">
        <f t="shared" si="21"/>
        <v>3816.5</v>
      </c>
      <c r="AN106" s="214">
        <v>200</v>
      </c>
      <c r="AO106" s="168">
        <v>13004</v>
      </c>
      <c r="AP106" s="167">
        <f t="shared" si="15"/>
        <v>3251</v>
      </c>
      <c r="AQ106" s="245">
        <v>264</v>
      </c>
      <c r="AR106" s="245">
        <v>18280</v>
      </c>
      <c r="AS106" s="246">
        <f t="shared" si="22"/>
        <v>4570</v>
      </c>
    </row>
    <row r="107" spans="1:45" ht="14.65" customHeight="1">
      <c r="A107" s="1">
        <v>105</v>
      </c>
      <c r="B107" s="6" t="s">
        <v>157</v>
      </c>
      <c r="C107" s="1" t="str">
        <f>VLOOKUP(B107,Remark!G:H,2,0)</f>
        <v>CHC4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208"/>
      <c r="Q107" s="70"/>
      <c r="R107" s="70"/>
      <c r="S107" s="70"/>
      <c r="T107" s="70"/>
      <c r="U107" s="70"/>
      <c r="V107" s="70">
        <f>VLOOKUP(A107,[1]sum!$A$2:$H$154,7,FALSE)</f>
        <v>11</v>
      </c>
      <c r="W107" s="70">
        <f>VLOOKUP(A107,[1]sum!$A$2:$H$154,8,FALSE)</f>
        <v>673</v>
      </c>
      <c r="X107" s="209">
        <f t="shared" si="16"/>
        <v>168.25</v>
      </c>
      <c r="Y107" s="208">
        <v>86</v>
      </c>
      <c r="Z107" s="70">
        <v>5902</v>
      </c>
      <c r="AA107" s="209">
        <f t="shared" si="17"/>
        <v>1475.5</v>
      </c>
      <c r="AB107" s="208">
        <v>88</v>
      </c>
      <c r="AC107" s="70">
        <v>6960</v>
      </c>
      <c r="AD107" s="209">
        <f t="shared" si="18"/>
        <v>1740</v>
      </c>
      <c r="AE107" s="209">
        <v>169</v>
      </c>
      <c r="AF107" s="211">
        <v>11131</v>
      </c>
      <c r="AG107" s="211">
        <f t="shared" si="19"/>
        <v>2782.75</v>
      </c>
      <c r="AH107" s="167">
        <v>85</v>
      </c>
      <c r="AI107" s="167">
        <v>5907</v>
      </c>
      <c r="AJ107" s="211">
        <f t="shared" si="20"/>
        <v>1476.75</v>
      </c>
      <c r="AK107" s="212">
        <v>132</v>
      </c>
      <c r="AL107" s="212">
        <v>7828</v>
      </c>
      <c r="AM107" s="213">
        <f t="shared" si="21"/>
        <v>1957</v>
      </c>
      <c r="AN107" s="214">
        <v>86</v>
      </c>
      <c r="AO107" s="168">
        <v>5994</v>
      </c>
      <c r="AP107" s="167">
        <f t="shared" si="15"/>
        <v>1498.5</v>
      </c>
      <c r="AQ107" s="245">
        <v>75</v>
      </c>
      <c r="AR107" s="245">
        <v>5869</v>
      </c>
      <c r="AS107" s="246">
        <f t="shared" si="22"/>
        <v>1467.25</v>
      </c>
    </row>
    <row r="108" spans="1:45" ht="14.65" customHeight="1">
      <c r="A108" s="1">
        <v>106</v>
      </c>
      <c r="B108" s="6" t="s">
        <v>158</v>
      </c>
      <c r="C108" s="1" t="str">
        <f>VLOOKUP(B108,Remark!G:H,2,0)</f>
        <v>CHC4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208"/>
      <c r="Q108" s="70"/>
      <c r="R108" s="70"/>
      <c r="S108" s="70"/>
      <c r="T108" s="70"/>
      <c r="U108" s="70"/>
      <c r="V108" s="70">
        <f>VLOOKUP(A108,[1]sum!$A$2:$H$154,7,FALSE)</f>
        <v>13</v>
      </c>
      <c r="W108" s="70">
        <f>VLOOKUP(A108,[1]sum!$A$2:$H$154,8,FALSE)</f>
        <v>891</v>
      </c>
      <c r="X108" s="209">
        <f t="shared" si="16"/>
        <v>222.75</v>
      </c>
      <c r="Y108" s="208">
        <v>96</v>
      </c>
      <c r="Z108" s="70">
        <v>6928</v>
      </c>
      <c r="AA108" s="209">
        <f t="shared" si="17"/>
        <v>1732</v>
      </c>
      <c r="AB108" s="208">
        <v>126</v>
      </c>
      <c r="AC108" s="70">
        <v>8970</v>
      </c>
      <c r="AD108" s="209">
        <f t="shared" si="18"/>
        <v>2242.5</v>
      </c>
      <c r="AE108" s="209">
        <v>121</v>
      </c>
      <c r="AF108" s="211">
        <v>8667</v>
      </c>
      <c r="AG108" s="211">
        <f t="shared" si="19"/>
        <v>2166.75</v>
      </c>
      <c r="AH108" s="167">
        <v>120</v>
      </c>
      <c r="AI108" s="167">
        <v>8332</v>
      </c>
      <c r="AJ108" s="211">
        <f t="shared" si="20"/>
        <v>2083</v>
      </c>
      <c r="AK108" s="212">
        <v>217</v>
      </c>
      <c r="AL108" s="212">
        <v>13367</v>
      </c>
      <c r="AM108" s="213">
        <f t="shared" si="21"/>
        <v>3341.75</v>
      </c>
      <c r="AN108" s="214">
        <v>185</v>
      </c>
      <c r="AO108" s="168">
        <v>11011</v>
      </c>
      <c r="AP108" s="167">
        <f t="shared" si="15"/>
        <v>2752.75</v>
      </c>
      <c r="AQ108" s="245">
        <v>141</v>
      </c>
      <c r="AR108" s="245">
        <v>9603</v>
      </c>
      <c r="AS108" s="246">
        <f t="shared" si="22"/>
        <v>2400.75</v>
      </c>
    </row>
    <row r="109" spans="1:45" ht="14.65" customHeight="1">
      <c r="A109" s="1">
        <v>107</v>
      </c>
      <c r="B109" s="6" t="s">
        <v>159</v>
      </c>
      <c r="C109" s="1" t="str">
        <f>VLOOKUP(B109,Remark!G:H,2,0)</f>
        <v>CHC4</v>
      </c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208"/>
      <c r="Q109" s="70"/>
      <c r="R109" s="70"/>
      <c r="S109" s="70"/>
      <c r="T109" s="70"/>
      <c r="U109" s="70"/>
      <c r="V109" s="70">
        <f>VLOOKUP(A109,[1]sum!$A$2:$H$154,7,FALSE)</f>
        <v>10</v>
      </c>
      <c r="W109" s="70">
        <f>VLOOKUP(A109,[1]sum!$A$2:$H$154,8,FALSE)</f>
        <v>554</v>
      </c>
      <c r="X109" s="209">
        <f t="shared" si="16"/>
        <v>138.5</v>
      </c>
      <c r="Y109" s="208">
        <v>78</v>
      </c>
      <c r="Z109" s="70">
        <v>5162</v>
      </c>
      <c r="AA109" s="209">
        <f t="shared" si="17"/>
        <v>1290.5</v>
      </c>
      <c r="AB109" s="208">
        <v>135</v>
      </c>
      <c r="AC109" s="70">
        <v>8401</v>
      </c>
      <c r="AD109" s="209">
        <f t="shared" si="18"/>
        <v>2100.25</v>
      </c>
      <c r="AE109" s="209">
        <v>85</v>
      </c>
      <c r="AF109" s="211">
        <v>5823</v>
      </c>
      <c r="AG109" s="211">
        <f t="shared" si="19"/>
        <v>1455.75</v>
      </c>
      <c r="AH109" s="167">
        <v>121</v>
      </c>
      <c r="AI109" s="167">
        <v>7231</v>
      </c>
      <c r="AJ109" s="211">
        <f t="shared" si="20"/>
        <v>1807.75</v>
      </c>
      <c r="AK109" s="212">
        <v>162</v>
      </c>
      <c r="AL109" s="212">
        <v>9814</v>
      </c>
      <c r="AM109" s="213">
        <f t="shared" si="21"/>
        <v>2453.5</v>
      </c>
      <c r="AN109" s="214">
        <v>222</v>
      </c>
      <c r="AO109" s="168">
        <v>15438</v>
      </c>
      <c r="AP109" s="167">
        <f t="shared" si="15"/>
        <v>3859.5</v>
      </c>
      <c r="AQ109" s="245">
        <v>195</v>
      </c>
      <c r="AR109" s="245">
        <v>13709</v>
      </c>
      <c r="AS109" s="246">
        <f t="shared" si="22"/>
        <v>3427.25</v>
      </c>
    </row>
    <row r="110" spans="1:45" ht="14.65" customHeight="1">
      <c r="A110" s="1">
        <v>108</v>
      </c>
      <c r="B110" s="6" t="s">
        <v>160</v>
      </c>
      <c r="C110" s="1" t="str">
        <f>VLOOKUP(B110,Remark!G:H,2,0)</f>
        <v>CHC4</v>
      </c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208"/>
      <c r="Q110" s="70"/>
      <c r="R110" s="70"/>
      <c r="S110" s="70"/>
      <c r="T110" s="70"/>
      <c r="U110" s="70"/>
      <c r="V110" s="70">
        <f>VLOOKUP(A110,[1]sum!$A$2:$H$154,7,FALSE)</f>
        <v>6</v>
      </c>
      <c r="W110" s="70">
        <f>VLOOKUP(A110,[1]sum!$A$2:$H$154,8,FALSE)</f>
        <v>426</v>
      </c>
      <c r="X110" s="209">
        <f t="shared" si="16"/>
        <v>106.5</v>
      </c>
      <c r="Y110" s="208">
        <v>76</v>
      </c>
      <c r="Z110" s="70">
        <v>5968</v>
      </c>
      <c r="AA110" s="209">
        <f t="shared" si="17"/>
        <v>1492</v>
      </c>
      <c r="AB110" s="208">
        <v>89</v>
      </c>
      <c r="AC110" s="70">
        <v>6491</v>
      </c>
      <c r="AD110" s="209">
        <f t="shared" si="18"/>
        <v>1622.75</v>
      </c>
      <c r="AE110" s="209">
        <v>125</v>
      </c>
      <c r="AF110" s="211">
        <v>9119</v>
      </c>
      <c r="AG110" s="211">
        <f t="shared" si="19"/>
        <v>2279.75</v>
      </c>
      <c r="AH110" s="167">
        <v>180</v>
      </c>
      <c r="AI110" s="167">
        <v>10860</v>
      </c>
      <c r="AJ110" s="211">
        <f t="shared" si="20"/>
        <v>2715</v>
      </c>
      <c r="AK110" s="212">
        <v>170</v>
      </c>
      <c r="AL110" s="212">
        <v>10338</v>
      </c>
      <c r="AM110" s="213">
        <f t="shared" si="21"/>
        <v>2584.5</v>
      </c>
      <c r="AN110" s="214">
        <v>168</v>
      </c>
      <c r="AO110" s="168">
        <v>10508</v>
      </c>
      <c r="AP110" s="167">
        <f t="shared" si="15"/>
        <v>2627</v>
      </c>
      <c r="AQ110" s="245">
        <v>161</v>
      </c>
      <c r="AR110" s="245">
        <v>8847</v>
      </c>
      <c r="AS110" s="246">
        <f t="shared" si="22"/>
        <v>2211.75</v>
      </c>
    </row>
    <row r="111" spans="1:45" ht="14.65" customHeight="1">
      <c r="A111" s="1">
        <v>109</v>
      </c>
      <c r="B111" s="6" t="s">
        <v>161</v>
      </c>
      <c r="C111" s="1" t="str">
        <f>VLOOKUP(B111,Remark!G:H,2,0)</f>
        <v>CHC4</v>
      </c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208"/>
      <c r="Q111" s="70"/>
      <c r="R111" s="70"/>
      <c r="S111" s="70"/>
      <c r="T111" s="70"/>
      <c r="U111" s="70"/>
      <c r="V111" s="70">
        <f>VLOOKUP(A111,[1]sum!$A$2:$H$154,7,FALSE)</f>
        <v>16</v>
      </c>
      <c r="W111" s="70">
        <f>VLOOKUP(A111,[1]sum!$A$2:$H$154,8,FALSE)</f>
        <v>1184</v>
      </c>
      <c r="X111" s="209">
        <f t="shared" si="16"/>
        <v>296</v>
      </c>
      <c r="Y111" s="208">
        <v>68</v>
      </c>
      <c r="Z111" s="70">
        <v>5828</v>
      </c>
      <c r="AA111" s="209">
        <f t="shared" si="17"/>
        <v>1457</v>
      </c>
      <c r="AB111" s="208">
        <v>83</v>
      </c>
      <c r="AC111" s="70">
        <v>6009</v>
      </c>
      <c r="AD111" s="209">
        <f t="shared" si="18"/>
        <v>1502.25</v>
      </c>
      <c r="AE111" s="209">
        <v>72</v>
      </c>
      <c r="AF111" s="211">
        <v>5124</v>
      </c>
      <c r="AG111" s="211">
        <f t="shared" si="19"/>
        <v>1281</v>
      </c>
      <c r="AH111" s="167">
        <v>87</v>
      </c>
      <c r="AI111" s="167">
        <v>6801</v>
      </c>
      <c r="AJ111" s="211">
        <f t="shared" si="20"/>
        <v>1700.25</v>
      </c>
      <c r="AK111" s="212">
        <v>121</v>
      </c>
      <c r="AL111" s="212">
        <v>8447</v>
      </c>
      <c r="AM111" s="213">
        <f t="shared" si="21"/>
        <v>2111.75</v>
      </c>
      <c r="AN111" s="214">
        <v>120</v>
      </c>
      <c r="AO111" s="168">
        <v>9828</v>
      </c>
      <c r="AP111" s="167">
        <f t="shared" si="15"/>
        <v>2457</v>
      </c>
      <c r="AQ111" s="245">
        <v>88</v>
      </c>
      <c r="AR111" s="245">
        <v>6968</v>
      </c>
      <c r="AS111" s="246">
        <f t="shared" si="22"/>
        <v>1742</v>
      </c>
    </row>
    <row r="112" spans="1:45" ht="14.65" customHeight="1">
      <c r="A112" s="1">
        <v>110</v>
      </c>
      <c r="B112" s="6" t="s">
        <v>162</v>
      </c>
      <c r="C112" s="1" t="str">
        <f>VLOOKUP(B112,Remark!G:H,2,0)</f>
        <v>CHC4</v>
      </c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208"/>
      <c r="Q112" s="70"/>
      <c r="R112" s="70"/>
      <c r="S112" s="70"/>
      <c r="T112" s="70"/>
      <c r="U112" s="70"/>
      <c r="V112" s="70">
        <f>VLOOKUP(A112,[1]sum!$A$2:$H$154,7,FALSE)</f>
        <v>10</v>
      </c>
      <c r="W112" s="70">
        <f>VLOOKUP(A112,[1]sum!$A$2:$H$154,8,FALSE)</f>
        <v>570</v>
      </c>
      <c r="X112" s="209">
        <f t="shared" si="16"/>
        <v>142.5</v>
      </c>
      <c r="Y112" s="208">
        <v>87</v>
      </c>
      <c r="Z112" s="70">
        <v>5805</v>
      </c>
      <c r="AA112" s="209">
        <f t="shared" si="17"/>
        <v>1451.25</v>
      </c>
      <c r="AB112" s="208">
        <v>114</v>
      </c>
      <c r="AC112" s="70">
        <v>7090</v>
      </c>
      <c r="AD112" s="209">
        <f t="shared" si="18"/>
        <v>1772.5</v>
      </c>
      <c r="AE112" s="209">
        <v>289</v>
      </c>
      <c r="AF112" s="211">
        <v>16551</v>
      </c>
      <c r="AG112" s="211">
        <f t="shared" si="19"/>
        <v>4137.75</v>
      </c>
      <c r="AH112" s="167">
        <v>365</v>
      </c>
      <c r="AI112" s="167">
        <v>20291</v>
      </c>
      <c r="AJ112" s="211">
        <f t="shared" si="20"/>
        <v>5072.75</v>
      </c>
      <c r="AK112" s="212">
        <v>279</v>
      </c>
      <c r="AL112" s="212">
        <v>17169</v>
      </c>
      <c r="AM112" s="213">
        <f t="shared" si="21"/>
        <v>4292.25</v>
      </c>
      <c r="AN112" s="214">
        <v>600</v>
      </c>
      <c r="AO112" s="168">
        <v>37160</v>
      </c>
      <c r="AP112" s="167">
        <f t="shared" si="15"/>
        <v>9290</v>
      </c>
      <c r="AQ112" s="245">
        <v>424</v>
      </c>
      <c r="AR112" s="245">
        <v>24780</v>
      </c>
      <c r="AS112" s="246">
        <f t="shared" si="22"/>
        <v>6195</v>
      </c>
    </row>
    <row r="113" spans="1:45" ht="14.65" customHeight="1">
      <c r="A113" s="1">
        <v>111</v>
      </c>
      <c r="B113" s="6" t="s">
        <v>163</v>
      </c>
      <c r="C113" s="1" t="str">
        <f>VLOOKUP(B113,Remark!G:H,2,0)</f>
        <v>CHC4</v>
      </c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208"/>
      <c r="Q113" s="70"/>
      <c r="R113" s="70"/>
      <c r="S113" s="70"/>
      <c r="T113" s="70"/>
      <c r="U113" s="70"/>
      <c r="V113" s="70">
        <f>VLOOKUP(A113,[1]sum!$A$2:$H$154,7,FALSE)</f>
        <v>8</v>
      </c>
      <c r="W113" s="70">
        <f>VLOOKUP(A113,[1]sum!$A$2:$H$154,8,FALSE)</f>
        <v>560</v>
      </c>
      <c r="X113" s="209">
        <f t="shared" si="16"/>
        <v>140</v>
      </c>
      <c r="Y113" s="208">
        <v>47</v>
      </c>
      <c r="Z113" s="70">
        <v>3133</v>
      </c>
      <c r="AA113" s="209">
        <f t="shared" si="17"/>
        <v>783.25</v>
      </c>
      <c r="AB113" s="208">
        <v>129</v>
      </c>
      <c r="AC113" s="70">
        <v>8827</v>
      </c>
      <c r="AD113" s="209">
        <f t="shared" si="18"/>
        <v>2206.75</v>
      </c>
      <c r="AE113" s="209">
        <v>122</v>
      </c>
      <c r="AF113" s="211">
        <v>8242</v>
      </c>
      <c r="AG113" s="211">
        <f t="shared" si="19"/>
        <v>2060.5</v>
      </c>
      <c r="AH113" s="167">
        <v>200</v>
      </c>
      <c r="AI113" s="167">
        <v>11540</v>
      </c>
      <c r="AJ113" s="211">
        <f t="shared" si="20"/>
        <v>2885</v>
      </c>
      <c r="AK113" s="212">
        <v>238</v>
      </c>
      <c r="AL113" s="212">
        <v>13950</v>
      </c>
      <c r="AM113" s="213">
        <f t="shared" si="21"/>
        <v>3487.5</v>
      </c>
      <c r="AN113" s="214">
        <v>185</v>
      </c>
      <c r="AO113" s="168">
        <v>12535</v>
      </c>
      <c r="AP113" s="167">
        <f t="shared" si="15"/>
        <v>3133.75</v>
      </c>
      <c r="AQ113" s="245">
        <v>224</v>
      </c>
      <c r="AR113" s="245">
        <v>13464</v>
      </c>
      <c r="AS113" s="246">
        <f t="shared" si="22"/>
        <v>3366</v>
      </c>
    </row>
    <row r="114" spans="1:45" ht="14.65" customHeight="1">
      <c r="A114" s="1">
        <v>112</v>
      </c>
      <c r="B114" s="6" t="s">
        <v>164</v>
      </c>
      <c r="C114" s="1" t="str">
        <f>VLOOKUP(B114,Remark!G:H,2,0)</f>
        <v>CHC4</v>
      </c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208"/>
      <c r="Q114" s="70"/>
      <c r="R114" s="70"/>
      <c r="S114" s="70"/>
      <c r="T114" s="70"/>
      <c r="U114" s="70"/>
      <c r="V114" s="70">
        <f>VLOOKUP(A114,[1]sum!$A$2:$H$154,7,FALSE)</f>
        <v>11</v>
      </c>
      <c r="W114" s="70">
        <f>VLOOKUP(A114,[1]sum!$A$2:$H$154,8,FALSE)</f>
        <v>885</v>
      </c>
      <c r="X114" s="209">
        <f t="shared" si="16"/>
        <v>221.25</v>
      </c>
      <c r="Y114" s="208">
        <v>160</v>
      </c>
      <c r="Z114" s="70">
        <v>11248</v>
      </c>
      <c r="AA114" s="209">
        <f t="shared" si="17"/>
        <v>2812</v>
      </c>
      <c r="AB114" s="208">
        <v>252</v>
      </c>
      <c r="AC114" s="70">
        <v>17164</v>
      </c>
      <c r="AD114" s="209">
        <f t="shared" si="18"/>
        <v>4291</v>
      </c>
      <c r="AE114" s="209">
        <v>282</v>
      </c>
      <c r="AF114" s="211">
        <v>19906</v>
      </c>
      <c r="AG114" s="211">
        <f t="shared" si="19"/>
        <v>4976.5</v>
      </c>
      <c r="AH114" s="167">
        <v>323</v>
      </c>
      <c r="AI114" s="167">
        <v>20725</v>
      </c>
      <c r="AJ114" s="211">
        <f t="shared" si="20"/>
        <v>5181.25</v>
      </c>
      <c r="AK114" s="212">
        <v>368</v>
      </c>
      <c r="AL114" s="212">
        <v>24964</v>
      </c>
      <c r="AM114" s="213">
        <f t="shared" si="21"/>
        <v>6241</v>
      </c>
      <c r="AN114" s="214">
        <v>361</v>
      </c>
      <c r="AO114" s="168">
        <v>24839</v>
      </c>
      <c r="AP114" s="167">
        <f t="shared" si="15"/>
        <v>6209.75</v>
      </c>
      <c r="AQ114" s="245">
        <v>341</v>
      </c>
      <c r="AR114" s="245">
        <v>19955</v>
      </c>
      <c r="AS114" s="246">
        <f t="shared" si="22"/>
        <v>4988.75</v>
      </c>
    </row>
    <row r="115" spans="1:45" ht="14.65" customHeight="1">
      <c r="A115" s="1">
        <v>113</v>
      </c>
      <c r="B115" s="6" t="s">
        <v>165</v>
      </c>
      <c r="C115" s="1" t="str">
        <f>VLOOKUP(B115,Remark!G:H,2,0)</f>
        <v>CHC4</v>
      </c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208"/>
      <c r="Q115" s="70"/>
      <c r="R115" s="70"/>
      <c r="S115" s="70"/>
      <c r="T115" s="70"/>
      <c r="U115" s="70"/>
      <c r="V115" s="70">
        <f>VLOOKUP(A115,[1]sum!$A$2:$H$154,7,FALSE)</f>
        <v>15</v>
      </c>
      <c r="W115" s="70">
        <f>VLOOKUP(A115,[1]sum!$A$2:$H$154,8,FALSE)</f>
        <v>853</v>
      </c>
      <c r="X115" s="209">
        <f t="shared" si="16"/>
        <v>213.25</v>
      </c>
      <c r="Y115" s="208">
        <v>78</v>
      </c>
      <c r="Z115" s="70">
        <v>6038</v>
      </c>
      <c r="AA115" s="209">
        <f t="shared" si="17"/>
        <v>1509.5</v>
      </c>
      <c r="AB115" s="208">
        <v>114</v>
      </c>
      <c r="AC115" s="70">
        <v>6926</v>
      </c>
      <c r="AD115" s="209">
        <f t="shared" si="18"/>
        <v>1731.5</v>
      </c>
      <c r="AE115" s="209">
        <v>168</v>
      </c>
      <c r="AF115" s="211">
        <v>10788</v>
      </c>
      <c r="AG115" s="211">
        <f t="shared" si="19"/>
        <v>2697</v>
      </c>
      <c r="AH115" s="167">
        <v>195</v>
      </c>
      <c r="AI115" s="167">
        <v>11629</v>
      </c>
      <c r="AJ115" s="211">
        <f t="shared" si="20"/>
        <v>2907.25</v>
      </c>
      <c r="AK115" s="212">
        <v>275</v>
      </c>
      <c r="AL115" s="212">
        <v>19425</v>
      </c>
      <c r="AM115" s="213">
        <f t="shared" si="21"/>
        <v>4856.25</v>
      </c>
      <c r="AN115" s="214">
        <v>459</v>
      </c>
      <c r="AO115" s="168">
        <v>32613</v>
      </c>
      <c r="AP115" s="167">
        <f t="shared" si="15"/>
        <v>8153.25</v>
      </c>
      <c r="AQ115" s="245">
        <v>213</v>
      </c>
      <c r="AR115" s="245">
        <v>20051</v>
      </c>
      <c r="AS115" s="246">
        <f t="shared" si="22"/>
        <v>5012.75</v>
      </c>
    </row>
    <row r="116" spans="1:45" ht="14.65" customHeight="1">
      <c r="A116" s="1">
        <v>114</v>
      </c>
      <c r="B116" s="6" t="s">
        <v>166</v>
      </c>
      <c r="C116" s="1" t="str">
        <f>VLOOKUP(B116,Remark!G:H,2,0)</f>
        <v>HPPY</v>
      </c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208"/>
      <c r="Q116" s="70"/>
      <c r="R116" s="70"/>
      <c r="S116" s="70"/>
      <c r="T116" s="70"/>
      <c r="U116" s="70"/>
      <c r="V116" s="70">
        <f>VLOOKUP(A116,[1]sum!$A$2:$H$154,7,FALSE)</f>
        <v>6</v>
      </c>
      <c r="W116" s="70">
        <f>VLOOKUP(A116,[1]sum!$A$2:$H$154,8,FALSE)</f>
        <v>426</v>
      </c>
      <c r="X116" s="209">
        <f t="shared" si="16"/>
        <v>106.5</v>
      </c>
      <c r="Y116" s="208">
        <v>14</v>
      </c>
      <c r="Z116" s="70">
        <v>1058</v>
      </c>
      <c r="AA116" s="209">
        <f t="shared" si="17"/>
        <v>264.5</v>
      </c>
      <c r="AB116" s="208">
        <v>41</v>
      </c>
      <c r="AC116" s="70">
        <v>2763</v>
      </c>
      <c r="AD116" s="209">
        <f t="shared" si="18"/>
        <v>690.75</v>
      </c>
      <c r="AE116" s="209">
        <v>31</v>
      </c>
      <c r="AF116" s="211">
        <v>2449</v>
      </c>
      <c r="AG116" s="211">
        <f t="shared" si="19"/>
        <v>612.25</v>
      </c>
      <c r="AH116" s="167">
        <v>33</v>
      </c>
      <c r="AI116" s="167">
        <v>2615</v>
      </c>
      <c r="AJ116" s="211">
        <f t="shared" si="20"/>
        <v>653.75</v>
      </c>
      <c r="AK116" s="212">
        <v>194</v>
      </c>
      <c r="AL116" s="212">
        <v>10174</v>
      </c>
      <c r="AM116" s="213">
        <f t="shared" si="21"/>
        <v>2543.5</v>
      </c>
      <c r="AN116" s="214">
        <v>60</v>
      </c>
      <c r="AO116" s="168">
        <v>4040</v>
      </c>
      <c r="AP116" s="167">
        <f t="shared" si="15"/>
        <v>1010</v>
      </c>
      <c r="AQ116" s="245">
        <v>37</v>
      </c>
      <c r="AR116" s="245">
        <v>2379</v>
      </c>
      <c r="AS116" s="246">
        <f t="shared" si="22"/>
        <v>594.75</v>
      </c>
    </row>
    <row r="117" spans="1:45" ht="14.65" customHeight="1">
      <c r="A117" s="1">
        <v>115</v>
      </c>
      <c r="B117" s="6" t="s">
        <v>167</v>
      </c>
      <c r="C117" s="1" t="str">
        <f>VLOOKUP(B117,Remark!G:H,2,0)</f>
        <v>HPPY</v>
      </c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208"/>
      <c r="Q117" s="70"/>
      <c r="R117" s="70"/>
      <c r="S117" s="70"/>
      <c r="T117" s="70"/>
      <c r="U117" s="70"/>
      <c r="V117" s="70">
        <f>VLOOKUP(A117,[1]sum!$A$2:$H$154,7,FALSE)</f>
        <v>20</v>
      </c>
      <c r="W117" s="70">
        <f>VLOOKUP(A117,[1]sum!$A$2:$H$154,8,FALSE)</f>
        <v>1608</v>
      </c>
      <c r="X117" s="209">
        <f t="shared" si="16"/>
        <v>402</v>
      </c>
      <c r="Y117" s="208">
        <v>111</v>
      </c>
      <c r="Z117" s="70">
        <v>8001</v>
      </c>
      <c r="AA117" s="209">
        <f t="shared" si="17"/>
        <v>2000.25</v>
      </c>
      <c r="AB117" s="208">
        <v>245</v>
      </c>
      <c r="AC117" s="70">
        <v>17019</v>
      </c>
      <c r="AD117" s="209">
        <f t="shared" si="18"/>
        <v>4254.75</v>
      </c>
      <c r="AE117" s="209">
        <v>282</v>
      </c>
      <c r="AF117" s="211">
        <v>18862</v>
      </c>
      <c r="AG117" s="211">
        <f t="shared" si="19"/>
        <v>4715.5</v>
      </c>
      <c r="AH117" s="167">
        <v>333</v>
      </c>
      <c r="AI117" s="167">
        <v>20715</v>
      </c>
      <c r="AJ117" s="211">
        <f t="shared" si="20"/>
        <v>5178.75</v>
      </c>
      <c r="AK117" s="212">
        <v>81</v>
      </c>
      <c r="AL117" s="212">
        <v>4759</v>
      </c>
      <c r="AM117" s="213">
        <f t="shared" si="21"/>
        <v>1189.75</v>
      </c>
      <c r="AN117" s="214">
        <v>437</v>
      </c>
      <c r="AO117" s="168">
        <v>28499</v>
      </c>
      <c r="AP117" s="167">
        <f t="shared" si="15"/>
        <v>7124.75</v>
      </c>
      <c r="AQ117" s="245">
        <v>333</v>
      </c>
      <c r="AR117" s="245">
        <v>21099</v>
      </c>
      <c r="AS117" s="246">
        <f t="shared" si="22"/>
        <v>5274.75</v>
      </c>
    </row>
    <row r="118" spans="1:45" ht="14.65" customHeight="1">
      <c r="A118" s="1">
        <v>116</v>
      </c>
      <c r="B118" s="6" t="s">
        <v>168</v>
      </c>
      <c r="C118" s="1" t="str">
        <f>VLOOKUP(B118,Remark!G:H,2,0)</f>
        <v>HPPY</v>
      </c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208"/>
      <c r="Q118" s="70"/>
      <c r="R118" s="70"/>
      <c r="S118" s="70"/>
      <c r="T118" s="70"/>
      <c r="U118" s="70"/>
      <c r="V118" s="70">
        <f>VLOOKUP(A118,[1]sum!$A$2:$H$154,7,FALSE)</f>
        <v>8</v>
      </c>
      <c r="W118" s="70">
        <f>VLOOKUP(A118,[1]sum!$A$2:$H$154,8,FALSE)</f>
        <v>632</v>
      </c>
      <c r="X118" s="209">
        <f t="shared" si="16"/>
        <v>158</v>
      </c>
      <c r="Y118" s="208">
        <v>105</v>
      </c>
      <c r="Z118" s="70">
        <v>8931</v>
      </c>
      <c r="AA118" s="209">
        <f t="shared" si="17"/>
        <v>2232.75</v>
      </c>
      <c r="AB118" s="208">
        <v>151</v>
      </c>
      <c r="AC118" s="70">
        <v>11745</v>
      </c>
      <c r="AD118" s="209">
        <f t="shared" si="18"/>
        <v>2936.25</v>
      </c>
      <c r="AE118" s="209">
        <v>218</v>
      </c>
      <c r="AF118" s="211">
        <v>14554</v>
      </c>
      <c r="AG118" s="211">
        <f t="shared" si="19"/>
        <v>3638.5</v>
      </c>
      <c r="AH118" s="167">
        <v>247</v>
      </c>
      <c r="AI118" s="167">
        <v>15261</v>
      </c>
      <c r="AJ118" s="211">
        <f t="shared" si="20"/>
        <v>3815.25</v>
      </c>
      <c r="AK118" s="212">
        <v>409</v>
      </c>
      <c r="AL118" s="212">
        <v>24171</v>
      </c>
      <c r="AM118" s="213">
        <f t="shared" si="21"/>
        <v>6042.75</v>
      </c>
      <c r="AN118" s="214">
        <v>168</v>
      </c>
      <c r="AO118" s="168">
        <v>10676</v>
      </c>
      <c r="AP118" s="167">
        <f t="shared" si="15"/>
        <v>2669</v>
      </c>
      <c r="AQ118" s="245">
        <v>67</v>
      </c>
      <c r="AR118" s="245">
        <v>4169</v>
      </c>
      <c r="AS118" s="246">
        <f t="shared" si="22"/>
        <v>1042.25</v>
      </c>
    </row>
    <row r="119" spans="1:45" ht="14.65" customHeight="1">
      <c r="A119" s="1">
        <v>117</v>
      </c>
      <c r="B119" s="6" t="s">
        <v>169</v>
      </c>
      <c r="C119" s="1" t="str">
        <f>VLOOKUP(B119,Remark!G:H,2,0)</f>
        <v>CHC4</v>
      </c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208"/>
      <c r="Q119" s="70"/>
      <c r="R119" s="70"/>
      <c r="S119" s="70"/>
      <c r="T119" s="70"/>
      <c r="U119" s="70"/>
      <c r="V119" s="70"/>
      <c r="W119" s="70"/>
      <c r="X119" s="209">
        <f t="shared" si="16"/>
        <v>0</v>
      </c>
      <c r="Y119" s="208">
        <v>77</v>
      </c>
      <c r="Z119" s="70">
        <v>5619</v>
      </c>
      <c r="AA119" s="209">
        <f t="shared" si="17"/>
        <v>1404.75</v>
      </c>
      <c r="AB119" s="208">
        <v>193</v>
      </c>
      <c r="AC119" s="70">
        <v>11843</v>
      </c>
      <c r="AD119" s="209">
        <f t="shared" si="18"/>
        <v>2960.75</v>
      </c>
      <c r="AE119" s="209">
        <v>148</v>
      </c>
      <c r="AF119" s="211">
        <v>9916</v>
      </c>
      <c r="AG119" s="211">
        <f t="shared" si="19"/>
        <v>2479</v>
      </c>
      <c r="AH119" s="167">
        <v>285</v>
      </c>
      <c r="AI119" s="167">
        <v>16187</v>
      </c>
      <c r="AJ119" s="211">
        <f t="shared" si="20"/>
        <v>4046.75</v>
      </c>
      <c r="AK119" s="212">
        <v>296</v>
      </c>
      <c r="AL119" s="212">
        <v>17164</v>
      </c>
      <c r="AM119" s="213">
        <f t="shared" si="21"/>
        <v>4291</v>
      </c>
      <c r="AN119" s="214">
        <v>218</v>
      </c>
      <c r="AO119" s="168">
        <v>13402</v>
      </c>
      <c r="AP119" s="167">
        <f t="shared" si="15"/>
        <v>3350.5</v>
      </c>
      <c r="AQ119" s="245">
        <v>0</v>
      </c>
      <c r="AR119" s="245">
        <v>0</v>
      </c>
      <c r="AS119" s="246">
        <f t="shared" si="22"/>
        <v>0</v>
      </c>
    </row>
    <row r="120" spans="1:45" ht="14.65" customHeight="1">
      <c r="A120" s="1">
        <v>118</v>
      </c>
      <c r="B120" s="6" t="s">
        <v>170</v>
      </c>
      <c r="C120" s="1" t="str">
        <f>VLOOKUP(B120,Remark!G:H,2,0)</f>
        <v>HPPY</v>
      </c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208"/>
      <c r="Q120" s="70"/>
      <c r="R120" s="70"/>
      <c r="S120" s="70"/>
      <c r="T120" s="70"/>
      <c r="U120" s="70"/>
      <c r="V120" s="70">
        <f>VLOOKUP(A120,[1]sum!$A$2:$H$154,7,FALSE)</f>
        <v>1</v>
      </c>
      <c r="W120" s="70">
        <f>VLOOKUP(A120,[1]sum!$A$2:$H$154,8,FALSE)</f>
        <v>99</v>
      </c>
      <c r="X120" s="209">
        <f t="shared" si="16"/>
        <v>24.75</v>
      </c>
      <c r="Y120" s="208">
        <v>106</v>
      </c>
      <c r="Z120" s="70">
        <v>8686</v>
      </c>
      <c r="AA120" s="209">
        <f t="shared" si="17"/>
        <v>2171.5</v>
      </c>
      <c r="AB120" s="208">
        <v>135</v>
      </c>
      <c r="AC120" s="70">
        <v>8681</v>
      </c>
      <c r="AD120" s="209">
        <f t="shared" si="18"/>
        <v>2170.25</v>
      </c>
      <c r="AE120" s="209">
        <v>200</v>
      </c>
      <c r="AF120" s="211">
        <v>12176</v>
      </c>
      <c r="AG120" s="211">
        <f t="shared" si="19"/>
        <v>3044</v>
      </c>
      <c r="AH120" s="167">
        <v>185</v>
      </c>
      <c r="AI120" s="167">
        <v>10495</v>
      </c>
      <c r="AJ120" s="211">
        <f t="shared" si="20"/>
        <v>2623.75</v>
      </c>
      <c r="AK120" s="212">
        <v>230</v>
      </c>
      <c r="AL120" s="212">
        <v>12950</v>
      </c>
      <c r="AM120" s="213">
        <f t="shared" si="21"/>
        <v>3237.5</v>
      </c>
      <c r="AN120" s="214">
        <v>217</v>
      </c>
      <c r="AO120" s="168">
        <v>12427</v>
      </c>
      <c r="AP120" s="167">
        <f t="shared" si="15"/>
        <v>3106.75</v>
      </c>
      <c r="AQ120" s="245">
        <v>62</v>
      </c>
      <c r="AR120" s="245">
        <v>5194</v>
      </c>
      <c r="AS120" s="246">
        <f t="shared" si="22"/>
        <v>1298.5</v>
      </c>
    </row>
    <row r="121" spans="1:45" ht="14.65" customHeight="1">
      <c r="A121" s="1">
        <v>119</v>
      </c>
      <c r="B121" s="6" t="s">
        <v>171</v>
      </c>
      <c r="C121" s="1" t="str">
        <f>VLOOKUP(B121,Remark!G:H,2,0)</f>
        <v>HPPY</v>
      </c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208"/>
      <c r="Q121" s="70"/>
      <c r="R121" s="70"/>
      <c r="S121" s="70"/>
      <c r="T121" s="70"/>
      <c r="U121" s="70"/>
      <c r="V121" s="70">
        <f>VLOOKUP(A121,[1]sum!$A$2:$H$154,7,FALSE)</f>
        <v>19</v>
      </c>
      <c r="W121" s="70">
        <f>VLOOKUP(A121,[1]sum!$A$2:$H$154,8,FALSE)</f>
        <v>1233</v>
      </c>
      <c r="X121" s="209">
        <f t="shared" si="16"/>
        <v>308.25</v>
      </c>
      <c r="Y121" s="208">
        <v>102</v>
      </c>
      <c r="Z121" s="70">
        <v>6898</v>
      </c>
      <c r="AA121" s="209">
        <f t="shared" si="17"/>
        <v>1724.5</v>
      </c>
      <c r="AB121" s="208">
        <v>127</v>
      </c>
      <c r="AC121" s="70">
        <v>8801</v>
      </c>
      <c r="AD121" s="209">
        <f t="shared" si="18"/>
        <v>2200.25</v>
      </c>
      <c r="AE121" s="209">
        <v>173</v>
      </c>
      <c r="AF121" s="211">
        <v>11067</v>
      </c>
      <c r="AG121" s="211">
        <f t="shared" si="19"/>
        <v>2766.75</v>
      </c>
      <c r="AH121" s="167">
        <v>176</v>
      </c>
      <c r="AI121" s="167">
        <v>11004</v>
      </c>
      <c r="AJ121" s="211">
        <f t="shared" si="20"/>
        <v>2751</v>
      </c>
      <c r="AK121" s="212">
        <v>239</v>
      </c>
      <c r="AL121" s="212">
        <v>14541</v>
      </c>
      <c r="AM121" s="213">
        <f t="shared" si="21"/>
        <v>3635.25</v>
      </c>
      <c r="AN121" s="214">
        <v>304</v>
      </c>
      <c r="AO121" s="168">
        <v>17728</v>
      </c>
      <c r="AP121" s="167">
        <f t="shared" si="15"/>
        <v>4432</v>
      </c>
      <c r="AQ121" s="245">
        <v>242</v>
      </c>
      <c r="AR121" s="245">
        <v>16206</v>
      </c>
      <c r="AS121" s="246">
        <f t="shared" si="22"/>
        <v>4051.5</v>
      </c>
    </row>
    <row r="122" spans="1:45" ht="14.65" customHeight="1">
      <c r="A122" s="1">
        <v>120</v>
      </c>
      <c r="B122" s="6" t="s">
        <v>172</v>
      </c>
      <c r="C122" s="1" t="str">
        <f>VLOOKUP(B122,Remark!G:H,2,0)</f>
        <v>HPPY</v>
      </c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208"/>
      <c r="Q122" s="70"/>
      <c r="R122" s="70"/>
      <c r="S122" s="70"/>
      <c r="T122" s="70"/>
      <c r="U122" s="70"/>
      <c r="V122" s="70">
        <f>VLOOKUP(A122,[1]sum!$A$2:$H$154,7,FALSE)</f>
        <v>31</v>
      </c>
      <c r="W122" s="70">
        <f>VLOOKUP(A122,[1]sum!$A$2:$H$154,8,FALSE)</f>
        <v>2173</v>
      </c>
      <c r="X122" s="209">
        <f t="shared" si="16"/>
        <v>543.25</v>
      </c>
      <c r="Y122" s="208">
        <v>43</v>
      </c>
      <c r="Z122" s="70">
        <v>3377</v>
      </c>
      <c r="AA122" s="209">
        <f t="shared" si="17"/>
        <v>844.25</v>
      </c>
      <c r="AB122" s="208">
        <v>54</v>
      </c>
      <c r="AC122" s="70">
        <v>4166</v>
      </c>
      <c r="AD122" s="209">
        <f t="shared" si="18"/>
        <v>1041.5</v>
      </c>
      <c r="AE122" s="209">
        <v>44</v>
      </c>
      <c r="AF122" s="211">
        <v>3148</v>
      </c>
      <c r="AG122" s="211">
        <f t="shared" si="19"/>
        <v>787</v>
      </c>
      <c r="AH122" s="167">
        <v>79</v>
      </c>
      <c r="AI122" s="167">
        <v>5901</v>
      </c>
      <c r="AJ122" s="211">
        <f t="shared" si="20"/>
        <v>1475.25</v>
      </c>
      <c r="AK122" s="212">
        <v>184</v>
      </c>
      <c r="AL122" s="212">
        <v>10784</v>
      </c>
      <c r="AM122" s="213">
        <f t="shared" si="21"/>
        <v>2696</v>
      </c>
      <c r="AN122" s="214">
        <v>97</v>
      </c>
      <c r="AO122" s="168">
        <v>7299</v>
      </c>
      <c r="AP122" s="167">
        <f t="shared" si="15"/>
        <v>1824.75</v>
      </c>
      <c r="AQ122" s="245">
        <v>150</v>
      </c>
      <c r="AR122" s="245">
        <v>8826</v>
      </c>
      <c r="AS122" s="246">
        <f t="shared" si="22"/>
        <v>2206.5</v>
      </c>
    </row>
    <row r="123" spans="1:45" s="105" customFormat="1" ht="14.65" customHeight="1">
      <c r="A123" s="1">
        <v>121</v>
      </c>
      <c r="B123" s="6" t="s">
        <v>173</v>
      </c>
      <c r="C123" s="1" t="str">
        <f>VLOOKUP(B123,Remark!G:H,2,0)</f>
        <v>HPPY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208"/>
      <c r="Q123" s="70"/>
      <c r="R123" s="70"/>
      <c r="S123" s="70"/>
      <c r="T123" s="70"/>
      <c r="U123" s="70"/>
      <c r="V123" s="70">
        <f>VLOOKUP(A123,[1]sum!$A$2:$H$154,7,FALSE)</f>
        <v>12</v>
      </c>
      <c r="W123" s="70">
        <f>VLOOKUP(A123,[1]sum!$A$2:$H$154,8,FALSE)</f>
        <v>772</v>
      </c>
      <c r="X123" s="71">
        <f t="shared" si="16"/>
        <v>193</v>
      </c>
      <c r="Y123" s="208">
        <v>173</v>
      </c>
      <c r="Z123" s="70">
        <v>12371</v>
      </c>
      <c r="AA123" s="71">
        <f t="shared" si="17"/>
        <v>3092.75</v>
      </c>
      <c r="AB123" s="208">
        <v>225</v>
      </c>
      <c r="AC123" s="70">
        <v>15743</v>
      </c>
      <c r="AD123" s="71">
        <f t="shared" si="18"/>
        <v>3935.75</v>
      </c>
      <c r="AE123" s="71">
        <v>388</v>
      </c>
      <c r="AF123" s="167">
        <v>24268</v>
      </c>
      <c r="AG123" s="167">
        <f t="shared" si="19"/>
        <v>6067</v>
      </c>
      <c r="AH123" s="167">
        <v>461</v>
      </c>
      <c r="AI123" s="167">
        <v>28679</v>
      </c>
      <c r="AJ123" s="167">
        <f t="shared" si="20"/>
        <v>7169.75</v>
      </c>
      <c r="AK123" s="212">
        <v>75</v>
      </c>
      <c r="AL123" s="212">
        <v>5413</v>
      </c>
      <c r="AM123" s="213">
        <f t="shared" si="21"/>
        <v>1353.25</v>
      </c>
      <c r="AN123" s="214">
        <v>440</v>
      </c>
      <c r="AO123" s="168">
        <v>25324</v>
      </c>
      <c r="AP123" s="167">
        <f t="shared" si="15"/>
        <v>6331</v>
      </c>
      <c r="AQ123" s="245">
        <v>305</v>
      </c>
      <c r="AR123" s="245">
        <v>20371</v>
      </c>
      <c r="AS123" s="246">
        <f t="shared" si="22"/>
        <v>5092.75</v>
      </c>
    </row>
    <row r="124" spans="1:45" s="105" customFormat="1" ht="14.65" customHeight="1">
      <c r="A124" s="1">
        <v>122</v>
      </c>
      <c r="B124" s="6" t="s">
        <v>174</v>
      </c>
      <c r="C124" s="1" t="str">
        <f>VLOOKUP(B124,Remark!G:H,2,0)</f>
        <v>HPPY</v>
      </c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208"/>
      <c r="Q124" s="70"/>
      <c r="R124" s="70"/>
      <c r="S124" s="70"/>
      <c r="T124" s="70"/>
      <c r="U124" s="70"/>
      <c r="V124" s="70">
        <f>VLOOKUP(A124,[1]sum!$A$2:$H$154,7,FALSE)</f>
        <v>6</v>
      </c>
      <c r="W124" s="70">
        <f>VLOOKUP(A124,[1]sum!$A$2:$H$154,8,FALSE)</f>
        <v>454</v>
      </c>
      <c r="X124" s="71">
        <f t="shared" si="16"/>
        <v>113.5</v>
      </c>
      <c r="Y124" s="208">
        <v>83</v>
      </c>
      <c r="Z124" s="70">
        <v>5181</v>
      </c>
      <c r="AA124" s="71">
        <f t="shared" si="17"/>
        <v>1295.25</v>
      </c>
      <c r="AB124" s="208">
        <v>64</v>
      </c>
      <c r="AC124" s="70">
        <v>5032</v>
      </c>
      <c r="AD124" s="71">
        <f t="shared" si="18"/>
        <v>1258</v>
      </c>
      <c r="AE124" s="71">
        <v>115</v>
      </c>
      <c r="AF124" s="167">
        <v>8473</v>
      </c>
      <c r="AG124" s="167">
        <f t="shared" si="19"/>
        <v>2118.25</v>
      </c>
      <c r="AH124" s="167">
        <v>158</v>
      </c>
      <c r="AI124" s="167">
        <v>10946</v>
      </c>
      <c r="AJ124" s="167">
        <f t="shared" si="20"/>
        <v>2736.5</v>
      </c>
      <c r="AK124" s="212">
        <v>164</v>
      </c>
      <c r="AL124" s="212">
        <v>10360</v>
      </c>
      <c r="AM124" s="213">
        <f t="shared" si="21"/>
        <v>2590</v>
      </c>
      <c r="AN124" s="214">
        <v>339</v>
      </c>
      <c r="AO124" s="168">
        <v>21653</v>
      </c>
      <c r="AP124" s="167">
        <f t="shared" si="15"/>
        <v>5413.25</v>
      </c>
      <c r="AQ124" s="247">
        <v>285</v>
      </c>
      <c r="AR124" s="247">
        <v>18323</v>
      </c>
      <c r="AS124" s="246">
        <f t="shared" si="22"/>
        <v>4580.75</v>
      </c>
    </row>
    <row r="125" spans="1:45" ht="14.65" customHeight="1">
      <c r="A125" s="1">
        <v>123</v>
      </c>
      <c r="B125" s="6" t="s">
        <v>175</v>
      </c>
      <c r="C125" s="1" t="str">
        <f>VLOOKUP(B125,Remark!G:H,2,0)</f>
        <v>HPPY</v>
      </c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208"/>
      <c r="Q125" s="70"/>
      <c r="R125" s="70"/>
      <c r="S125" s="70"/>
      <c r="T125" s="70"/>
      <c r="U125" s="70"/>
      <c r="V125" s="70">
        <f>VLOOKUP(A125,[1]sum!$A$2:$H$154,7,FALSE)</f>
        <v>25</v>
      </c>
      <c r="W125" s="70">
        <f>VLOOKUP(A125,[1]sum!$A$2:$H$154,8,FALSE)</f>
        <v>2039</v>
      </c>
      <c r="X125" s="209">
        <f t="shared" si="16"/>
        <v>509.75</v>
      </c>
      <c r="Y125" s="208">
        <v>182</v>
      </c>
      <c r="Z125" s="70">
        <v>12854</v>
      </c>
      <c r="AA125" s="209">
        <f t="shared" si="17"/>
        <v>3213.5</v>
      </c>
      <c r="AB125" s="208">
        <v>353</v>
      </c>
      <c r="AC125" s="70">
        <v>26423</v>
      </c>
      <c r="AD125" s="209">
        <f t="shared" si="18"/>
        <v>6605.75</v>
      </c>
      <c r="AE125" s="209">
        <v>411</v>
      </c>
      <c r="AF125" s="211">
        <v>27701</v>
      </c>
      <c r="AG125" s="211">
        <f t="shared" si="19"/>
        <v>6925.25</v>
      </c>
      <c r="AH125" s="167">
        <v>327</v>
      </c>
      <c r="AI125" s="167">
        <v>19921</v>
      </c>
      <c r="AJ125" s="211">
        <f t="shared" si="20"/>
        <v>4980.25</v>
      </c>
      <c r="AK125" s="212">
        <v>163</v>
      </c>
      <c r="AL125" s="212">
        <v>10769</v>
      </c>
      <c r="AM125" s="213">
        <f t="shared" si="21"/>
        <v>2692.25</v>
      </c>
      <c r="AN125" s="214">
        <v>473</v>
      </c>
      <c r="AO125" s="168">
        <v>31543</v>
      </c>
      <c r="AP125" s="167">
        <f t="shared" si="15"/>
        <v>7885.75</v>
      </c>
      <c r="AQ125" s="247">
        <v>242</v>
      </c>
      <c r="AR125" s="247">
        <v>18386</v>
      </c>
      <c r="AS125" s="246">
        <f t="shared" si="22"/>
        <v>4596.5</v>
      </c>
    </row>
    <row r="126" spans="1:45" ht="14.65" customHeight="1">
      <c r="A126" s="1">
        <v>124</v>
      </c>
      <c r="B126" s="6" t="s">
        <v>176</v>
      </c>
      <c r="C126" s="1" t="str">
        <f>VLOOKUP(B126,Remark!G:H,2,0)</f>
        <v>HPPY</v>
      </c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208"/>
      <c r="Q126" s="70"/>
      <c r="R126" s="70"/>
      <c r="S126" s="70"/>
      <c r="T126" s="70"/>
      <c r="U126" s="70"/>
      <c r="V126" s="70">
        <f>VLOOKUP(A126,[1]sum!$A$2:$H$154,7,FALSE)</f>
        <v>13</v>
      </c>
      <c r="W126" s="70">
        <f>VLOOKUP(A126,[1]sum!$A$2:$H$154,8,FALSE)</f>
        <v>935</v>
      </c>
      <c r="X126" s="209">
        <f t="shared" si="16"/>
        <v>233.75</v>
      </c>
      <c r="Y126" s="208">
        <v>283</v>
      </c>
      <c r="Z126" s="70">
        <v>22381</v>
      </c>
      <c r="AA126" s="209">
        <f t="shared" si="17"/>
        <v>5595.25</v>
      </c>
      <c r="AB126" s="208">
        <v>582</v>
      </c>
      <c r="AC126" s="70">
        <v>43710</v>
      </c>
      <c r="AD126" s="209">
        <f t="shared" si="18"/>
        <v>10927.5</v>
      </c>
      <c r="AE126" s="209">
        <v>583</v>
      </c>
      <c r="AF126" s="211">
        <v>45925</v>
      </c>
      <c r="AG126" s="211">
        <f t="shared" si="19"/>
        <v>11481.25</v>
      </c>
      <c r="AH126" s="167">
        <v>614</v>
      </c>
      <c r="AI126" s="167">
        <v>45850</v>
      </c>
      <c r="AJ126" s="211">
        <f t="shared" si="20"/>
        <v>11462.5</v>
      </c>
      <c r="AK126" s="212">
        <v>527</v>
      </c>
      <c r="AL126" s="212">
        <v>32609</v>
      </c>
      <c r="AM126" s="213">
        <f t="shared" si="21"/>
        <v>8152.25</v>
      </c>
      <c r="AN126" s="214">
        <v>622</v>
      </c>
      <c r="AO126" s="168">
        <v>48550</v>
      </c>
      <c r="AP126" s="167">
        <f t="shared" si="15"/>
        <v>12137.5</v>
      </c>
      <c r="AQ126" s="247">
        <v>506</v>
      </c>
      <c r="AR126" s="247">
        <v>37150</v>
      </c>
      <c r="AS126" s="246">
        <f t="shared" si="22"/>
        <v>9287.5</v>
      </c>
    </row>
    <row r="127" spans="1:45" ht="14.65" customHeight="1">
      <c r="A127" s="1">
        <v>125</v>
      </c>
      <c r="B127" s="6" t="s">
        <v>177</v>
      </c>
      <c r="C127" s="1" t="str">
        <f>VLOOKUP(B127,Remark!G:H,2,0)</f>
        <v>HPPY</v>
      </c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208"/>
      <c r="Q127" s="70"/>
      <c r="R127" s="70"/>
      <c r="S127" s="70"/>
      <c r="T127" s="70"/>
      <c r="U127" s="70"/>
      <c r="V127" s="70">
        <f>VLOOKUP(A127,[1]sum!$A$2:$H$154,7,FALSE)</f>
        <v>18</v>
      </c>
      <c r="W127" s="70">
        <f>VLOOKUP(A127,[1]sum!$A$2:$H$154,8,FALSE)</f>
        <v>1402</v>
      </c>
      <c r="X127" s="209">
        <f t="shared" si="16"/>
        <v>350.5</v>
      </c>
      <c r="Y127" s="208">
        <v>154</v>
      </c>
      <c r="Z127" s="70">
        <v>11714</v>
      </c>
      <c r="AA127" s="209">
        <f t="shared" si="17"/>
        <v>2928.5</v>
      </c>
      <c r="AB127" s="208">
        <v>278</v>
      </c>
      <c r="AC127" s="70">
        <v>20438</v>
      </c>
      <c r="AD127" s="209">
        <f t="shared" si="18"/>
        <v>5109.5</v>
      </c>
      <c r="AE127" s="209">
        <v>448</v>
      </c>
      <c r="AF127" s="211">
        <v>32924</v>
      </c>
      <c r="AG127" s="211">
        <f t="shared" si="19"/>
        <v>8231</v>
      </c>
      <c r="AH127" s="167">
        <v>658</v>
      </c>
      <c r="AI127" s="167">
        <v>41930</v>
      </c>
      <c r="AJ127" s="211">
        <f t="shared" si="20"/>
        <v>10482.5</v>
      </c>
      <c r="AK127" s="212">
        <v>522</v>
      </c>
      <c r="AL127" s="212">
        <v>38194</v>
      </c>
      <c r="AM127" s="213">
        <f t="shared" si="21"/>
        <v>9548.5</v>
      </c>
      <c r="AN127" s="214">
        <v>724</v>
      </c>
      <c r="AO127" s="168">
        <v>51580</v>
      </c>
      <c r="AP127" s="167">
        <f t="shared" si="15"/>
        <v>12895</v>
      </c>
      <c r="AQ127" s="247">
        <v>562</v>
      </c>
      <c r="AR127" s="247">
        <v>37014</v>
      </c>
      <c r="AS127" s="246">
        <f t="shared" si="22"/>
        <v>9253.5</v>
      </c>
    </row>
    <row r="128" spans="1:45" ht="14.65" customHeight="1">
      <c r="A128" s="1">
        <v>126</v>
      </c>
      <c r="B128" s="6" t="s">
        <v>178</v>
      </c>
      <c r="C128" s="1" t="str">
        <f>VLOOKUP(B128,Remark!G:H,2,0)</f>
        <v>HPPY</v>
      </c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208"/>
      <c r="Q128" s="70"/>
      <c r="R128" s="70"/>
      <c r="S128" s="70"/>
      <c r="T128" s="70"/>
      <c r="U128" s="70"/>
      <c r="V128" s="70"/>
      <c r="W128" s="70"/>
      <c r="X128" s="209">
        <f t="shared" si="16"/>
        <v>0</v>
      </c>
      <c r="Y128" s="208">
        <v>89</v>
      </c>
      <c r="Z128" s="70">
        <v>6247</v>
      </c>
      <c r="AA128" s="209">
        <f t="shared" si="17"/>
        <v>1561.75</v>
      </c>
      <c r="AB128" s="208">
        <v>205</v>
      </c>
      <c r="AC128" s="70">
        <v>13179</v>
      </c>
      <c r="AD128" s="209">
        <f t="shared" si="18"/>
        <v>3294.75</v>
      </c>
      <c r="AE128" s="209">
        <v>260</v>
      </c>
      <c r="AF128" s="211">
        <v>16276</v>
      </c>
      <c r="AG128" s="211">
        <f t="shared" si="19"/>
        <v>4069</v>
      </c>
      <c r="AH128" s="167">
        <v>350</v>
      </c>
      <c r="AI128" s="167">
        <v>21662</v>
      </c>
      <c r="AJ128" s="211">
        <f t="shared" si="20"/>
        <v>5415.5</v>
      </c>
      <c r="AK128" s="212">
        <v>0</v>
      </c>
      <c r="AL128" s="212">
        <v>0</v>
      </c>
      <c r="AM128" s="213">
        <f t="shared" si="21"/>
        <v>0</v>
      </c>
      <c r="AN128" s="214">
        <v>230</v>
      </c>
      <c r="AO128" s="168">
        <v>15270</v>
      </c>
      <c r="AP128" s="167">
        <f t="shared" si="15"/>
        <v>3817.5</v>
      </c>
      <c r="AQ128" s="247">
        <v>177</v>
      </c>
      <c r="AR128" s="247">
        <v>13199</v>
      </c>
      <c r="AS128" s="246">
        <f t="shared" si="22"/>
        <v>3299.75</v>
      </c>
    </row>
    <row r="129" spans="1:45" ht="14.65" customHeight="1">
      <c r="A129" s="1">
        <v>127</v>
      </c>
      <c r="B129" s="6" t="s">
        <v>179</v>
      </c>
      <c r="C129" s="1" t="str">
        <f>VLOOKUP(B129,Remark!G:H,2,0)</f>
        <v>HPPY</v>
      </c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208"/>
      <c r="Q129" s="70"/>
      <c r="R129" s="70"/>
      <c r="S129" s="70"/>
      <c r="T129" s="70"/>
      <c r="U129" s="70"/>
      <c r="V129" s="70"/>
      <c r="W129" s="70"/>
      <c r="X129" s="209">
        <f t="shared" si="16"/>
        <v>0</v>
      </c>
      <c r="Y129" s="208">
        <v>103</v>
      </c>
      <c r="Z129" s="70">
        <v>6857</v>
      </c>
      <c r="AA129" s="209">
        <f t="shared" si="17"/>
        <v>1714.25</v>
      </c>
      <c r="AB129" s="208">
        <v>109</v>
      </c>
      <c r="AC129" s="70">
        <v>7203</v>
      </c>
      <c r="AD129" s="209">
        <f t="shared" si="18"/>
        <v>1800.75</v>
      </c>
      <c r="AE129" s="209">
        <v>140</v>
      </c>
      <c r="AF129" s="211">
        <v>8828</v>
      </c>
      <c r="AG129" s="211">
        <f t="shared" si="19"/>
        <v>2207</v>
      </c>
      <c r="AH129" s="167">
        <v>168</v>
      </c>
      <c r="AI129" s="167">
        <v>9652</v>
      </c>
      <c r="AJ129" s="211">
        <f t="shared" si="20"/>
        <v>2413</v>
      </c>
      <c r="AK129" s="212">
        <v>313</v>
      </c>
      <c r="AL129" s="212">
        <v>20103</v>
      </c>
      <c r="AM129" s="213">
        <f t="shared" si="21"/>
        <v>5025.75</v>
      </c>
      <c r="AN129" s="214">
        <v>227</v>
      </c>
      <c r="AO129" s="168">
        <v>14625</v>
      </c>
      <c r="AP129" s="167">
        <f t="shared" si="15"/>
        <v>3656.25</v>
      </c>
      <c r="AQ129" s="247">
        <v>168</v>
      </c>
      <c r="AR129" s="247">
        <v>10164</v>
      </c>
      <c r="AS129" s="246">
        <f t="shared" si="22"/>
        <v>2541</v>
      </c>
    </row>
    <row r="130" spans="1:45" ht="14.65" customHeight="1">
      <c r="A130" s="1">
        <v>128</v>
      </c>
      <c r="B130" s="6" t="s">
        <v>180</v>
      </c>
      <c r="C130" s="1" t="str">
        <f>VLOOKUP(B130,Remark!G:H,2,0)</f>
        <v>HPPY</v>
      </c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208"/>
      <c r="Q130" s="70"/>
      <c r="R130" s="70"/>
      <c r="S130" s="70"/>
      <c r="T130" s="70"/>
      <c r="U130" s="70"/>
      <c r="V130" s="70"/>
      <c r="W130" s="70"/>
      <c r="X130" s="209">
        <f t="shared" si="16"/>
        <v>0</v>
      </c>
      <c r="Y130" s="208">
        <v>194</v>
      </c>
      <c r="Z130" s="70">
        <v>12610</v>
      </c>
      <c r="AA130" s="209">
        <f t="shared" si="17"/>
        <v>3152.5</v>
      </c>
      <c r="AB130" s="208">
        <v>302</v>
      </c>
      <c r="AC130" s="70">
        <v>18162</v>
      </c>
      <c r="AD130" s="209">
        <f t="shared" si="18"/>
        <v>4540.5</v>
      </c>
      <c r="AE130" s="209">
        <v>397</v>
      </c>
      <c r="AF130" s="211">
        <v>23787</v>
      </c>
      <c r="AG130" s="211">
        <f t="shared" si="19"/>
        <v>5946.75</v>
      </c>
      <c r="AH130" s="167">
        <v>398</v>
      </c>
      <c r="AI130" s="167">
        <v>23078</v>
      </c>
      <c r="AJ130" s="211">
        <f t="shared" si="20"/>
        <v>5769.5</v>
      </c>
      <c r="AK130" s="212">
        <v>253</v>
      </c>
      <c r="AL130" s="212">
        <v>13787</v>
      </c>
      <c r="AM130" s="213">
        <f t="shared" si="21"/>
        <v>3446.75</v>
      </c>
      <c r="AN130" s="214">
        <v>536</v>
      </c>
      <c r="AO130" s="168">
        <v>33260</v>
      </c>
      <c r="AP130" s="167">
        <f t="shared" si="15"/>
        <v>8315</v>
      </c>
      <c r="AQ130" s="247">
        <v>587</v>
      </c>
      <c r="AR130" s="247">
        <v>37885</v>
      </c>
      <c r="AS130" s="246">
        <f t="shared" si="22"/>
        <v>9471.25</v>
      </c>
    </row>
    <row r="131" spans="1:45" ht="14.65" customHeight="1">
      <c r="A131" s="1">
        <v>129</v>
      </c>
      <c r="B131" s="6" t="s">
        <v>181</v>
      </c>
      <c r="C131" s="1" t="str">
        <f>VLOOKUP(B131,Remark!G:H,2,0)</f>
        <v>HPPY</v>
      </c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208"/>
      <c r="Q131" s="70"/>
      <c r="R131" s="70"/>
      <c r="S131" s="70"/>
      <c r="T131" s="70"/>
      <c r="U131" s="70"/>
      <c r="V131" s="70"/>
      <c r="W131" s="70"/>
      <c r="X131" s="209">
        <f t="shared" si="16"/>
        <v>0</v>
      </c>
      <c r="Y131" s="208">
        <v>137</v>
      </c>
      <c r="Z131" s="70">
        <v>9231</v>
      </c>
      <c r="AA131" s="209">
        <f t="shared" si="17"/>
        <v>2307.75</v>
      </c>
      <c r="AB131" s="208">
        <v>151</v>
      </c>
      <c r="AC131" s="70">
        <v>10245</v>
      </c>
      <c r="AD131" s="209">
        <f t="shared" si="18"/>
        <v>2561.25</v>
      </c>
      <c r="AE131" s="209">
        <v>295</v>
      </c>
      <c r="AF131" s="211">
        <v>18313</v>
      </c>
      <c r="AG131" s="211">
        <f t="shared" si="19"/>
        <v>4578.25</v>
      </c>
      <c r="AH131" s="167">
        <v>388</v>
      </c>
      <c r="AI131" s="167">
        <v>22920</v>
      </c>
      <c r="AJ131" s="211">
        <f t="shared" si="20"/>
        <v>5730</v>
      </c>
      <c r="AK131" s="212">
        <v>445</v>
      </c>
      <c r="AL131" s="212">
        <v>28083</v>
      </c>
      <c r="AM131" s="213">
        <f t="shared" si="21"/>
        <v>7020.75</v>
      </c>
      <c r="AN131" s="214">
        <v>424</v>
      </c>
      <c r="AO131" s="168">
        <v>26068</v>
      </c>
      <c r="AP131" s="167">
        <f t="shared" ref="AP131:AP194" si="23">AO131*25%</f>
        <v>6517</v>
      </c>
      <c r="AQ131" s="247">
        <v>337</v>
      </c>
      <c r="AR131" s="247">
        <v>23055</v>
      </c>
      <c r="AS131" s="246">
        <f t="shared" si="22"/>
        <v>5763.75</v>
      </c>
    </row>
    <row r="132" spans="1:45" ht="14.65" customHeight="1">
      <c r="A132" s="1">
        <v>130</v>
      </c>
      <c r="B132" s="6" t="s">
        <v>182</v>
      </c>
      <c r="C132" s="1" t="str">
        <f>VLOOKUP(B132,Remark!G:H,2,0)</f>
        <v>HPPY</v>
      </c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208"/>
      <c r="Q132" s="70"/>
      <c r="R132" s="70"/>
      <c r="S132" s="70"/>
      <c r="T132" s="70"/>
      <c r="U132" s="70"/>
      <c r="V132" s="70"/>
      <c r="W132" s="70"/>
      <c r="X132" s="209">
        <f t="shared" ref="X132:X195" si="24">W132*25%</f>
        <v>0</v>
      </c>
      <c r="Y132" s="208">
        <v>69</v>
      </c>
      <c r="Z132" s="70">
        <v>5215</v>
      </c>
      <c r="AA132" s="209">
        <f t="shared" ref="AA132:AA195" si="25">Z132*25%</f>
        <v>1303.75</v>
      </c>
      <c r="AB132" s="208">
        <v>178</v>
      </c>
      <c r="AC132" s="70">
        <v>13706</v>
      </c>
      <c r="AD132" s="209">
        <f t="shared" ref="AD132:AD195" si="26">AC132*25%</f>
        <v>3426.5</v>
      </c>
      <c r="AE132" s="209">
        <v>144</v>
      </c>
      <c r="AF132" s="211">
        <v>9632</v>
      </c>
      <c r="AG132" s="211">
        <f t="shared" ref="AG132:AG195" si="27">AF132*25%</f>
        <v>2408</v>
      </c>
      <c r="AH132" s="167">
        <v>271</v>
      </c>
      <c r="AI132" s="167">
        <v>15881</v>
      </c>
      <c r="AJ132" s="211">
        <f t="shared" ref="AJ132:AJ195" si="28">AI132*25%</f>
        <v>3970.25</v>
      </c>
      <c r="AK132" s="212">
        <v>473</v>
      </c>
      <c r="AL132" s="212">
        <v>27811</v>
      </c>
      <c r="AM132" s="213">
        <f t="shared" ref="AM132:AM195" si="29">AL132*25%</f>
        <v>6952.75</v>
      </c>
      <c r="AN132" s="214">
        <v>233</v>
      </c>
      <c r="AO132" s="168">
        <v>14131</v>
      </c>
      <c r="AP132" s="167">
        <f t="shared" si="23"/>
        <v>3532.75</v>
      </c>
      <c r="AQ132" s="247">
        <v>198</v>
      </c>
      <c r="AR132" s="247">
        <v>12554</v>
      </c>
      <c r="AS132" s="246">
        <f t="shared" ref="AS132:AS195" si="30">AR132*25%</f>
        <v>3138.5</v>
      </c>
    </row>
    <row r="133" spans="1:45" ht="14.65" customHeight="1">
      <c r="A133" s="1">
        <v>131</v>
      </c>
      <c r="B133" s="6" t="s">
        <v>183</v>
      </c>
      <c r="C133" s="1" t="str">
        <f>VLOOKUP(B133,Remark!G:H,2,0)</f>
        <v>Kerry</v>
      </c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208"/>
      <c r="Q133" s="70"/>
      <c r="R133" s="70"/>
      <c r="S133" s="70"/>
      <c r="T133" s="70"/>
      <c r="U133" s="70"/>
      <c r="V133" s="70">
        <f>VLOOKUP(A133,[1]sum!$A$2:$H$154,7,FALSE)</f>
        <v>23</v>
      </c>
      <c r="W133" s="70">
        <f>VLOOKUP(A133,[1]sum!$A$2:$H$154,8,FALSE)</f>
        <v>1841</v>
      </c>
      <c r="X133" s="209">
        <f t="shared" si="24"/>
        <v>460.25</v>
      </c>
      <c r="Y133" s="208">
        <v>84</v>
      </c>
      <c r="Z133" s="70">
        <v>6080</v>
      </c>
      <c r="AA133" s="209">
        <f t="shared" si="25"/>
        <v>1520</v>
      </c>
      <c r="AB133" s="208">
        <v>125</v>
      </c>
      <c r="AC133" s="70">
        <v>8435</v>
      </c>
      <c r="AD133" s="209">
        <f t="shared" si="26"/>
        <v>2108.75</v>
      </c>
      <c r="AE133" s="209">
        <v>164</v>
      </c>
      <c r="AF133" s="211">
        <v>12232</v>
      </c>
      <c r="AG133" s="211">
        <f t="shared" si="27"/>
        <v>3058</v>
      </c>
      <c r="AH133" s="167">
        <v>150</v>
      </c>
      <c r="AI133" s="167">
        <v>10054</v>
      </c>
      <c r="AJ133" s="211">
        <f t="shared" si="28"/>
        <v>2513.5</v>
      </c>
      <c r="AK133" s="212">
        <v>257</v>
      </c>
      <c r="AL133" s="212">
        <v>15103</v>
      </c>
      <c r="AM133" s="213">
        <f t="shared" si="29"/>
        <v>3775.75</v>
      </c>
      <c r="AN133" s="214">
        <v>195</v>
      </c>
      <c r="AO133" s="168">
        <v>13413</v>
      </c>
      <c r="AP133" s="167">
        <f t="shared" si="23"/>
        <v>3353.25</v>
      </c>
      <c r="AQ133" s="247">
        <v>173</v>
      </c>
      <c r="AR133" s="247">
        <v>12723</v>
      </c>
      <c r="AS133" s="246">
        <f t="shared" si="30"/>
        <v>3180.75</v>
      </c>
    </row>
    <row r="134" spans="1:45" ht="14.65" customHeight="1">
      <c r="A134" s="1">
        <v>132</v>
      </c>
      <c r="B134" s="6" t="s">
        <v>184</v>
      </c>
      <c r="C134" s="1" t="str">
        <f>VLOOKUP(B134,Remark!G:H,2,0)</f>
        <v>CHC4</v>
      </c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208"/>
      <c r="Q134" s="70"/>
      <c r="R134" s="70"/>
      <c r="S134" s="70"/>
      <c r="T134" s="70"/>
      <c r="U134" s="70"/>
      <c r="V134" s="70">
        <f>VLOOKUP(A134,[1]sum!$A$2:$H$154,7,FALSE)</f>
        <v>16</v>
      </c>
      <c r="W134" s="70">
        <f>VLOOKUP(A134,[1]sum!$A$2:$H$154,8,FALSE)</f>
        <v>1072</v>
      </c>
      <c r="X134" s="209">
        <f t="shared" si="24"/>
        <v>268</v>
      </c>
      <c r="Y134" s="208">
        <v>98</v>
      </c>
      <c r="Z134" s="70">
        <v>7042</v>
      </c>
      <c r="AA134" s="209">
        <f t="shared" si="25"/>
        <v>1760.5</v>
      </c>
      <c r="AB134" s="208">
        <v>127</v>
      </c>
      <c r="AC134" s="70">
        <v>7817</v>
      </c>
      <c r="AD134" s="209">
        <f t="shared" si="26"/>
        <v>1954.25</v>
      </c>
      <c r="AE134" s="209">
        <v>142</v>
      </c>
      <c r="AF134" s="211">
        <v>7962</v>
      </c>
      <c r="AG134" s="211">
        <f t="shared" si="27"/>
        <v>1990.5</v>
      </c>
      <c r="AH134" s="167">
        <v>297</v>
      </c>
      <c r="AI134" s="167">
        <v>16551</v>
      </c>
      <c r="AJ134" s="211">
        <f t="shared" si="28"/>
        <v>4137.75</v>
      </c>
      <c r="AK134" s="212">
        <v>219</v>
      </c>
      <c r="AL134" s="212">
        <v>13441</v>
      </c>
      <c r="AM134" s="213">
        <f t="shared" si="29"/>
        <v>3360.25</v>
      </c>
      <c r="AN134" s="214">
        <v>149</v>
      </c>
      <c r="AO134" s="168">
        <v>9311</v>
      </c>
      <c r="AP134" s="167">
        <f t="shared" si="23"/>
        <v>2327.75</v>
      </c>
      <c r="AQ134" s="247">
        <v>175</v>
      </c>
      <c r="AR134" s="247">
        <v>10605</v>
      </c>
      <c r="AS134" s="246">
        <f t="shared" si="30"/>
        <v>2651.25</v>
      </c>
    </row>
    <row r="135" spans="1:45" ht="14.65" customHeight="1">
      <c r="A135" s="1">
        <v>133</v>
      </c>
      <c r="B135" s="6" t="s">
        <v>185</v>
      </c>
      <c r="C135" s="1" t="str">
        <f>VLOOKUP(B135,Remark!G:H,2,0)</f>
        <v>Kerry</v>
      </c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208"/>
      <c r="Q135" s="70"/>
      <c r="R135" s="70"/>
      <c r="S135" s="70"/>
      <c r="T135" s="70"/>
      <c r="U135" s="70"/>
      <c r="V135" s="70">
        <f>VLOOKUP(A135,[1]sum!$A$2:$H$154,7,FALSE)</f>
        <v>42</v>
      </c>
      <c r="W135" s="70">
        <f>VLOOKUP(A135,[1]sum!$A$2:$H$154,8,FALSE)</f>
        <v>3710</v>
      </c>
      <c r="X135" s="209">
        <f t="shared" si="24"/>
        <v>927.5</v>
      </c>
      <c r="Y135" s="208">
        <v>92</v>
      </c>
      <c r="Z135" s="70">
        <v>7112</v>
      </c>
      <c r="AA135" s="209">
        <f t="shared" si="25"/>
        <v>1778</v>
      </c>
      <c r="AB135" s="208">
        <v>163</v>
      </c>
      <c r="AC135" s="70">
        <v>12173</v>
      </c>
      <c r="AD135" s="209">
        <f t="shared" si="26"/>
        <v>3043.25</v>
      </c>
      <c r="AE135" s="209">
        <v>121</v>
      </c>
      <c r="AF135" s="211">
        <v>8795</v>
      </c>
      <c r="AG135" s="211">
        <f t="shared" si="27"/>
        <v>2198.75</v>
      </c>
      <c r="AH135" s="167">
        <v>128</v>
      </c>
      <c r="AI135" s="167">
        <v>9460</v>
      </c>
      <c r="AJ135" s="211">
        <f t="shared" si="28"/>
        <v>2365</v>
      </c>
      <c r="AK135" s="212">
        <v>153</v>
      </c>
      <c r="AL135" s="212">
        <v>8943</v>
      </c>
      <c r="AM135" s="213">
        <f t="shared" si="29"/>
        <v>2235.75</v>
      </c>
      <c r="AN135" s="214">
        <v>134</v>
      </c>
      <c r="AO135" s="168">
        <v>10454</v>
      </c>
      <c r="AP135" s="167">
        <f t="shared" si="23"/>
        <v>2613.5</v>
      </c>
      <c r="AQ135" s="247">
        <v>189</v>
      </c>
      <c r="AR135" s="247">
        <v>13967</v>
      </c>
      <c r="AS135" s="246">
        <f t="shared" si="30"/>
        <v>3491.75</v>
      </c>
    </row>
    <row r="136" spans="1:45" ht="14.65" customHeight="1">
      <c r="A136" s="1">
        <v>134</v>
      </c>
      <c r="B136" s="6" t="s">
        <v>186</v>
      </c>
      <c r="C136" s="1" t="str">
        <f>VLOOKUP(B136,Remark!G:H,2,0)</f>
        <v>CHC4</v>
      </c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208"/>
      <c r="Q136" s="70"/>
      <c r="R136" s="70"/>
      <c r="S136" s="70"/>
      <c r="T136" s="70"/>
      <c r="U136" s="70"/>
      <c r="V136" s="70">
        <f>VLOOKUP(A136,[1]sum!$A$2:$H$154,7,FALSE)</f>
        <v>16</v>
      </c>
      <c r="W136" s="70">
        <f>VLOOKUP(A136,[1]sum!$A$2:$H$154,8,FALSE)</f>
        <v>1300</v>
      </c>
      <c r="X136" s="209">
        <f t="shared" si="24"/>
        <v>325</v>
      </c>
      <c r="Y136" s="208">
        <v>89</v>
      </c>
      <c r="Z136" s="70">
        <v>6651</v>
      </c>
      <c r="AA136" s="209">
        <f t="shared" si="25"/>
        <v>1662.75</v>
      </c>
      <c r="AB136" s="208">
        <v>106</v>
      </c>
      <c r="AC136" s="70">
        <v>7338</v>
      </c>
      <c r="AD136" s="209">
        <f t="shared" si="26"/>
        <v>1834.5</v>
      </c>
      <c r="AE136" s="209">
        <v>128</v>
      </c>
      <c r="AF136" s="211">
        <v>8288</v>
      </c>
      <c r="AG136" s="211">
        <f t="shared" si="27"/>
        <v>2072</v>
      </c>
      <c r="AH136" s="167">
        <v>139</v>
      </c>
      <c r="AI136" s="167">
        <v>7837</v>
      </c>
      <c r="AJ136" s="211">
        <f t="shared" si="28"/>
        <v>1959.25</v>
      </c>
      <c r="AK136" s="212">
        <v>172</v>
      </c>
      <c r="AL136" s="212">
        <v>11436</v>
      </c>
      <c r="AM136" s="213">
        <f t="shared" si="29"/>
        <v>2859</v>
      </c>
      <c r="AN136" s="214">
        <v>148</v>
      </c>
      <c r="AO136" s="168">
        <v>10688</v>
      </c>
      <c r="AP136" s="167">
        <f t="shared" si="23"/>
        <v>2672</v>
      </c>
      <c r="AQ136" s="247">
        <v>123</v>
      </c>
      <c r="AR136" s="247">
        <v>8357</v>
      </c>
      <c r="AS136" s="246">
        <f t="shared" si="30"/>
        <v>2089.25</v>
      </c>
    </row>
    <row r="137" spans="1:45" ht="14.65" customHeight="1">
      <c r="A137" s="1">
        <v>135</v>
      </c>
      <c r="B137" s="6" t="s">
        <v>187</v>
      </c>
      <c r="C137" s="1" t="str">
        <f>VLOOKUP(B137,Remark!G:H,2,0)</f>
        <v>CHC4</v>
      </c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208"/>
      <c r="Q137" s="70"/>
      <c r="R137" s="70"/>
      <c r="S137" s="70"/>
      <c r="T137" s="70"/>
      <c r="U137" s="70"/>
      <c r="V137" s="70"/>
      <c r="W137" s="70"/>
      <c r="X137" s="209">
        <f t="shared" si="24"/>
        <v>0</v>
      </c>
      <c r="Y137" s="208">
        <v>79</v>
      </c>
      <c r="Z137" s="70">
        <v>5073</v>
      </c>
      <c r="AA137" s="209">
        <f t="shared" si="25"/>
        <v>1268.25</v>
      </c>
      <c r="AB137" s="208">
        <v>187</v>
      </c>
      <c r="AC137" s="70">
        <v>12705</v>
      </c>
      <c r="AD137" s="209">
        <f t="shared" si="26"/>
        <v>3176.25</v>
      </c>
      <c r="AE137" s="209">
        <v>153</v>
      </c>
      <c r="AF137" s="211">
        <v>9915</v>
      </c>
      <c r="AG137" s="211">
        <f t="shared" si="27"/>
        <v>2478.75</v>
      </c>
      <c r="AH137" s="167">
        <v>203</v>
      </c>
      <c r="AI137" s="167">
        <v>11185</v>
      </c>
      <c r="AJ137" s="211">
        <f t="shared" si="28"/>
        <v>2796.25</v>
      </c>
      <c r="AK137" s="212">
        <v>134</v>
      </c>
      <c r="AL137" s="212">
        <v>8166</v>
      </c>
      <c r="AM137" s="213">
        <f t="shared" si="29"/>
        <v>2041.5</v>
      </c>
      <c r="AN137" s="214">
        <v>242</v>
      </c>
      <c r="AO137" s="168">
        <v>15190</v>
      </c>
      <c r="AP137" s="167">
        <f t="shared" si="23"/>
        <v>3797.5</v>
      </c>
      <c r="AQ137" s="247">
        <v>429</v>
      </c>
      <c r="AR137" s="247">
        <v>25483</v>
      </c>
      <c r="AS137" s="246">
        <f t="shared" si="30"/>
        <v>6370.75</v>
      </c>
    </row>
    <row r="138" spans="1:45" ht="14.65" customHeight="1">
      <c r="A138" s="1">
        <v>136</v>
      </c>
      <c r="B138" s="6" t="s">
        <v>188</v>
      </c>
      <c r="C138" s="1" t="str">
        <f>VLOOKUP(B138,Remark!G:H,2,0)</f>
        <v>HPPY</v>
      </c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208"/>
      <c r="Q138" s="70"/>
      <c r="R138" s="70"/>
      <c r="S138" s="70"/>
      <c r="T138" s="70"/>
      <c r="U138" s="70"/>
      <c r="V138" s="70">
        <f>VLOOKUP(A138,[1]sum!$A$2:$H$154,7,FALSE)</f>
        <v>20</v>
      </c>
      <c r="W138" s="70">
        <f>VLOOKUP(A138,[1]sum!$A$2:$H$154,8,FALSE)</f>
        <v>1424</v>
      </c>
      <c r="X138" s="209">
        <f t="shared" si="24"/>
        <v>356</v>
      </c>
      <c r="Y138" s="208">
        <v>174</v>
      </c>
      <c r="Z138" s="70">
        <v>13174</v>
      </c>
      <c r="AA138" s="209">
        <f t="shared" si="25"/>
        <v>3293.5</v>
      </c>
      <c r="AB138" s="208">
        <v>308</v>
      </c>
      <c r="AC138" s="70">
        <v>20772</v>
      </c>
      <c r="AD138" s="209">
        <f t="shared" si="26"/>
        <v>5193</v>
      </c>
      <c r="AE138" s="209">
        <v>408</v>
      </c>
      <c r="AF138" s="211">
        <v>27316</v>
      </c>
      <c r="AG138" s="211">
        <f t="shared" si="27"/>
        <v>6829</v>
      </c>
      <c r="AH138" s="167">
        <v>426</v>
      </c>
      <c r="AI138" s="167">
        <v>27126</v>
      </c>
      <c r="AJ138" s="211">
        <f t="shared" si="28"/>
        <v>6781.5</v>
      </c>
      <c r="AK138" s="212">
        <v>255</v>
      </c>
      <c r="AL138" s="212">
        <v>13829</v>
      </c>
      <c r="AM138" s="213">
        <f t="shared" si="29"/>
        <v>3457.25</v>
      </c>
      <c r="AN138" s="214">
        <v>527</v>
      </c>
      <c r="AO138" s="168">
        <v>35245</v>
      </c>
      <c r="AP138" s="167">
        <f t="shared" si="23"/>
        <v>8811.25</v>
      </c>
      <c r="AQ138" s="247">
        <v>309</v>
      </c>
      <c r="AR138" s="247">
        <v>24879</v>
      </c>
      <c r="AS138" s="246">
        <f t="shared" si="30"/>
        <v>6219.75</v>
      </c>
    </row>
    <row r="139" spans="1:45" ht="14.65" customHeight="1">
      <c r="A139" s="1">
        <v>137</v>
      </c>
      <c r="B139" s="6" t="s">
        <v>189</v>
      </c>
      <c r="C139" s="1" t="str">
        <f>VLOOKUP(B139,Remark!G:H,2,0)</f>
        <v>Kerry</v>
      </c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208"/>
      <c r="Q139" s="70"/>
      <c r="R139" s="70"/>
      <c r="S139" s="70"/>
      <c r="T139" s="70"/>
      <c r="U139" s="70"/>
      <c r="V139" s="70">
        <f>VLOOKUP(A139,[1]sum!$A$2:$H$154,7,FALSE)</f>
        <v>2</v>
      </c>
      <c r="W139" s="70">
        <f>VLOOKUP(A139,[1]sum!$A$2:$H$154,8,FALSE)</f>
        <v>158</v>
      </c>
      <c r="X139" s="209">
        <f t="shared" si="24"/>
        <v>39.5</v>
      </c>
      <c r="Y139" s="208">
        <v>71</v>
      </c>
      <c r="Z139" s="70">
        <v>4937</v>
      </c>
      <c r="AA139" s="209">
        <f t="shared" si="25"/>
        <v>1234.25</v>
      </c>
      <c r="AB139" s="208">
        <v>92</v>
      </c>
      <c r="AC139" s="70">
        <v>6444</v>
      </c>
      <c r="AD139" s="209">
        <f t="shared" si="26"/>
        <v>1611</v>
      </c>
      <c r="AE139" s="209">
        <v>116</v>
      </c>
      <c r="AF139" s="211">
        <v>8096</v>
      </c>
      <c r="AG139" s="211">
        <f t="shared" si="27"/>
        <v>2024</v>
      </c>
      <c r="AH139" s="167">
        <v>126</v>
      </c>
      <c r="AI139" s="167">
        <v>8858</v>
      </c>
      <c r="AJ139" s="211">
        <f t="shared" si="28"/>
        <v>2214.5</v>
      </c>
      <c r="AK139" s="212">
        <v>500</v>
      </c>
      <c r="AL139" s="212">
        <v>33524</v>
      </c>
      <c r="AM139" s="213">
        <f t="shared" si="29"/>
        <v>8381</v>
      </c>
      <c r="AN139" s="214">
        <v>182</v>
      </c>
      <c r="AO139" s="168">
        <v>13934</v>
      </c>
      <c r="AP139" s="167">
        <f t="shared" si="23"/>
        <v>3483.5</v>
      </c>
      <c r="AQ139" s="247">
        <v>161</v>
      </c>
      <c r="AR139" s="247">
        <v>11383</v>
      </c>
      <c r="AS139" s="246">
        <f t="shared" si="30"/>
        <v>2845.75</v>
      </c>
    </row>
    <row r="140" spans="1:45" ht="14.65" customHeight="1">
      <c r="A140" s="1">
        <v>138</v>
      </c>
      <c r="B140" s="6" t="s">
        <v>190</v>
      </c>
      <c r="C140" s="1" t="str">
        <f>VLOOKUP(B140,Remark!G:H,2,0)</f>
        <v>HPPY</v>
      </c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208"/>
      <c r="Q140" s="70"/>
      <c r="R140" s="70"/>
      <c r="S140" s="70"/>
      <c r="T140" s="70"/>
      <c r="U140" s="70"/>
      <c r="V140" s="70">
        <f>VLOOKUP(A140,[1]sum!$A$2:$H$154,7,FALSE)</f>
        <v>50</v>
      </c>
      <c r="W140" s="70">
        <f>VLOOKUP(A140,[1]sum!$A$2:$H$154,8,FALSE)</f>
        <v>2650</v>
      </c>
      <c r="X140" s="209">
        <f t="shared" si="24"/>
        <v>662.5</v>
      </c>
      <c r="Y140" s="208">
        <v>90</v>
      </c>
      <c r="Z140" s="70">
        <v>7406</v>
      </c>
      <c r="AA140" s="209">
        <f t="shared" si="25"/>
        <v>1851.5</v>
      </c>
      <c r="AB140" s="208">
        <v>125</v>
      </c>
      <c r="AC140" s="70">
        <v>8871</v>
      </c>
      <c r="AD140" s="209">
        <f t="shared" si="26"/>
        <v>2217.75</v>
      </c>
      <c r="AE140" s="209">
        <v>151</v>
      </c>
      <c r="AF140" s="211">
        <v>9197</v>
      </c>
      <c r="AG140" s="211">
        <f t="shared" si="27"/>
        <v>2299.25</v>
      </c>
      <c r="AH140" s="167">
        <v>149</v>
      </c>
      <c r="AI140" s="167">
        <v>8303</v>
      </c>
      <c r="AJ140" s="211">
        <f t="shared" si="28"/>
        <v>2075.75</v>
      </c>
      <c r="AK140" s="212">
        <v>83</v>
      </c>
      <c r="AL140" s="212">
        <v>6413</v>
      </c>
      <c r="AM140" s="213">
        <f t="shared" si="29"/>
        <v>1603.25</v>
      </c>
      <c r="AN140" s="214">
        <v>181</v>
      </c>
      <c r="AO140" s="168">
        <v>11259</v>
      </c>
      <c r="AP140" s="167">
        <f t="shared" si="23"/>
        <v>2814.75</v>
      </c>
      <c r="AQ140" s="247">
        <v>129</v>
      </c>
      <c r="AR140" s="247">
        <v>6619</v>
      </c>
      <c r="AS140" s="246">
        <f t="shared" si="30"/>
        <v>1654.75</v>
      </c>
    </row>
    <row r="141" spans="1:45" ht="14.65" customHeight="1">
      <c r="A141" s="1">
        <v>139</v>
      </c>
      <c r="B141" s="6" t="s">
        <v>192</v>
      </c>
      <c r="C141" s="1" t="str">
        <f>VLOOKUP(B141,Remark!G:H,2,0)</f>
        <v>PTNK</v>
      </c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208"/>
      <c r="Q141" s="70"/>
      <c r="R141" s="70"/>
      <c r="S141" s="70"/>
      <c r="T141" s="70"/>
      <c r="U141" s="70"/>
      <c r="V141" s="70">
        <f>VLOOKUP(A141,[1]sum!$A$2:$H$154,7,FALSE)</f>
        <v>9</v>
      </c>
      <c r="W141" s="70">
        <f>VLOOKUP(A141,[1]sum!$A$2:$H$154,8,FALSE)</f>
        <v>479</v>
      </c>
      <c r="X141" s="209">
        <f t="shared" si="24"/>
        <v>119.75</v>
      </c>
      <c r="Y141" s="208">
        <v>86</v>
      </c>
      <c r="Z141" s="70">
        <v>5870</v>
      </c>
      <c r="AA141" s="209">
        <f t="shared" si="25"/>
        <v>1467.5</v>
      </c>
      <c r="AB141" s="208">
        <v>166</v>
      </c>
      <c r="AC141" s="70">
        <v>11690</v>
      </c>
      <c r="AD141" s="209">
        <f t="shared" si="26"/>
        <v>2922.5</v>
      </c>
      <c r="AE141" s="209">
        <v>281</v>
      </c>
      <c r="AF141" s="211">
        <v>17899</v>
      </c>
      <c r="AG141" s="211">
        <f t="shared" si="27"/>
        <v>4474.75</v>
      </c>
      <c r="AH141" s="167">
        <v>242</v>
      </c>
      <c r="AI141" s="167">
        <v>15326</v>
      </c>
      <c r="AJ141" s="211">
        <f t="shared" si="28"/>
        <v>3831.5</v>
      </c>
      <c r="AK141" s="212">
        <v>156</v>
      </c>
      <c r="AL141" s="212">
        <v>10488</v>
      </c>
      <c r="AM141" s="213">
        <f t="shared" si="29"/>
        <v>2622</v>
      </c>
      <c r="AN141" s="214">
        <v>213</v>
      </c>
      <c r="AO141" s="168">
        <v>14271</v>
      </c>
      <c r="AP141" s="167">
        <f t="shared" si="23"/>
        <v>3567.75</v>
      </c>
      <c r="AQ141" s="247">
        <v>224</v>
      </c>
      <c r="AR141" s="247">
        <v>15460</v>
      </c>
      <c r="AS141" s="246">
        <f t="shared" si="30"/>
        <v>3865</v>
      </c>
    </row>
    <row r="142" spans="1:45" ht="14.65" customHeight="1">
      <c r="A142" s="1">
        <v>140</v>
      </c>
      <c r="B142" s="6" t="s">
        <v>193</v>
      </c>
      <c r="C142" s="1" t="str">
        <f>VLOOKUP(B142,Remark!G:H,2,0)</f>
        <v>NMIN</v>
      </c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208"/>
      <c r="Q142" s="70"/>
      <c r="R142" s="70"/>
      <c r="S142" s="70"/>
      <c r="T142" s="70"/>
      <c r="U142" s="70"/>
      <c r="V142" s="70">
        <f>VLOOKUP(A142,[1]sum!$A$2:$H$154,7,FALSE)</f>
        <v>6</v>
      </c>
      <c r="W142" s="70">
        <f>VLOOKUP(A142,[1]sum!$A$2:$H$154,8,FALSE)</f>
        <v>394</v>
      </c>
      <c r="X142" s="209">
        <f t="shared" si="24"/>
        <v>98.5</v>
      </c>
      <c r="Y142" s="208">
        <v>108</v>
      </c>
      <c r="Z142" s="70">
        <v>7484</v>
      </c>
      <c r="AA142" s="209">
        <f t="shared" si="25"/>
        <v>1871</v>
      </c>
      <c r="AB142" s="208">
        <v>176</v>
      </c>
      <c r="AC142" s="70">
        <v>12004</v>
      </c>
      <c r="AD142" s="209">
        <f t="shared" si="26"/>
        <v>3001</v>
      </c>
      <c r="AE142" s="209">
        <v>214</v>
      </c>
      <c r="AF142" s="211">
        <v>13862</v>
      </c>
      <c r="AG142" s="211">
        <f t="shared" si="27"/>
        <v>3465.5</v>
      </c>
      <c r="AH142" s="167">
        <v>314</v>
      </c>
      <c r="AI142" s="167">
        <v>18922</v>
      </c>
      <c r="AJ142" s="211">
        <f t="shared" si="28"/>
        <v>4730.5</v>
      </c>
      <c r="AK142" s="212">
        <v>218</v>
      </c>
      <c r="AL142" s="212">
        <v>13486</v>
      </c>
      <c r="AM142" s="213">
        <f t="shared" si="29"/>
        <v>3371.5</v>
      </c>
      <c r="AN142" s="214">
        <v>447</v>
      </c>
      <c r="AO142" s="168">
        <v>28545</v>
      </c>
      <c r="AP142" s="167">
        <f t="shared" si="23"/>
        <v>7136.25</v>
      </c>
      <c r="AQ142" s="247">
        <v>343</v>
      </c>
      <c r="AR142" s="247">
        <v>22101</v>
      </c>
      <c r="AS142" s="246">
        <f t="shared" si="30"/>
        <v>5525.25</v>
      </c>
    </row>
    <row r="143" spans="1:45" ht="14.65" customHeight="1">
      <c r="A143" s="1">
        <v>141</v>
      </c>
      <c r="B143" s="6" t="s">
        <v>194</v>
      </c>
      <c r="C143" s="1" t="str">
        <f>VLOOKUP(B143,Remark!G:H,2,0)</f>
        <v>NMIN</v>
      </c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208"/>
      <c r="Q143" s="70"/>
      <c r="R143" s="70"/>
      <c r="S143" s="70"/>
      <c r="T143" s="70"/>
      <c r="U143" s="70"/>
      <c r="V143" s="70">
        <f>VLOOKUP(A143,[1]sum!$A$2:$H$154,7,FALSE)</f>
        <v>5</v>
      </c>
      <c r="W143" s="70">
        <f>VLOOKUP(A143,[1]sum!$A$2:$H$154,8,FALSE)</f>
        <v>327</v>
      </c>
      <c r="X143" s="209">
        <f t="shared" si="24"/>
        <v>81.75</v>
      </c>
      <c r="Y143" s="208">
        <v>71</v>
      </c>
      <c r="Z143" s="70">
        <v>4657</v>
      </c>
      <c r="AA143" s="209">
        <f t="shared" si="25"/>
        <v>1164.25</v>
      </c>
      <c r="AB143" s="208">
        <v>102</v>
      </c>
      <c r="AC143" s="70">
        <v>6926</v>
      </c>
      <c r="AD143" s="209">
        <f t="shared" si="26"/>
        <v>1731.5</v>
      </c>
      <c r="AE143" s="209">
        <v>121</v>
      </c>
      <c r="AF143" s="211">
        <v>8243</v>
      </c>
      <c r="AG143" s="211">
        <f t="shared" si="27"/>
        <v>2060.75</v>
      </c>
      <c r="AH143" s="167">
        <v>191</v>
      </c>
      <c r="AI143" s="167">
        <v>11433</v>
      </c>
      <c r="AJ143" s="211">
        <f t="shared" si="28"/>
        <v>2858.25</v>
      </c>
      <c r="AK143" s="212">
        <v>271</v>
      </c>
      <c r="AL143" s="212">
        <v>15625</v>
      </c>
      <c r="AM143" s="213">
        <f t="shared" si="29"/>
        <v>3906.25</v>
      </c>
      <c r="AN143" s="214">
        <v>98</v>
      </c>
      <c r="AO143" s="168">
        <v>7510</v>
      </c>
      <c r="AP143" s="167">
        <f t="shared" si="23"/>
        <v>1877.5</v>
      </c>
      <c r="AQ143" s="247">
        <v>98</v>
      </c>
      <c r="AR143" s="247">
        <v>7310</v>
      </c>
      <c r="AS143" s="246">
        <f t="shared" si="30"/>
        <v>1827.5</v>
      </c>
    </row>
    <row r="144" spans="1:45" ht="14.65" customHeight="1">
      <c r="A144" s="1">
        <v>142</v>
      </c>
      <c r="B144" s="6" t="s">
        <v>195</v>
      </c>
      <c r="C144" s="1" t="str">
        <f>VLOOKUP(B144,Remark!G:H,2,0)</f>
        <v>NMIN</v>
      </c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208"/>
      <c r="Q144" s="70"/>
      <c r="R144" s="70"/>
      <c r="S144" s="70"/>
      <c r="T144" s="70"/>
      <c r="U144" s="70"/>
      <c r="V144" s="70">
        <f>VLOOKUP(A144,[1]sum!$A$2:$H$154,7,FALSE)</f>
        <v>19</v>
      </c>
      <c r="W144" s="70">
        <f>VLOOKUP(A144,[1]sum!$A$2:$H$154,8,FALSE)</f>
        <v>1573</v>
      </c>
      <c r="X144" s="209">
        <f t="shared" si="24"/>
        <v>393.25</v>
      </c>
      <c r="Y144" s="208">
        <v>65</v>
      </c>
      <c r="Z144" s="70">
        <v>4263</v>
      </c>
      <c r="AA144" s="209">
        <f t="shared" si="25"/>
        <v>1065.75</v>
      </c>
      <c r="AB144" s="208">
        <v>56</v>
      </c>
      <c r="AC144" s="70">
        <v>4420</v>
      </c>
      <c r="AD144" s="209">
        <f t="shared" si="26"/>
        <v>1105</v>
      </c>
      <c r="AE144" s="209">
        <v>69</v>
      </c>
      <c r="AF144" s="211">
        <v>4635</v>
      </c>
      <c r="AG144" s="211">
        <f t="shared" si="27"/>
        <v>1158.75</v>
      </c>
      <c r="AH144" s="167">
        <v>79</v>
      </c>
      <c r="AI144" s="167">
        <v>5493</v>
      </c>
      <c r="AJ144" s="211">
        <f t="shared" si="28"/>
        <v>1373.25</v>
      </c>
      <c r="AK144" s="212">
        <v>169</v>
      </c>
      <c r="AL144" s="212">
        <v>9683</v>
      </c>
      <c r="AM144" s="213">
        <f t="shared" si="29"/>
        <v>2420.75</v>
      </c>
      <c r="AN144" s="214">
        <v>135</v>
      </c>
      <c r="AO144" s="168">
        <v>9449</v>
      </c>
      <c r="AP144" s="167">
        <f t="shared" si="23"/>
        <v>2362.25</v>
      </c>
      <c r="AQ144" s="247">
        <v>127</v>
      </c>
      <c r="AR144" s="247">
        <v>8665</v>
      </c>
      <c r="AS144" s="246">
        <f t="shared" si="30"/>
        <v>2166.25</v>
      </c>
    </row>
    <row r="145" spans="1:45" ht="14.65" customHeight="1">
      <c r="A145" s="1">
        <v>143</v>
      </c>
      <c r="B145" s="6" t="s">
        <v>196</v>
      </c>
      <c r="C145" s="1" t="str">
        <f>VLOOKUP(B145,Remark!G:H,2,0)</f>
        <v>NMIN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208"/>
      <c r="Q145" s="70"/>
      <c r="R145" s="70"/>
      <c r="S145" s="70"/>
      <c r="T145" s="70"/>
      <c r="U145" s="70"/>
      <c r="V145" s="70">
        <f>VLOOKUP(A145,[1]sum!$A$2:$H$154,7,FALSE)</f>
        <v>4</v>
      </c>
      <c r="W145" s="70">
        <f>VLOOKUP(A145,[1]sum!$A$2:$H$154,8,FALSE)</f>
        <v>312</v>
      </c>
      <c r="X145" s="209">
        <f t="shared" si="24"/>
        <v>78</v>
      </c>
      <c r="Y145" s="208">
        <v>95</v>
      </c>
      <c r="Z145" s="70">
        <v>6765</v>
      </c>
      <c r="AA145" s="209">
        <f t="shared" si="25"/>
        <v>1691.25</v>
      </c>
      <c r="AB145" s="208">
        <v>111</v>
      </c>
      <c r="AC145" s="70">
        <v>6253</v>
      </c>
      <c r="AD145" s="209">
        <f t="shared" si="26"/>
        <v>1563.25</v>
      </c>
      <c r="AE145" s="209">
        <v>78</v>
      </c>
      <c r="AF145" s="211">
        <v>4890</v>
      </c>
      <c r="AG145" s="211">
        <f t="shared" si="27"/>
        <v>1222.5</v>
      </c>
      <c r="AH145" s="167">
        <v>133</v>
      </c>
      <c r="AI145" s="167">
        <v>7723</v>
      </c>
      <c r="AJ145" s="211">
        <f t="shared" si="28"/>
        <v>1930.75</v>
      </c>
      <c r="AK145" s="212">
        <v>148</v>
      </c>
      <c r="AL145" s="212">
        <v>8896</v>
      </c>
      <c r="AM145" s="213">
        <f t="shared" si="29"/>
        <v>2224</v>
      </c>
      <c r="AN145" s="214">
        <v>237</v>
      </c>
      <c r="AO145" s="168">
        <v>15159</v>
      </c>
      <c r="AP145" s="167">
        <f t="shared" si="23"/>
        <v>3789.75</v>
      </c>
      <c r="AQ145" s="247">
        <v>247</v>
      </c>
      <c r="AR145" s="247">
        <v>14993</v>
      </c>
      <c r="AS145" s="246">
        <f t="shared" si="30"/>
        <v>3748.25</v>
      </c>
    </row>
    <row r="146" spans="1:45" ht="14.65" customHeight="1">
      <c r="A146" s="1">
        <v>144</v>
      </c>
      <c r="B146" s="6" t="s">
        <v>197</v>
      </c>
      <c r="C146" s="1" t="str">
        <f>VLOOKUP(B146,Remark!G:H,2,0)</f>
        <v>HPPY</v>
      </c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208"/>
      <c r="Q146" s="70"/>
      <c r="R146" s="70"/>
      <c r="S146" s="70"/>
      <c r="T146" s="70"/>
      <c r="U146" s="70"/>
      <c r="V146" s="70">
        <f>VLOOKUP(A146,[1]sum!$A$2:$H$154,7,FALSE)</f>
        <v>18</v>
      </c>
      <c r="W146" s="70">
        <f>VLOOKUP(A146,[1]sum!$A$2:$H$154,8,FALSE)</f>
        <v>1286</v>
      </c>
      <c r="X146" s="209">
        <f t="shared" si="24"/>
        <v>321.5</v>
      </c>
      <c r="Y146" s="208">
        <v>98</v>
      </c>
      <c r="Z146" s="70">
        <v>6390</v>
      </c>
      <c r="AA146" s="209">
        <f t="shared" si="25"/>
        <v>1597.5</v>
      </c>
      <c r="AB146" s="208">
        <v>219</v>
      </c>
      <c r="AC146" s="70">
        <v>13525</v>
      </c>
      <c r="AD146" s="209">
        <f t="shared" si="26"/>
        <v>3381.25</v>
      </c>
      <c r="AE146" s="209">
        <v>164</v>
      </c>
      <c r="AF146" s="211">
        <v>11396</v>
      </c>
      <c r="AG146" s="211">
        <f t="shared" si="27"/>
        <v>2849</v>
      </c>
      <c r="AH146" s="167">
        <v>433</v>
      </c>
      <c r="AI146" s="167">
        <v>24791</v>
      </c>
      <c r="AJ146" s="211">
        <f t="shared" si="28"/>
        <v>6197.75</v>
      </c>
      <c r="AK146" s="212">
        <v>159</v>
      </c>
      <c r="AL146" s="212">
        <v>9469</v>
      </c>
      <c r="AM146" s="213">
        <f t="shared" si="29"/>
        <v>2367.25</v>
      </c>
      <c r="AN146" s="214">
        <v>412</v>
      </c>
      <c r="AO146" s="168">
        <v>24300</v>
      </c>
      <c r="AP146" s="167">
        <f t="shared" si="23"/>
        <v>6075</v>
      </c>
      <c r="AQ146" s="247">
        <v>308</v>
      </c>
      <c r="AR146" s="247">
        <v>17764</v>
      </c>
      <c r="AS146" s="246">
        <f t="shared" si="30"/>
        <v>4441</v>
      </c>
    </row>
    <row r="147" spans="1:45" ht="14.65" customHeight="1">
      <c r="A147" s="1">
        <v>145</v>
      </c>
      <c r="B147" s="6" t="s">
        <v>198</v>
      </c>
      <c r="C147" s="1" t="str">
        <f>VLOOKUP(B147,Remark!G:H,2,0)</f>
        <v>PTNK</v>
      </c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208"/>
      <c r="Q147" s="70"/>
      <c r="R147" s="70"/>
      <c r="S147" s="70"/>
      <c r="T147" s="70"/>
      <c r="U147" s="70"/>
      <c r="V147" s="70">
        <f>VLOOKUP(A147,[1]sum!$A$2:$H$154,7,FALSE)</f>
        <v>7</v>
      </c>
      <c r="W147" s="70">
        <f>VLOOKUP(A147,[1]sum!$A$2:$H$154,8,FALSE)</f>
        <v>529</v>
      </c>
      <c r="X147" s="209">
        <f t="shared" si="24"/>
        <v>132.25</v>
      </c>
      <c r="Y147" s="208">
        <v>95</v>
      </c>
      <c r="Z147" s="70">
        <v>6613</v>
      </c>
      <c r="AA147" s="209">
        <f t="shared" si="25"/>
        <v>1653.25</v>
      </c>
      <c r="AB147" s="208">
        <v>157</v>
      </c>
      <c r="AC147" s="70">
        <v>11227</v>
      </c>
      <c r="AD147" s="209">
        <f t="shared" si="26"/>
        <v>2806.75</v>
      </c>
      <c r="AE147" s="209">
        <v>235</v>
      </c>
      <c r="AF147" s="211">
        <v>15809</v>
      </c>
      <c r="AG147" s="211">
        <f t="shared" si="27"/>
        <v>3952.25</v>
      </c>
      <c r="AH147" s="167">
        <v>287</v>
      </c>
      <c r="AI147" s="167">
        <v>18153</v>
      </c>
      <c r="AJ147" s="211">
        <f t="shared" si="28"/>
        <v>4538.25</v>
      </c>
      <c r="AK147" s="212">
        <v>263</v>
      </c>
      <c r="AL147" s="212">
        <v>17849</v>
      </c>
      <c r="AM147" s="213">
        <f t="shared" si="29"/>
        <v>4462.25</v>
      </c>
      <c r="AN147" s="214">
        <v>363</v>
      </c>
      <c r="AO147" s="168">
        <v>25001</v>
      </c>
      <c r="AP147" s="167">
        <f t="shared" si="23"/>
        <v>6250.25</v>
      </c>
      <c r="AQ147" s="247">
        <v>321</v>
      </c>
      <c r="AR147" s="247">
        <v>19975</v>
      </c>
      <c r="AS147" s="246">
        <f t="shared" si="30"/>
        <v>4993.75</v>
      </c>
    </row>
    <row r="148" spans="1:45" ht="14.65" customHeight="1">
      <c r="A148" s="1">
        <v>146</v>
      </c>
      <c r="B148" s="6" t="s">
        <v>199</v>
      </c>
      <c r="C148" s="1" t="str">
        <f>VLOOKUP(B148,Remark!G:H,2,0)</f>
        <v>PTNK</v>
      </c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208"/>
      <c r="Q148" s="70"/>
      <c r="R148" s="70"/>
      <c r="S148" s="70"/>
      <c r="T148" s="70"/>
      <c r="U148" s="70"/>
      <c r="V148" s="70">
        <f>VLOOKUP(A148,[1]sum!$A$2:$H$154,7,FALSE)</f>
        <v>23</v>
      </c>
      <c r="W148" s="70">
        <f>VLOOKUP(A148,[1]sum!$A$2:$H$154,8,FALSE)</f>
        <v>1545</v>
      </c>
      <c r="X148" s="209">
        <f t="shared" si="24"/>
        <v>386.25</v>
      </c>
      <c r="Y148" s="208">
        <v>56</v>
      </c>
      <c r="Z148" s="70">
        <v>3960</v>
      </c>
      <c r="AA148" s="209">
        <f t="shared" si="25"/>
        <v>990</v>
      </c>
      <c r="AB148" s="208">
        <v>63</v>
      </c>
      <c r="AC148" s="70">
        <v>3849</v>
      </c>
      <c r="AD148" s="209">
        <f t="shared" si="26"/>
        <v>962.25</v>
      </c>
      <c r="AE148" s="209">
        <v>137</v>
      </c>
      <c r="AF148" s="211">
        <v>8587</v>
      </c>
      <c r="AG148" s="211">
        <f t="shared" si="27"/>
        <v>2146.75</v>
      </c>
      <c r="AH148" s="167">
        <v>212</v>
      </c>
      <c r="AI148" s="167">
        <v>12468</v>
      </c>
      <c r="AJ148" s="211">
        <f t="shared" si="28"/>
        <v>3117</v>
      </c>
      <c r="AK148" s="212">
        <v>229</v>
      </c>
      <c r="AL148" s="212">
        <v>13651</v>
      </c>
      <c r="AM148" s="213">
        <f t="shared" si="29"/>
        <v>3412.75</v>
      </c>
      <c r="AN148" s="214">
        <v>164</v>
      </c>
      <c r="AO148" s="168">
        <v>10664</v>
      </c>
      <c r="AP148" s="167">
        <f t="shared" si="23"/>
        <v>2666</v>
      </c>
      <c r="AQ148" s="247">
        <v>180</v>
      </c>
      <c r="AR148" s="247">
        <v>11056</v>
      </c>
      <c r="AS148" s="246">
        <f t="shared" si="30"/>
        <v>2764</v>
      </c>
    </row>
    <row r="149" spans="1:45" ht="14.65" customHeight="1">
      <c r="A149" s="1">
        <v>147</v>
      </c>
      <c r="B149" s="6" t="s">
        <v>200</v>
      </c>
      <c r="C149" s="1" t="str">
        <f>VLOOKUP(B149,Remark!G:H,2,0)</f>
        <v>PTNK</v>
      </c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208"/>
      <c r="Q149" s="70"/>
      <c r="R149" s="70"/>
      <c r="S149" s="70"/>
      <c r="T149" s="70"/>
      <c r="U149" s="70"/>
      <c r="V149" s="70">
        <f>VLOOKUP(A149,[1]sum!$A$2:$H$154,7,FALSE)</f>
        <v>14</v>
      </c>
      <c r="W149" s="70">
        <f>VLOOKUP(A149,[1]sum!$A$2:$H$154,8,FALSE)</f>
        <v>802</v>
      </c>
      <c r="X149" s="209">
        <f t="shared" si="24"/>
        <v>200.5</v>
      </c>
      <c r="Y149" s="208">
        <v>31</v>
      </c>
      <c r="Z149" s="70">
        <v>2617</v>
      </c>
      <c r="AA149" s="209">
        <f t="shared" si="25"/>
        <v>654.25</v>
      </c>
      <c r="AB149" s="208">
        <v>88</v>
      </c>
      <c r="AC149" s="70">
        <v>6204</v>
      </c>
      <c r="AD149" s="209">
        <f t="shared" si="26"/>
        <v>1551</v>
      </c>
      <c r="AE149" s="209">
        <v>87</v>
      </c>
      <c r="AF149" s="211">
        <v>6497</v>
      </c>
      <c r="AG149" s="211">
        <f t="shared" si="27"/>
        <v>1624.25</v>
      </c>
      <c r="AH149" s="167">
        <v>91</v>
      </c>
      <c r="AI149" s="167">
        <v>6001</v>
      </c>
      <c r="AJ149" s="211">
        <f t="shared" si="28"/>
        <v>1500.25</v>
      </c>
      <c r="AK149" s="212">
        <v>229</v>
      </c>
      <c r="AL149" s="212">
        <v>14367</v>
      </c>
      <c r="AM149" s="213">
        <f t="shared" si="29"/>
        <v>3591.75</v>
      </c>
      <c r="AN149" s="214">
        <v>101</v>
      </c>
      <c r="AO149" s="168">
        <v>6739</v>
      </c>
      <c r="AP149" s="167">
        <f t="shared" si="23"/>
        <v>1684.75</v>
      </c>
      <c r="AQ149" s="247">
        <v>94</v>
      </c>
      <c r="AR149" s="247">
        <v>5930</v>
      </c>
      <c r="AS149" s="246">
        <f t="shared" si="30"/>
        <v>1482.5</v>
      </c>
    </row>
    <row r="150" spans="1:45" ht="14.65" customHeight="1">
      <c r="A150" s="1">
        <v>148</v>
      </c>
      <c r="B150" s="6" t="s">
        <v>201</v>
      </c>
      <c r="C150" s="1" t="str">
        <f>VLOOKUP(B150,Remark!G:H,2,0)</f>
        <v>PTNK</v>
      </c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208"/>
      <c r="Q150" s="70"/>
      <c r="R150" s="70"/>
      <c r="S150" s="70"/>
      <c r="T150" s="70"/>
      <c r="U150" s="70"/>
      <c r="V150" s="70">
        <f>VLOOKUP(A150,[1]sum!$A$2:$H$154,7,FALSE)</f>
        <v>10</v>
      </c>
      <c r="W150" s="70">
        <f>VLOOKUP(A150,[1]sum!$A$2:$H$154,8,FALSE)</f>
        <v>702</v>
      </c>
      <c r="X150" s="209">
        <f t="shared" si="24"/>
        <v>175.5</v>
      </c>
      <c r="Y150" s="208">
        <v>154</v>
      </c>
      <c r="Z150" s="70">
        <v>10558</v>
      </c>
      <c r="AA150" s="209">
        <f t="shared" si="25"/>
        <v>2639.5</v>
      </c>
      <c r="AB150" s="208">
        <v>187</v>
      </c>
      <c r="AC150" s="70">
        <v>12125</v>
      </c>
      <c r="AD150" s="209">
        <f t="shared" si="26"/>
        <v>3031.25</v>
      </c>
      <c r="AE150" s="209">
        <v>273</v>
      </c>
      <c r="AF150" s="211">
        <v>17187</v>
      </c>
      <c r="AG150" s="211">
        <f t="shared" si="27"/>
        <v>4296.75</v>
      </c>
      <c r="AH150" s="167">
        <v>323</v>
      </c>
      <c r="AI150" s="167">
        <v>19401</v>
      </c>
      <c r="AJ150" s="211">
        <f t="shared" si="28"/>
        <v>4850.25</v>
      </c>
      <c r="AK150" s="212">
        <v>97</v>
      </c>
      <c r="AL150" s="212">
        <v>6307</v>
      </c>
      <c r="AM150" s="213">
        <f t="shared" si="29"/>
        <v>1576.75</v>
      </c>
      <c r="AN150" s="214">
        <v>436</v>
      </c>
      <c r="AO150" s="168">
        <v>26644</v>
      </c>
      <c r="AP150" s="167">
        <f t="shared" si="23"/>
        <v>6661</v>
      </c>
      <c r="AQ150" s="247">
        <v>321</v>
      </c>
      <c r="AR150" s="247">
        <v>19071</v>
      </c>
      <c r="AS150" s="246">
        <f t="shared" si="30"/>
        <v>4767.75</v>
      </c>
    </row>
    <row r="151" spans="1:45" ht="14.65" customHeight="1">
      <c r="A151" s="1">
        <v>149</v>
      </c>
      <c r="B151" s="6" t="s">
        <v>202</v>
      </c>
      <c r="C151" s="1" t="str">
        <f>VLOOKUP(B151,Remark!G:H,2,0)</f>
        <v>Kerry</v>
      </c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208"/>
      <c r="Q151" s="70"/>
      <c r="R151" s="70"/>
      <c r="S151" s="70"/>
      <c r="T151" s="70"/>
      <c r="U151" s="70"/>
      <c r="V151" s="70"/>
      <c r="W151" s="70"/>
      <c r="X151" s="209">
        <f t="shared" si="24"/>
        <v>0</v>
      </c>
      <c r="Y151" s="208">
        <v>75</v>
      </c>
      <c r="Z151" s="70">
        <v>5661</v>
      </c>
      <c r="AA151" s="209">
        <f t="shared" si="25"/>
        <v>1415.25</v>
      </c>
      <c r="AB151" s="208">
        <v>87</v>
      </c>
      <c r="AC151" s="70">
        <v>6281</v>
      </c>
      <c r="AD151" s="209">
        <f t="shared" si="26"/>
        <v>1570.25</v>
      </c>
      <c r="AE151" s="209">
        <v>129</v>
      </c>
      <c r="AF151" s="211">
        <v>9019</v>
      </c>
      <c r="AG151" s="211">
        <f t="shared" si="27"/>
        <v>2254.75</v>
      </c>
      <c r="AH151" s="167">
        <v>237</v>
      </c>
      <c r="AI151" s="167">
        <v>15107</v>
      </c>
      <c r="AJ151" s="211">
        <f t="shared" si="28"/>
        <v>3776.75</v>
      </c>
      <c r="AK151" s="212">
        <v>393</v>
      </c>
      <c r="AL151" s="212">
        <v>24079</v>
      </c>
      <c r="AM151" s="213">
        <f t="shared" si="29"/>
        <v>6019.75</v>
      </c>
      <c r="AN151" s="214">
        <v>238</v>
      </c>
      <c r="AO151" s="168">
        <v>15774</v>
      </c>
      <c r="AP151" s="167">
        <f t="shared" si="23"/>
        <v>3943.5</v>
      </c>
      <c r="AQ151" s="247">
        <v>154</v>
      </c>
      <c r="AR151" s="247">
        <v>11214</v>
      </c>
      <c r="AS151" s="246">
        <f t="shared" si="30"/>
        <v>2803.5</v>
      </c>
    </row>
    <row r="152" spans="1:45" ht="14.65" customHeight="1">
      <c r="A152" s="1">
        <v>150</v>
      </c>
      <c r="B152" s="6" t="s">
        <v>203</v>
      </c>
      <c r="C152" s="1" t="str">
        <f>VLOOKUP(B152,Remark!G:H,2,0)</f>
        <v>HPPY</v>
      </c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208"/>
      <c r="Q152" s="70"/>
      <c r="R152" s="70"/>
      <c r="S152" s="70"/>
      <c r="T152" s="70"/>
      <c r="U152" s="70"/>
      <c r="V152" s="70"/>
      <c r="W152" s="70"/>
      <c r="X152" s="209">
        <f t="shared" si="24"/>
        <v>0</v>
      </c>
      <c r="Y152" s="208">
        <v>109</v>
      </c>
      <c r="Z152" s="70">
        <v>7983</v>
      </c>
      <c r="AA152" s="209">
        <f t="shared" si="25"/>
        <v>1995.75</v>
      </c>
      <c r="AB152" s="208">
        <v>217</v>
      </c>
      <c r="AC152" s="70">
        <v>14867</v>
      </c>
      <c r="AD152" s="209">
        <f t="shared" si="26"/>
        <v>3716.75</v>
      </c>
      <c r="AE152" s="209">
        <v>295</v>
      </c>
      <c r="AF152" s="211">
        <v>21333</v>
      </c>
      <c r="AG152" s="211">
        <f t="shared" si="27"/>
        <v>5333.25</v>
      </c>
      <c r="AH152" s="167">
        <v>330</v>
      </c>
      <c r="AI152" s="167">
        <v>22718</v>
      </c>
      <c r="AJ152" s="211">
        <f t="shared" si="28"/>
        <v>5679.5</v>
      </c>
      <c r="AK152" s="212">
        <v>150</v>
      </c>
      <c r="AL152" s="212">
        <v>9634</v>
      </c>
      <c r="AM152" s="213">
        <f t="shared" si="29"/>
        <v>2408.5</v>
      </c>
      <c r="AN152" s="214">
        <v>555</v>
      </c>
      <c r="AO152" s="168">
        <v>37081</v>
      </c>
      <c r="AP152" s="167">
        <f t="shared" si="23"/>
        <v>9270.25</v>
      </c>
      <c r="AQ152" s="247">
        <v>468</v>
      </c>
      <c r="AR152" s="247">
        <v>31388</v>
      </c>
      <c r="AS152" s="246">
        <f t="shared" si="30"/>
        <v>7847</v>
      </c>
    </row>
    <row r="153" spans="1:45" ht="14.65" customHeight="1">
      <c r="A153" s="1">
        <v>151</v>
      </c>
      <c r="B153" s="6" t="s">
        <v>205</v>
      </c>
      <c r="C153" s="1" t="str">
        <f>VLOOKUP(B153,Remark!G:H,2,0)</f>
        <v>SCON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208"/>
      <c r="Q153" s="70"/>
      <c r="R153" s="70"/>
      <c r="S153" s="70"/>
      <c r="T153" s="70"/>
      <c r="U153" s="70"/>
      <c r="V153" s="70"/>
      <c r="W153" s="70"/>
      <c r="X153" s="209">
        <f t="shared" si="24"/>
        <v>0</v>
      </c>
      <c r="Y153" s="208">
        <v>63</v>
      </c>
      <c r="Z153" s="70">
        <v>4197</v>
      </c>
      <c r="AA153" s="209">
        <f t="shared" si="25"/>
        <v>1049.25</v>
      </c>
      <c r="AB153" s="208">
        <v>78</v>
      </c>
      <c r="AC153" s="70">
        <v>5878</v>
      </c>
      <c r="AD153" s="209">
        <f t="shared" si="26"/>
        <v>1469.5</v>
      </c>
      <c r="AE153" s="209">
        <v>68</v>
      </c>
      <c r="AF153" s="211">
        <v>5044</v>
      </c>
      <c r="AG153" s="211">
        <f t="shared" si="27"/>
        <v>1261</v>
      </c>
      <c r="AH153" s="167">
        <v>111</v>
      </c>
      <c r="AI153" s="167">
        <v>6777</v>
      </c>
      <c r="AJ153" s="211">
        <f t="shared" si="28"/>
        <v>1694.25</v>
      </c>
      <c r="AK153" s="212">
        <v>323</v>
      </c>
      <c r="AL153" s="212">
        <v>20993</v>
      </c>
      <c r="AM153" s="213">
        <f t="shared" si="29"/>
        <v>5248.25</v>
      </c>
      <c r="AN153" s="214">
        <v>144</v>
      </c>
      <c r="AO153" s="168">
        <v>8756</v>
      </c>
      <c r="AP153" s="167">
        <f t="shared" si="23"/>
        <v>2189</v>
      </c>
      <c r="AQ153" s="247">
        <v>164</v>
      </c>
      <c r="AR153" s="247">
        <v>10084</v>
      </c>
      <c r="AS153" s="246">
        <f t="shared" si="30"/>
        <v>2521</v>
      </c>
    </row>
    <row r="154" spans="1:45" ht="14.65" customHeight="1">
      <c r="A154" s="1">
        <v>152</v>
      </c>
      <c r="B154" s="6" t="s">
        <v>206</v>
      </c>
      <c r="C154" s="1" t="str">
        <f>VLOOKUP(B154,Remark!G:H,2,0)</f>
        <v>SCON</v>
      </c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208"/>
      <c r="Q154" s="70"/>
      <c r="R154" s="70"/>
      <c r="S154" s="70"/>
      <c r="T154" s="70"/>
      <c r="U154" s="70"/>
      <c r="V154" s="70"/>
      <c r="W154" s="70"/>
      <c r="X154" s="209">
        <f t="shared" si="24"/>
        <v>0</v>
      </c>
      <c r="Y154" s="208">
        <v>87</v>
      </c>
      <c r="Z154" s="70">
        <v>5477</v>
      </c>
      <c r="AA154" s="209">
        <f t="shared" si="25"/>
        <v>1369.25</v>
      </c>
      <c r="AB154" s="208">
        <v>104</v>
      </c>
      <c r="AC154" s="70">
        <v>7236</v>
      </c>
      <c r="AD154" s="209">
        <f t="shared" si="26"/>
        <v>1809</v>
      </c>
      <c r="AE154" s="209">
        <v>117</v>
      </c>
      <c r="AF154" s="211">
        <v>7019</v>
      </c>
      <c r="AG154" s="211">
        <f t="shared" si="27"/>
        <v>1754.75</v>
      </c>
      <c r="AH154" s="167">
        <v>184</v>
      </c>
      <c r="AI154" s="167">
        <v>10224</v>
      </c>
      <c r="AJ154" s="211">
        <f t="shared" si="28"/>
        <v>2556</v>
      </c>
      <c r="AK154" s="212">
        <v>111</v>
      </c>
      <c r="AL154" s="212">
        <v>6765</v>
      </c>
      <c r="AM154" s="213">
        <f t="shared" si="29"/>
        <v>1691.25</v>
      </c>
      <c r="AN154" s="214">
        <v>274</v>
      </c>
      <c r="AO154" s="168">
        <v>16866</v>
      </c>
      <c r="AP154" s="167">
        <f t="shared" si="23"/>
        <v>4216.5</v>
      </c>
      <c r="AQ154" s="247">
        <v>194</v>
      </c>
      <c r="AR154" s="247">
        <v>12342</v>
      </c>
      <c r="AS154" s="246">
        <f t="shared" si="30"/>
        <v>3085.5</v>
      </c>
    </row>
    <row r="155" spans="1:45" ht="14.65" customHeight="1">
      <c r="A155" s="1">
        <v>153</v>
      </c>
      <c r="B155" s="6" t="s">
        <v>208</v>
      </c>
      <c r="C155" s="1" t="str">
        <f>VLOOKUP(B155,Remark!G:H,2,0)</f>
        <v>MINB</v>
      </c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208"/>
      <c r="Q155" s="70"/>
      <c r="R155" s="70"/>
      <c r="S155" s="70"/>
      <c r="T155" s="70"/>
      <c r="U155" s="70"/>
      <c r="V155" s="70"/>
      <c r="W155" s="70"/>
      <c r="X155" s="209">
        <f t="shared" si="24"/>
        <v>0</v>
      </c>
      <c r="Y155" s="208">
        <v>145</v>
      </c>
      <c r="Z155" s="70">
        <v>9619</v>
      </c>
      <c r="AA155" s="209">
        <f t="shared" si="25"/>
        <v>2404.75</v>
      </c>
      <c r="AB155" s="208">
        <v>209</v>
      </c>
      <c r="AC155" s="70">
        <v>15031</v>
      </c>
      <c r="AD155" s="209">
        <f t="shared" si="26"/>
        <v>3757.75</v>
      </c>
      <c r="AE155" s="209">
        <v>434</v>
      </c>
      <c r="AF155" s="211">
        <v>28510</v>
      </c>
      <c r="AG155" s="211">
        <f t="shared" si="27"/>
        <v>7127.5</v>
      </c>
      <c r="AH155" s="167">
        <v>430</v>
      </c>
      <c r="AI155" s="167">
        <v>27750</v>
      </c>
      <c r="AJ155" s="211">
        <f t="shared" si="28"/>
        <v>6937.5</v>
      </c>
      <c r="AK155" s="212">
        <v>211</v>
      </c>
      <c r="AL155" s="212">
        <v>13193</v>
      </c>
      <c r="AM155" s="213">
        <f t="shared" si="29"/>
        <v>3298.25</v>
      </c>
      <c r="AN155" s="214">
        <v>738</v>
      </c>
      <c r="AO155" s="168">
        <v>45546</v>
      </c>
      <c r="AP155" s="167">
        <f t="shared" si="23"/>
        <v>11386.5</v>
      </c>
      <c r="AQ155" s="247">
        <v>567</v>
      </c>
      <c r="AR155" s="247">
        <v>37709</v>
      </c>
      <c r="AS155" s="246">
        <f t="shared" si="30"/>
        <v>9427.25</v>
      </c>
    </row>
    <row r="156" spans="1:45" ht="14.65" customHeight="1">
      <c r="A156" s="1">
        <v>154</v>
      </c>
      <c r="B156" s="6" t="s">
        <v>209</v>
      </c>
      <c r="C156" s="1" t="str">
        <f>VLOOKUP(B156,Remark!G:H,2,0)</f>
        <v>MINB</v>
      </c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208"/>
      <c r="Q156" s="70"/>
      <c r="R156" s="70"/>
      <c r="S156" s="70"/>
      <c r="T156" s="70"/>
      <c r="U156" s="70"/>
      <c r="V156" s="70"/>
      <c r="W156" s="70"/>
      <c r="X156" s="209">
        <f t="shared" si="24"/>
        <v>0</v>
      </c>
      <c r="Y156" s="208">
        <v>76</v>
      </c>
      <c r="Z156" s="70">
        <v>5100</v>
      </c>
      <c r="AA156" s="209">
        <f t="shared" si="25"/>
        <v>1275</v>
      </c>
      <c r="AB156" s="208">
        <v>95</v>
      </c>
      <c r="AC156" s="70">
        <v>6781</v>
      </c>
      <c r="AD156" s="209">
        <f t="shared" si="26"/>
        <v>1695.25</v>
      </c>
      <c r="AE156" s="209">
        <v>109</v>
      </c>
      <c r="AF156" s="211">
        <v>7483</v>
      </c>
      <c r="AG156" s="211">
        <f t="shared" si="27"/>
        <v>1870.75</v>
      </c>
      <c r="AH156" s="167">
        <v>173</v>
      </c>
      <c r="AI156" s="167">
        <v>11787</v>
      </c>
      <c r="AJ156" s="211">
        <f t="shared" si="28"/>
        <v>2946.75</v>
      </c>
      <c r="AK156" s="212">
        <v>506</v>
      </c>
      <c r="AL156" s="212">
        <v>32110</v>
      </c>
      <c r="AM156" s="213">
        <f t="shared" si="29"/>
        <v>8027.5</v>
      </c>
      <c r="AN156" s="214">
        <v>233</v>
      </c>
      <c r="AO156" s="168">
        <v>13631</v>
      </c>
      <c r="AP156" s="167">
        <f t="shared" si="23"/>
        <v>3407.75</v>
      </c>
      <c r="AQ156" s="247">
        <v>230</v>
      </c>
      <c r="AR156" s="247">
        <v>14246</v>
      </c>
      <c r="AS156" s="246">
        <f t="shared" si="30"/>
        <v>3561.5</v>
      </c>
    </row>
    <row r="157" spans="1:45" ht="14.65" customHeight="1">
      <c r="A157" s="1">
        <v>155</v>
      </c>
      <c r="B157" s="6" t="s">
        <v>210</v>
      </c>
      <c r="C157" s="1" t="str">
        <f>VLOOKUP(B157,Remark!G:H,2,0)</f>
        <v>MINB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208"/>
      <c r="Q157" s="70"/>
      <c r="R157" s="70"/>
      <c r="S157" s="70"/>
      <c r="T157" s="70"/>
      <c r="U157" s="70"/>
      <c r="V157" s="70"/>
      <c r="W157" s="70"/>
      <c r="X157" s="209">
        <f t="shared" si="24"/>
        <v>0</v>
      </c>
      <c r="Y157" s="208">
        <v>80</v>
      </c>
      <c r="Z157" s="70">
        <v>5500</v>
      </c>
      <c r="AA157" s="209">
        <f t="shared" si="25"/>
        <v>1375</v>
      </c>
      <c r="AB157" s="208">
        <v>72</v>
      </c>
      <c r="AC157" s="70">
        <v>5356</v>
      </c>
      <c r="AD157" s="209">
        <f t="shared" si="26"/>
        <v>1339</v>
      </c>
      <c r="AE157" s="209">
        <v>88</v>
      </c>
      <c r="AF157" s="211">
        <v>5592</v>
      </c>
      <c r="AG157" s="211">
        <f t="shared" si="27"/>
        <v>1398</v>
      </c>
      <c r="AH157" s="167">
        <v>136</v>
      </c>
      <c r="AI157" s="167">
        <v>8320</v>
      </c>
      <c r="AJ157" s="211">
        <f t="shared" si="28"/>
        <v>2080</v>
      </c>
      <c r="AK157" s="212">
        <v>157</v>
      </c>
      <c r="AL157" s="212">
        <v>9839</v>
      </c>
      <c r="AM157" s="213">
        <f t="shared" si="29"/>
        <v>2459.75</v>
      </c>
      <c r="AN157" s="214">
        <v>193</v>
      </c>
      <c r="AO157" s="168">
        <v>12263</v>
      </c>
      <c r="AP157" s="167">
        <f t="shared" si="23"/>
        <v>3065.75</v>
      </c>
      <c r="AQ157" s="247">
        <v>204</v>
      </c>
      <c r="AR157" s="247">
        <v>15328</v>
      </c>
      <c r="AS157" s="246">
        <f t="shared" si="30"/>
        <v>3832</v>
      </c>
    </row>
    <row r="158" spans="1:45" ht="14.65" customHeight="1">
      <c r="A158" s="1">
        <v>156</v>
      </c>
      <c r="B158" s="6" t="s">
        <v>211</v>
      </c>
      <c r="C158" s="1" t="str">
        <f>VLOOKUP(B158,Remark!G:H,2,0)</f>
        <v>MINB</v>
      </c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208"/>
      <c r="Q158" s="70"/>
      <c r="R158" s="70"/>
      <c r="S158" s="70"/>
      <c r="T158" s="70"/>
      <c r="U158" s="70"/>
      <c r="V158" s="70"/>
      <c r="W158" s="70"/>
      <c r="X158" s="209">
        <f t="shared" si="24"/>
        <v>0</v>
      </c>
      <c r="Y158" s="208">
        <v>89</v>
      </c>
      <c r="Z158" s="70">
        <v>6059</v>
      </c>
      <c r="AA158" s="209">
        <f t="shared" si="25"/>
        <v>1514.75</v>
      </c>
      <c r="AB158" s="208">
        <v>157</v>
      </c>
      <c r="AC158" s="70">
        <v>10431</v>
      </c>
      <c r="AD158" s="209">
        <f t="shared" si="26"/>
        <v>2607.75</v>
      </c>
      <c r="AE158" s="209">
        <v>167</v>
      </c>
      <c r="AF158" s="211">
        <v>10897</v>
      </c>
      <c r="AG158" s="211">
        <f t="shared" si="27"/>
        <v>2724.25</v>
      </c>
      <c r="AH158" s="167">
        <v>171</v>
      </c>
      <c r="AI158" s="167">
        <v>9829</v>
      </c>
      <c r="AJ158" s="211">
        <f t="shared" si="28"/>
        <v>2457.25</v>
      </c>
      <c r="AK158" s="212">
        <v>120</v>
      </c>
      <c r="AL158" s="212">
        <v>7172</v>
      </c>
      <c r="AM158" s="213">
        <f t="shared" si="29"/>
        <v>1793</v>
      </c>
      <c r="AN158" s="214">
        <v>239</v>
      </c>
      <c r="AO158" s="168">
        <v>16113</v>
      </c>
      <c r="AP158" s="167">
        <f t="shared" si="23"/>
        <v>4028.25</v>
      </c>
      <c r="AQ158" s="247">
        <v>291</v>
      </c>
      <c r="AR158" s="247">
        <v>18081</v>
      </c>
      <c r="AS158" s="246">
        <f t="shared" si="30"/>
        <v>4520.25</v>
      </c>
    </row>
    <row r="159" spans="1:45" ht="14.65" customHeight="1">
      <c r="A159" s="1">
        <v>157</v>
      </c>
      <c r="B159" s="6" t="s">
        <v>212</v>
      </c>
      <c r="C159" s="1" t="str">
        <f>VLOOKUP(B159,Remark!G:H,2,0)</f>
        <v>MINB</v>
      </c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208"/>
      <c r="Q159" s="70"/>
      <c r="R159" s="70"/>
      <c r="S159" s="70"/>
      <c r="T159" s="70"/>
      <c r="U159" s="70"/>
      <c r="V159" s="70"/>
      <c r="W159" s="70"/>
      <c r="X159" s="209">
        <f t="shared" si="24"/>
        <v>0</v>
      </c>
      <c r="Y159" s="208">
        <v>50</v>
      </c>
      <c r="Z159" s="70">
        <v>3426</v>
      </c>
      <c r="AA159" s="209">
        <f t="shared" si="25"/>
        <v>856.5</v>
      </c>
      <c r="AB159" s="208">
        <v>49</v>
      </c>
      <c r="AC159" s="70">
        <v>3543</v>
      </c>
      <c r="AD159" s="209">
        <f t="shared" si="26"/>
        <v>885.75</v>
      </c>
      <c r="AE159" s="209">
        <v>74</v>
      </c>
      <c r="AF159" s="211">
        <v>5170</v>
      </c>
      <c r="AG159" s="211">
        <f t="shared" si="27"/>
        <v>1292.5</v>
      </c>
      <c r="AH159" s="167">
        <v>107</v>
      </c>
      <c r="AI159" s="167">
        <v>7045</v>
      </c>
      <c r="AJ159" s="211">
        <f t="shared" si="28"/>
        <v>1761.25</v>
      </c>
      <c r="AK159" s="212">
        <v>226</v>
      </c>
      <c r="AL159" s="212">
        <v>14982</v>
      </c>
      <c r="AM159" s="213">
        <f t="shared" si="29"/>
        <v>3745.5</v>
      </c>
      <c r="AN159" s="214">
        <v>152</v>
      </c>
      <c r="AO159" s="168">
        <v>10856</v>
      </c>
      <c r="AP159" s="167">
        <f t="shared" si="23"/>
        <v>2714</v>
      </c>
      <c r="AQ159" s="247">
        <v>128</v>
      </c>
      <c r="AR159" s="247">
        <v>10288</v>
      </c>
      <c r="AS159" s="246">
        <f t="shared" si="30"/>
        <v>2572</v>
      </c>
    </row>
    <row r="160" spans="1:45" ht="14.65" customHeight="1">
      <c r="A160" s="1">
        <v>158</v>
      </c>
      <c r="B160" s="6" t="s">
        <v>213</v>
      </c>
      <c r="C160" s="1" t="str">
        <f>VLOOKUP(B160,Remark!G:H,2,0)</f>
        <v>MINB</v>
      </c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208"/>
      <c r="Q160" s="70"/>
      <c r="R160" s="70"/>
      <c r="S160" s="70"/>
      <c r="T160" s="70"/>
      <c r="U160" s="70"/>
      <c r="V160" s="70"/>
      <c r="W160" s="70"/>
      <c r="X160" s="209">
        <f t="shared" si="24"/>
        <v>0</v>
      </c>
      <c r="Y160" s="208">
        <v>98</v>
      </c>
      <c r="Z160" s="70">
        <v>7114</v>
      </c>
      <c r="AA160" s="209">
        <f t="shared" si="25"/>
        <v>1778.5</v>
      </c>
      <c r="AB160" s="208">
        <v>165</v>
      </c>
      <c r="AC160" s="70">
        <v>11639</v>
      </c>
      <c r="AD160" s="209">
        <f t="shared" si="26"/>
        <v>2909.75</v>
      </c>
      <c r="AE160" s="209">
        <v>154</v>
      </c>
      <c r="AF160" s="211">
        <v>10646</v>
      </c>
      <c r="AG160" s="211">
        <f t="shared" si="27"/>
        <v>2661.5</v>
      </c>
      <c r="AH160" s="167">
        <v>183</v>
      </c>
      <c r="AI160" s="167">
        <v>11381</v>
      </c>
      <c r="AJ160" s="211">
        <f t="shared" si="28"/>
        <v>2845.25</v>
      </c>
      <c r="AK160" s="212">
        <v>106</v>
      </c>
      <c r="AL160" s="212">
        <v>6174</v>
      </c>
      <c r="AM160" s="213">
        <f t="shared" si="29"/>
        <v>1543.5</v>
      </c>
      <c r="AN160" s="214">
        <v>376</v>
      </c>
      <c r="AO160" s="168">
        <v>25768</v>
      </c>
      <c r="AP160" s="167">
        <f t="shared" si="23"/>
        <v>6442</v>
      </c>
      <c r="AQ160" s="247">
        <v>408</v>
      </c>
      <c r="AR160" s="247">
        <v>29304</v>
      </c>
      <c r="AS160" s="246">
        <f t="shared" si="30"/>
        <v>7326</v>
      </c>
    </row>
    <row r="161" spans="1:45" ht="14.65" customHeight="1">
      <c r="A161" s="1">
        <v>159</v>
      </c>
      <c r="B161" s="6" t="s">
        <v>214</v>
      </c>
      <c r="C161" s="1" t="str">
        <f>VLOOKUP(B161,Remark!G:H,2,0)</f>
        <v>MINB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208"/>
      <c r="Q161" s="70"/>
      <c r="R161" s="70"/>
      <c r="S161" s="70"/>
      <c r="T161" s="70"/>
      <c r="U161" s="70"/>
      <c r="V161" s="70"/>
      <c r="W161" s="70"/>
      <c r="X161" s="209">
        <f t="shared" si="24"/>
        <v>0</v>
      </c>
      <c r="Y161" s="208">
        <v>30</v>
      </c>
      <c r="Z161" s="70">
        <v>2238</v>
      </c>
      <c r="AA161" s="209">
        <f t="shared" si="25"/>
        <v>559.5</v>
      </c>
      <c r="AB161" s="208">
        <v>32</v>
      </c>
      <c r="AC161" s="70">
        <v>2252</v>
      </c>
      <c r="AD161" s="209">
        <f t="shared" si="26"/>
        <v>563</v>
      </c>
      <c r="AE161" s="209">
        <v>58</v>
      </c>
      <c r="AF161" s="211">
        <v>4238</v>
      </c>
      <c r="AG161" s="211">
        <f t="shared" si="27"/>
        <v>1059.5</v>
      </c>
      <c r="AH161" s="167">
        <v>42</v>
      </c>
      <c r="AI161" s="167">
        <v>2430</v>
      </c>
      <c r="AJ161" s="211">
        <f t="shared" si="28"/>
        <v>607.5</v>
      </c>
      <c r="AK161" s="212">
        <v>286</v>
      </c>
      <c r="AL161" s="212">
        <v>19426</v>
      </c>
      <c r="AM161" s="213">
        <f t="shared" si="29"/>
        <v>4856.5</v>
      </c>
      <c r="AN161" s="214">
        <v>49</v>
      </c>
      <c r="AO161" s="168">
        <v>3339</v>
      </c>
      <c r="AP161" s="167">
        <f t="shared" si="23"/>
        <v>834.75</v>
      </c>
      <c r="AQ161" s="247">
        <v>61</v>
      </c>
      <c r="AR161" s="247">
        <v>4167</v>
      </c>
      <c r="AS161" s="246">
        <f t="shared" si="30"/>
        <v>1041.75</v>
      </c>
    </row>
    <row r="162" spans="1:45" ht="14.65" customHeight="1">
      <c r="A162" s="1">
        <v>160</v>
      </c>
      <c r="B162" s="6" t="s">
        <v>215</v>
      </c>
      <c r="C162" s="1" t="str">
        <f>VLOOKUP(B162,Remark!G:H,2,0)</f>
        <v>Kerry</v>
      </c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208"/>
      <c r="Q162" s="70"/>
      <c r="R162" s="70"/>
      <c r="S162" s="70"/>
      <c r="T162" s="70"/>
      <c r="U162" s="70"/>
      <c r="V162" s="70"/>
      <c r="W162" s="70"/>
      <c r="X162" s="209">
        <f t="shared" si="24"/>
        <v>0</v>
      </c>
      <c r="Y162" s="208">
        <v>19</v>
      </c>
      <c r="Z162" s="70">
        <v>1385</v>
      </c>
      <c r="AA162" s="209">
        <f t="shared" si="25"/>
        <v>346.25</v>
      </c>
      <c r="AB162" s="208">
        <v>32</v>
      </c>
      <c r="AC162" s="70">
        <v>2136</v>
      </c>
      <c r="AD162" s="209">
        <f t="shared" si="26"/>
        <v>534</v>
      </c>
      <c r="AE162" s="209">
        <v>68</v>
      </c>
      <c r="AF162" s="211">
        <v>4972</v>
      </c>
      <c r="AG162" s="211">
        <f t="shared" si="27"/>
        <v>1243</v>
      </c>
      <c r="AH162" s="167">
        <v>37</v>
      </c>
      <c r="AI162" s="167">
        <v>2131</v>
      </c>
      <c r="AJ162" s="211">
        <f t="shared" si="28"/>
        <v>532.75</v>
      </c>
      <c r="AK162" s="212">
        <v>100</v>
      </c>
      <c r="AL162" s="212">
        <v>5796</v>
      </c>
      <c r="AM162" s="213">
        <f t="shared" si="29"/>
        <v>1449</v>
      </c>
      <c r="AN162" s="214">
        <v>74</v>
      </c>
      <c r="AO162" s="168">
        <v>4802</v>
      </c>
      <c r="AP162" s="167">
        <f t="shared" si="23"/>
        <v>1200.5</v>
      </c>
      <c r="AQ162" s="247">
        <v>85</v>
      </c>
      <c r="AR162" s="247">
        <v>5615</v>
      </c>
      <c r="AS162" s="246">
        <f t="shared" si="30"/>
        <v>1403.75</v>
      </c>
    </row>
    <row r="163" spans="1:45" ht="14.65" customHeight="1">
      <c r="A163" s="1">
        <v>161</v>
      </c>
      <c r="B163" s="6" t="s">
        <v>217</v>
      </c>
      <c r="C163" s="1" t="str">
        <f>VLOOKUP(B163,Remark!G:H,2,0)</f>
        <v>LKAB</v>
      </c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208"/>
      <c r="Q163" s="70"/>
      <c r="R163" s="70"/>
      <c r="S163" s="70"/>
      <c r="T163" s="70"/>
      <c r="U163" s="70"/>
      <c r="V163" s="70"/>
      <c r="W163" s="70"/>
      <c r="X163" s="209">
        <f t="shared" si="24"/>
        <v>0</v>
      </c>
      <c r="Y163" s="208">
        <v>67</v>
      </c>
      <c r="Z163" s="70">
        <v>3537</v>
      </c>
      <c r="AA163" s="209">
        <f t="shared" si="25"/>
        <v>884.25</v>
      </c>
      <c r="AB163" s="208">
        <v>87</v>
      </c>
      <c r="AC163" s="70">
        <v>4957</v>
      </c>
      <c r="AD163" s="209">
        <f t="shared" si="26"/>
        <v>1239.25</v>
      </c>
      <c r="AE163" s="209">
        <v>87</v>
      </c>
      <c r="AF163" s="211">
        <v>5329</v>
      </c>
      <c r="AG163" s="211">
        <f t="shared" si="27"/>
        <v>1332.25</v>
      </c>
      <c r="AH163" s="167">
        <v>80</v>
      </c>
      <c r="AI163" s="167">
        <v>4404</v>
      </c>
      <c r="AJ163" s="211">
        <f t="shared" si="28"/>
        <v>1101</v>
      </c>
      <c r="AK163" s="212">
        <v>41</v>
      </c>
      <c r="AL163" s="212">
        <v>2883</v>
      </c>
      <c r="AM163" s="213">
        <f t="shared" si="29"/>
        <v>720.75</v>
      </c>
      <c r="AN163" s="214">
        <v>163</v>
      </c>
      <c r="AO163" s="168">
        <v>9481</v>
      </c>
      <c r="AP163" s="167">
        <f t="shared" si="23"/>
        <v>2370.25</v>
      </c>
      <c r="AQ163" s="247">
        <v>131</v>
      </c>
      <c r="AR163" s="247">
        <v>8045</v>
      </c>
      <c r="AS163" s="246">
        <f t="shared" si="30"/>
        <v>2011.25</v>
      </c>
    </row>
    <row r="164" spans="1:45" ht="14.65" customHeight="1">
      <c r="A164" s="1">
        <v>162</v>
      </c>
      <c r="B164" s="6" t="s">
        <v>219</v>
      </c>
      <c r="C164" s="1" t="str">
        <f>VLOOKUP(B164,Remark!G:H,2,0)</f>
        <v>SAT</v>
      </c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208"/>
      <c r="Q164" s="70"/>
      <c r="R164" s="70"/>
      <c r="S164" s="70"/>
      <c r="T164" s="70"/>
      <c r="U164" s="70"/>
      <c r="V164" s="70"/>
      <c r="W164" s="70"/>
      <c r="X164" s="209">
        <f t="shared" si="24"/>
        <v>0</v>
      </c>
      <c r="Y164" s="208">
        <v>37</v>
      </c>
      <c r="Z164" s="70">
        <v>2547</v>
      </c>
      <c r="AA164" s="209">
        <f t="shared" si="25"/>
        <v>636.75</v>
      </c>
      <c r="AB164" s="208">
        <v>74</v>
      </c>
      <c r="AC164" s="70">
        <v>4602</v>
      </c>
      <c r="AD164" s="209">
        <f t="shared" si="26"/>
        <v>1150.5</v>
      </c>
      <c r="AE164" s="209">
        <v>77</v>
      </c>
      <c r="AF164" s="211">
        <v>4319</v>
      </c>
      <c r="AG164" s="211">
        <f t="shared" si="27"/>
        <v>1079.75</v>
      </c>
      <c r="AH164" s="167">
        <v>106</v>
      </c>
      <c r="AI164" s="167">
        <v>7018</v>
      </c>
      <c r="AJ164" s="211">
        <f t="shared" si="28"/>
        <v>1754.5</v>
      </c>
      <c r="AK164" s="212">
        <v>208</v>
      </c>
      <c r="AL164" s="212">
        <v>12056</v>
      </c>
      <c r="AM164" s="213">
        <f t="shared" si="29"/>
        <v>3014</v>
      </c>
      <c r="AN164" s="214">
        <v>130</v>
      </c>
      <c r="AO164" s="168">
        <v>7538</v>
      </c>
      <c r="AP164" s="167">
        <f t="shared" si="23"/>
        <v>1884.5</v>
      </c>
      <c r="AQ164" s="247">
        <v>72</v>
      </c>
      <c r="AR164" s="247">
        <v>4196</v>
      </c>
      <c r="AS164" s="246">
        <f t="shared" si="30"/>
        <v>1049</v>
      </c>
    </row>
    <row r="165" spans="1:45" ht="14.65" customHeight="1">
      <c r="A165" s="1">
        <v>163</v>
      </c>
      <c r="B165" s="6" t="s">
        <v>220</v>
      </c>
      <c r="C165" s="1" t="str">
        <f>VLOOKUP(B165,Remark!G:H,2,0)</f>
        <v>LKAB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208"/>
      <c r="Q165" s="70"/>
      <c r="R165" s="70"/>
      <c r="S165" s="70"/>
      <c r="T165" s="70"/>
      <c r="U165" s="70"/>
      <c r="V165" s="70">
        <f>VLOOKUP(A165,[1]sum!$A$2:$H$154,7,FALSE)</f>
        <v>5</v>
      </c>
      <c r="W165" s="70">
        <f>VLOOKUP(A165,[1]sum!$A$2:$H$154,8,FALSE)</f>
        <v>331</v>
      </c>
      <c r="X165" s="209">
        <f t="shared" si="24"/>
        <v>82.75</v>
      </c>
      <c r="Y165" s="208">
        <v>37</v>
      </c>
      <c r="Z165" s="70">
        <v>2631</v>
      </c>
      <c r="AA165" s="209">
        <f t="shared" si="25"/>
        <v>657.75</v>
      </c>
      <c r="AB165" s="208">
        <v>91</v>
      </c>
      <c r="AC165" s="70">
        <v>6805</v>
      </c>
      <c r="AD165" s="209">
        <f t="shared" si="26"/>
        <v>1701.25</v>
      </c>
      <c r="AE165" s="209">
        <v>124</v>
      </c>
      <c r="AF165" s="211">
        <v>8488</v>
      </c>
      <c r="AG165" s="211">
        <f t="shared" si="27"/>
        <v>2122</v>
      </c>
      <c r="AH165" s="167">
        <v>150</v>
      </c>
      <c r="AI165" s="167">
        <v>10750</v>
      </c>
      <c r="AJ165" s="211">
        <f t="shared" si="28"/>
        <v>2687.5</v>
      </c>
      <c r="AK165" s="212">
        <v>140</v>
      </c>
      <c r="AL165" s="212">
        <v>8104</v>
      </c>
      <c r="AM165" s="213">
        <f t="shared" si="29"/>
        <v>2026</v>
      </c>
      <c r="AN165" s="214">
        <v>190</v>
      </c>
      <c r="AO165" s="168">
        <v>12018</v>
      </c>
      <c r="AP165" s="167">
        <f t="shared" si="23"/>
        <v>3004.5</v>
      </c>
      <c r="AQ165" s="247">
        <v>151</v>
      </c>
      <c r="AR165" s="247">
        <v>10453</v>
      </c>
      <c r="AS165" s="246">
        <f t="shared" si="30"/>
        <v>2613.25</v>
      </c>
    </row>
    <row r="166" spans="1:45" ht="14.65" customHeight="1">
      <c r="A166" s="1">
        <v>164</v>
      </c>
      <c r="B166" s="6" t="s">
        <v>221</v>
      </c>
      <c r="C166" s="1" t="str">
        <f>VLOOKUP(B166,Remark!G:H,2,0)</f>
        <v>LKAB</v>
      </c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208"/>
      <c r="Q166" s="70"/>
      <c r="R166" s="70"/>
      <c r="S166" s="70"/>
      <c r="T166" s="70"/>
      <c r="U166" s="70"/>
      <c r="V166" s="70"/>
      <c r="W166" s="70"/>
      <c r="X166" s="209">
        <f t="shared" si="24"/>
        <v>0</v>
      </c>
      <c r="Y166" s="208">
        <v>33</v>
      </c>
      <c r="Z166" s="70">
        <v>2643</v>
      </c>
      <c r="AA166" s="209">
        <f t="shared" si="25"/>
        <v>660.75</v>
      </c>
      <c r="AB166" s="208">
        <v>65</v>
      </c>
      <c r="AC166" s="70">
        <v>4555</v>
      </c>
      <c r="AD166" s="209">
        <f t="shared" si="26"/>
        <v>1138.75</v>
      </c>
      <c r="AE166" s="209">
        <v>57</v>
      </c>
      <c r="AF166" s="211">
        <v>4343</v>
      </c>
      <c r="AG166" s="211">
        <f t="shared" si="27"/>
        <v>1085.75</v>
      </c>
      <c r="AH166" s="167">
        <v>54</v>
      </c>
      <c r="AI166" s="167">
        <v>3910</v>
      </c>
      <c r="AJ166" s="211">
        <f t="shared" si="28"/>
        <v>977.5</v>
      </c>
      <c r="AK166" s="212">
        <v>184</v>
      </c>
      <c r="AL166" s="212">
        <v>10596</v>
      </c>
      <c r="AM166" s="213">
        <f t="shared" si="29"/>
        <v>2649</v>
      </c>
      <c r="AN166" s="214">
        <v>100</v>
      </c>
      <c r="AO166" s="168">
        <v>6996</v>
      </c>
      <c r="AP166" s="167">
        <f t="shared" si="23"/>
        <v>1749</v>
      </c>
      <c r="AQ166" s="247">
        <v>87</v>
      </c>
      <c r="AR166" s="247">
        <v>6425</v>
      </c>
      <c r="AS166" s="246">
        <f t="shared" si="30"/>
        <v>1606.25</v>
      </c>
    </row>
    <row r="167" spans="1:45" ht="14.65" customHeight="1">
      <c r="A167" s="1">
        <v>165</v>
      </c>
      <c r="B167" s="6" t="s">
        <v>223</v>
      </c>
      <c r="C167" s="1" t="str">
        <f>VLOOKUP(B167,Remark!G:H,2,0)</f>
        <v>ROMK</v>
      </c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208"/>
      <c r="Q167" s="70"/>
      <c r="R167" s="70"/>
      <c r="S167" s="70"/>
      <c r="T167" s="70"/>
      <c r="U167" s="70"/>
      <c r="V167" s="70"/>
      <c r="W167" s="70"/>
      <c r="X167" s="209">
        <f t="shared" si="24"/>
        <v>0</v>
      </c>
      <c r="Y167" s="208">
        <v>37</v>
      </c>
      <c r="Z167" s="70">
        <v>2387</v>
      </c>
      <c r="AA167" s="209">
        <f t="shared" si="25"/>
        <v>596.75</v>
      </c>
      <c r="AB167" s="208">
        <v>77</v>
      </c>
      <c r="AC167" s="70">
        <v>4739</v>
      </c>
      <c r="AD167" s="209">
        <f t="shared" si="26"/>
        <v>1184.75</v>
      </c>
      <c r="AE167" s="209">
        <v>147</v>
      </c>
      <c r="AF167" s="211">
        <v>8029</v>
      </c>
      <c r="AG167" s="211">
        <f t="shared" si="27"/>
        <v>2007.25</v>
      </c>
      <c r="AH167" s="167">
        <v>136</v>
      </c>
      <c r="AI167" s="167">
        <v>7880</v>
      </c>
      <c r="AJ167" s="211">
        <f t="shared" si="28"/>
        <v>1970</v>
      </c>
      <c r="AK167" s="212">
        <v>69</v>
      </c>
      <c r="AL167" s="212">
        <v>4803</v>
      </c>
      <c r="AM167" s="213">
        <f t="shared" si="29"/>
        <v>1200.75</v>
      </c>
      <c r="AN167" s="214">
        <v>116</v>
      </c>
      <c r="AO167" s="168">
        <v>7160</v>
      </c>
      <c r="AP167" s="167">
        <f t="shared" si="23"/>
        <v>1790</v>
      </c>
      <c r="AQ167" s="247">
        <v>131</v>
      </c>
      <c r="AR167" s="247">
        <v>9085</v>
      </c>
      <c r="AS167" s="246">
        <f t="shared" si="30"/>
        <v>2271.25</v>
      </c>
    </row>
    <row r="168" spans="1:45" ht="14.65" customHeight="1">
      <c r="A168" s="1">
        <v>166</v>
      </c>
      <c r="B168" s="6" t="s">
        <v>224</v>
      </c>
      <c r="C168" s="1" t="str">
        <f>VLOOKUP(B168,Remark!G:H,2,0)</f>
        <v>ROMK</v>
      </c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208"/>
      <c r="Q168" s="70"/>
      <c r="R168" s="70"/>
      <c r="S168" s="70"/>
      <c r="T168" s="70"/>
      <c r="U168" s="70"/>
      <c r="V168" s="70"/>
      <c r="W168" s="70"/>
      <c r="X168" s="209">
        <f t="shared" si="24"/>
        <v>0</v>
      </c>
      <c r="Y168" s="208">
        <v>55</v>
      </c>
      <c r="Z168" s="70">
        <v>4117</v>
      </c>
      <c r="AA168" s="209">
        <f t="shared" si="25"/>
        <v>1029.25</v>
      </c>
      <c r="AB168" s="208">
        <v>62</v>
      </c>
      <c r="AC168" s="70">
        <v>4850</v>
      </c>
      <c r="AD168" s="209">
        <f t="shared" si="26"/>
        <v>1212.5</v>
      </c>
      <c r="AE168" s="209">
        <v>107</v>
      </c>
      <c r="AF168" s="211">
        <v>7365</v>
      </c>
      <c r="AG168" s="211">
        <f t="shared" si="27"/>
        <v>1841.25</v>
      </c>
      <c r="AH168" s="167">
        <v>131</v>
      </c>
      <c r="AI168" s="167">
        <v>8433</v>
      </c>
      <c r="AJ168" s="211">
        <f t="shared" si="28"/>
        <v>2108.25</v>
      </c>
      <c r="AK168" s="212">
        <v>66</v>
      </c>
      <c r="AL168" s="212">
        <v>4326</v>
      </c>
      <c r="AM168" s="213">
        <f t="shared" si="29"/>
        <v>1081.5</v>
      </c>
      <c r="AN168" s="214">
        <v>164</v>
      </c>
      <c r="AO168" s="168">
        <v>10788</v>
      </c>
      <c r="AP168" s="167">
        <f t="shared" si="23"/>
        <v>2697</v>
      </c>
      <c r="AQ168" s="247">
        <v>96</v>
      </c>
      <c r="AR168" s="247">
        <v>6356</v>
      </c>
      <c r="AS168" s="246">
        <f t="shared" si="30"/>
        <v>1589</v>
      </c>
    </row>
    <row r="169" spans="1:45" ht="14.65" customHeight="1">
      <c r="A169" s="1">
        <v>167</v>
      </c>
      <c r="B169" s="6" t="s">
        <v>225</v>
      </c>
      <c r="C169" s="1" t="str">
        <f>VLOOKUP(B169,Remark!G:H,2,0)</f>
        <v>LKAB</v>
      </c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208"/>
      <c r="Q169" s="70"/>
      <c r="R169" s="70"/>
      <c r="S169" s="70"/>
      <c r="T169" s="70"/>
      <c r="U169" s="70"/>
      <c r="V169" s="70"/>
      <c r="W169" s="70"/>
      <c r="X169" s="209">
        <f t="shared" si="24"/>
        <v>0</v>
      </c>
      <c r="Y169" s="208">
        <v>47</v>
      </c>
      <c r="Z169" s="70">
        <v>3321</v>
      </c>
      <c r="AA169" s="209">
        <f t="shared" si="25"/>
        <v>830.25</v>
      </c>
      <c r="AB169" s="208">
        <v>98</v>
      </c>
      <c r="AC169" s="70">
        <v>5946</v>
      </c>
      <c r="AD169" s="209">
        <f t="shared" si="26"/>
        <v>1486.5</v>
      </c>
      <c r="AE169" s="209">
        <v>84</v>
      </c>
      <c r="AF169" s="211">
        <v>6144</v>
      </c>
      <c r="AG169" s="211">
        <f t="shared" si="27"/>
        <v>1536</v>
      </c>
      <c r="AH169" s="167">
        <v>118</v>
      </c>
      <c r="AI169" s="167">
        <v>6318</v>
      </c>
      <c r="AJ169" s="211">
        <f t="shared" si="28"/>
        <v>1579.5</v>
      </c>
      <c r="AK169" s="212">
        <v>159</v>
      </c>
      <c r="AL169" s="212">
        <v>9549</v>
      </c>
      <c r="AM169" s="213">
        <f t="shared" si="29"/>
        <v>2387.25</v>
      </c>
      <c r="AN169" s="214">
        <v>227</v>
      </c>
      <c r="AO169" s="168">
        <v>12929</v>
      </c>
      <c r="AP169" s="167">
        <f t="shared" si="23"/>
        <v>3232.25</v>
      </c>
      <c r="AQ169" s="247">
        <v>122</v>
      </c>
      <c r="AR169" s="247">
        <v>8042</v>
      </c>
      <c r="AS169" s="246">
        <f t="shared" si="30"/>
        <v>2010.5</v>
      </c>
    </row>
    <row r="170" spans="1:45" ht="14.65" customHeight="1">
      <c r="A170" s="1">
        <v>168</v>
      </c>
      <c r="B170" s="6" t="s">
        <v>226</v>
      </c>
      <c r="C170" s="1" t="str">
        <f>VLOOKUP(B170,Remark!G:H,2,0)</f>
        <v>LKAB</v>
      </c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208"/>
      <c r="Q170" s="70"/>
      <c r="R170" s="70"/>
      <c r="S170" s="70"/>
      <c r="T170" s="70"/>
      <c r="U170" s="70"/>
      <c r="V170" s="70"/>
      <c r="W170" s="70"/>
      <c r="X170" s="209">
        <f t="shared" si="24"/>
        <v>0</v>
      </c>
      <c r="Y170" s="208">
        <v>48</v>
      </c>
      <c r="Z170" s="70">
        <v>3636</v>
      </c>
      <c r="AA170" s="209">
        <f t="shared" si="25"/>
        <v>909</v>
      </c>
      <c r="AB170" s="208">
        <v>54</v>
      </c>
      <c r="AC170" s="70">
        <v>3974</v>
      </c>
      <c r="AD170" s="209">
        <f t="shared" si="26"/>
        <v>993.5</v>
      </c>
      <c r="AE170" s="209">
        <v>116</v>
      </c>
      <c r="AF170" s="211">
        <v>8588</v>
      </c>
      <c r="AG170" s="211">
        <f t="shared" si="27"/>
        <v>2147</v>
      </c>
      <c r="AH170" s="167">
        <v>156</v>
      </c>
      <c r="AI170" s="167">
        <v>10132</v>
      </c>
      <c r="AJ170" s="211">
        <f t="shared" si="28"/>
        <v>2533</v>
      </c>
      <c r="AK170" s="212">
        <v>159</v>
      </c>
      <c r="AL170" s="212">
        <v>9833</v>
      </c>
      <c r="AM170" s="213">
        <f t="shared" si="29"/>
        <v>2458.25</v>
      </c>
      <c r="AN170" s="214">
        <v>206</v>
      </c>
      <c r="AO170" s="168">
        <v>13622</v>
      </c>
      <c r="AP170" s="167">
        <f t="shared" si="23"/>
        <v>3405.5</v>
      </c>
      <c r="AQ170" s="247">
        <v>173</v>
      </c>
      <c r="AR170" s="247">
        <v>11407</v>
      </c>
      <c r="AS170" s="246">
        <f t="shared" si="30"/>
        <v>2851.75</v>
      </c>
    </row>
    <row r="171" spans="1:45" ht="14.65" customHeight="1">
      <c r="A171" s="1">
        <v>169</v>
      </c>
      <c r="B171" s="6" t="s">
        <v>227</v>
      </c>
      <c r="C171" s="1" t="str">
        <f>VLOOKUP(B171,Remark!G:H,2,0)</f>
        <v>ROMK</v>
      </c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208"/>
      <c r="Q171" s="70"/>
      <c r="R171" s="70"/>
      <c r="S171" s="70"/>
      <c r="T171" s="70"/>
      <c r="U171" s="70"/>
      <c r="V171" s="70"/>
      <c r="W171" s="70"/>
      <c r="X171" s="209">
        <f t="shared" si="24"/>
        <v>0</v>
      </c>
      <c r="Y171" s="208">
        <v>50</v>
      </c>
      <c r="Z171" s="70">
        <v>3094</v>
      </c>
      <c r="AA171" s="209">
        <f t="shared" si="25"/>
        <v>773.5</v>
      </c>
      <c r="AB171" s="208">
        <v>83</v>
      </c>
      <c r="AC171" s="70">
        <v>5209</v>
      </c>
      <c r="AD171" s="209">
        <f t="shared" si="26"/>
        <v>1302.25</v>
      </c>
      <c r="AE171" s="209">
        <v>83</v>
      </c>
      <c r="AF171" s="211">
        <v>4681</v>
      </c>
      <c r="AG171" s="211">
        <f t="shared" si="27"/>
        <v>1170.25</v>
      </c>
      <c r="AH171" s="167">
        <v>97</v>
      </c>
      <c r="AI171" s="167">
        <v>6223</v>
      </c>
      <c r="AJ171" s="211">
        <f t="shared" si="28"/>
        <v>1555.75</v>
      </c>
      <c r="AK171" s="212">
        <v>161</v>
      </c>
      <c r="AL171" s="212">
        <v>11067</v>
      </c>
      <c r="AM171" s="213">
        <f t="shared" si="29"/>
        <v>2766.75</v>
      </c>
      <c r="AN171" s="214">
        <v>71</v>
      </c>
      <c r="AO171" s="168">
        <v>5005</v>
      </c>
      <c r="AP171" s="167">
        <f t="shared" si="23"/>
        <v>1251.25</v>
      </c>
      <c r="AQ171" s="247">
        <v>82</v>
      </c>
      <c r="AR171" s="247">
        <v>4938</v>
      </c>
      <c r="AS171" s="246">
        <f t="shared" si="30"/>
        <v>1234.5</v>
      </c>
    </row>
    <row r="172" spans="1:45" ht="14.65" customHeight="1">
      <c r="A172" s="1">
        <v>170</v>
      </c>
      <c r="B172" s="6" t="s">
        <v>228</v>
      </c>
      <c r="C172" s="1" t="str">
        <f>VLOOKUP(B172,Remark!G:H,2,0)</f>
        <v>ROMK</v>
      </c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208"/>
      <c r="Q172" s="70"/>
      <c r="R172" s="70"/>
      <c r="S172" s="70"/>
      <c r="T172" s="70"/>
      <c r="U172" s="70"/>
      <c r="V172" s="70"/>
      <c r="W172" s="70"/>
      <c r="X172" s="209">
        <f t="shared" si="24"/>
        <v>0</v>
      </c>
      <c r="Y172" s="208">
        <v>10</v>
      </c>
      <c r="Z172" s="70">
        <v>702</v>
      </c>
      <c r="AA172" s="209">
        <f t="shared" si="25"/>
        <v>175.5</v>
      </c>
      <c r="AB172" s="208">
        <v>31</v>
      </c>
      <c r="AC172" s="70">
        <v>1641</v>
      </c>
      <c r="AD172" s="209">
        <f t="shared" si="26"/>
        <v>410.25</v>
      </c>
      <c r="AE172" s="209">
        <v>31</v>
      </c>
      <c r="AF172" s="211">
        <v>1961</v>
      </c>
      <c r="AG172" s="211">
        <f t="shared" si="27"/>
        <v>490.25</v>
      </c>
      <c r="AH172" s="167">
        <v>26</v>
      </c>
      <c r="AI172" s="167">
        <v>1882</v>
      </c>
      <c r="AJ172" s="211">
        <f t="shared" si="28"/>
        <v>470.5</v>
      </c>
      <c r="AK172" s="212">
        <v>47</v>
      </c>
      <c r="AL172" s="212">
        <v>2769</v>
      </c>
      <c r="AM172" s="213">
        <f t="shared" si="29"/>
        <v>692.25</v>
      </c>
      <c r="AN172" s="214">
        <v>38</v>
      </c>
      <c r="AO172" s="168">
        <v>2286</v>
      </c>
      <c r="AP172" s="167">
        <f t="shared" si="23"/>
        <v>571.5</v>
      </c>
      <c r="AQ172" s="247">
        <v>21</v>
      </c>
      <c r="AR172" s="247">
        <v>1447</v>
      </c>
      <c r="AS172" s="246">
        <f t="shared" si="30"/>
        <v>361.75</v>
      </c>
    </row>
    <row r="173" spans="1:45" ht="14.65" customHeight="1">
      <c r="A173" s="1">
        <v>171</v>
      </c>
      <c r="B173" s="6" t="s">
        <v>229</v>
      </c>
      <c r="C173" s="1" t="str">
        <f>VLOOKUP(B173,Remark!G:H,2,0)</f>
        <v>ROMK</v>
      </c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208"/>
      <c r="Q173" s="70"/>
      <c r="R173" s="70"/>
      <c r="S173" s="70"/>
      <c r="T173" s="70"/>
      <c r="U173" s="70"/>
      <c r="V173" s="70"/>
      <c r="W173" s="70"/>
      <c r="X173" s="209">
        <f t="shared" si="24"/>
        <v>0</v>
      </c>
      <c r="Y173" s="208">
        <v>51</v>
      </c>
      <c r="Z173" s="70">
        <v>3105</v>
      </c>
      <c r="AA173" s="209">
        <f t="shared" si="25"/>
        <v>776.25</v>
      </c>
      <c r="AB173" s="208">
        <v>72</v>
      </c>
      <c r="AC173" s="70">
        <v>5540</v>
      </c>
      <c r="AD173" s="209">
        <f t="shared" si="26"/>
        <v>1385</v>
      </c>
      <c r="AE173" s="209">
        <v>115</v>
      </c>
      <c r="AF173" s="211">
        <v>8501</v>
      </c>
      <c r="AG173" s="211">
        <f t="shared" si="27"/>
        <v>2125.25</v>
      </c>
      <c r="AH173" s="167">
        <v>135</v>
      </c>
      <c r="AI173" s="167">
        <v>8213</v>
      </c>
      <c r="AJ173" s="211">
        <f t="shared" si="28"/>
        <v>2053.25</v>
      </c>
      <c r="AK173" s="212">
        <v>36</v>
      </c>
      <c r="AL173" s="212">
        <v>1992</v>
      </c>
      <c r="AM173" s="213">
        <f t="shared" si="29"/>
        <v>498</v>
      </c>
      <c r="AN173" s="214">
        <v>164</v>
      </c>
      <c r="AO173" s="168">
        <v>10556</v>
      </c>
      <c r="AP173" s="167">
        <f t="shared" si="23"/>
        <v>2639</v>
      </c>
      <c r="AQ173" s="247">
        <v>197</v>
      </c>
      <c r="AR173" s="247">
        <v>11571</v>
      </c>
      <c r="AS173" s="246">
        <f t="shared" si="30"/>
        <v>2892.75</v>
      </c>
    </row>
    <row r="174" spans="1:45" ht="14.65" customHeight="1">
      <c r="A174" s="1">
        <v>172</v>
      </c>
      <c r="B174" s="6" t="s">
        <v>230</v>
      </c>
      <c r="C174" s="1" t="str">
        <f>VLOOKUP(B174,Remark!G:H,2,0)</f>
        <v>LKAB</v>
      </c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208"/>
      <c r="Q174" s="70"/>
      <c r="R174" s="70"/>
      <c r="S174" s="70"/>
      <c r="T174" s="70"/>
      <c r="U174" s="70"/>
      <c r="V174" s="70"/>
      <c r="W174" s="70"/>
      <c r="X174" s="209">
        <f t="shared" si="24"/>
        <v>0</v>
      </c>
      <c r="Y174" s="208">
        <v>24</v>
      </c>
      <c r="Z174" s="70">
        <v>1624</v>
      </c>
      <c r="AA174" s="209">
        <f t="shared" si="25"/>
        <v>406</v>
      </c>
      <c r="AB174" s="208">
        <v>91</v>
      </c>
      <c r="AC174" s="70">
        <v>5553</v>
      </c>
      <c r="AD174" s="209">
        <f t="shared" si="26"/>
        <v>1388.25</v>
      </c>
      <c r="AE174" s="209">
        <v>104</v>
      </c>
      <c r="AF174" s="211">
        <v>6060</v>
      </c>
      <c r="AG174" s="211">
        <f t="shared" si="27"/>
        <v>1515</v>
      </c>
      <c r="AH174" s="167">
        <v>104</v>
      </c>
      <c r="AI174" s="167">
        <v>6260</v>
      </c>
      <c r="AJ174" s="211">
        <f t="shared" si="28"/>
        <v>1565</v>
      </c>
      <c r="AK174" s="212">
        <v>96</v>
      </c>
      <c r="AL174" s="212">
        <v>6204</v>
      </c>
      <c r="AM174" s="213">
        <f t="shared" si="29"/>
        <v>1551</v>
      </c>
      <c r="AN174" s="214">
        <v>178</v>
      </c>
      <c r="AO174" s="168">
        <v>10954</v>
      </c>
      <c r="AP174" s="167">
        <f t="shared" si="23"/>
        <v>2738.5</v>
      </c>
      <c r="AQ174" s="247">
        <v>212</v>
      </c>
      <c r="AR174" s="247">
        <v>12328</v>
      </c>
      <c r="AS174" s="246">
        <f t="shared" si="30"/>
        <v>3082</v>
      </c>
    </row>
    <row r="175" spans="1:45" ht="14.65" customHeight="1">
      <c r="A175" s="1">
        <v>173</v>
      </c>
      <c r="B175" s="6" t="s">
        <v>231</v>
      </c>
      <c r="C175" s="1" t="str">
        <f>VLOOKUP(B175,Remark!G:H,2,0)</f>
        <v>ROMK</v>
      </c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208"/>
      <c r="Q175" s="70"/>
      <c r="R175" s="70"/>
      <c r="S175" s="70"/>
      <c r="T175" s="70"/>
      <c r="U175" s="70"/>
      <c r="V175" s="70"/>
      <c r="W175" s="70"/>
      <c r="X175" s="209">
        <f t="shared" si="24"/>
        <v>0</v>
      </c>
      <c r="Y175" s="208">
        <v>49</v>
      </c>
      <c r="Z175" s="70">
        <v>3983</v>
      </c>
      <c r="AA175" s="209">
        <f t="shared" si="25"/>
        <v>995.75</v>
      </c>
      <c r="AB175" s="208">
        <v>80</v>
      </c>
      <c r="AC175" s="70">
        <v>5424</v>
      </c>
      <c r="AD175" s="209">
        <f t="shared" si="26"/>
        <v>1356</v>
      </c>
      <c r="AE175" s="209">
        <v>94</v>
      </c>
      <c r="AF175" s="211">
        <v>6266</v>
      </c>
      <c r="AG175" s="211">
        <f t="shared" si="27"/>
        <v>1566.5</v>
      </c>
      <c r="AH175" s="167">
        <v>79</v>
      </c>
      <c r="AI175" s="167">
        <v>4605</v>
      </c>
      <c r="AJ175" s="211">
        <f t="shared" si="28"/>
        <v>1151.25</v>
      </c>
      <c r="AK175" s="212">
        <v>194</v>
      </c>
      <c r="AL175" s="212">
        <v>10890</v>
      </c>
      <c r="AM175" s="213">
        <f t="shared" si="29"/>
        <v>2722.5</v>
      </c>
      <c r="AN175" s="214">
        <v>57</v>
      </c>
      <c r="AO175" s="168">
        <v>3867</v>
      </c>
      <c r="AP175" s="167">
        <f t="shared" si="23"/>
        <v>966.75</v>
      </c>
      <c r="AQ175" s="247">
        <v>68</v>
      </c>
      <c r="AR175" s="247">
        <v>4540</v>
      </c>
      <c r="AS175" s="246">
        <f t="shared" si="30"/>
        <v>1135</v>
      </c>
    </row>
    <row r="176" spans="1:45" ht="14.65" customHeight="1">
      <c r="A176" s="1">
        <v>174</v>
      </c>
      <c r="B176" s="43" t="s">
        <v>232</v>
      </c>
      <c r="C176" s="1" t="str">
        <f>VLOOKUP(B176,Remark!G:H,2,0)</f>
        <v>PKED</v>
      </c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208"/>
      <c r="Q176" s="70"/>
      <c r="R176" s="70"/>
      <c r="S176" s="70"/>
      <c r="T176" s="70"/>
      <c r="U176" s="70"/>
      <c r="V176" s="70"/>
      <c r="W176" s="70"/>
      <c r="X176" s="209">
        <f t="shared" si="24"/>
        <v>0</v>
      </c>
      <c r="Y176" s="208">
        <v>91</v>
      </c>
      <c r="Z176" s="70">
        <v>6149</v>
      </c>
      <c r="AA176" s="209">
        <f t="shared" si="25"/>
        <v>1537.25</v>
      </c>
      <c r="AB176" s="208">
        <v>129</v>
      </c>
      <c r="AC176" s="70">
        <v>9815</v>
      </c>
      <c r="AD176" s="209">
        <f t="shared" si="26"/>
        <v>2453.75</v>
      </c>
      <c r="AE176" s="209">
        <v>74</v>
      </c>
      <c r="AF176" s="211">
        <v>4746</v>
      </c>
      <c r="AG176" s="211">
        <f t="shared" si="27"/>
        <v>1186.5</v>
      </c>
      <c r="AH176" s="167">
        <v>74</v>
      </c>
      <c r="AI176" s="167">
        <v>4978</v>
      </c>
      <c r="AJ176" s="211">
        <f t="shared" si="28"/>
        <v>1244.5</v>
      </c>
      <c r="AK176" s="212">
        <v>57</v>
      </c>
      <c r="AL176" s="212">
        <v>3359</v>
      </c>
      <c r="AM176" s="213">
        <f t="shared" si="29"/>
        <v>839.75</v>
      </c>
      <c r="AN176" s="214">
        <v>152</v>
      </c>
      <c r="AO176" s="168">
        <v>9332</v>
      </c>
      <c r="AP176" s="167">
        <f t="shared" si="23"/>
        <v>2333</v>
      </c>
      <c r="AQ176" s="247">
        <v>100</v>
      </c>
      <c r="AR176" s="247">
        <v>6436</v>
      </c>
      <c r="AS176" s="246">
        <f t="shared" si="30"/>
        <v>1609</v>
      </c>
    </row>
    <row r="177" spans="1:45" ht="14.65" customHeight="1">
      <c r="A177" s="1">
        <v>175</v>
      </c>
      <c r="B177" s="6" t="s">
        <v>233</v>
      </c>
      <c r="C177" s="1" t="str">
        <f>VLOOKUP(B177,Remark!G:H,2,0)</f>
        <v>LKAB</v>
      </c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208"/>
      <c r="Q177" s="70"/>
      <c r="R177" s="70"/>
      <c r="S177" s="70"/>
      <c r="T177" s="70"/>
      <c r="U177" s="70"/>
      <c r="V177" s="70"/>
      <c r="W177" s="70"/>
      <c r="X177" s="209">
        <f t="shared" si="24"/>
        <v>0</v>
      </c>
      <c r="Y177" s="208">
        <v>57</v>
      </c>
      <c r="Z177" s="70">
        <v>4111</v>
      </c>
      <c r="AA177" s="209">
        <f t="shared" si="25"/>
        <v>1027.75</v>
      </c>
      <c r="AB177" s="208">
        <v>129</v>
      </c>
      <c r="AC177" s="70">
        <v>9195</v>
      </c>
      <c r="AD177" s="209">
        <f t="shared" si="26"/>
        <v>2298.75</v>
      </c>
      <c r="AE177" s="209">
        <v>140</v>
      </c>
      <c r="AF177" s="211">
        <v>9724</v>
      </c>
      <c r="AG177" s="211">
        <f t="shared" si="27"/>
        <v>2431</v>
      </c>
      <c r="AH177" s="167">
        <v>160</v>
      </c>
      <c r="AI177" s="167">
        <v>10360</v>
      </c>
      <c r="AJ177" s="211">
        <f t="shared" si="28"/>
        <v>2590</v>
      </c>
      <c r="AK177" s="212">
        <v>208</v>
      </c>
      <c r="AL177" s="212">
        <v>12172</v>
      </c>
      <c r="AM177" s="213">
        <f t="shared" si="29"/>
        <v>3043</v>
      </c>
      <c r="AN177" s="214">
        <v>276</v>
      </c>
      <c r="AO177" s="168">
        <v>20360</v>
      </c>
      <c r="AP177" s="167">
        <f t="shared" si="23"/>
        <v>5090</v>
      </c>
      <c r="AQ177" s="247">
        <v>241</v>
      </c>
      <c r="AR177" s="247">
        <v>18307</v>
      </c>
      <c r="AS177" s="246">
        <f t="shared" si="30"/>
        <v>4576.75</v>
      </c>
    </row>
    <row r="178" spans="1:45" ht="14.65" customHeight="1">
      <c r="A178" s="1">
        <v>176</v>
      </c>
      <c r="B178" s="6" t="s">
        <v>234</v>
      </c>
      <c r="C178" s="1" t="str">
        <f>VLOOKUP(B178,Remark!G:H,2,0)</f>
        <v>LKAB</v>
      </c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208"/>
      <c r="Q178" s="70"/>
      <c r="R178" s="70"/>
      <c r="S178" s="70"/>
      <c r="T178" s="70"/>
      <c r="U178" s="70"/>
      <c r="V178" s="70"/>
      <c r="W178" s="70"/>
      <c r="X178" s="209">
        <f t="shared" si="24"/>
        <v>0</v>
      </c>
      <c r="Y178" s="208">
        <v>39</v>
      </c>
      <c r="Z178" s="70">
        <v>2589</v>
      </c>
      <c r="AA178" s="209">
        <f t="shared" si="25"/>
        <v>647.25</v>
      </c>
      <c r="AB178" s="208">
        <v>76</v>
      </c>
      <c r="AC178" s="70">
        <v>4952</v>
      </c>
      <c r="AD178" s="209">
        <f t="shared" si="26"/>
        <v>1238</v>
      </c>
      <c r="AE178" s="209">
        <v>82</v>
      </c>
      <c r="AF178" s="211">
        <v>5102</v>
      </c>
      <c r="AG178" s="211">
        <f t="shared" si="27"/>
        <v>1275.5</v>
      </c>
      <c r="AH178" s="167">
        <v>93</v>
      </c>
      <c r="AI178" s="167">
        <v>5147</v>
      </c>
      <c r="AJ178" s="211">
        <f t="shared" si="28"/>
        <v>1286.75</v>
      </c>
      <c r="AK178" s="212">
        <v>218</v>
      </c>
      <c r="AL178" s="212">
        <v>16050</v>
      </c>
      <c r="AM178" s="213">
        <f t="shared" si="29"/>
        <v>4012.5</v>
      </c>
      <c r="AN178" s="214">
        <v>131</v>
      </c>
      <c r="AO178" s="168">
        <v>7677</v>
      </c>
      <c r="AP178" s="167">
        <f t="shared" si="23"/>
        <v>1919.25</v>
      </c>
      <c r="AQ178" s="247">
        <v>114</v>
      </c>
      <c r="AR178" s="247">
        <v>7458</v>
      </c>
      <c r="AS178" s="246">
        <f t="shared" si="30"/>
        <v>1864.5</v>
      </c>
    </row>
    <row r="179" spans="1:45" ht="14.65" customHeight="1">
      <c r="A179" s="1">
        <v>177</v>
      </c>
      <c r="B179" s="6" t="s">
        <v>235</v>
      </c>
      <c r="C179" s="1" t="str">
        <f>VLOOKUP(B179,Remark!G:H,2,0)</f>
        <v>LKAB</v>
      </c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208"/>
      <c r="Q179" s="70"/>
      <c r="R179" s="70"/>
      <c r="S179" s="70"/>
      <c r="T179" s="70"/>
      <c r="U179" s="70"/>
      <c r="V179" s="70"/>
      <c r="W179" s="70"/>
      <c r="X179" s="209">
        <f t="shared" si="24"/>
        <v>0</v>
      </c>
      <c r="Y179" s="208">
        <v>38</v>
      </c>
      <c r="Z179" s="70">
        <v>3286</v>
      </c>
      <c r="AA179" s="209">
        <f t="shared" si="25"/>
        <v>821.5</v>
      </c>
      <c r="AB179" s="208">
        <v>86</v>
      </c>
      <c r="AC179" s="70">
        <v>6598</v>
      </c>
      <c r="AD179" s="209">
        <f t="shared" si="26"/>
        <v>1649.5</v>
      </c>
      <c r="AE179" s="209">
        <v>127</v>
      </c>
      <c r="AF179" s="211">
        <v>9173</v>
      </c>
      <c r="AG179" s="211">
        <f t="shared" si="27"/>
        <v>2293.25</v>
      </c>
      <c r="AH179" s="167">
        <v>91</v>
      </c>
      <c r="AI179" s="167">
        <v>6061</v>
      </c>
      <c r="AJ179" s="211">
        <f t="shared" si="28"/>
        <v>1515.25</v>
      </c>
      <c r="AK179" s="212">
        <v>104</v>
      </c>
      <c r="AL179" s="212">
        <v>6236</v>
      </c>
      <c r="AM179" s="213">
        <f t="shared" si="29"/>
        <v>1559</v>
      </c>
      <c r="AN179" s="214">
        <v>227</v>
      </c>
      <c r="AO179" s="168">
        <v>14545</v>
      </c>
      <c r="AP179" s="167">
        <f t="shared" si="23"/>
        <v>3636.25</v>
      </c>
      <c r="AQ179" s="247">
        <v>153</v>
      </c>
      <c r="AR179" s="247">
        <v>9939</v>
      </c>
      <c r="AS179" s="246">
        <f t="shared" si="30"/>
        <v>2484.75</v>
      </c>
    </row>
    <row r="180" spans="1:45" ht="14.65" customHeight="1">
      <c r="A180" s="1">
        <v>178</v>
      </c>
      <c r="B180" s="6" t="s">
        <v>236</v>
      </c>
      <c r="C180" s="1" t="str">
        <f>VLOOKUP(B180,Remark!G:H,2,0)</f>
        <v>MINB</v>
      </c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208"/>
      <c r="Q180" s="70"/>
      <c r="R180" s="70"/>
      <c r="S180" s="70"/>
      <c r="T180" s="70"/>
      <c r="U180" s="70"/>
      <c r="V180" s="70"/>
      <c r="W180" s="70"/>
      <c r="X180" s="209">
        <f t="shared" si="24"/>
        <v>0</v>
      </c>
      <c r="Y180" s="208">
        <v>40</v>
      </c>
      <c r="Z180" s="70">
        <v>2808</v>
      </c>
      <c r="AA180" s="209">
        <f t="shared" si="25"/>
        <v>702</v>
      </c>
      <c r="AB180" s="208">
        <v>55</v>
      </c>
      <c r="AC180" s="70">
        <v>3573</v>
      </c>
      <c r="AD180" s="209">
        <f t="shared" si="26"/>
        <v>893.25</v>
      </c>
      <c r="AE180" s="209">
        <v>85</v>
      </c>
      <c r="AF180" s="211">
        <v>5447</v>
      </c>
      <c r="AG180" s="211">
        <f t="shared" si="27"/>
        <v>1361.75</v>
      </c>
      <c r="AH180" s="167">
        <v>59</v>
      </c>
      <c r="AI180" s="167">
        <v>4901</v>
      </c>
      <c r="AJ180" s="211">
        <f t="shared" si="28"/>
        <v>1225.25</v>
      </c>
      <c r="AK180" s="212">
        <v>135</v>
      </c>
      <c r="AL180" s="212">
        <v>9137</v>
      </c>
      <c r="AM180" s="213">
        <f t="shared" si="29"/>
        <v>2284.25</v>
      </c>
      <c r="AN180" s="214">
        <v>101</v>
      </c>
      <c r="AO180" s="168">
        <v>7795</v>
      </c>
      <c r="AP180" s="167">
        <f t="shared" si="23"/>
        <v>1948.75</v>
      </c>
      <c r="AQ180" s="247">
        <v>119</v>
      </c>
      <c r="AR180" s="247">
        <v>9137</v>
      </c>
      <c r="AS180" s="246">
        <f t="shared" si="30"/>
        <v>2284.25</v>
      </c>
    </row>
    <row r="181" spans="1:45" ht="14.65" customHeight="1">
      <c r="A181" s="1">
        <v>179</v>
      </c>
      <c r="B181" s="6" t="s">
        <v>237</v>
      </c>
      <c r="C181" s="1" t="str">
        <f>VLOOKUP(B181,Remark!G:H,2,0)</f>
        <v>MINB</v>
      </c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208"/>
      <c r="Q181" s="70"/>
      <c r="R181" s="70"/>
      <c r="S181" s="70"/>
      <c r="T181" s="70"/>
      <c r="U181" s="70"/>
      <c r="V181" s="70"/>
      <c r="W181" s="70"/>
      <c r="X181" s="209">
        <f t="shared" si="24"/>
        <v>0</v>
      </c>
      <c r="Y181" s="208">
        <v>55</v>
      </c>
      <c r="Z181" s="70">
        <v>4289</v>
      </c>
      <c r="AA181" s="209">
        <f t="shared" si="25"/>
        <v>1072.25</v>
      </c>
      <c r="AB181" s="208">
        <v>86</v>
      </c>
      <c r="AC181" s="70">
        <v>5534</v>
      </c>
      <c r="AD181" s="209">
        <f t="shared" si="26"/>
        <v>1383.5</v>
      </c>
      <c r="AE181" s="209">
        <v>60</v>
      </c>
      <c r="AF181" s="211">
        <v>4428</v>
      </c>
      <c r="AG181" s="211">
        <f t="shared" si="27"/>
        <v>1107</v>
      </c>
      <c r="AH181" s="167">
        <v>77</v>
      </c>
      <c r="AI181" s="167">
        <v>5775</v>
      </c>
      <c r="AJ181" s="211">
        <f t="shared" si="28"/>
        <v>1443.75</v>
      </c>
      <c r="AK181" s="212">
        <v>124</v>
      </c>
      <c r="AL181" s="212">
        <v>7396</v>
      </c>
      <c r="AM181" s="213">
        <f t="shared" si="29"/>
        <v>1849</v>
      </c>
      <c r="AN181" s="214">
        <v>39</v>
      </c>
      <c r="AO181" s="168">
        <v>3009</v>
      </c>
      <c r="AP181" s="167">
        <f t="shared" si="23"/>
        <v>752.25</v>
      </c>
      <c r="AQ181" s="247">
        <v>11</v>
      </c>
      <c r="AR181" s="247">
        <v>513</v>
      </c>
      <c r="AS181" s="246">
        <f t="shared" si="30"/>
        <v>128.25</v>
      </c>
    </row>
    <row r="182" spans="1:45" ht="14.65" customHeight="1">
      <c r="A182" s="1">
        <v>180</v>
      </c>
      <c r="B182" s="6" t="s">
        <v>239</v>
      </c>
      <c r="C182" s="1" t="str">
        <f>VLOOKUP(B182,Remark!G:H,2,0)</f>
        <v>NJOK</v>
      </c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208"/>
      <c r="Q182" s="70"/>
      <c r="R182" s="70"/>
      <c r="S182" s="70"/>
      <c r="T182" s="70"/>
      <c r="U182" s="70"/>
      <c r="V182" s="70"/>
      <c r="W182" s="70"/>
      <c r="X182" s="209">
        <f t="shared" si="24"/>
        <v>0</v>
      </c>
      <c r="Y182" s="208">
        <v>24</v>
      </c>
      <c r="Z182" s="70">
        <v>1732</v>
      </c>
      <c r="AA182" s="209">
        <f t="shared" si="25"/>
        <v>433</v>
      </c>
      <c r="AB182" s="208">
        <v>56</v>
      </c>
      <c r="AC182" s="70">
        <v>3272</v>
      </c>
      <c r="AD182" s="209">
        <f t="shared" si="26"/>
        <v>818</v>
      </c>
      <c r="AE182" s="209">
        <v>67</v>
      </c>
      <c r="AF182" s="211">
        <v>4841</v>
      </c>
      <c r="AG182" s="211">
        <f t="shared" si="27"/>
        <v>1210.25</v>
      </c>
      <c r="AH182" s="167">
        <v>62</v>
      </c>
      <c r="AI182" s="167">
        <v>4162</v>
      </c>
      <c r="AJ182" s="211">
        <f t="shared" si="28"/>
        <v>1040.5</v>
      </c>
      <c r="AK182" s="212">
        <v>108</v>
      </c>
      <c r="AL182" s="212">
        <v>7136</v>
      </c>
      <c r="AM182" s="213">
        <f t="shared" si="29"/>
        <v>1784</v>
      </c>
      <c r="AN182" s="214">
        <v>115</v>
      </c>
      <c r="AO182" s="168">
        <v>8465</v>
      </c>
      <c r="AP182" s="167">
        <f t="shared" si="23"/>
        <v>2116.25</v>
      </c>
      <c r="AQ182" s="247">
        <v>70</v>
      </c>
      <c r="AR182" s="247">
        <v>5990</v>
      </c>
      <c r="AS182" s="246">
        <f t="shared" si="30"/>
        <v>1497.5</v>
      </c>
    </row>
    <row r="183" spans="1:45" ht="14.65" customHeight="1">
      <c r="A183" s="1">
        <v>181</v>
      </c>
      <c r="B183" s="6" t="s">
        <v>240</v>
      </c>
      <c r="C183" s="1" t="str">
        <f>VLOOKUP(B183,Remark!G:H,2,0)</f>
        <v>NJOK</v>
      </c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208"/>
      <c r="Q183" s="70"/>
      <c r="R183" s="70"/>
      <c r="S183" s="70"/>
      <c r="T183" s="70"/>
      <c r="U183" s="70"/>
      <c r="V183" s="70"/>
      <c r="W183" s="70"/>
      <c r="X183" s="209">
        <f t="shared" si="24"/>
        <v>0</v>
      </c>
      <c r="Y183" s="208">
        <v>23</v>
      </c>
      <c r="Z183" s="70">
        <v>1721</v>
      </c>
      <c r="AA183" s="209">
        <f t="shared" si="25"/>
        <v>430.25</v>
      </c>
      <c r="AB183" s="208">
        <v>127</v>
      </c>
      <c r="AC183" s="70">
        <v>9073</v>
      </c>
      <c r="AD183" s="209">
        <f t="shared" si="26"/>
        <v>2268.25</v>
      </c>
      <c r="AE183" s="209">
        <v>95</v>
      </c>
      <c r="AF183" s="211">
        <v>6205</v>
      </c>
      <c r="AG183" s="211">
        <f t="shared" si="27"/>
        <v>1551.25</v>
      </c>
      <c r="AH183" s="167">
        <v>178</v>
      </c>
      <c r="AI183" s="167">
        <v>10294</v>
      </c>
      <c r="AJ183" s="211">
        <f t="shared" si="28"/>
        <v>2573.5</v>
      </c>
      <c r="AK183" s="212">
        <v>91</v>
      </c>
      <c r="AL183" s="212">
        <v>6541</v>
      </c>
      <c r="AM183" s="213">
        <f t="shared" si="29"/>
        <v>1635.25</v>
      </c>
      <c r="AN183" s="214">
        <v>116</v>
      </c>
      <c r="AO183" s="168">
        <v>7192</v>
      </c>
      <c r="AP183" s="167">
        <f t="shared" si="23"/>
        <v>1798</v>
      </c>
      <c r="AQ183" s="247">
        <v>116</v>
      </c>
      <c r="AR183" s="247">
        <v>7936</v>
      </c>
      <c r="AS183" s="246">
        <f t="shared" si="30"/>
        <v>1984</v>
      </c>
    </row>
    <row r="184" spans="1:45" ht="14.65" customHeight="1">
      <c r="A184" s="1">
        <v>182</v>
      </c>
      <c r="B184" s="6" t="s">
        <v>241</v>
      </c>
      <c r="C184" s="1" t="str">
        <f>VLOOKUP(B184,Remark!G:H,2,0)</f>
        <v>NJOK</v>
      </c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208"/>
      <c r="Q184" s="70"/>
      <c r="R184" s="70"/>
      <c r="S184" s="70"/>
      <c r="T184" s="70"/>
      <c r="U184" s="70"/>
      <c r="V184" s="70"/>
      <c r="W184" s="70"/>
      <c r="X184" s="209">
        <f t="shared" si="24"/>
        <v>0</v>
      </c>
      <c r="Y184" s="208">
        <v>12</v>
      </c>
      <c r="Z184" s="70">
        <v>984</v>
      </c>
      <c r="AA184" s="209">
        <f t="shared" si="25"/>
        <v>246</v>
      </c>
      <c r="AB184" s="208">
        <v>75</v>
      </c>
      <c r="AC184" s="70">
        <v>5177</v>
      </c>
      <c r="AD184" s="209">
        <f t="shared" si="26"/>
        <v>1294.25</v>
      </c>
      <c r="AE184" s="209">
        <v>41</v>
      </c>
      <c r="AF184" s="211">
        <v>2183</v>
      </c>
      <c r="AG184" s="211">
        <f t="shared" si="27"/>
        <v>545.75</v>
      </c>
      <c r="AH184" s="167">
        <v>91</v>
      </c>
      <c r="AI184" s="167">
        <v>5097</v>
      </c>
      <c r="AJ184" s="211">
        <f t="shared" si="28"/>
        <v>1274.25</v>
      </c>
      <c r="AK184" s="212">
        <v>189</v>
      </c>
      <c r="AL184" s="212">
        <v>11659</v>
      </c>
      <c r="AM184" s="213">
        <f t="shared" si="29"/>
        <v>2914.75</v>
      </c>
      <c r="AN184" s="214">
        <v>44</v>
      </c>
      <c r="AO184" s="168">
        <v>3448</v>
      </c>
      <c r="AP184" s="167">
        <f t="shared" si="23"/>
        <v>862</v>
      </c>
      <c r="AQ184" s="247">
        <v>119</v>
      </c>
      <c r="AR184" s="247">
        <v>9061</v>
      </c>
      <c r="AS184" s="246">
        <f t="shared" si="30"/>
        <v>2265.25</v>
      </c>
    </row>
    <row r="185" spans="1:45" ht="14.65" customHeight="1">
      <c r="A185" s="1">
        <v>183</v>
      </c>
      <c r="B185" s="6" t="s">
        <v>242</v>
      </c>
      <c r="C185" s="1" t="str">
        <f>VLOOKUP(B185,Remark!G:H,2,0)</f>
        <v>PINK</v>
      </c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208"/>
      <c r="Q185" s="70"/>
      <c r="R185" s="70"/>
      <c r="S185" s="70"/>
      <c r="T185" s="70"/>
      <c r="U185" s="70"/>
      <c r="V185" s="70"/>
      <c r="W185" s="70"/>
      <c r="X185" s="209">
        <f t="shared" si="24"/>
        <v>0</v>
      </c>
      <c r="Y185" s="208">
        <v>84</v>
      </c>
      <c r="Z185" s="70">
        <v>5972</v>
      </c>
      <c r="AA185" s="209">
        <f t="shared" si="25"/>
        <v>1493</v>
      </c>
      <c r="AB185" s="208">
        <v>112</v>
      </c>
      <c r="AC185" s="70">
        <v>7628</v>
      </c>
      <c r="AD185" s="209">
        <f t="shared" si="26"/>
        <v>1907</v>
      </c>
      <c r="AE185" s="209">
        <v>122</v>
      </c>
      <c r="AF185" s="211">
        <v>8254</v>
      </c>
      <c r="AG185" s="211">
        <f t="shared" si="27"/>
        <v>2063.5</v>
      </c>
      <c r="AH185" s="167">
        <v>114</v>
      </c>
      <c r="AI185" s="167">
        <v>7230</v>
      </c>
      <c r="AJ185" s="211">
        <f t="shared" si="28"/>
        <v>1807.5</v>
      </c>
      <c r="AK185" s="212">
        <v>39</v>
      </c>
      <c r="AL185" s="212">
        <v>2689</v>
      </c>
      <c r="AM185" s="213">
        <f t="shared" si="29"/>
        <v>672.25</v>
      </c>
      <c r="AN185" s="214">
        <v>340</v>
      </c>
      <c r="AO185" s="168">
        <v>22032</v>
      </c>
      <c r="AP185" s="167">
        <f t="shared" si="23"/>
        <v>5508</v>
      </c>
      <c r="AQ185" s="247">
        <v>267</v>
      </c>
      <c r="AR185" s="247">
        <v>15361</v>
      </c>
      <c r="AS185" s="246">
        <f t="shared" si="30"/>
        <v>3840.25</v>
      </c>
    </row>
    <row r="186" spans="1:45" ht="14.65" customHeight="1">
      <c r="A186" s="1">
        <v>184</v>
      </c>
      <c r="B186" s="6" t="s">
        <v>243</v>
      </c>
      <c r="C186" s="1" t="str">
        <f>VLOOKUP(B186,Remark!G:H,2,0)</f>
        <v>BKAE</v>
      </c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208"/>
      <c r="Q186" s="70"/>
      <c r="R186" s="70"/>
      <c r="S186" s="70"/>
      <c r="T186" s="70"/>
      <c r="U186" s="70"/>
      <c r="V186" s="70"/>
      <c r="W186" s="70"/>
      <c r="X186" s="209">
        <f t="shared" si="24"/>
        <v>0</v>
      </c>
      <c r="Y186" s="208">
        <v>60</v>
      </c>
      <c r="Z186" s="70">
        <v>4260</v>
      </c>
      <c r="AA186" s="209">
        <f t="shared" si="25"/>
        <v>1065</v>
      </c>
      <c r="AB186" s="208">
        <v>68</v>
      </c>
      <c r="AC186" s="70">
        <v>4904</v>
      </c>
      <c r="AD186" s="209">
        <f t="shared" si="26"/>
        <v>1226</v>
      </c>
      <c r="AE186" s="209">
        <v>107</v>
      </c>
      <c r="AF186" s="211">
        <v>7193</v>
      </c>
      <c r="AG186" s="211">
        <f t="shared" si="27"/>
        <v>1798.25</v>
      </c>
      <c r="AH186" s="167">
        <v>114</v>
      </c>
      <c r="AI186" s="167">
        <v>7078</v>
      </c>
      <c r="AJ186" s="211">
        <f t="shared" si="28"/>
        <v>1769.5</v>
      </c>
      <c r="AK186" s="212">
        <v>178</v>
      </c>
      <c r="AL186" s="212">
        <v>12630</v>
      </c>
      <c r="AM186" s="213">
        <f t="shared" si="29"/>
        <v>3157.5</v>
      </c>
      <c r="AN186" s="214">
        <v>153</v>
      </c>
      <c r="AO186" s="168">
        <v>10227</v>
      </c>
      <c r="AP186" s="167">
        <f t="shared" si="23"/>
        <v>2556.75</v>
      </c>
      <c r="AQ186" s="247">
        <v>93</v>
      </c>
      <c r="AR186" s="247">
        <v>6307</v>
      </c>
      <c r="AS186" s="246">
        <f t="shared" si="30"/>
        <v>1576.75</v>
      </c>
    </row>
    <row r="187" spans="1:45" ht="14.65" customHeight="1">
      <c r="A187" s="1">
        <v>185</v>
      </c>
      <c r="B187" s="6" t="s">
        <v>245</v>
      </c>
      <c r="C187" s="1" t="str">
        <f>VLOOKUP(B187,Remark!G:H,2,0)</f>
        <v>PCH</v>
      </c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208"/>
      <c r="Q187" s="70"/>
      <c r="R187" s="70"/>
      <c r="S187" s="70"/>
      <c r="T187" s="70"/>
      <c r="U187" s="70"/>
      <c r="V187" s="70"/>
      <c r="W187" s="70"/>
      <c r="X187" s="209">
        <f t="shared" si="24"/>
        <v>0</v>
      </c>
      <c r="Y187" s="208">
        <v>79</v>
      </c>
      <c r="Z187" s="70">
        <v>5169</v>
      </c>
      <c r="AA187" s="209">
        <f t="shared" si="25"/>
        <v>1292.25</v>
      </c>
      <c r="AB187" s="208">
        <v>138</v>
      </c>
      <c r="AC187" s="70">
        <v>8398</v>
      </c>
      <c r="AD187" s="209">
        <f t="shared" si="26"/>
        <v>2099.5</v>
      </c>
      <c r="AE187" s="209">
        <v>172</v>
      </c>
      <c r="AF187" s="211">
        <v>11904</v>
      </c>
      <c r="AG187" s="211">
        <f t="shared" si="27"/>
        <v>2976</v>
      </c>
      <c r="AH187" s="167">
        <v>226</v>
      </c>
      <c r="AI187" s="167">
        <v>14098</v>
      </c>
      <c r="AJ187" s="211">
        <f t="shared" si="28"/>
        <v>3524.5</v>
      </c>
      <c r="AK187" s="212">
        <v>125</v>
      </c>
      <c r="AL187" s="212">
        <v>8399</v>
      </c>
      <c r="AM187" s="213">
        <f t="shared" si="29"/>
        <v>2099.75</v>
      </c>
      <c r="AN187" s="214">
        <v>226</v>
      </c>
      <c r="AO187" s="168">
        <v>14538</v>
      </c>
      <c r="AP187" s="167">
        <f t="shared" si="23"/>
        <v>3634.5</v>
      </c>
      <c r="AQ187" s="247">
        <v>213</v>
      </c>
      <c r="AR187" s="247">
        <v>13959</v>
      </c>
      <c r="AS187" s="246">
        <f t="shared" si="30"/>
        <v>3489.75</v>
      </c>
    </row>
    <row r="188" spans="1:45" ht="14.65" customHeight="1">
      <c r="A188" s="1">
        <v>186</v>
      </c>
      <c r="B188" s="6" t="s">
        <v>246</v>
      </c>
      <c r="C188" s="1" t="str">
        <f>VLOOKUP(B188,Remark!G:H,2,0)</f>
        <v>PCH</v>
      </c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208"/>
      <c r="Q188" s="70"/>
      <c r="R188" s="70"/>
      <c r="S188" s="70"/>
      <c r="T188" s="70"/>
      <c r="U188" s="70"/>
      <c r="V188" s="70"/>
      <c r="W188" s="70"/>
      <c r="X188" s="209">
        <f t="shared" si="24"/>
        <v>0</v>
      </c>
      <c r="Y188" s="208">
        <v>24</v>
      </c>
      <c r="Z188" s="70">
        <v>1420</v>
      </c>
      <c r="AA188" s="209">
        <f t="shared" si="25"/>
        <v>355</v>
      </c>
      <c r="AB188" s="208">
        <v>69</v>
      </c>
      <c r="AC188" s="70">
        <v>4683</v>
      </c>
      <c r="AD188" s="209">
        <f t="shared" si="26"/>
        <v>1170.75</v>
      </c>
      <c r="AE188" s="209">
        <v>83</v>
      </c>
      <c r="AF188" s="211">
        <v>5557</v>
      </c>
      <c r="AG188" s="211">
        <f t="shared" si="27"/>
        <v>1389.25</v>
      </c>
      <c r="AH188" s="167">
        <v>104</v>
      </c>
      <c r="AI188" s="167">
        <v>6480</v>
      </c>
      <c r="AJ188" s="211">
        <f t="shared" si="28"/>
        <v>1620</v>
      </c>
      <c r="AK188" s="212">
        <v>175</v>
      </c>
      <c r="AL188" s="212">
        <v>11417</v>
      </c>
      <c r="AM188" s="213">
        <f t="shared" si="29"/>
        <v>2854.25</v>
      </c>
      <c r="AN188" s="214">
        <v>201</v>
      </c>
      <c r="AO188" s="168">
        <v>13735</v>
      </c>
      <c r="AP188" s="167">
        <f t="shared" si="23"/>
        <v>3433.75</v>
      </c>
      <c r="AQ188" s="247">
        <v>240</v>
      </c>
      <c r="AR188" s="247">
        <v>17656</v>
      </c>
      <c r="AS188" s="246">
        <f t="shared" si="30"/>
        <v>4414</v>
      </c>
    </row>
    <row r="189" spans="1:45" ht="14.65" customHeight="1">
      <c r="A189" s="1">
        <v>187</v>
      </c>
      <c r="B189" s="6" t="s">
        <v>247</v>
      </c>
      <c r="C189" s="1" t="str">
        <f>VLOOKUP(B189,Remark!G:H,2,0)</f>
        <v>PCH</v>
      </c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208"/>
      <c r="Q189" s="70"/>
      <c r="R189" s="70"/>
      <c r="S189" s="70"/>
      <c r="T189" s="70"/>
      <c r="U189" s="70"/>
      <c r="V189" s="70"/>
      <c r="W189" s="70"/>
      <c r="X189" s="209">
        <f t="shared" si="24"/>
        <v>0</v>
      </c>
      <c r="Y189" s="208">
        <v>29</v>
      </c>
      <c r="Z189" s="70">
        <v>2163</v>
      </c>
      <c r="AA189" s="209">
        <f t="shared" si="25"/>
        <v>540.75</v>
      </c>
      <c r="AB189" s="208">
        <v>50</v>
      </c>
      <c r="AC189" s="70">
        <v>2870</v>
      </c>
      <c r="AD189" s="209">
        <f t="shared" si="26"/>
        <v>717.5</v>
      </c>
      <c r="AE189" s="209">
        <v>68</v>
      </c>
      <c r="AF189" s="211">
        <v>4388</v>
      </c>
      <c r="AG189" s="211">
        <f t="shared" si="27"/>
        <v>1097</v>
      </c>
      <c r="AH189" s="167">
        <v>68</v>
      </c>
      <c r="AI189" s="167">
        <v>4088</v>
      </c>
      <c r="AJ189" s="211">
        <f t="shared" si="28"/>
        <v>1022</v>
      </c>
      <c r="AK189" s="212">
        <v>165</v>
      </c>
      <c r="AL189" s="212">
        <v>10907</v>
      </c>
      <c r="AM189" s="213">
        <f t="shared" si="29"/>
        <v>2726.75</v>
      </c>
      <c r="AN189" s="214">
        <v>103</v>
      </c>
      <c r="AO189" s="168">
        <v>6465</v>
      </c>
      <c r="AP189" s="167">
        <f t="shared" si="23"/>
        <v>1616.25</v>
      </c>
      <c r="AQ189" s="247">
        <v>65</v>
      </c>
      <c r="AR189" s="247">
        <v>4531</v>
      </c>
      <c r="AS189" s="246">
        <f t="shared" si="30"/>
        <v>1132.75</v>
      </c>
    </row>
    <row r="190" spans="1:45" ht="14.65" customHeight="1">
      <c r="A190" s="1">
        <v>188</v>
      </c>
      <c r="B190" s="6" t="s">
        <v>248</v>
      </c>
      <c r="C190" s="1" t="str">
        <f>VLOOKUP(B190,Remark!G:H,2,0)</f>
        <v>PCH</v>
      </c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208"/>
      <c r="Q190" s="70"/>
      <c r="R190" s="70"/>
      <c r="S190" s="70"/>
      <c r="T190" s="70"/>
      <c r="U190" s="70"/>
      <c r="V190" s="70"/>
      <c r="W190" s="70"/>
      <c r="X190" s="209">
        <f t="shared" si="24"/>
        <v>0</v>
      </c>
      <c r="Y190" s="208">
        <v>29</v>
      </c>
      <c r="Z190" s="70">
        <v>1851</v>
      </c>
      <c r="AA190" s="209">
        <f t="shared" si="25"/>
        <v>462.75</v>
      </c>
      <c r="AB190" s="208">
        <v>51</v>
      </c>
      <c r="AC190" s="70">
        <v>3393</v>
      </c>
      <c r="AD190" s="209">
        <f t="shared" si="26"/>
        <v>848.25</v>
      </c>
      <c r="AE190" s="209">
        <v>60</v>
      </c>
      <c r="AF190" s="211">
        <v>4648</v>
      </c>
      <c r="AG190" s="211">
        <f t="shared" si="27"/>
        <v>1162</v>
      </c>
      <c r="AH190" s="167">
        <v>146</v>
      </c>
      <c r="AI190" s="167">
        <v>8262</v>
      </c>
      <c r="AJ190" s="211">
        <f t="shared" si="28"/>
        <v>2065.5</v>
      </c>
      <c r="AK190" s="212">
        <v>74</v>
      </c>
      <c r="AL190" s="212">
        <v>3906</v>
      </c>
      <c r="AM190" s="213">
        <f t="shared" si="29"/>
        <v>976.5</v>
      </c>
      <c r="AN190" s="214">
        <v>88</v>
      </c>
      <c r="AO190" s="168">
        <v>6224</v>
      </c>
      <c r="AP190" s="167">
        <f t="shared" si="23"/>
        <v>1556</v>
      </c>
      <c r="AQ190" s="247">
        <v>80</v>
      </c>
      <c r="AR190" s="247">
        <v>5152</v>
      </c>
      <c r="AS190" s="246">
        <f t="shared" si="30"/>
        <v>1288</v>
      </c>
    </row>
    <row r="191" spans="1:45" ht="14.65" customHeight="1">
      <c r="A191" s="1">
        <v>189</v>
      </c>
      <c r="B191" s="6" t="s">
        <v>249</v>
      </c>
      <c r="C191" s="1" t="str">
        <f>VLOOKUP(B191,Remark!G:H,2,0)</f>
        <v>PCH</v>
      </c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208"/>
      <c r="Q191" s="70"/>
      <c r="R191" s="70"/>
      <c r="S191" s="70"/>
      <c r="T191" s="70"/>
      <c r="U191" s="70"/>
      <c r="V191" s="70"/>
      <c r="W191" s="70"/>
      <c r="X191" s="209">
        <f t="shared" si="24"/>
        <v>0</v>
      </c>
      <c r="Y191" s="208">
        <v>42</v>
      </c>
      <c r="Z191" s="70">
        <v>2918</v>
      </c>
      <c r="AA191" s="209">
        <f t="shared" si="25"/>
        <v>729.5</v>
      </c>
      <c r="AB191" s="208">
        <v>82</v>
      </c>
      <c r="AC191" s="70">
        <v>5658</v>
      </c>
      <c r="AD191" s="209">
        <f t="shared" si="26"/>
        <v>1414.5</v>
      </c>
      <c r="AE191" s="209">
        <v>45</v>
      </c>
      <c r="AF191" s="211">
        <v>3831</v>
      </c>
      <c r="AG191" s="211">
        <f t="shared" si="27"/>
        <v>957.75</v>
      </c>
      <c r="AH191" s="167">
        <v>108</v>
      </c>
      <c r="AI191" s="167">
        <v>8296</v>
      </c>
      <c r="AJ191" s="211">
        <f t="shared" si="28"/>
        <v>2074</v>
      </c>
      <c r="AK191" s="212">
        <v>125</v>
      </c>
      <c r="AL191" s="212">
        <v>7979</v>
      </c>
      <c r="AM191" s="213">
        <f t="shared" si="29"/>
        <v>1994.75</v>
      </c>
      <c r="AN191" s="214">
        <v>82</v>
      </c>
      <c r="AO191" s="168">
        <v>5630</v>
      </c>
      <c r="AP191" s="167">
        <f t="shared" si="23"/>
        <v>1407.5</v>
      </c>
      <c r="AQ191" s="247">
        <v>100</v>
      </c>
      <c r="AR191" s="247">
        <v>6544</v>
      </c>
      <c r="AS191" s="246">
        <f t="shared" si="30"/>
        <v>1636</v>
      </c>
    </row>
    <row r="192" spans="1:45" ht="14.65" customHeight="1">
      <c r="A192" s="1">
        <v>190</v>
      </c>
      <c r="B192" s="6" t="s">
        <v>250</v>
      </c>
      <c r="C192" s="1" t="str">
        <f>VLOOKUP(B192,Remark!G:H,2,0)</f>
        <v>PCH</v>
      </c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208"/>
      <c r="Q192" s="70"/>
      <c r="R192" s="70"/>
      <c r="S192" s="70"/>
      <c r="T192" s="70"/>
      <c r="U192" s="70"/>
      <c r="V192" s="70"/>
      <c r="W192" s="70"/>
      <c r="X192" s="209">
        <f t="shared" si="24"/>
        <v>0</v>
      </c>
      <c r="Y192" s="208">
        <v>28</v>
      </c>
      <c r="Z192" s="70">
        <v>2024</v>
      </c>
      <c r="AA192" s="209">
        <f t="shared" si="25"/>
        <v>506</v>
      </c>
      <c r="AB192" s="208">
        <v>59</v>
      </c>
      <c r="AC192" s="70">
        <v>4545</v>
      </c>
      <c r="AD192" s="209">
        <f t="shared" si="26"/>
        <v>1136.25</v>
      </c>
      <c r="AE192" s="209">
        <v>102</v>
      </c>
      <c r="AF192" s="211">
        <v>8830</v>
      </c>
      <c r="AG192" s="211">
        <f t="shared" si="27"/>
        <v>2207.5</v>
      </c>
      <c r="AH192" s="167">
        <v>130</v>
      </c>
      <c r="AI192" s="167">
        <v>10162</v>
      </c>
      <c r="AJ192" s="211">
        <f t="shared" si="28"/>
        <v>2540.5</v>
      </c>
      <c r="AK192" s="212">
        <v>55</v>
      </c>
      <c r="AL192" s="212">
        <v>4277</v>
      </c>
      <c r="AM192" s="213">
        <f t="shared" si="29"/>
        <v>1069.25</v>
      </c>
      <c r="AN192" s="214">
        <v>103</v>
      </c>
      <c r="AO192" s="168">
        <v>6985</v>
      </c>
      <c r="AP192" s="167">
        <f t="shared" si="23"/>
        <v>1746.25</v>
      </c>
      <c r="AQ192" s="247">
        <v>190</v>
      </c>
      <c r="AR192" s="247">
        <v>10606</v>
      </c>
      <c r="AS192" s="246">
        <f t="shared" si="30"/>
        <v>2651.5</v>
      </c>
    </row>
    <row r="193" spans="1:45" ht="14.65" customHeight="1">
      <c r="A193" s="1">
        <v>191</v>
      </c>
      <c r="B193" s="6" t="s">
        <v>251</v>
      </c>
      <c r="C193" s="1" t="str">
        <f>VLOOKUP(B193,Remark!G:H,2,0)</f>
        <v>Kerry</v>
      </c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208"/>
      <c r="Q193" s="70"/>
      <c r="R193" s="70"/>
      <c r="S193" s="70"/>
      <c r="T193" s="70"/>
      <c r="U193" s="70"/>
      <c r="V193" s="70"/>
      <c r="W193" s="70"/>
      <c r="X193" s="209">
        <f t="shared" si="24"/>
        <v>0</v>
      </c>
      <c r="Y193" s="208">
        <v>37</v>
      </c>
      <c r="Z193" s="70">
        <v>3043</v>
      </c>
      <c r="AA193" s="209">
        <f t="shared" si="25"/>
        <v>760.75</v>
      </c>
      <c r="AB193" s="208">
        <v>84</v>
      </c>
      <c r="AC193" s="70">
        <v>6520</v>
      </c>
      <c r="AD193" s="209">
        <f t="shared" si="26"/>
        <v>1630</v>
      </c>
      <c r="AE193" s="209">
        <v>124</v>
      </c>
      <c r="AF193" s="211">
        <v>8420</v>
      </c>
      <c r="AG193" s="211">
        <f t="shared" si="27"/>
        <v>2105</v>
      </c>
      <c r="AH193" s="167">
        <v>137</v>
      </c>
      <c r="AI193" s="167">
        <v>8431</v>
      </c>
      <c r="AJ193" s="211">
        <f t="shared" si="28"/>
        <v>2107.75</v>
      </c>
      <c r="AK193" s="212">
        <v>177</v>
      </c>
      <c r="AL193" s="212">
        <v>11487</v>
      </c>
      <c r="AM193" s="213">
        <f t="shared" si="29"/>
        <v>2871.75</v>
      </c>
      <c r="AN193" s="214">
        <v>262</v>
      </c>
      <c r="AO193" s="168">
        <v>19642</v>
      </c>
      <c r="AP193" s="167">
        <f t="shared" si="23"/>
        <v>4910.5</v>
      </c>
      <c r="AQ193" s="247">
        <v>343</v>
      </c>
      <c r="AR193" s="247">
        <v>26045</v>
      </c>
      <c r="AS193" s="246">
        <f t="shared" si="30"/>
        <v>6511.25</v>
      </c>
    </row>
    <row r="194" spans="1:45" ht="14.65" customHeight="1">
      <c r="A194" s="1">
        <v>192</v>
      </c>
      <c r="B194" s="6" t="s">
        <v>252</v>
      </c>
      <c r="C194" s="1" t="str">
        <f>VLOOKUP(B194,Remark!G:H,2,0)</f>
        <v>SCON</v>
      </c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208"/>
      <c r="Q194" s="70"/>
      <c r="R194" s="70"/>
      <c r="S194" s="70"/>
      <c r="T194" s="70"/>
      <c r="U194" s="70"/>
      <c r="V194" s="70"/>
      <c r="W194" s="70"/>
      <c r="X194" s="209">
        <f t="shared" si="24"/>
        <v>0</v>
      </c>
      <c r="Y194" s="208">
        <v>98</v>
      </c>
      <c r="Z194" s="70">
        <v>6490</v>
      </c>
      <c r="AA194" s="209">
        <f t="shared" si="25"/>
        <v>1622.5</v>
      </c>
      <c r="AB194" s="208">
        <v>113</v>
      </c>
      <c r="AC194" s="70">
        <v>8315</v>
      </c>
      <c r="AD194" s="209">
        <f t="shared" si="26"/>
        <v>2078.75</v>
      </c>
      <c r="AE194" s="209">
        <v>100</v>
      </c>
      <c r="AF194" s="211">
        <v>7084</v>
      </c>
      <c r="AG194" s="211">
        <f t="shared" si="27"/>
        <v>1771</v>
      </c>
      <c r="AH194" s="167">
        <v>104</v>
      </c>
      <c r="AI194" s="167">
        <v>5864</v>
      </c>
      <c r="AJ194" s="211">
        <f t="shared" si="28"/>
        <v>1466</v>
      </c>
      <c r="AK194" s="212">
        <v>214</v>
      </c>
      <c r="AL194" s="212">
        <v>16174</v>
      </c>
      <c r="AM194" s="213">
        <f t="shared" si="29"/>
        <v>4043.5</v>
      </c>
      <c r="AN194" s="214">
        <v>178</v>
      </c>
      <c r="AO194" s="217">
        <v>11786</v>
      </c>
      <c r="AP194" s="167">
        <f t="shared" si="23"/>
        <v>2946.5</v>
      </c>
      <c r="AQ194" s="247">
        <v>152</v>
      </c>
      <c r="AR194" s="247">
        <v>10192</v>
      </c>
      <c r="AS194" s="246">
        <f t="shared" si="30"/>
        <v>2548</v>
      </c>
    </row>
    <row r="195" spans="1:45" ht="14.65" customHeight="1">
      <c r="A195" s="1">
        <v>193</v>
      </c>
      <c r="B195" s="6" t="s">
        <v>253</v>
      </c>
      <c r="C195" s="1" t="str">
        <f>VLOOKUP(B195,Remark!G:H,2,0)</f>
        <v>PINK</v>
      </c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208"/>
      <c r="Q195" s="70"/>
      <c r="R195" s="70"/>
      <c r="S195" s="70"/>
      <c r="T195" s="70"/>
      <c r="U195" s="70"/>
      <c r="V195" s="70"/>
      <c r="W195" s="70"/>
      <c r="X195" s="209">
        <f t="shared" si="24"/>
        <v>0</v>
      </c>
      <c r="Y195" s="208">
        <v>51</v>
      </c>
      <c r="Z195" s="70">
        <v>3245</v>
      </c>
      <c r="AA195" s="209">
        <f t="shared" si="25"/>
        <v>811.25</v>
      </c>
      <c r="AB195" s="208">
        <v>93</v>
      </c>
      <c r="AC195" s="70">
        <v>6147</v>
      </c>
      <c r="AD195" s="209">
        <f t="shared" si="26"/>
        <v>1536.75</v>
      </c>
      <c r="AE195" s="209">
        <v>66</v>
      </c>
      <c r="AF195" s="211">
        <v>4254</v>
      </c>
      <c r="AG195" s="211">
        <f t="shared" si="27"/>
        <v>1063.5</v>
      </c>
      <c r="AH195" s="167">
        <v>71</v>
      </c>
      <c r="AI195" s="167">
        <v>4269</v>
      </c>
      <c r="AJ195" s="211">
        <f t="shared" si="28"/>
        <v>1067.25</v>
      </c>
      <c r="AK195" s="212">
        <v>163</v>
      </c>
      <c r="AL195" s="212">
        <v>10713</v>
      </c>
      <c r="AM195" s="213">
        <f t="shared" si="29"/>
        <v>2678.25</v>
      </c>
      <c r="AN195" s="214">
        <v>149</v>
      </c>
      <c r="AO195" s="217">
        <v>9247</v>
      </c>
      <c r="AP195" s="167">
        <f t="shared" ref="AP195:AP258" si="31">AO195*25%</f>
        <v>2311.75</v>
      </c>
      <c r="AQ195" s="247">
        <v>104</v>
      </c>
      <c r="AR195" s="247">
        <v>6616</v>
      </c>
      <c r="AS195" s="246">
        <f t="shared" si="30"/>
        <v>1654</v>
      </c>
    </row>
    <row r="196" spans="1:45" ht="14.65" customHeight="1">
      <c r="A196" s="1">
        <v>194</v>
      </c>
      <c r="B196" s="6" t="s">
        <v>254</v>
      </c>
      <c r="C196" s="1" t="str">
        <f>VLOOKUP(B196,Remark!G:H,2,0)</f>
        <v>PINK</v>
      </c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208"/>
      <c r="Q196" s="70"/>
      <c r="R196" s="70"/>
      <c r="S196" s="70"/>
      <c r="T196" s="70"/>
      <c r="U196" s="70"/>
      <c r="V196" s="70"/>
      <c r="W196" s="70"/>
      <c r="X196" s="209">
        <f t="shared" ref="X196:X259" si="32">W196*25%</f>
        <v>0</v>
      </c>
      <c r="Y196" s="208">
        <v>71</v>
      </c>
      <c r="Z196" s="70">
        <v>3993</v>
      </c>
      <c r="AA196" s="209">
        <f t="shared" ref="AA196:AA259" si="33">Z196*25%</f>
        <v>998.25</v>
      </c>
      <c r="AB196" s="208">
        <v>78</v>
      </c>
      <c r="AC196" s="70">
        <v>5646</v>
      </c>
      <c r="AD196" s="209">
        <f t="shared" ref="AD196:AD259" si="34">AC196*25%</f>
        <v>1411.5</v>
      </c>
      <c r="AE196" s="209">
        <v>75</v>
      </c>
      <c r="AF196" s="211">
        <v>4781</v>
      </c>
      <c r="AG196" s="211">
        <f t="shared" ref="AG196:AG259" si="35">AF196*25%</f>
        <v>1195.25</v>
      </c>
      <c r="AH196" s="167">
        <v>102</v>
      </c>
      <c r="AI196" s="167">
        <v>6370</v>
      </c>
      <c r="AJ196" s="211">
        <f t="shared" ref="AJ196:AJ259" si="36">AI196*25%</f>
        <v>1592.5</v>
      </c>
      <c r="AK196" s="212">
        <v>155</v>
      </c>
      <c r="AL196" s="212">
        <v>9133</v>
      </c>
      <c r="AM196" s="213">
        <f t="shared" ref="AM196:AM259" si="37">AL196*25%</f>
        <v>2283.25</v>
      </c>
      <c r="AN196" s="214">
        <v>88</v>
      </c>
      <c r="AO196" s="217">
        <v>5440</v>
      </c>
      <c r="AP196" s="167">
        <f t="shared" si="31"/>
        <v>1360</v>
      </c>
      <c r="AQ196" s="247">
        <v>89</v>
      </c>
      <c r="AR196" s="247">
        <v>4847</v>
      </c>
      <c r="AS196" s="246">
        <f t="shared" ref="AS196:AS259" si="38">AR196*25%</f>
        <v>1211.75</v>
      </c>
    </row>
    <row r="197" spans="1:45" ht="14.65" customHeight="1">
      <c r="A197" s="1">
        <v>195</v>
      </c>
      <c r="B197" s="6" t="s">
        <v>255</v>
      </c>
      <c r="C197" s="1" t="str">
        <f>VLOOKUP(B197,Remark!G:H,2,0)</f>
        <v>PINK</v>
      </c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208"/>
      <c r="Q197" s="70"/>
      <c r="R197" s="70"/>
      <c r="S197" s="70"/>
      <c r="T197" s="70"/>
      <c r="U197" s="70"/>
      <c r="V197" s="70"/>
      <c r="W197" s="70"/>
      <c r="X197" s="209">
        <f t="shared" si="32"/>
        <v>0</v>
      </c>
      <c r="Y197" s="208">
        <v>113</v>
      </c>
      <c r="Z197" s="70">
        <v>8371</v>
      </c>
      <c r="AA197" s="209">
        <f t="shared" si="33"/>
        <v>2092.75</v>
      </c>
      <c r="AB197" s="208">
        <v>71</v>
      </c>
      <c r="AC197" s="70">
        <v>4585</v>
      </c>
      <c r="AD197" s="209">
        <f t="shared" si="34"/>
        <v>1146.25</v>
      </c>
      <c r="AE197" s="209">
        <v>98</v>
      </c>
      <c r="AF197" s="211">
        <v>5822</v>
      </c>
      <c r="AG197" s="211">
        <f t="shared" si="35"/>
        <v>1455.5</v>
      </c>
      <c r="AH197" s="167">
        <v>174</v>
      </c>
      <c r="AI197" s="167">
        <v>10162</v>
      </c>
      <c r="AJ197" s="211">
        <f t="shared" si="36"/>
        <v>2540.5</v>
      </c>
      <c r="AK197" s="212">
        <v>62</v>
      </c>
      <c r="AL197" s="212">
        <v>4510</v>
      </c>
      <c r="AM197" s="213">
        <f t="shared" si="37"/>
        <v>1127.5</v>
      </c>
      <c r="AN197" s="214">
        <v>11</v>
      </c>
      <c r="AO197" s="217">
        <v>385</v>
      </c>
      <c r="AP197" s="167">
        <f t="shared" si="31"/>
        <v>96.25</v>
      </c>
      <c r="AQ197" s="247">
        <v>189</v>
      </c>
      <c r="AR197" s="247">
        <v>12287</v>
      </c>
      <c r="AS197" s="246">
        <f t="shared" si="38"/>
        <v>3071.75</v>
      </c>
    </row>
    <row r="198" spans="1:45" ht="14.65" customHeight="1">
      <c r="A198" s="1">
        <v>196</v>
      </c>
      <c r="B198" s="6" t="s">
        <v>256</v>
      </c>
      <c r="C198" s="1" t="str">
        <f>VLOOKUP(B198,Remark!G:H,2,0)</f>
        <v>PINK</v>
      </c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208"/>
      <c r="Q198" s="70"/>
      <c r="R198" s="70"/>
      <c r="S198" s="70"/>
      <c r="T198" s="70"/>
      <c r="U198" s="70"/>
      <c r="V198" s="70"/>
      <c r="W198" s="70"/>
      <c r="X198" s="209">
        <f t="shared" si="32"/>
        <v>0</v>
      </c>
      <c r="Y198" s="208">
        <v>85</v>
      </c>
      <c r="Z198" s="70">
        <v>6219</v>
      </c>
      <c r="AA198" s="209">
        <f t="shared" si="33"/>
        <v>1554.75</v>
      </c>
      <c r="AB198" s="208">
        <v>212</v>
      </c>
      <c r="AC198" s="70">
        <v>15208</v>
      </c>
      <c r="AD198" s="209">
        <f t="shared" si="34"/>
        <v>3802</v>
      </c>
      <c r="AE198" s="209">
        <v>165</v>
      </c>
      <c r="AF198" s="211">
        <v>12695</v>
      </c>
      <c r="AG198" s="211">
        <f t="shared" si="35"/>
        <v>3173.75</v>
      </c>
      <c r="AH198" s="167">
        <v>302</v>
      </c>
      <c r="AI198" s="167">
        <v>23258</v>
      </c>
      <c r="AJ198" s="211">
        <f t="shared" si="36"/>
        <v>5814.5</v>
      </c>
      <c r="AK198" s="212">
        <v>240</v>
      </c>
      <c r="AL198" s="212">
        <v>13964</v>
      </c>
      <c r="AM198" s="213">
        <f t="shared" si="37"/>
        <v>3491</v>
      </c>
      <c r="AN198" s="214">
        <v>256</v>
      </c>
      <c r="AO198" s="217">
        <v>18784</v>
      </c>
      <c r="AP198" s="167">
        <f t="shared" si="31"/>
        <v>4696</v>
      </c>
      <c r="AQ198" s="247">
        <v>202</v>
      </c>
      <c r="AR198" s="247">
        <v>15414</v>
      </c>
      <c r="AS198" s="246">
        <f t="shared" si="38"/>
        <v>3853.5</v>
      </c>
    </row>
    <row r="199" spans="1:45" ht="14.65" customHeight="1">
      <c r="A199" s="1">
        <v>197</v>
      </c>
      <c r="B199" s="6" t="s">
        <v>257</v>
      </c>
      <c r="C199" s="1" t="str">
        <f>VLOOKUP(B199,Remark!G:H,2,0)</f>
        <v>PINK</v>
      </c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208"/>
      <c r="Q199" s="70"/>
      <c r="R199" s="70"/>
      <c r="S199" s="70"/>
      <c r="T199" s="70"/>
      <c r="U199" s="70"/>
      <c r="V199" s="70"/>
      <c r="W199" s="70"/>
      <c r="X199" s="209">
        <f t="shared" si="32"/>
        <v>0</v>
      </c>
      <c r="Y199" s="208">
        <v>91</v>
      </c>
      <c r="Z199" s="70">
        <v>5801</v>
      </c>
      <c r="AA199" s="209">
        <f t="shared" si="33"/>
        <v>1450.25</v>
      </c>
      <c r="AB199" s="208">
        <v>114</v>
      </c>
      <c r="AC199" s="70">
        <v>7498</v>
      </c>
      <c r="AD199" s="209">
        <f t="shared" si="34"/>
        <v>1874.5</v>
      </c>
      <c r="AE199" s="209">
        <v>127</v>
      </c>
      <c r="AF199" s="211">
        <v>8689</v>
      </c>
      <c r="AG199" s="211">
        <f t="shared" si="35"/>
        <v>2172.25</v>
      </c>
      <c r="AH199" s="167">
        <v>117</v>
      </c>
      <c r="AI199" s="167">
        <v>7667</v>
      </c>
      <c r="AJ199" s="211">
        <f t="shared" si="36"/>
        <v>1916.75</v>
      </c>
      <c r="AK199" s="212">
        <v>287</v>
      </c>
      <c r="AL199" s="212">
        <v>23897</v>
      </c>
      <c r="AM199" s="213">
        <f t="shared" si="37"/>
        <v>5974.25</v>
      </c>
      <c r="AN199" s="214">
        <v>290</v>
      </c>
      <c r="AO199" s="217">
        <v>23914</v>
      </c>
      <c r="AP199" s="167">
        <f t="shared" si="31"/>
        <v>5978.5</v>
      </c>
      <c r="AQ199" s="247">
        <v>167</v>
      </c>
      <c r="AR199" s="247">
        <v>13529</v>
      </c>
      <c r="AS199" s="246">
        <f t="shared" si="38"/>
        <v>3382.25</v>
      </c>
    </row>
    <row r="200" spans="1:45" ht="14.65" customHeight="1">
      <c r="A200" s="1">
        <v>198</v>
      </c>
      <c r="B200" s="6" t="s">
        <v>258</v>
      </c>
      <c r="C200" s="1" t="str">
        <f>VLOOKUP(B200,Remark!G:H,2,0)</f>
        <v>PINK</v>
      </c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208"/>
      <c r="Q200" s="70"/>
      <c r="R200" s="70"/>
      <c r="S200" s="70"/>
      <c r="T200" s="70"/>
      <c r="U200" s="70"/>
      <c r="V200" s="70"/>
      <c r="W200" s="70"/>
      <c r="X200" s="209">
        <f t="shared" si="32"/>
        <v>0</v>
      </c>
      <c r="Y200" s="208">
        <v>63</v>
      </c>
      <c r="Z200" s="70">
        <v>4429</v>
      </c>
      <c r="AA200" s="209">
        <f t="shared" si="33"/>
        <v>1107.25</v>
      </c>
      <c r="AB200" s="208">
        <v>277</v>
      </c>
      <c r="AC200" s="70">
        <v>19235</v>
      </c>
      <c r="AD200" s="209">
        <f t="shared" si="34"/>
        <v>4808.75</v>
      </c>
      <c r="AE200" s="209">
        <v>219</v>
      </c>
      <c r="AF200" s="211">
        <v>15573</v>
      </c>
      <c r="AG200" s="211">
        <f t="shared" si="35"/>
        <v>3893.25</v>
      </c>
      <c r="AH200" s="167">
        <v>317</v>
      </c>
      <c r="AI200" s="167">
        <v>18811</v>
      </c>
      <c r="AJ200" s="211">
        <f t="shared" si="36"/>
        <v>4702.75</v>
      </c>
      <c r="AK200" s="212">
        <v>240</v>
      </c>
      <c r="AL200" s="212">
        <v>18804</v>
      </c>
      <c r="AM200" s="213">
        <f t="shared" si="37"/>
        <v>4701</v>
      </c>
      <c r="AN200" s="214">
        <v>440</v>
      </c>
      <c r="AO200" s="217">
        <v>27936</v>
      </c>
      <c r="AP200" s="167">
        <f t="shared" si="31"/>
        <v>6984</v>
      </c>
      <c r="AQ200" s="247">
        <v>412</v>
      </c>
      <c r="AR200" s="247">
        <v>25012</v>
      </c>
      <c r="AS200" s="246">
        <f t="shared" si="38"/>
        <v>6253</v>
      </c>
    </row>
    <row r="201" spans="1:45" ht="14.65" customHeight="1">
      <c r="A201" s="1">
        <v>199</v>
      </c>
      <c r="B201" s="43" t="s">
        <v>916</v>
      </c>
      <c r="C201" s="1" t="str">
        <f>VLOOKUP(B201,Remark!G:H,2,0)</f>
        <v>NKAM</v>
      </c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208"/>
      <c r="Q201" s="70"/>
      <c r="R201" s="70"/>
      <c r="S201" s="70"/>
      <c r="T201" s="70"/>
      <c r="U201" s="70"/>
      <c r="V201" s="70"/>
      <c r="W201" s="70"/>
      <c r="X201" s="209">
        <f t="shared" si="32"/>
        <v>0</v>
      </c>
      <c r="Y201" s="208">
        <v>39</v>
      </c>
      <c r="Z201" s="70">
        <v>2269</v>
      </c>
      <c r="AA201" s="209">
        <f t="shared" si="33"/>
        <v>567.25</v>
      </c>
      <c r="AB201" s="208">
        <v>121</v>
      </c>
      <c r="AC201" s="70">
        <v>7511</v>
      </c>
      <c r="AD201" s="209">
        <f t="shared" si="34"/>
        <v>1877.75</v>
      </c>
      <c r="AE201" s="209">
        <v>214</v>
      </c>
      <c r="AF201" s="211">
        <v>11070</v>
      </c>
      <c r="AG201" s="211">
        <f t="shared" si="35"/>
        <v>2767.5</v>
      </c>
      <c r="AH201" s="167">
        <v>157</v>
      </c>
      <c r="AI201" s="167">
        <v>8147</v>
      </c>
      <c r="AJ201" s="211">
        <f t="shared" si="36"/>
        <v>2036.75</v>
      </c>
      <c r="AK201" s="212">
        <v>240</v>
      </c>
      <c r="AL201" s="212">
        <v>16336</v>
      </c>
      <c r="AM201" s="213">
        <f t="shared" si="37"/>
        <v>4084</v>
      </c>
      <c r="AN201" s="214">
        <v>127</v>
      </c>
      <c r="AO201" s="217">
        <v>7521</v>
      </c>
      <c r="AP201" s="167">
        <f t="shared" si="31"/>
        <v>1880.25</v>
      </c>
      <c r="AQ201" s="247">
        <v>113</v>
      </c>
      <c r="AR201" s="247">
        <v>6687</v>
      </c>
      <c r="AS201" s="246">
        <f t="shared" si="38"/>
        <v>1671.75</v>
      </c>
    </row>
    <row r="202" spans="1:45" ht="14.65" customHeight="1">
      <c r="A202" s="1">
        <v>200</v>
      </c>
      <c r="B202" s="43" t="s">
        <v>917</v>
      </c>
      <c r="C202" s="1" t="str">
        <f>VLOOKUP(B202,Remark!G:H,2,0)</f>
        <v>BKAE</v>
      </c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208"/>
      <c r="Q202" s="70"/>
      <c r="R202" s="70"/>
      <c r="S202" s="70"/>
      <c r="T202" s="70"/>
      <c r="U202" s="70"/>
      <c r="V202" s="70"/>
      <c r="W202" s="70"/>
      <c r="X202" s="209">
        <f t="shared" si="32"/>
        <v>0</v>
      </c>
      <c r="Y202" s="208">
        <v>67</v>
      </c>
      <c r="Z202" s="70">
        <v>4733</v>
      </c>
      <c r="AA202" s="209">
        <f t="shared" si="33"/>
        <v>1183.25</v>
      </c>
      <c r="AB202" s="208">
        <v>140</v>
      </c>
      <c r="AC202" s="70">
        <v>9416</v>
      </c>
      <c r="AD202" s="209">
        <f t="shared" si="34"/>
        <v>2354</v>
      </c>
      <c r="AE202" s="209">
        <v>133</v>
      </c>
      <c r="AF202" s="211">
        <v>8595</v>
      </c>
      <c r="AG202" s="211">
        <f t="shared" si="35"/>
        <v>2148.75</v>
      </c>
      <c r="AH202" s="167">
        <v>83</v>
      </c>
      <c r="AI202" s="167">
        <v>5349</v>
      </c>
      <c r="AJ202" s="211">
        <f t="shared" si="36"/>
        <v>1337.25</v>
      </c>
      <c r="AK202" s="212">
        <v>132</v>
      </c>
      <c r="AL202" s="212">
        <v>7544</v>
      </c>
      <c r="AM202" s="213">
        <f t="shared" si="37"/>
        <v>1886</v>
      </c>
      <c r="AN202" s="214">
        <v>149</v>
      </c>
      <c r="AO202" s="217">
        <v>9047</v>
      </c>
      <c r="AP202" s="167">
        <f t="shared" si="31"/>
        <v>2261.75</v>
      </c>
      <c r="AQ202" s="247">
        <v>127</v>
      </c>
      <c r="AR202" s="247">
        <v>7537</v>
      </c>
      <c r="AS202" s="246">
        <f t="shared" si="38"/>
        <v>1884.25</v>
      </c>
    </row>
    <row r="203" spans="1:45" ht="14.65" customHeight="1">
      <c r="A203" s="1">
        <v>201</v>
      </c>
      <c r="B203" s="43" t="s">
        <v>260</v>
      </c>
      <c r="C203" s="1" t="str">
        <f>VLOOKUP(B203,Remark!G:H,2,0)</f>
        <v>BKAE</v>
      </c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208"/>
      <c r="Q203" s="70"/>
      <c r="R203" s="70"/>
      <c r="S203" s="70"/>
      <c r="T203" s="70"/>
      <c r="U203" s="70"/>
      <c r="V203" s="70"/>
      <c r="W203" s="70"/>
      <c r="X203" s="209">
        <f t="shared" si="32"/>
        <v>0</v>
      </c>
      <c r="Y203" s="208">
        <v>38</v>
      </c>
      <c r="Z203" s="70">
        <v>2282</v>
      </c>
      <c r="AA203" s="209">
        <f t="shared" si="33"/>
        <v>570.5</v>
      </c>
      <c r="AB203" s="208">
        <v>84</v>
      </c>
      <c r="AC203" s="70">
        <v>4776</v>
      </c>
      <c r="AD203" s="209">
        <f t="shared" si="34"/>
        <v>1194</v>
      </c>
      <c r="AE203" s="209">
        <v>76</v>
      </c>
      <c r="AF203" s="211">
        <v>4684</v>
      </c>
      <c r="AG203" s="211">
        <f t="shared" si="35"/>
        <v>1171</v>
      </c>
      <c r="AH203" s="167">
        <v>92</v>
      </c>
      <c r="AI203" s="167">
        <v>4668</v>
      </c>
      <c r="AJ203" s="211">
        <f t="shared" si="36"/>
        <v>1167</v>
      </c>
      <c r="AK203" s="212">
        <v>132</v>
      </c>
      <c r="AL203" s="212">
        <v>8092</v>
      </c>
      <c r="AM203" s="213">
        <f t="shared" si="37"/>
        <v>2023</v>
      </c>
      <c r="AN203" s="214">
        <v>86</v>
      </c>
      <c r="AO203" s="217">
        <v>5166</v>
      </c>
      <c r="AP203" s="167">
        <f t="shared" si="31"/>
        <v>1291.5</v>
      </c>
      <c r="AQ203" s="247">
        <v>71</v>
      </c>
      <c r="AR203" s="247">
        <v>4541</v>
      </c>
      <c r="AS203" s="246">
        <f t="shared" si="38"/>
        <v>1135.25</v>
      </c>
    </row>
    <row r="204" spans="1:45" ht="14.65" customHeight="1">
      <c r="A204" s="1">
        <v>202</v>
      </c>
      <c r="B204" s="11" t="s">
        <v>918</v>
      </c>
      <c r="C204" s="1" t="str">
        <f>VLOOKUP(B204,Remark!G:H,2,0)</f>
        <v>BROM</v>
      </c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208"/>
      <c r="Q204" s="70"/>
      <c r="R204" s="70"/>
      <c r="S204" s="70"/>
      <c r="T204" s="70"/>
      <c r="U204" s="70"/>
      <c r="V204" s="70"/>
      <c r="W204" s="70"/>
      <c r="X204" s="209">
        <f t="shared" si="32"/>
        <v>0</v>
      </c>
      <c r="Y204" s="208">
        <v>41</v>
      </c>
      <c r="Z204" s="70">
        <v>3243</v>
      </c>
      <c r="AA204" s="209">
        <f t="shared" si="33"/>
        <v>810.75</v>
      </c>
      <c r="AB204" s="208">
        <v>98</v>
      </c>
      <c r="AC204" s="70">
        <v>6922</v>
      </c>
      <c r="AD204" s="209">
        <f t="shared" si="34"/>
        <v>1730.5</v>
      </c>
      <c r="AE204" s="209">
        <v>108</v>
      </c>
      <c r="AF204" s="211">
        <v>7268</v>
      </c>
      <c r="AG204" s="211">
        <f t="shared" si="35"/>
        <v>1817</v>
      </c>
      <c r="AH204" s="167">
        <v>162</v>
      </c>
      <c r="AI204" s="167">
        <v>10666</v>
      </c>
      <c r="AJ204" s="211">
        <f t="shared" si="36"/>
        <v>2666.5</v>
      </c>
      <c r="AK204" s="212">
        <v>86</v>
      </c>
      <c r="AL204" s="212">
        <v>4758</v>
      </c>
      <c r="AM204" s="213">
        <f t="shared" si="37"/>
        <v>1189.5</v>
      </c>
      <c r="AN204" s="214">
        <v>138</v>
      </c>
      <c r="AO204" s="217">
        <v>9318</v>
      </c>
      <c r="AP204" s="167">
        <f t="shared" si="31"/>
        <v>2329.5</v>
      </c>
      <c r="AQ204" s="247">
        <v>131</v>
      </c>
      <c r="AR204" s="247">
        <v>8805</v>
      </c>
      <c r="AS204" s="246">
        <f t="shared" si="38"/>
        <v>2201.25</v>
      </c>
    </row>
    <row r="205" spans="1:45" ht="14.65" customHeight="1">
      <c r="A205" s="1">
        <v>203</v>
      </c>
      <c r="B205" s="45" t="s">
        <v>841</v>
      </c>
      <c r="C205" s="1" t="str">
        <f>VLOOKUP(B205,Remark!G:H,2,0)</f>
        <v>Kerry</v>
      </c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209">
        <f t="shared" si="32"/>
        <v>0</v>
      </c>
      <c r="Y205" s="45"/>
      <c r="Z205" s="45"/>
      <c r="AA205" s="209">
        <f t="shared" si="33"/>
        <v>0</v>
      </c>
      <c r="AB205" s="208">
        <v>42</v>
      </c>
      <c r="AC205" s="70">
        <v>2990</v>
      </c>
      <c r="AD205" s="209">
        <f t="shared" si="34"/>
        <v>747.5</v>
      </c>
      <c r="AE205" s="209">
        <v>117</v>
      </c>
      <c r="AF205" s="211">
        <v>7883</v>
      </c>
      <c r="AG205" s="211">
        <f t="shared" si="35"/>
        <v>1970.75</v>
      </c>
      <c r="AH205" s="167">
        <v>215</v>
      </c>
      <c r="AI205" s="167">
        <v>12613</v>
      </c>
      <c r="AJ205" s="211">
        <f t="shared" si="36"/>
        <v>3153.25</v>
      </c>
      <c r="AK205" s="212">
        <v>205</v>
      </c>
      <c r="AL205" s="212">
        <v>14379</v>
      </c>
      <c r="AM205" s="213">
        <f t="shared" si="37"/>
        <v>3594.75</v>
      </c>
      <c r="AN205" s="214">
        <v>276</v>
      </c>
      <c r="AO205" s="217">
        <v>19068</v>
      </c>
      <c r="AP205" s="167">
        <f t="shared" si="31"/>
        <v>4767</v>
      </c>
      <c r="AQ205" s="247">
        <v>199</v>
      </c>
      <c r="AR205" s="247">
        <v>14721</v>
      </c>
      <c r="AS205" s="246">
        <f t="shared" si="38"/>
        <v>3680.25</v>
      </c>
    </row>
    <row r="206" spans="1:45" ht="14.65" customHeight="1">
      <c r="A206" s="1">
        <v>204</v>
      </c>
      <c r="B206" s="45" t="s">
        <v>842</v>
      </c>
      <c r="C206" s="1" t="str">
        <f>VLOOKUP(B206,Remark!G:H,2,0)</f>
        <v>Kerry</v>
      </c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209">
        <f t="shared" si="32"/>
        <v>0</v>
      </c>
      <c r="Y206" s="45"/>
      <c r="Z206" s="45"/>
      <c r="AA206" s="209">
        <f t="shared" si="33"/>
        <v>0</v>
      </c>
      <c r="AB206" s="208">
        <v>60</v>
      </c>
      <c r="AC206" s="70">
        <v>4636</v>
      </c>
      <c r="AD206" s="209">
        <f t="shared" si="34"/>
        <v>1159</v>
      </c>
      <c r="AE206" s="209">
        <v>123</v>
      </c>
      <c r="AF206" s="211">
        <v>7849</v>
      </c>
      <c r="AG206" s="211">
        <f t="shared" si="35"/>
        <v>1962.25</v>
      </c>
      <c r="AH206" s="167">
        <v>71</v>
      </c>
      <c r="AI206" s="167">
        <v>4145</v>
      </c>
      <c r="AJ206" s="211">
        <f t="shared" si="36"/>
        <v>1036.25</v>
      </c>
      <c r="AK206" s="212">
        <v>273</v>
      </c>
      <c r="AL206" s="212">
        <v>17635</v>
      </c>
      <c r="AM206" s="213">
        <f t="shared" si="37"/>
        <v>4408.75</v>
      </c>
      <c r="AN206" s="214">
        <v>112</v>
      </c>
      <c r="AO206" s="217">
        <v>7356</v>
      </c>
      <c r="AP206" s="167">
        <f t="shared" si="31"/>
        <v>1839</v>
      </c>
      <c r="AQ206" s="247">
        <v>97</v>
      </c>
      <c r="AR206" s="247">
        <v>5879</v>
      </c>
      <c r="AS206" s="246">
        <f t="shared" si="38"/>
        <v>1469.75</v>
      </c>
    </row>
    <row r="207" spans="1:45" ht="14.65" customHeight="1">
      <c r="A207" s="1">
        <v>205</v>
      </c>
      <c r="B207" s="45" t="s">
        <v>843</v>
      </c>
      <c r="C207" s="1" t="str">
        <f>VLOOKUP(B207,Remark!G:H,2,0)</f>
        <v>Kerry</v>
      </c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209">
        <f t="shared" si="32"/>
        <v>0</v>
      </c>
      <c r="Y207" s="45"/>
      <c r="Z207" s="45"/>
      <c r="AA207" s="209">
        <f t="shared" si="33"/>
        <v>0</v>
      </c>
      <c r="AB207" s="208">
        <v>21</v>
      </c>
      <c r="AC207" s="70">
        <v>1555</v>
      </c>
      <c r="AD207" s="209">
        <f t="shared" si="34"/>
        <v>388.75</v>
      </c>
      <c r="AE207" s="209">
        <v>49</v>
      </c>
      <c r="AF207" s="211">
        <v>3019</v>
      </c>
      <c r="AG207" s="211">
        <f t="shared" si="35"/>
        <v>754.75</v>
      </c>
      <c r="AH207" s="167">
        <v>136</v>
      </c>
      <c r="AI207" s="167">
        <v>8664</v>
      </c>
      <c r="AJ207" s="211">
        <f t="shared" si="36"/>
        <v>2166</v>
      </c>
      <c r="AK207" s="212">
        <v>106</v>
      </c>
      <c r="AL207" s="212">
        <v>6194</v>
      </c>
      <c r="AM207" s="213">
        <f t="shared" si="37"/>
        <v>1548.5</v>
      </c>
      <c r="AN207" s="214">
        <v>321</v>
      </c>
      <c r="AO207" s="218">
        <v>20555</v>
      </c>
      <c r="AP207" s="167">
        <f t="shared" si="31"/>
        <v>5138.75</v>
      </c>
      <c r="AQ207" s="247">
        <v>329</v>
      </c>
      <c r="AR207" s="247">
        <v>22323</v>
      </c>
      <c r="AS207" s="246">
        <f t="shared" si="38"/>
        <v>5580.75</v>
      </c>
    </row>
    <row r="208" spans="1:45" ht="14.65" customHeight="1">
      <c r="A208" s="1">
        <v>206</v>
      </c>
      <c r="B208" s="45" t="s">
        <v>844</v>
      </c>
      <c r="C208" s="1" t="str">
        <f>VLOOKUP(B208,Remark!G:H,2,0)</f>
        <v>HPPY</v>
      </c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209">
        <f t="shared" si="32"/>
        <v>0</v>
      </c>
      <c r="Y208" s="45"/>
      <c r="Z208" s="45"/>
      <c r="AA208" s="209">
        <f t="shared" si="33"/>
        <v>0</v>
      </c>
      <c r="AB208" s="208">
        <v>52</v>
      </c>
      <c r="AC208" s="70">
        <v>3564</v>
      </c>
      <c r="AD208" s="209">
        <f t="shared" si="34"/>
        <v>891</v>
      </c>
      <c r="AE208" s="209">
        <v>112</v>
      </c>
      <c r="AF208" s="211">
        <v>7776</v>
      </c>
      <c r="AG208" s="211">
        <f t="shared" si="35"/>
        <v>1944</v>
      </c>
      <c r="AH208" s="167">
        <v>149</v>
      </c>
      <c r="AI208" s="167">
        <v>9639</v>
      </c>
      <c r="AJ208" s="211">
        <f t="shared" si="36"/>
        <v>2409.75</v>
      </c>
      <c r="AK208" s="212">
        <v>240</v>
      </c>
      <c r="AL208" s="212">
        <v>15624</v>
      </c>
      <c r="AM208" s="213">
        <f t="shared" si="37"/>
        <v>3906</v>
      </c>
      <c r="AN208" s="214">
        <v>220</v>
      </c>
      <c r="AO208" s="218">
        <v>15340</v>
      </c>
      <c r="AP208" s="167">
        <f t="shared" si="31"/>
        <v>3835</v>
      </c>
      <c r="AQ208" s="247">
        <v>208</v>
      </c>
      <c r="AR208" s="247">
        <v>15992</v>
      </c>
      <c r="AS208" s="246">
        <f t="shared" si="38"/>
        <v>3998</v>
      </c>
    </row>
    <row r="209" spans="1:45" ht="14.65" customHeight="1">
      <c r="A209" s="1">
        <v>207</v>
      </c>
      <c r="B209" s="45" t="s">
        <v>845</v>
      </c>
      <c r="C209" s="1" t="str">
        <f>VLOOKUP(B209,Remark!G:H,2,0)</f>
        <v>HPPY</v>
      </c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209">
        <f t="shared" si="32"/>
        <v>0</v>
      </c>
      <c r="Y209" s="45"/>
      <c r="Z209" s="45"/>
      <c r="AA209" s="209">
        <f t="shared" si="33"/>
        <v>0</v>
      </c>
      <c r="AB209" s="208">
        <v>52</v>
      </c>
      <c r="AC209" s="70">
        <v>2896</v>
      </c>
      <c r="AD209" s="209">
        <f t="shared" si="34"/>
        <v>724</v>
      </c>
      <c r="AE209" s="209">
        <v>96</v>
      </c>
      <c r="AF209" s="211">
        <v>5600</v>
      </c>
      <c r="AG209" s="211">
        <f t="shared" si="35"/>
        <v>1400</v>
      </c>
      <c r="AH209" s="167">
        <v>148</v>
      </c>
      <c r="AI209" s="167">
        <v>8080</v>
      </c>
      <c r="AJ209" s="211">
        <f t="shared" si="36"/>
        <v>2020</v>
      </c>
      <c r="AK209" s="212">
        <v>194</v>
      </c>
      <c r="AL209" s="212">
        <v>12730</v>
      </c>
      <c r="AM209" s="213">
        <f t="shared" si="37"/>
        <v>3182.5</v>
      </c>
      <c r="AN209" s="214">
        <v>154</v>
      </c>
      <c r="AO209" s="217">
        <v>9726</v>
      </c>
      <c r="AP209" s="167">
        <f t="shared" si="31"/>
        <v>2431.5</v>
      </c>
      <c r="AQ209" s="247">
        <v>124</v>
      </c>
      <c r="AR209" s="247">
        <v>8048</v>
      </c>
      <c r="AS209" s="246">
        <f t="shared" si="38"/>
        <v>2012</v>
      </c>
    </row>
    <row r="210" spans="1:45" ht="14.65" customHeight="1">
      <c r="A210" s="1">
        <v>208</v>
      </c>
      <c r="B210" s="45" t="s">
        <v>846</v>
      </c>
      <c r="C210" s="1" t="str">
        <f>VLOOKUP(B210,Remark!G:H,2,0)</f>
        <v>Kerry</v>
      </c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209">
        <f t="shared" si="32"/>
        <v>0</v>
      </c>
      <c r="Y210" s="45"/>
      <c r="Z210" s="45"/>
      <c r="AA210" s="209">
        <f t="shared" si="33"/>
        <v>0</v>
      </c>
      <c r="AB210" s="208">
        <v>42</v>
      </c>
      <c r="AC210" s="70">
        <v>2782</v>
      </c>
      <c r="AD210" s="209">
        <f t="shared" si="34"/>
        <v>695.5</v>
      </c>
      <c r="AE210" s="209">
        <v>100</v>
      </c>
      <c r="AF210" s="211">
        <v>6304</v>
      </c>
      <c r="AG210" s="211">
        <f t="shared" si="35"/>
        <v>1576</v>
      </c>
      <c r="AH210" s="167">
        <v>179</v>
      </c>
      <c r="AI210" s="167">
        <v>10969</v>
      </c>
      <c r="AJ210" s="211">
        <f t="shared" si="36"/>
        <v>2742.25</v>
      </c>
      <c r="AK210" s="212">
        <v>155</v>
      </c>
      <c r="AL210" s="212">
        <v>8809</v>
      </c>
      <c r="AM210" s="213">
        <f t="shared" si="37"/>
        <v>2202.25</v>
      </c>
      <c r="AN210" s="214">
        <v>319</v>
      </c>
      <c r="AO210" s="218">
        <v>20977</v>
      </c>
      <c r="AP210" s="167">
        <f t="shared" si="31"/>
        <v>5244.25</v>
      </c>
      <c r="AQ210" s="247">
        <v>187</v>
      </c>
      <c r="AR210" s="247">
        <v>12445</v>
      </c>
      <c r="AS210" s="246">
        <f t="shared" si="38"/>
        <v>3111.25</v>
      </c>
    </row>
    <row r="211" spans="1:45" ht="14.65" customHeight="1">
      <c r="A211" s="1">
        <v>209</v>
      </c>
      <c r="B211" s="45" t="s">
        <v>847</v>
      </c>
      <c r="C211" s="1" t="str">
        <f>VLOOKUP(B211,Remark!G:H,2,0)</f>
        <v>Kerry</v>
      </c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209">
        <f t="shared" si="32"/>
        <v>0</v>
      </c>
      <c r="Y211" s="45"/>
      <c r="Z211" s="45"/>
      <c r="AA211" s="209">
        <f t="shared" si="33"/>
        <v>0</v>
      </c>
      <c r="AB211" s="208">
        <v>25</v>
      </c>
      <c r="AC211" s="70">
        <v>1807</v>
      </c>
      <c r="AD211" s="209">
        <f t="shared" si="34"/>
        <v>451.75</v>
      </c>
      <c r="AE211" s="209">
        <v>132</v>
      </c>
      <c r="AF211" s="211">
        <v>8760</v>
      </c>
      <c r="AG211" s="211">
        <f t="shared" si="35"/>
        <v>2190</v>
      </c>
      <c r="AH211" s="167">
        <v>38</v>
      </c>
      <c r="AI211" s="167">
        <v>2166</v>
      </c>
      <c r="AJ211" s="211">
        <f t="shared" si="36"/>
        <v>541.5</v>
      </c>
      <c r="AK211" s="212">
        <v>429</v>
      </c>
      <c r="AL211" s="212">
        <v>26351</v>
      </c>
      <c r="AM211" s="213">
        <f t="shared" si="37"/>
        <v>6587.75</v>
      </c>
      <c r="AN211" s="214">
        <v>54</v>
      </c>
      <c r="AO211" s="218">
        <v>3466</v>
      </c>
      <c r="AP211" s="167">
        <f t="shared" si="31"/>
        <v>866.5</v>
      </c>
      <c r="AQ211" s="247">
        <v>44</v>
      </c>
      <c r="AR211" s="247">
        <v>2968</v>
      </c>
      <c r="AS211" s="246">
        <f t="shared" si="38"/>
        <v>742</v>
      </c>
    </row>
    <row r="212" spans="1:45" ht="14.65" customHeight="1">
      <c r="A212" s="1">
        <v>210</v>
      </c>
      <c r="B212" s="45" t="s">
        <v>848</v>
      </c>
      <c r="C212" s="1" t="str">
        <f>VLOOKUP(B212,Remark!G:H,2,0)</f>
        <v>HPPY</v>
      </c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209">
        <f t="shared" si="32"/>
        <v>0</v>
      </c>
      <c r="Y212" s="45"/>
      <c r="Z212" s="45"/>
      <c r="AA212" s="209">
        <f t="shared" si="33"/>
        <v>0</v>
      </c>
      <c r="AB212" s="208">
        <v>5</v>
      </c>
      <c r="AC212" s="70">
        <v>431</v>
      </c>
      <c r="AD212" s="209">
        <f t="shared" si="34"/>
        <v>107.75</v>
      </c>
      <c r="AE212" s="209">
        <v>14</v>
      </c>
      <c r="AF212" s="211">
        <v>1202</v>
      </c>
      <c r="AG212" s="211">
        <f t="shared" si="35"/>
        <v>300.5</v>
      </c>
      <c r="AH212" s="167">
        <v>50</v>
      </c>
      <c r="AI212" s="167">
        <v>3054</v>
      </c>
      <c r="AJ212" s="211">
        <f t="shared" si="36"/>
        <v>763.5</v>
      </c>
      <c r="AK212" s="212">
        <v>27</v>
      </c>
      <c r="AL212" s="212">
        <v>1905</v>
      </c>
      <c r="AM212" s="213">
        <f t="shared" si="37"/>
        <v>476.25</v>
      </c>
      <c r="AN212" s="214">
        <v>50</v>
      </c>
      <c r="AO212" s="218">
        <v>3442</v>
      </c>
      <c r="AP212" s="167">
        <f t="shared" si="31"/>
        <v>860.5</v>
      </c>
      <c r="AQ212" s="247">
        <v>59</v>
      </c>
      <c r="AR212" s="247">
        <v>4161</v>
      </c>
      <c r="AS212" s="246">
        <f t="shared" si="38"/>
        <v>1040.25</v>
      </c>
    </row>
    <row r="213" spans="1:45" ht="14.65" customHeight="1">
      <c r="A213" s="1">
        <v>211</v>
      </c>
      <c r="B213" s="45" t="s">
        <v>849</v>
      </c>
      <c r="C213" s="1" t="str">
        <f>VLOOKUP(B213,Remark!G:H,2,0)</f>
        <v>Kerry</v>
      </c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209">
        <f t="shared" si="32"/>
        <v>0</v>
      </c>
      <c r="Y213" s="45"/>
      <c r="Z213" s="45"/>
      <c r="AA213" s="209">
        <f t="shared" si="33"/>
        <v>0</v>
      </c>
      <c r="AB213" s="208">
        <v>14</v>
      </c>
      <c r="AC213" s="70">
        <v>874</v>
      </c>
      <c r="AD213" s="209">
        <f t="shared" si="34"/>
        <v>218.5</v>
      </c>
      <c r="AE213" s="209">
        <v>33</v>
      </c>
      <c r="AF213" s="211">
        <v>2315</v>
      </c>
      <c r="AG213" s="211">
        <f t="shared" si="35"/>
        <v>578.75</v>
      </c>
      <c r="AH213" s="167">
        <v>121</v>
      </c>
      <c r="AI213" s="167">
        <v>7611</v>
      </c>
      <c r="AJ213" s="211">
        <f t="shared" si="36"/>
        <v>1902.75</v>
      </c>
      <c r="AK213" s="212">
        <v>41</v>
      </c>
      <c r="AL213" s="212">
        <v>2823</v>
      </c>
      <c r="AM213" s="213">
        <f t="shared" si="37"/>
        <v>705.75</v>
      </c>
      <c r="AN213" s="214">
        <v>206</v>
      </c>
      <c r="AO213" s="218">
        <v>13322</v>
      </c>
      <c r="AP213" s="167">
        <f t="shared" si="31"/>
        <v>3330.5</v>
      </c>
      <c r="AQ213" s="247">
        <v>161</v>
      </c>
      <c r="AR213" s="247">
        <v>10995</v>
      </c>
      <c r="AS213" s="246">
        <f t="shared" si="38"/>
        <v>2748.75</v>
      </c>
    </row>
    <row r="214" spans="1:45" ht="14.65" customHeight="1">
      <c r="A214" s="1">
        <v>212</v>
      </c>
      <c r="B214" s="45" t="s">
        <v>850</v>
      </c>
      <c r="C214" s="1" t="str">
        <f>VLOOKUP(B214,Remark!G:H,2,0)</f>
        <v>Kerry</v>
      </c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209">
        <f t="shared" si="32"/>
        <v>0</v>
      </c>
      <c r="Y214" s="45"/>
      <c r="Z214" s="45"/>
      <c r="AA214" s="209">
        <f t="shared" si="33"/>
        <v>0</v>
      </c>
      <c r="AB214" s="208">
        <v>19</v>
      </c>
      <c r="AC214" s="70">
        <v>1365</v>
      </c>
      <c r="AD214" s="209">
        <f t="shared" si="34"/>
        <v>341.25</v>
      </c>
      <c r="AE214" s="209">
        <v>98</v>
      </c>
      <c r="AF214" s="211">
        <v>6546</v>
      </c>
      <c r="AG214" s="211">
        <f t="shared" si="35"/>
        <v>1636.5</v>
      </c>
      <c r="AH214" s="167">
        <v>136</v>
      </c>
      <c r="AI214" s="167">
        <v>9264</v>
      </c>
      <c r="AJ214" s="211">
        <f t="shared" si="36"/>
        <v>2316</v>
      </c>
      <c r="AK214" s="212">
        <v>161</v>
      </c>
      <c r="AL214" s="212">
        <v>10651</v>
      </c>
      <c r="AM214" s="213">
        <f t="shared" si="37"/>
        <v>2662.75</v>
      </c>
      <c r="AN214" s="214">
        <v>181</v>
      </c>
      <c r="AO214" s="218">
        <v>12119</v>
      </c>
      <c r="AP214" s="167">
        <f t="shared" si="31"/>
        <v>3029.75</v>
      </c>
      <c r="AQ214" s="247">
        <v>165</v>
      </c>
      <c r="AR214" s="247">
        <v>10987</v>
      </c>
      <c r="AS214" s="246">
        <f t="shared" si="38"/>
        <v>2746.75</v>
      </c>
    </row>
    <row r="215" spans="1:45" ht="14.65" customHeight="1">
      <c r="A215" s="1">
        <v>213</v>
      </c>
      <c r="B215" s="45" t="s">
        <v>851</v>
      </c>
      <c r="C215" s="1" t="str">
        <f>VLOOKUP(B215,Remark!G:H,2,0)</f>
        <v>Kerry</v>
      </c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209">
        <f t="shared" si="32"/>
        <v>0</v>
      </c>
      <c r="Y215" s="45"/>
      <c r="Z215" s="45"/>
      <c r="AA215" s="209">
        <f t="shared" si="33"/>
        <v>0</v>
      </c>
      <c r="AB215" s="208">
        <v>23</v>
      </c>
      <c r="AC215" s="70">
        <v>1681</v>
      </c>
      <c r="AD215" s="209">
        <f t="shared" si="34"/>
        <v>420.25</v>
      </c>
      <c r="AE215" s="209">
        <v>105</v>
      </c>
      <c r="AF215" s="211">
        <v>7083</v>
      </c>
      <c r="AG215" s="211">
        <f t="shared" si="35"/>
        <v>1770.75</v>
      </c>
      <c r="AH215" s="167">
        <v>77</v>
      </c>
      <c r="AI215" s="167">
        <v>4303</v>
      </c>
      <c r="AJ215" s="211">
        <f t="shared" si="36"/>
        <v>1075.75</v>
      </c>
      <c r="AK215" s="212">
        <v>125</v>
      </c>
      <c r="AL215" s="212">
        <v>8015</v>
      </c>
      <c r="AM215" s="213">
        <f t="shared" si="37"/>
        <v>2003.75</v>
      </c>
      <c r="AN215" s="214">
        <v>103</v>
      </c>
      <c r="AO215" s="218">
        <v>6637</v>
      </c>
      <c r="AP215" s="167">
        <f t="shared" si="31"/>
        <v>1659.25</v>
      </c>
      <c r="AQ215" s="247">
        <v>96</v>
      </c>
      <c r="AR215" s="247">
        <v>6496</v>
      </c>
      <c r="AS215" s="246">
        <f t="shared" si="38"/>
        <v>1624</v>
      </c>
    </row>
    <row r="216" spans="1:45" ht="14.65" customHeight="1">
      <c r="A216" s="1">
        <v>214</v>
      </c>
      <c r="B216" s="45" t="s">
        <v>852</v>
      </c>
      <c r="C216" s="1" t="str">
        <f>VLOOKUP(B216,Remark!G:H,2,0)</f>
        <v>Kerry</v>
      </c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209">
        <f t="shared" si="32"/>
        <v>0</v>
      </c>
      <c r="Y216" s="45"/>
      <c r="Z216" s="45"/>
      <c r="AA216" s="209">
        <f t="shared" si="33"/>
        <v>0</v>
      </c>
      <c r="AB216" s="208">
        <v>25</v>
      </c>
      <c r="AC216" s="70">
        <v>1411</v>
      </c>
      <c r="AD216" s="209">
        <f t="shared" si="34"/>
        <v>352.75</v>
      </c>
      <c r="AE216" s="209">
        <v>85</v>
      </c>
      <c r="AF216" s="211">
        <v>6023</v>
      </c>
      <c r="AG216" s="211">
        <f t="shared" si="35"/>
        <v>1505.75</v>
      </c>
      <c r="AH216" s="167">
        <v>384</v>
      </c>
      <c r="AI216" s="167">
        <v>21688</v>
      </c>
      <c r="AJ216" s="211">
        <f t="shared" si="36"/>
        <v>5422</v>
      </c>
      <c r="AK216" s="212">
        <v>111</v>
      </c>
      <c r="AL216" s="212">
        <v>7033</v>
      </c>
      <c r="AM216" s="213">
        <f t="shared" si="37"/>
        <v>1758.25</v>
      </c>
      <c r="AN216" s="214">
        <v>549</v>
      </c>
      <c r="AO216" s="218">
        <v>33547</v>
      </c>
      <c r="AP216" s="167">
        <f t="shared" si="31"/>
        <v>8386.75</v>
      </c>
      <c r="AQ216" s="247">
        <v>444</v>
      </c>
      <c r="AR216" s="247">
        <v>29152</v>
      </c>
      <c r="AS216" s="246">
        <f t="shared" si="38"/>
        <v>7288</v>
      </c>
    </row>
    <row r="217" spans="1:45" ht="14.65" customHeight="1">
      <c r="A217" s="1">
        <v>215</v>
      </c>
      <c r="B217" s="45" t="s">
        <v>853</v>
      </c>
      <c r="C217" s="1" t="str">
        <f>VLOOKUP(B217,Remark!G:H,2,0)</f>
        <v>Kerry</v>
      </c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209">
        <f t="shared" si="32"/>
        <v>0</v>
      </c>
      <c r="Y217" s="45"/>
      <c r="Z217" s="45"/>
      <c r="AA217" s="209">
        <f t="shared" si="33"/>
        <v>0</v>
      </c>
      <c r="AB217" s="208">
        <v>63</v>
      </c>
      <c r="AC217" s="70">
        <v>3449</v>
      </c>
      <c r="AD217" s="209">
        <f t="shared" si="34"/>
        <v>862.25</v>
      </c>
      <c r="AE217" s="209">
        <v>274</v>
      </c>
      <c r="AF217" s="211">
        <v>16522</v>
      </c>
      <c r="AG217" s="211">
        <f t="shared" si="35"/>
        <v>4130.5</v>
      </c>
      <c r="AH217" s="167">
        <v>103</v>
      </c>
      <c r="AI217" s="167">
        <v>7137</v>
      </c>
      <c r="AJ217" s="211">
        <f t="shared" si="36"/>
        <v>1784.25</v>
      </c>
      <c r="AK217" s="212">
        <v>432</v>
      </c>
      <c r="AL217" s="212">
        <v>25792</v>
      </c>
      <c r="AM217" s="213">
        <f t="shared" si="37"/>
        <v>6448</v>
      </c>
      <c r="AN217" s="214">
        <v>63</v>
      </c>
      <c r="AO217" s="218">
        <v>3949</v>
      </c>
      <c r="AP217" s="167">
        <f t="shared" si="31"/>
        <v>987.25</v>
      </c>
      <c r="AQ217" s="247">
        <v>94</v>
      </c>
      <c r="AR217" s="247">
        <v>6766</v>
      </c>
      <c r="AS217" s="246">
        <f t="shared" si="38"/>
        <v>1691.5</v>
      </c>
    </row>
    <row r="218" spans="1:45" ht="14.65" customHeight="1">
      <c r="A218" s="1">
        <v>216</v>
      </c>
      <c r="B218" s="45" t="s">
        <v>854</v>
      </c>
      <c r="C218" s="1" t="str">
        <f>VLOOKUP(B218,Remark!G:H,2,0)</f>
        <v>CHC4</v>
      </c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209">
        <f t="shared" si="32"/>
        <v>0</v>
      </c>
      <c r="Y218" s="45"/>
      <c r="Z218" s="45"/>
      <c r="AA218" s="209">
        <f t="shared" si="33"/>
        <v>0</v>
      </c>
      <c r="AB218" s="208">
        <v>54</v>
      </c>
      <c r="AC218" s="70">
        <v>3058</v>
      </c>
      <c r="AD218" s="209">
        <f t="shared" si="34"/>
        <v>764.5</v>
      </c>
      <c r="AE218" s="209">
        <v>147</v>
      </c>
      <c r="AF218" s="211">
        <v>8717</v>
      </c>
      <c r="AG218" s="211">
        <f t="shared" si="35"/>
        <v>2179.25</v>
      </c>
      <c r="AH218" s="167">
        <v>180</v>
      </c>
      <c r="AI218" s="167">
        <v>11536</v>
      </c>
      <c r="AJ218" s="211">
        <f t="shared" si="36"/>
        <v>2884</v>
      </c>
      <c r="AK218" s="212">
        <v>97</v>
      </c>
      <c r="AL218" s="212">
        <v>6427</v>
      </c>
      <c r="AM218" s="213">
        <f t="shared" si="37"/>
        <v>1606.75</v>
      </c>
      <c r="AN218" s="214">
        <v>258</v>
      </c>
      <c r="AO218" s="218">
        <v>18382</v>
      </c>
      <c r="AP218" s="167">
        <f t="shared" si="31"/>
        <v>4595.5</v>
      </c>
      <c r="AQ218" s="247">
        <v>228</v>
      </c>
      <c r="AR218" s="247">
        <v>15508</v>
      </c>
      <c r="AS218" s="246">
        <f t="shared" si="38"/>
        <v>3877</v>
      </c>
    </row>
    <row r="219" spans="1:45" ht="14.65" customHeight="1">
      <c r="A219" s="1">
        <v>217</v>
      </c>
      <c r="B219" s="45" t="s">
        <v>855</v>
      </c>
      <c r="C219" s="1" t="str">
        <f>VLOOKUP(B219,Remark!G:H,2,0)</f>
        <v>Kerry</v>
      </c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209">
        <f t="shared" si="32"/>
        <v>0</v>
      </c>
      <c r="Y219" s="45"/>
      <c r="Z219" s="45"/>
      <c r="AA219" s="209">
        <f t="shared" si="33"/>
        <v>0</v>
      </c>
      <c r="AB219" s="208">
        <v>34</v>
      </c>
      <c r="AC219" s="70">
        <v>2258</v>
      </c>
      <c r="AD219" s="209">
        <f t="shared" si="34"/>
        <v>564.5</v>
      </c>
      <c r="AE219" s="209">
        <v>125</v>
      </c>
      <c r="AF219" s="211">
        <v>8307</v>
      </c>
      <c r="AG219" s="211">
        <f t="shared" si="35"/>
        <v>2076.75</v>
      </c>
      <c r="AH219" s="167">
        <v>104</v>
      </c>
      <c r="AI219" s="167">
        <v>7100</v>
      </c>
      <c r="AJ219" s="211">
        <f t="shared" si="36"/>
        <v>1775</v>
      </c>
      <c r="AK219" s="212">
        <v>207</v>
      </c>
      <c r="AL219" s="212">
        <v>13217</v>
      </c>
      <c r="AM219" s="213">
        <f t="shared" si="37"/>
        <v>3304.25</v>
      </c>
      <c r="AN219" s="214">
        <v>205</v>
      </c>
      <c r="AO219" s="218">
        <v>13859</v>
      </c>
      <c r="AP219" s="167">
        <f t="shared" si="31"/>
        <v>3464.75</v>
      </c>
      <c r="AQ219" s="247">
        <v>246</v>
      </c>
      <c r="AR219" s="247">
        <v>16622</v>
      </c>
      <c r="AS219" s="246">
        <f t="shared" si="38"/>
        <v>4155.5</v>
      </c>
    </row>
    <row r="220" spans="1:45" ht="14.65" customHeight="1">
      <c r="A220" s="1">
        <v>218</v>
      </c>
      <c r="B220" s="45" t="s">
        <v>856</v>
      </c>
      <c r="C220" s="1" t="str">
        <f>VLOOKUP(B220,Remark!G:H,2,0)</f>
        <v>CHC4</v>
      </c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209">
        <f t="shared" si="32"/>
        <v>0</v>
      </c>
      <c r="Y220" s="45"/>
      <c r="Z220" s="45"/>
      <c r="AA220" s="209">
        <f t="shared" si="33"/>
        <v>0</v>
      </c>
      <c r="AB220" s="208">
        <v>19</v>
      </c>
      <c r="AC220" s="70">
        <v>1485</v>
      </c>
      <c r="AD220" s="209">
        <f t="shared" si="34"/>
        <v>371.25</v>
      </c>
      <c r="AE220" s="209">
        <v>67</v>
      </c>
      <c r="AF220" s="211">
        <v>5513</v>
      </c>
      <c r="AG220" s="211">
        <f t="shared" si="35"/>
        <v>1378.25</v>
      </c>
      <c r="AH220" s="167">
        <v>83</v>
      </c>
      <c r="AI220" s="167">
        <v>5145</v>
      </c>
      <c r="AJ220" s="211">
        <f t="shared" si="36"/>
        <v>1286.25</v>
      </c>
      <c r="AK220" s="212">
        <v>143</v>
      </c>
      <c r="AL220" s="212">
        <v>9497</v>
      </c>
      <c r="AM220" s="213">
        <f t="shared" si="37"/>
        <v>2374.25</v>
      </c>
      <c r="AN220" s="214">
        <v>114</v>
      </c>
      <c r="AO220" s="218">
        <v>6570</v>
      </c>
      <c r="AP220" s="167">
        <f t="shared" si="31"/>
        <v>1642.5</v>
      </c>
      <c r="AQ220" s="247">
        <v>184</v>
      </c>
      <c r="AR220" s="247">
        <v>10928</v>
      </c>
      <c r="AS220" s="246">
        <f t="shared" si="38"/>
        <v>2732</v>
      </c>
    </row>
    <row r="221" spans="1:45" ht="14.65" customHeight="1">
      <c r="A221" s="1">
        <v>219</v>
      </c>
      <c r="B221" s="45" t="s">
        <v>857</v>
      </c>
      <c r="C221" s="1" t="str">
        <f>VLOOKUP(B221,Remark!G:H,2,0)</f>
        <v>HPPY</v>
      </c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209">
        <f t="shared" si="32"/>
        <v>0</v>
      </c>
      <c r="Y221" s="45"/>
      <c r="Z221" s="45"/>
      <c r="AA221" s="209">
        <f t="shared" si="33"/>
        <v>0</v>
      </c>
      <c r="AB221" s="208">
        <v>12</v>
      </c>
      <c r="AC221" s="70">
        <v>696</v>
      </c>
      <c r="AD221" s="209">
        <f t="shared" si="34"/>
        <v>174</v>
      </c>
      <c r="AE221" s="209">
        <v>79</v>
      </c>
      <c r="AF221" s="211">
        <v>4937</v>
      </c>
      <c r="AG221" s="211">
        <f t="shared" si="35"/>
        <v>1234.25</v>
      </c>
      <c r="AH221" s="167">
        <v>245</v>
      </c>
      <c r="AI221" s="167">
        <v>15547</v>
      </c>
      <c r="AJ221" s="211">
        <f t="shared" si="36"/>
        <v>3886.75</v>
      </c>
      <c r="AK221" s="212">
        <v>85</v>
      </c>
      <c r="AL221" s="212">
        <v>4807</v>
      </c>
      <c r="AM221" s="213">
        <f t="shared" si="37"/>
        <v>1201.75</v>
      </c>
      <c r="AN221" s="214">
        <v>255</v>
      </c>
      <c r="AO221" s="218">
        <v>17177</v>
      </c>
      <c r="AP221" s="167">
        <f t="shared" si="31"/>
        <v>4294.25</v>
      </c>
      <c r="AQ221" s="247">
        <v>215</v>
      </c>
      <c r="AR221" s="247">
        <v>13273</v>
      </c>
      <c r="AS221" s="246">
        <f t="shared" si="38"/>
        <v>3318.25</v>
      </c>
    </row>
    <row r="222" spans="1:45" ht="14.65" customHeight="1">
      <c r="A222" s="1">
        <v>220</v>
      </c>
      <c r="B222" s="45" t="s">
        <v>858</v>
      </c>
      <c r="C222" s="1" t="str">
        <f>VLOOKUP(B222,Remark!G:H,2,0)</f>
        <v>HPPY</v>
      </c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209">
        <f t="shared" si="32"/>
        <v>0</v>
      </c>
      <c r="Y222" s="45"/>
      <c r="Z222" s="45"/>
      <c r="AA222" s="209">
        <f t="shared" si="33"/>
        <v>0</v>
      </c>
      <c r="AB222" s="208">
        <v>37</v>
      </c>
      <c r="AC222" s="70">
        <v>2455</v>
      </c>
      <c r="AD222" s="209">
        <f t="shared" si="34"/>
        <v>613.75</v>
      </c>
      <c r="AE222" s="209">
        <v>114</v>
      </c>
      <c r="AF222" s="211">
        <v>8374</v>
      </c>
      <c r="AG222" s="211">
        <f t="shared" si="35"/>
        <v>2093.5</v>
      </c>
      <c r="AH222" s="167">
        <v>142</v>
      </c>
      <c r="AI222" s="167">
        <v>8090</v>
      </c>
      <c r="AJ222" s="211">
        <f t="shared" si="36"/>
        <v>2022.5</v>
      </c>
      <c r="AK222" s="212">
        <v>287</v>
      </c>
      <c r="AL222" s="212">
        <v>18377</v>
      </c>
      <c r="AM222" s="213">
        <f t="shared" si="37"/>
        <v>4594.25</v>
      </c>
      <c r="AN222" s="214">
        <v>191</v>
      </c>
      <c r="AO222" s="218">
        <v>14141</v>
      </c>
      <c r="AP222" s="167">
        <f t="shared" si="31"/>
        <v>3535.25</v>
      </c>
      <c r="AQ222" s="247">
        <v>94</v>
      </c>
      <c r="AR222" s="247">
        <v>9006</v>
      </c>
      <c r="AS222" s="253">
        <f t="shared" si="38"/>
        <v>2251.5</v>
      </c>
    </row>
    <row r="223" spans="1:45" ht="14.65" customHeight="1">
      <c r="A223" s="1">
        <v>221</v>
      </c>
      <c r="B223" s="45" t="s">
        <v>859</v>
      </c>
      <c r="C223" s="1" t="str">
        <f>VLOOKUP(B223,Remark!G:H,2,0)</f>
        <v>Kerry</v>
      </c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209">
        <f t="shared" si="32"/>
        <v>0</v>
      </c>
      <c r="Y223" s="45"/>
      <c r="Z223" s="45"/>
      <c r="AA223" s="209">
        <f t="shared" si="33"/>
        <v>0</v>
      </c>
      <c r="AB223" s="208">
        <v>27</v>
      </c>
      <c r="AC223" s="70">
        <v>1989</v>
      </c>
      <c r="AD223" s="209">
        <f t="shared" si="34"/>
        <v>497.25</v>
      </c>
      <c r="AE223" s="209">
        <v>101</v>
      </c>
      <c r="AF223" s="211">
        <v>7291</v>
      </c>
      <c r="AG223" s="211">
        <f t="shared" si="35"/>
        <v>1822.75</v>
      </c>
      <c r="AH223" s="167">
        <v>184</v>
      </c>
      <c r="AI223" s="167">
        <v>10288</v>
      </c>
      <c r="AJ223" s="211">
        <f t="shared" si="36"/>
        <v>2572</v>
      </c>
      <c r="AK223" s="212">
        <v>155</v>
      </c>
      <c r="AL223" s="212">
        <v>9605</v>
      </c>
      <c r="AM223" s="213">
        <f t="shared" si="37"/>
        <v>2401.25</v>
      </c>
      <c r="AN223" s="214">
        <v>255</v>
      </c>
      <c r="AO223" s="218">
        <v>14965</v>
      </c>
      <c r="AP223" s="167">
        <f t="shared" si="31"/>
        <v>3741.25</v>
      </c>
      <c r="AQ223" s="247">
        <v>204</v>
      </c>
      <c r="AR223" s="247">
        <v>12572</v>
      </c>
      <c r="AS223" s="253">
        <f t="shared" si="38"/>
        <v>3143</v>
      </c>
    </row>
    <row r="224" spans="1:45" ht="14.65" customHeight="1">
      <c r="A224" s="1">
        <v>222</v>
      </c>
      <c r="B224" s="45" t="s">
        <v>860</v>
      </c>
      <c r="C224" s="1" t="str">
        <f>VLOOKUP(B224,Remark!G:H,2,0)</f>
        <v>Kerry</v>
      </c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209">
        <f t="shared" si="32"/>
        <v>0</v>
      </c>
      <c r="Y224" s="45"/>
      <c r="Z224" s="45"/>
      <c r="AA224" s="209">
        <f t="shared" si="33"/>
        <v>0</v>
      </c>
      <c r="AB224" s="208">
        <v>19</v>
      </c>
      <c r="AC224" s="70">
        <v>1589</v>
      </c>
      <c r="AD224" s="209">
        <f t="shared" si="34"/>
        <v>397.25</v>
      </c>
      <c r="AE224" s="209">
        <v>81</v>
      </c>
      <c r="AF224" s="211">
        <v>5051</v>
      </c>
      <c r="AG224" s="211">
        <f t="shared" si="35"/>
        <v>1262.75</v>
      </c>
      <c r="AH224" s="167">
        <v>34</v>
      </c>
      <c r="AI224" s="167">
        <v>2662</v>
      </c>
      <c r="AJ224" s="211">
        <f t="shared" si="36"/>
        <v>665.5</v>
      </c>
      <c r="AK224" s="212">
        <v>213</v>
      </c>
      <c r="AL224" s="212">
        <v>12827</v>
      </c>
      <c r="AM224" s="213">
        <f t="shared" si="37"/>
        <v>3206.75</v>
      </c>
      <c r="AN224" s="214">
        <v>54</v>
      </c>
      <c r="AO224" s="218">
        <v>3262</v>
      </c>
      <c r="AP224" s="167">
        <f t="shared" si="31"/>
        <v>815.5</v>
      </c>
      <c r="AQ224" s="247">
        <v>52</v>
      </c>
      <c r="AR224" s="247">
        <v>3496</v>
      </c>
      <c r="AS224" s="253">
        <f t="shared" si="38"/>
        <v>874</v>
      </c>
    </row>
    <row r="225" spans="1:45" ht="14.65" customHeight="1">
      <c r="A225" s="1">
        <v>223</v>
      </c>
      <c r="B225" s="45" t="s">
        <v>861</v>
      </c>
      <c r="C225" s="1" t="str">
        <f>VLOOKUP(B225,Remark!G:H,2,0)</f>
        <v>Kerry</v>
      </c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209">
        <f t="shared" si="32"/>
        <v>0</v>
      </c>
      <c r="Y225" s="45"/>
      <c r="Z225" s="45"/>
      <c r="AA225" s="209">
        <f t="shared" si="33"/>
        <v>0</v>
      </c>
      <c r="AB225" s="208">
        <v>2</v>
      </c>
      <c r="AC225" s="70">
        <v>134</v>
      </c>
      <c r="AD225" s="209">
        <f t="shared" si="34"/>
        <v>33.5</v>
      </c>
      <c r="AE225" s="209">
        <v>21</v>
      </c>
      <c r="AF225" s="211">
        <v>1379</v>
      </c>
      <c r="AG225" s="211">
        <f t="shared" si="35"/>
        <v>344.75</v>
      </c>
      <c r="AH225" s="167">
        <v>206</v>
      </c>
      <c r="AI225" s="167">
        <v>13022</v>
      </c>
      <c r="AJ225" s="211">
        <f t="shared" si="36"/>
        <v>3255.5</v>
      </c>
      <c r="AK225" s="212">
        <v>37</v>
      </c>
      <c r="AL225" s="212">
        <v>2291</v>
      </c>
      <c r="AM225" s="213">
        <f t="shared" si="37"/>
        <v>572.75</v>
      </c>
      <c r="AN225" s="214">
        <v>223</v>
      </c>
      <c r="AO225" s="218">
        <v>17181</v>
      </c>
      <c r="AP225" s="167">
        <f t="shared" si="31"/>
        <v>4295.25</v>
      </c>
      <c r="AQ225" s="247">
        <v>62</v>
      </c>
      <c r="AR225" s="247">
        <v>4862</v>
      </c>
      <c r="AS225" s="253">
        <f t="shared" si="38"/>
        <v>1215.5</v>
      </c>
    </row>
    <row r="226" spans="1:45" ht="14.65" customHeight="1">
      <c r="A226" s="1">
        <v>224</v>
      </c>
      <c r="B226" s="45" t="s">
        <v>862</v>
      </c>
      <c r="C226" s="1" t="str">
        <f>VLOOKUP(B226,Remark!G:H,2,0)</f>
        <v>Kerry</v>
      </c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209">
        <f t="shared" si="32"/>
        <v>0</v>
      </c>
      <c r="Y226" s="45"/>
      <c r="Z226" s="45"/>
      <c r="AA226" s="209">
        <f t="shared" si="33"/>
        <v>0</v>
      </c>
      <c r="AB226" s="208">
        <v>15</v>
      </c>
      <c r="AC226" s="70">
        <v>1325</v>
      </c>
      <c r="AD226" s="209">
        <f t="shared" si="34"/>
        <v>331.25</v>
      </c>
      <c r="AE226" s="209">
        <v>98</v>
      </c>
      <c r="AF226" s="211">
        <v>6338</v>
      </c>
      <c r="AG226" s="211">
        <f t="shared" si="35"/>
        <v>1584.5</v>
      </c>
      <c r="AH226" s="167">
        <v>138</v>
      </c>
      <c r="AI226" s="167">
        <v>7514</v>
      </c>
      <c r="AJ226" s="211">
        <f t="shared" si="36"/>
        <v>1878.5</v>
      </c>
      <c r="AK226" s="212">
        <v>200</v>
      </c>
      <c r="AL226" s="212">
        <v>10892</v>
      </c>
      <c r="AM226" s="213">
        <f t="shared" si="37"/>
        <v>2723</v>
      </c>
      <c r="AN226" s="214">
        <v>224</v>
      </c>
      <c r="AO226" s="218">
        <v>12836</v>
      </c>
      <c r="AP226" s="167">
        <f t="shared" si="31"/>
        <v>3209</v>
      </c>
      <c r="AQ226" s="247">
        <v>144</v>
      </c>
      <c r="AR226" s="247">
        <v>10828</v>
      </c>
      <c r="AS226" s="253">
        <f t="shared" si="38"/>
        <v>2707</v>
      </c>
    </row>
    <row r="227" spans="1:45" ht="14.65" customHeight="1">
      <c r="A227" s="1">
        <v>225</v>
      </c>
      <c r="B227" s="45" t="s">
        <v>863</v>
      </c>
      <c r="C227" s="1" t="str">
        <f>VLOOKUP(B227,Remark!G:H,2,0)</f>
        <v>HPPY</v>
      </c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209">
        <f t="shared" si="32"/>
        <v>0</v>
      </c>
      <c r="Y227" s="45"/>
      <c r="Z227" s="45"/>
      <c r="AA227" s="209">
        <f t="shared" si="33"/>
        <v>0</v>
      </c>
      <c r="AB227" s="208">
        <v>23</v>
      </c>
      <c r="AC227" s="70">
        <v>1825</v>
      </c>
      <c r="AD227" s="209">
        <f t="shared" si="34"/>
        <v>456.25</v>
      </c>
      <c r="AE227" s="209">
        <v>97</v>
      </c>
      <c r="AF227" s="211">
        <v>5879</v>
      </c>
      <c r="AG227" s="211">
        <f t="shared" si="35"/>
        <v>1469.75</v>
      </c>
      <c r="AH227" s="167">
        <v>75</v>
      </c>
      <c r="AI227" s="167">
        <v>4941</v>
      </c>
      <c r="AJ227" s="211">
        <f t="shared" si="36"/>
        <v>1235.25</v>
      </c>
      <c r="AK227" s="212">
        <v>450</v>
      </c>
      <c r="AL227" s="212">
        <v>26962</v>
      </c>
      <c r="AM227" s="213">
        <f t="shared" si="37"/>
        <v>6740.5</v>
      </c>
      <c r="AN227" s="214">
        <v>153</v>
      </c>
      <c r="AO227" s="218">
        <v>9703</v>
      </c>
      <c r="AP227" s="167">
        <f t="shared" si="31"/>
        <v>2425.75</v>
      </c>
      <c r="AQ227" s="247">
        <v>71</v>
      </c>
      <c r="AR227" s="247">
        <v>5873</v>
      </c>
      <c r="AS227" s="253">
        <f t="shared" si="38"/>
        <v>1468.25</v>
      </c>
    </row>
    <row r="228" spans="1:45" ht="14.65" customHeight="1">
      <c r="A228" s="1">
        <v>226</v>
      </c>
      <c r="B228" s="45" t="s">
        <v>864</v>
      </c>
      <c r="C228" s="1" t="str">
        <f>VLOOKUP(B228,Remark!G:H,2,0)</f>
        <v>HPPY</v>
      </c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209">
        <f t="shared" si="32"/>
        <v>0</v>
      </c>
      <c r="Y228" s="45"/>
      <c r="Z228" s="45"/>
      <c r="AA228" s="209">
        <f t="shared" si="33"/>
        <v>0</v>
      </c>
      <c r="AB228" s="208">
        <v>10</v>
      </c>
      <c r="AC228" s="70">
        <v>822</v>
      </c>
      <c r="AD228" s="209">
        <f t="shared" si="34"/>
        <v>205.5</v>
      </c>
      <c r="AE228" s="209">
        <v>54</v>
      </c>
      <c r="AF228" s="211">
        <v>3842</v>
      </c>
      <c r="AG228" s="211">
        <f t="shared" si="35"/>
        <v>960.5</v>
      </c>
      <c r="AH228" s="167">
        <v>100</v>
      </c>
      <c r="AI228" s="167">
        <v>6520</v>
      </c>
      <c r="AJ228" s="211">
        <f t="shared" si="36"/>
        <v>1630</v>
      </c>
      <c r="AK228" s="212">
        <v>173</v>
      </c>
      <c r="AL228" s="212">
        <v>9991</v>
      </c>
      <c r="AM228" s="213">
        <f t="shared" si="37"/>
        <v>2497.75</v>
      </c>
      <c r="AN228" s="214">
        <v>172</v>
      </c>
      <c r="AO228" s="218">
        <v>10520</v>
      </c>
      <c r="AP228" s="167">
        <f t="shared" si="31"/>
        <v>2630</v>
      </c>
      <c r="AQ228" s="247">
        <v>140</v>
      </c>
      <c r="AR228" s="247">
        <v>8768</v>
      </c>
      <c r="AS228" s="253">
        <f t="shared" si="38"/>
        <v>2192</v>
      </c>
    </row>
    <row r="229" spans="1:45" ht="14.65" customHeight="1">
      <c r="A229" s="1">
        <v>227</v>
      </c>
      <c r="B229" s="45" t="s">
        <v>865</v>
      </c>
      <c r="C229" s="1" t="str">
        <f>VLOOKUP(B229,Remark!G:H,2,0)</f>
        <v>HPPY</v>
      </c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209">
        <f t="shared" si="32"/>
        <v>0</v>
      </c>
      <c r="Y229" s="45"/>
      <c r="Z229" s="45"/>
      <c r="AA229" s="209">
        <f t="shared" si="33"/>
        <v>0</v>
      </c>
      <c r="AB229" s="208">
        <v>16</v>
      </c>
      <c r="AC229" s="70">
        <v>1068</v>
      </c>
      <c r="AD229" s="209">
        <f t="shared" si="34"/>
        <v>267</v>
      </c>
      <c r="AE229" s="209">
        <v>111</v>
      </c>
      <c r="AF229" s="211">
        <v>7353</v>
      </c>
      <c r="AG229" s="211">
        <f t="shared" si="35"/>
        <v>1838.25</v>
      </c>
      <c r="AH229" s="167">
        <v>466</v>
      </c>
      <c r="AI229" s="167">
        <v>33194</v>
      </c>
      <c r="AJ229" s="211">
        <f t="shared" si="36"/>
        <v>8298.5</v>
      </c>
      <c r="AK229" s="212">
        <v>32</v>
      </c>
      <c r="AL229" s="212">
        <v>2196</v>
      </c>
      <c r="AM229" s="213">
        <f t="shared" si="37"/>
        <v>549</v>
      </c>
      <c r="AN229" s="214">
        <v>472</v>
      </c>
      <c r="AO229" s="218">
        <v>32164</v>
      </c>
      <c r="AP229" s="167">
        <f t="shared" si="31"/>
        <v>8041</v>
      </c>
      <c r="AQ229" s="247">
        <v>412</v>
      </c>
      <c r="AR229" s="247">
        <v>31412</v>
      </c>
      <c r="AS229" s="253">
        <f t="shared" si="38"/>
        <v>7853</v>
      </c>
    </row>
    <row r="230" spans="1:45" ht="14.65" customHeight="1">
      <c r="A230" s="1">
        <v>228</v>
      </c>
      <c r="B230" s="45" t="s">
        <v>866</v>
      </c>
      <c r="C230" s="1" t="str">
        <f>VLOOKUP(B230,Remark!G:H,2,0)</f>
        <v>NMIN</v>
      </c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209">
        <f t="shared" si="32"/>
        <v>0</v>
      </c>
      <c r="Y230" s="45"/>
      <c r="Z230" s="45"/>
      <c r="AA230" s="209">
        <f t="shared" si="33"/>
        <v>0</v>
      </c>
      <c r="AB230" s="208">
        <v>81</v>
      </c>
      <c r="AC230" s="70">
        <v>6111</v>
      </c>
      <c r="AD230" s="209">
        <f t="shared" si="34"/>
        <v>1527.75</v>
      </c>
      <c r="AE230" s="209">
        <v>362</v>
      </c>
      <c r="AF230" s="211">
        <v>25506</v>
      </c>
      <c r="AG230" s="211">
        <f t="shared" si="35"/>
        <v>6376.5</v>
      </c>
      <c r="AH230" s="167">
        <v>84</v>
      </c>
      <c r="AI230" s="167">
        <v>5808</v>
      </c>
      <c r="AJ230" s="211">
        <f t="shared" si="36"/>
        <v>1452</v>
      </c>
      <c r="AK230" s="212">
        <v>714</v>
      </c>
      <c r="AL230" s="212">
        <v>47530</v>
      </c>
      <c r="AM230" s="213">
        <f t="shared" si="37"/>
        <v>11882.5</v>
      </c>
      <c r="AN230" s="214">
        <v>168</v>
      </c>
      <c r="AO230" s="218">
        <v>11792</v>
      </c>
      <c r="AP230" s="167">
        <f t="shared" si="31"/>
        <v>2948</v>
      </c>
      <c r="AQ230" s="247">
        <v>157</v>
      </c>
      <c r="AR230" s="247">
        <v>10763</v>
      </c>
      <c r="AS230" s="253">
        <f t="shared" si="38"/>
        <v>2690.75</v>
      </c>
    </row>
    <row r="231" spans="1:45" ht="14.65" customHeight="1">
      <c r="A231" s="1">
        <v>229</v>
      </c>
      <c r="B231" s="45" t="s">
        <v>867</v>
      </c>
      <c r="C231" s="1" t="str">
        <f>VLOOKUP(B231,Remark!G:H,2,0)</f>
        <v>HPPY</v>
      </c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209">
        <f t="shared" si="32"/>
        <v>0</v>
      </c>
      <c r="Y231" s="45"/>
      <c r="Z231" s="45"/>
      <c r="AA231" s="209">
        <f t="shared" si="33"/>
        <v>0</v>
      </c>
      <c r="AB231" s="208">
        <v>15</v>
      </c>
      <c r="AC231" s="70">
        <v>877</v>
      </c>
      <c r="AD231" s="209">
        <f t="shared" si="34"/>
        <v>219.25</v>
      </c>
      <c r="AE231" s="209">
        <v>70</v>
      </c>
      <c r="AF231" s="211">
        <v>5134</v>
      </c>
      <c r="AG231" s="211">
        <f t="shared" si="35"/>
        <v>1283.5</v>
      </c>
      <c r="AH231" s="167">
        <v>131</v>
      </c>
      <c r="AI231" s="167">
        <v>8721</v>
      </c>
      <c r="AJ231" s="211">
        <f t="shared" si="36"/>
        <v>2180.25</v>
      </c>
      <c r="AK231" s="212">
        <v>119</v>
      </c>
      <c r="AL231" s="212">
        <v>8333</v>
      </c>
      <c r="AM231" s="213">
        <f t="shared" si="37"/>
        <v>2083.25</v>
      </c>
      <c r="AN231" s="214">
        <v>107</v>
      </c>
      <c r="AO231" s="218">
        <v>7589</v>
      </c>
      <c r="AP231" s="167">
        <f t="shared" si="31"/>
        <v>1897.25</v>
      </c>
      <c r="AQ231" s="247">
        <v>223</v>
      </c>
      <c r="AR231" s="247">
        <v>13909</v>
      </c>
      <c r="AS231" s="253">
        <f t="shared" si="38"/>
        <v>3477.25</v>
      </c>
    </row>
    <row r="232" spans="1:45" ht="14.65" customHeight="1">
      <c r="A232" s="1">
        <v>230</v>
      </c>
      <c r="B232" s="45" t="s">
        <v>868</v>
      </c>
      <c r="C232" s="1" t="str">
        <f>VLOOKUP(B232,Remark!G:H,2,0)</f>
        <v>Kerry</v>
      </c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209">
        <f t="shared" si="32"/>
        <v>0</v>
      </c>
      <c r="Y232" s="45"/>
      <c r="Z232" s="45"/>
      <c r="AA232" s="209">
        <f t="shared" si="33"/>
        <v>0</v>
      </c>
      <c r="AB232" s="208">
        <v>25</v>
      </c>
      <c r="AC232" s="70">
        <v>1883</v>
      </c>
      <c r="AD232" s="209">
        <f t="shared" si="34"/>
        <v>470.75</v>
      </c>
      <c r="AE232" s="209">
        <v>79</v>
      </c>
      <c r="AF232" s="211">
        <v>5589</v>
      </c>
      <c r="AG232" s="211">
        <f t="shared" si="35"/>
        <v>1397.25</v>
      </c>
      <c r="AH232" s="167">
        <v>102</v>
      </c>
      <c r="AI232" s="167">
        <v>5782</v>
      </c>
      <c r="AJ232" s="211">
        <f t="shared" si="36"/>
        <v>1445.5</v>
      </c>
      <c r="AK232" s="212">
        <v>109</v>
      </c>
      <c r="AL232" s="212">
        <v>6211</v>
      </c>
      <c r="AM232" s="213">
        <f t="shared" si="37"/>
        <v>1552.75</v>
      </c>
      <c r="AN232" s="214">
        <v>152</v>
      </c>
      <c r="AO232" s="218">
        <v>8952</v>
      </c>
      <c r="AP232" s="167">
        <f t="shared" si="31"/>
        <v>2238</v>
      </c>
      <c r="AQ232" s="247">
        <v>143</v>
      </c>
      <c r="AR232" s="247">
        <v>7949</v>
      </c>
      <c r="AS232" s="253">
        <f t="shared" si="38"/>
        <v>1987.25</v>
      </c>
    </row>
    <row r="233" spans="1:45" ht="14.65" customHeight="1">
      <c r="A233" s="1">
        <v>231</v>
      </c>
      <c r="B233" s="45" t="s">
        <v>869</v>
      </c>
      <c r="C233" s="1" t="str">
        <f>VLOOKUP(B233,Remark!G:H,2,0)</f>
        <v>BANA</v>
      </c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209">
        <f t="shared" si="32"/>
        <v>0</v>
      </c>
      <c r="Y233" s="45"/>
      <c r="Z233" s="45"/>
      <c r="AA233" s="209">
        <f t="shared" si="33"/>
        <v>0</v>
      </c>
      <c r="AB233" s="208">
        <v>12</v>
      </c>
      <c r="AC233" s="70">
        <v>960</v>
      </c>
      <c r="AD233" s="209">
        <f t="shared" si="34"/>
        <v>240</v>
      </c>
      <c r="AE233" s="209">
        <v>55</v>
      </c>
      <c r="AF233" s="211">
        <v>3949</v>
      </c>
      <c r="AG233" s="211">
        <f t="shared" si="35"/>
        <v>987.25</v>
      </c>
      <c r="AH233" s="167">
        <v>179</v>
      </c>
      <c r="AI233" s="167">
        <v>9777</v>
      </c>
      <c r="AJ233" s="211">
        <f t="shared" si="36"/>
        <v>2444.25</v>
      </c>
      <c r="AK233" s="212">
        <v>70</v>
      </c>
      <c r="AL233" s="212">
        <v>4266</v>
      </c>
      <c r="AM233" s="213">
        <f t="shared" si="37"/>
        <v>1066.5</v>
      </c>
      <c r="AN233" s="214">
        <v>71</v>
      </c>
      <c r="AO233" s="218">
        <v>4889</v>
      </c>
      <c r="AP233" s="167">
        <f t="shared" si="31"/>
        <v>1222.25</v>
      </c>
      <c r="AQ233" s="247">
        <v>144</v>
      </c>
      <c r="AR233" s="247">
        <v>9780</v>
      </c>
      <c r="AS233" s="253">
        <f t="shared" si="38"/>
        <v>2445</v>
      </c>
    </row>
    <row r="234" spans="1:45" ht="14.65" customHeight="1">
      <c r="A234" s="1">
        <v>232</v>
      </c>
      <c r="B234" s="45" t="s">
        <v>870</v>
      </c>
      <c r="C234" s="1" t="str">
        <f>VLOOKUP(B234,Remark!G:H,2,0)</f>
        <v>ONUT</v>
      </c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209">
        <f t="shared" si="32"/>
        <v>0</v>
      </c>
      <c r="Y234" s="45"/>
      <c r="Z234" s="45"/>
      <c r="AA234" s="209">
        <f t="shared" si="33"/>
        <v>0</v>
      </c>
      <c r="AB234" s="208">
        <v>16</v>
      </c>
      <c r="AC234" s="70">
        <v>928</v>
      </c>
      <c r="AD234" s="209">
        <f t="shared" si="34"/>
        <v>232</v>
      </c>
      <c r="AE234" s="209">
        <v>97</v>
      </c>
      <c r="AF234" s="211">
        <v>6327</v>
      </c>
      <c r="AG234" s="211">
        <f t="shared" si="35"/>
        <v>1581.75</v>
      </c>
      <c r="AH234" s="167">
        <v>27</v>
      </c>
      <c r="AI234" s="167">
        <v>1773</v>
      </c>
      <c r="AJ234" s="211">
        <f t="shared" si="36"/>
        <v>443.25</v>
      </c>
      <c r="AK234" s="212">
        <v>19</v>
      </c>
      <c r="AL234" s="212">
        <v>1281</v>
      </c>
      <c r="AM234" s="213">
        <f t="shared" si="37"/>
        <v>320.25</v>
      </c>
      <c r="AN234" s="214">
        <v>28</v>
      </c>
      <c r="AO234" s="218">
        <v>2056</v>
      </c>
      <c r="AP234" s="167">
        <f t="shared" si="31"/>
        <v>514</v>
      </c>
      <c r="AQ234" s="247">
        <v>14</v>
      </c>
      <c r="AR234" s="247">
        <v>1166</v>
      </c>
      <c r="AS234" s="253">
        <f t="shared" si="38"/>
        <v>291.5</v>
      </c>
    </row>
    <row r="235" spans="1:45" ht="14.65" customHeight="1">
      <c r="A235" s="1">
        <v>233</v>
      </c>
      <c r="B235" s="45" t="s">
        <v>871</v>
      </c>
      <c r="C235" s="1" t="str">
        <f>VLOOKUP(B235,Remark!G:H,2,0)</f>
        <v>SCON</v>
      </c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209">
        <f t="shared" si="32"/>
        <v>0</v>
      </c>
      <c r="Y235" s="45"/>
      <c r="Z235" s="45"/>
      <c r="AA235" s="209">
        <f t="shared" si="33"/>
        <v>0</v>
      </c>
      <c r="AB235" s="208">
        <v>1</v>
      </c>
      <c r="AC235" s="70">
        <v>99</v>
      </c>
      <c r="AD235" s="209">
        <f t="shared" si="34"/>
        <v>24.75</v>
      </c>
      <c r="AE235" s="209">
        <v>36</v>
      </c>
      <c r="AF235" s="211">
        <v>2456</v>
      </c>
      <c r="AG235" s="211">
        <f t="shared" si="35"/>
        <v>614</v>
      </c>
      <c r="AH235" s="167">
        <v>43</v>
      </c>
      <c r="AI235" s="167">
        <v>2577</v>
      </c>
      <c r="AJ235" s="211">
        <f t="shared" si="36"/>
        <v>644.25</v>
      </c>
      <c r="AK235" s="212">
        <v>34</v>
      </c>
      <c r="AL235" s="212">
        <v>1866</v>
      </c>
      <c r="AM235" s="213">
        <f t="shared" si="37"/>
        <v>466.5</v>
      </c>
      <c r="AN235" s="214">
        <v>57</v>
      </c>
      <c r="AO235" s="218">
        <v>3699</v>
      </c>
      <c r="AP235" s="167">
        <f t="shared" si="31"/>
        <v>924.75</v>
      </c>
      <c r="AQ235" s="247">
        <v>79</v>
      </c>
      <c r="AR235" s="247">
        <v>5045</v>
      </c>
      <c r="AS235" s="253">
        <f t="shared" si="38"/>
        <v>1261.25</v>
      </c>
    </row>
    <row r="236" spans="1:45" ht="14.65" customHeight="1">
      <c r="A236" s="1">
        <v>234</v>
      </c>
      <c r="B236" s="45" t="s">
        <v>872</v>
      </c>
      <c r="C236" s="1" t="str">
        <f>VLOOKUP(B236,Remark!G:H,2,0)</f>
        <v>SCON</v>
      </c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209">
        <f t="shared" si="32"/>
        <v>0</v>
      </c>
      <c r="Y236" s="45"/>
      <c r="Z236" s="45"/>
      <c r="AA236" s="209">
        <f t="shared" si="33"/>
        <v>0</v>
      </c>
      <c r="AB236" s="208">
        <v>6</v>
      </c>
      <c r="AC236" s="70">
        <v>450</v>
      </c>
      <c r="AD236" s="209">
        <f t="shared" si="34"/>
        <v>112.5</v>
      </c>
      <c r="AE236" s="209">
        <v>44</v>
      </c>
      <c r="AF236" s="211">
        <v>2868</v>
      </c>
      <c r="AG236" s="211">
        <f t="shared" si="35"/>
        <v>717</v>
      </c>
      <c r="AH236" s="167">
        <v>147</v>
      </c>
      <c r="AI236" s="167">
        <v>9457</v>
      </c>
      <c r="AJ236" s="211">
        <f t="shared" si="36"/>
        <v>2364.25</v>
      </c>
      <c r="AK236" s="212">
        <v>146</v>
      </c>
      <c r="AL236" s="212">
        <v>9982</v>
      </c>
      <c r="AM236" s="213">
        <f t="shared" si="37"/>
        <v>2495.5</v>
      </c>
      <c r="AN236" s="214">
        <v>154</v>
      </c>
      <c r="AO236" s="218">
        <v>10710</v>
      </c>
      <c r="AP236" s="167">
        <f t="shared" si="31"/>
        <v>2677.5</v>
      </c>
      <c r="AQ236" s="247">
        <v>155</v>
      </c>
      <c r="AR236" s="247">
        <v>11585</v>
      </c>
      <c r="AS236" s="253">
        <f t="shared" si="38"/>
        <v>2896.25</v>
      </c>
    </row>
    <row r="237" spans="1:45" ht="14.65" customHeight="1">
      <c r="A237" s="1">
        <v>235</v>
      </c>
      <c r="B237" s="45" t="s">
        <v>873</v>
      </c>
      <c r="C237" s="1" t="str">
        <f>VLOOKUP(B237,Remark!G:H,2,0)</f>
        <v>PTNK</v>
      </c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209">
        <f t="shared" si="32"/>
        <v>0</v>
      </c>
      <c r="Y237" s="45"/>
      <c r="Z237" s="45"/>
      <c r="AA237" s="209">
        <f t="shared" si="33"/>
        <v>0</v>
      </c>
      <c r="AB237" s="208">
        <v>8</v>
      </c>
      <c r="AC237" s="70">
        <v>508</v>
      </c>
      <c r="AD237" s="209">
        <f t="shared" si="34"/>
        <v>127</v>
      </c>
      <c r="AE237" s="209">
        <v>103</v>
      </c>
      <c r="AF237" s="211">
        <v>7425</v>
      </c>
      <c r="AG237" s="211">
        <f t="shared" si="35"/>
        <v>1856.25</v>
      </c>
      <c r="AH237" s="167">
        <v>82</v>
      </c>
      <c r="AI237" s="167">
        <v>4938</v>
      </c>
      <c r="AJ237" s="211">
        <f t="shared" si="36"/>
        <v>1234.5</v>
      </c>
      <c r="AK237" s="212">
        <v>225</v>
      </c>
      <c r="AL237" s="212">
        <v>14835</v>
      </c>
      <c r="AM237" s="213">
        <f t="shared" si="37"/>
        <v>3708.75</v>
      </c>
      <c r="AN237" s="214">
        <v>165</v>
      </c>
      <c r="AO237" s="218">
        <v>11323</v>
      </c>
      <c r="AP237" s="167">
        <f t="shared" si="31"/>
        <v>2830.75</v>
      </c>
      <c r="AQ237" s="247">
        <v>116</v>
      </c>
      <c r="AR237" s="247">
        <v>7964</v>
      </c>
      <c r="AS237" s="253">
        <f t="shared" si="38"/>
        <v>1991</v>
      </c>
    </row>
    <row r="238" spans="1:45" ht="14.65" customHeight="1">
      <c r="A238" s="1">
        <v>236</v>
      </c>
      <c r="B238" s="45" t="s">
        <v>874</v>
      </c>
      <c r="C238" s="1" t="str">
        <f>VLOOKUP(B238,Remark!G:H,2,0)</f>
        <v>SCON</v>
      </c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209">
        <f t="shared" si="32"/>
        <v>0</v>
      </c>
      <c r="Y238" s="45"/>
      <c r="Z238" s="45"/>
      <c r="AA238" s="209">
        <f t="shared" si="33"/>
        <v>0</v>
      </c>
      <c r="AB238" s="208">
        <v>5</v>
      </c>
      <c r="AC238" s="70">
        <v>307</v>
      </c>
      <c r="AD238" s="209">
        <f t="shared" si="34"/>
        <v>76.75</v>
      </c>
      <c r="AE238" s="209">
        <v>29</v>
      </c>
      <c r="AF238" s="211">
        <v>2031</v>
      </c>
      <c r="AG238" s="211">
        <f t="shared" si="35"/>
        <v>507.75</v>
      </c>
      <c r="AH238" s="167">
        <v>39</v>
      </c>
      <c r="AI238" s="167">
        <v>2465</v>
      </c>
      <c r="AJ238" s="211">
        <f t="shared" si="36"/>
        <v>616.25</v>
      </c>
      <c r="AK238" s="212">
        <v>60</v>
      </c>
      <c r="AL238" s="212">
        <v>3824</v>
      </c>
      <c r="AM238" s="213">
        <f t="shared" si="37"/>
        <v>956</v>
      </c>
      <c r="AN238" s="214">
        <v>107</v>
      </c>
      <c r="AO238" s="218">
        <v>6669</v>
      </c>
      <c r="AP238" s="167">
        <f t="shared" si="31"/>
        <v>1667.25</v>
      </c>
      <c r="AQ238" s="247">
        <v>100</v>
      </c>
      <c r="AR238" s="247">
        <v>6340</v>
      </c>
      <c r="AS238" s="253">
        <f t="shared" si="38"/>
        <v>1585</v>
      </c>
    </row>
    <row r="239" spans="1:45" ht="14.65" customHeight="1">
      <c r="A239" s="1">
        <v>237</v>
      </c>
      <c r="B239" s="45" t="s">
        <v>875</v>
      </c>
      <c r="C239" s="1" t="str">
        <f>VLOOKUP(B239,Remark!G:H,2,0)</f>
        <v>MAHA</v>
      </c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209">
        <f t="shared" si="32"/>
        <v>0</v>
      </c>
      <c r="Y239" s="45"/>
      <c r="Z239" s="45"/>
      <c r="AA239" s="209">
        <f t="shared" si="33"/>
        <v>0</v>
      </c>
      <c r="AB239" s="208">
        <v>14</v>
      </c>
      <c r="AC239" s="70">
        <v>786</v>
      </c>
      <c r="AD239" s="209">
        <f t="shared" si="34"/>
        <v>196.5</v>
      </c>
      <c r="AE239" s="209">
        <v>45</v>
      </c>
      <c r="AF239" s="211">
        <v>2975</v>
      </c>
      <c r="AG239" s="211">
        <f t="shared" si="35"/>
        <v>743.75</v>
      </c>
      <c r="AH239" s="167">
        <v>213</v>
      </c>
      <c r="AI239" s="167">
        <v>11415</v>
      </c>
      <c r="AJ239" s="211">
        <f t="shared" si="36"/>
        <v>2853.75</v>
      </c>
      <c r="AK239" s="212">
        <v>88</v>
      </c>
      <c r="AL239" s="212">
        <v>4056</v>
      </c>
      <c r="AM239" s="213">
        <f t="shared" si="37"/>
        <v>1014</v>
      </c>
      <c r="AN239" s="214">
        <v>103</v>
      </c>
      <c r="AO239" s="218">
        <v>5989</v>
      </c>
      <c r="AP239" s="167">
        <f t="shared" si="31"/>
        <v>1497.25</v>
      </c>
      <c r="AQ239" s="247">
        <v>230</v>
      </c>
      <c r="AR239" s="247">
        <v>15210</v>
      </c>
      <c r="AS239" s="253">
        <f t="shared" si="38"/>
        <v>3802.5</v>
      </c>
    </row>
    <row r="240" spans="1:45" ht="14.65" customHeight="1">
      <c r="A240" s="1">
        <v>238</v>
      </c>
      <c r="B240" s="45" t="s">
        <v>876</v>
      </c>
      <c r="C240" s="1" t="str">
        <f>VLOOKUP(B240,Remark!G:H,2,0)</f>
        <v>PTNK</v>
      </c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209">
        <f t="shared" si="32"/>
        <v>0</v>
      </c>
      <c r="Y240" s="45"/>
      <c r="Z240" s="45"/>
      <c r="AA240" s="209">
        <f t="shared" si="33"/>
        <v>0</v>
      </c>
      <c r="AB240" s="208">
        <v>24</v>
      </c>
      <c r="AC240" s="70">
        <v>1768</v>
      </c>
      <c r="AD240" s="209">
        <f t="shared" si="34"/>
        <v>442</v>
      </c>
      <c r="AE240" s="209">
        <v>172</v>
      </c>
      <c r="AF240" s="211">
        <v>11236</v>
      </c>
      <c r="AG240" s="211">
        <f t="shared" si="35"/>
        <v>2809</v>
      </c>
      <c r="AH240" s="167">
        <v>146</v>
      </c>
      <c r="AI240" s="167">
        <v>9334</v>
      </c>
      <c r="AJ240" s="211">
        <f t="shared" si="36"/>
        <v>2333.5</v>
      </c>
      <c r="AK240" s="212">
        <v>162</v>
      </c>
      <c r="AL240" s="212">
        <v>11382</v>
      </c>
      <c r="AM240" s="213">
        <f t="shared" si="37"/>
        <v>2845.5</v>
      </c>
      <c r="AN240" s="214">
        <v>323</v>
      </c>
      <c r="AO240" s="218">
        <v>21721</v>
      </c>
      <c r="AP240" s="167">
        <f t="shared" si="31"/>
        <v>5430.25</v>
      </c>
      <c r="AQ240" s="247">
        <v>233</v>
      </c>
      <c r="AR240" s="247">
        <v>19059</v>
      </c>
      <c r="AS240" s="253">
        <f t="shared" si="38"/>
        <v>4764.75</v>
      </c>
    </row>
    <row r="241" spans="1:45" ht="14.65" customHeight="1">
      <c r="A241" s="1">
        <v>239</v>
      </c>
      <c r="B241" s="45" t="s">
        <v>877</v>
      </c>
      <c r="C241" s="1" t="str">
        <f>VLOOKUP(B241,Remark!G:H,2,0)</f>
        <v>SCON</v>
      </c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209">
        <f t="shared" si="32"/>
        <v>0</v>
      </c>
      <c r="Y241" s="45"/>
      <c r="Z241" s="45"/>
      <c r="AA241" s="209">
        <f t="shared" si="33"/>
        <v>0</v>
      </c>
      <c r="AB241" s="208">
        <v>18</v>
      </c>
      <c r="AC241" s="70">
        <v>1470</v>
      </c>
      <c r="AD241" s="209">
        <f t="shared" si="34"/>
        <v>367.5</v>
      </c>
      <c r="AE241" s="209">
        <v>149</v>
      </c>
      <c r="AF241" s="211">
        <v>11359</v>
      </c>
      <c r="AG241" s="211">
        <f t="shared" si="35"/>
        <v>2839.75</v>
      </c>
      <c r="AH241" s="167">
        <v>98</v>
      </c>
      <c r="AI241" s="167">
        <v>6426</v>
      </c>
      <c r="AJ241" s="211">
        <f t="shared" si="36"/>
        <v>1606.5</v>
      </c>
      <c r="AK241" s="212">
        <v>168</v>
      </c>
      <c r="AL241" s="212">
        <v>11608</v>
      </c>
      <c r="AM241" s="213">
        <f t="shared" si="37"/>
        <v>2902</v>
      </c>
      <c r="AN241" s="214">
        <v>197</v>
      </c>
      <c r="AO241" s="218">
        <v>12991</v>
      </c>
      <c r="AP241" s="167">
        <f t="shared" si="31"/>
        <v>3247.75</v>
      </c>
      <c r="AQ241" s="247">
        <v>127</v>
      </c>
      <c r="AR241" s="247">
        <v>8977</v>
      </c>
      <c r="AS241" s="253">
        <f t="shared" si="38"/>
        <v>2244.25</v>
      </c>
    </row>
    <row r="242" spans="1:45" ht="14.65" customHeight="1">
      <c r="A242" s="1">
        <v>240</v>
      </c>
      <c r="B242" s="45" t="s">
        <v>878</v>
      </c>
      <c r="C242" s="1" t="str">
        <f>VLOOKUP(B242,Remark!G:H,2,0)</f>
        <v>PTNK</v>
      </c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209">
        <f t="shared" si="32"/>
        <v>0</v>
      </c>
      <c r="Y242" s="45"/>
      <c r="Z242" s="45"/>
      <c r="AA242" s="209">
        <f t="shared" si="33"/>
        <v>0</v>
      </c>
      <c r="AB242" s="208">
        <v>4</v>
      </c>
      <c r="AC242" s="70">
        <v>296</v>
      </c>
      <c r="AD242" s="209">
        <f t="shared" si="34"/>
        <v>74</v>
      </c>
      <c r="AE242" s="209">
        <v>85</v>
      </c>
      <c r="AF242" s="211">
        <v>6191</v>
      </c>
      <c r="AG242" s="211">
        <f t="shared" si="35"/>
        <v>1547.75</v>
      </c>
      <c r="AH242" s="167">
        <v>118</v>
      </c>
      <c r="AI242" s="167">
        <v>7510</v>
      </c>
      <c r="AJ242" s="211">
        <f t="shared" si="36"/>
        <v>1877.5</v>
      </c>
      <c r="AK242" s="212">
        <v>164</v>
      </c>
      <c r="AL242" s="212">
        <v>10928</v>
      </c>
      <c r="AM242" s="213">
        <f t="shared" si="37"/>
        <v>2732</v>
      </c>
      <c r="AN242" s="214">
        <v>170</v>
      </c>
      <c r="AO242" s="218">
        <v>12070</v>
      </c>
      <c r="AP242" s="167">
        <f t="shared" si="31"/>
        <v>3017.5</v>
      </c>
      <c r="AQ242" s="247">
        <v>191</v>
      </c>
      <c r="AR242" s="247">
        <v>13581</v>
      </c>
      <c r="AS242" s="253">
        <f t="shared" si="38"/>
        <v>3395.25</v>
      </c>
    </row>
    <row r="243" spans="1:45" ht="14.65" customHeight="1">
      <c r="A243" s="1">
        <v>241</v>
      </c>
      <c r="B243" s="45" t="s">
        <v>879</v>
      </c>
      <c r="C243" s="1" t="str">
        <f>VLOOKUP(B243,Remark!G:H,2,0)</f>
        <v>PTNK</v>
      </c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209">
        <f t="shared" si="32"/>
        <v>0</v>
      </c>
      <c r="Y243" s="45"/>
      <c r="Z243" s="45"/>
      <c r="AA243" s="209">
        <f t="shared" si="33"/>
        <v>0</v>
      </c>
      <c r="AB243" s="208">
        <v>21</v>
      </c>
      <c r="AC243" s="70">
        <v>1483</v>
      </c>
      <c r="AD243" s="209">
        <f t="shared" si="34"/>
        <v>370.75</v>
      </c>
      <c r="AE243" s="209">
        <v>125</v>
      </c>
      <c r="AF243" s="211">
        <v>9095</v>
      </c>
      <c r="AG243" s="211">
        <f t="shared" si="35"/>
        <v>2273.75</v>
      </c>
      <c r="AH243" s="167">
        <v>110</v>
      </c>
      <c r="AI243" s="167">
        <v>7534</v>
      </c>
      <c r="AJ243" s="211">
        <f t="shared" si="36"/>
        <v>1883.5</v>
      </c>
      <c r="AK243" s="212">
        <v>116</v>
      </c>
      <c r="AL243" s="212">
        <v>8100</v>
      </c>
      <c r="AM243" s="213">
        <f t="shared" si="37"/>
        <v>2025</v>
      </c>
      <c r="AN243" s="214">
        <v>149</v>
      </c>
      <c r="AO243" s="218">
        <v>10107</v>
      </c>
      <c r="AP243" s="167">
        <f t="shared" si="31"/>
        <v>2526.75</v>
      </c>
      <c r="AQ243" s="247">
        <v>156</v>
      </c>
      <c r="AR243" s="247">
        <v>9944</v>
      </c>
      <c r="AS243" s="253">
        <f t="shared" si="38"/>
        <v>2486</v>
      </c>
    </row>
    <row r="244" spans="1:45" ht="14.65" customHeight="1">
      <c r="A244" s="1">
        <v>242</v>
      </c>
      <c r="B244" s="45" t="s">
        <v>880</v>
      </c>
      <c r="C244" s="1" t="str">
        <f>VLOOKUP(B244,Remark!G:H,2,0)</f>
        <v>ONUT</v>
      </c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209">
        <f t="shared" si="32"/>
        <v>0</v>
      </c>
      <c r="Y244" s="45"/>
      <c r="Z244" s="45"/>
      <c r="AA244" s="209">
        <f t="shared" si="33"/>
        <v>0</v>
      </c>
      <c r="AB244" s="208">
        <v>6</v>
      </c>
      <c r="AC244" s="70">
        <v>470</v>
      </c>
      <c r="AD244" s="209">
        <f t="shared" si="34"/>
        <v>117.5</v>
      </c>
      <c r="AE244" s="209">
        <v>50</v>
      </c>
      <c r="AF244" s="211">
        <v>3914</v>
      </c>
      <c r="AG244" s="211">
        <f t="shared" si="35"/>
        <v>978.5</v>
      </c>
      <c r="AH244" s="167">
        <v>55</v>
      </c>
      <c r="AI244" s="167">
        <v>3449</v>
      </c>
      <c r="AJ244" s="211">
        <f t="shared" si="36"/>
        <v>862.25</v>
      </c>
      <c r="AK244" s="212">
        <v>89</v>
      </c>
      <c r="AL244" s="212">
        <v>5851</v>
      </c>
      <c r="AM244" s="213">
        <f t="shared" si="37"/>
        <v>1462.75</v>
      </c>
      <c r="AN244" s="214">
        <v>56</v>
      </c>
      <c r="AO244" s="218">
        <v>3660</v>
      </c>
      <c r="AP244" s="167">
        <f t="shared" si="31"/>
        <v>915</v>
      </c>
      <c r="AQ244" s="247">
        <v>35</v>
      </c>
      <c r="AR244" s="247">
        <v>2485</v>
      </c>
      <c r="AS244" s="253">
        <f t="shared" si="38"/>
        <v>621.25</v>
      </c>
    </row>
    <row r="245" spans="1:45" ht="14.65" customHeight="1">
      <c r="A245" s="1">
        <v>243</v>
      </c>
      <c r="B245" s="45" t="s">
        <v>881</v>
      </c>
      <c r="C245" s="1" t="str">
        <f>VLOOKUP(B245,Remark!G:H,2,0)</f>
        <v>ONUT</v>
      </c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209">
        <f t="shared" si="32"/>
        <v>0</v>
      </c>
      <c r="Y245" s="45"/>
      <c r="Z245" s="45"/>
      <c r="AA245" s="209">
        <f t="shared" si="33"/>
        <v>0</v>
      </c>
      <c r="AB245" s="208">
        <v>6</v>
      </c>
      <c r="AC245" s="70">
        <v>362</v>
      </c>
      <c r="AD245" s="209">
        <f t="shared" si="34"/>
        <v>90.5</v>
      </c>
      <c r="AE245" s="209">
        <v>37</v>
      </c>
      <c r="AF245" s="211">
        <v>2711</v>
      </c>
      <c r="AG245" s="211">
        <f t="shared" si="35"/>
        <v>677.75</v>
      </c>
      <c r="AH245" s="167">
        <v>48</v>
      </c>
      <c r="AI245" s="167">
        <v>3544</v>
      </c>
      <c r="AJ245" s="211">
        <f t="shared" si="36"/>
        <v>886</v>
      </c>
      <c r="AK245" s="212">
        <v>79</v>
      </c>
      <c r="AL245" s="212">
        <v>5441</v>
      </c>
      <c r="AM245" s="213">
        <f t="shared" si="37"/>
        <v>1360.25</v>
      </c>
      <c r="AN245" s="214">
        <v>88</v>
      </c>
      <c r="AO245" s="218">
        <v>5460</v>
      </c>
      <c r="AP245" s="167">
        <f t="shared" si="31"/>
        <v>1365</v>
      </c>
      <c r="AQ245" s="247">
        <v>88</v>
      </c>
      <c r="AR245" s="247">
        <v>6024</v>
      </c>
      <c r="AS245" s="253">
        <f t="shared" si="38"/>
        <v>1506</v>
      </c>
    </row>
    <row r="246" spans="1:45" ht="14.65" customHeight="1">
      <c r="A246" s="1">
        <v>244</v>
      </c>
      <c r="B246" s="45" t="s">
        <v>882</v>
      </c>
      <c r="C246" s="1" t="str">
        <f>VLOOKUP(B246,Remark!G:H,2,0)</f>
        <v>ONUT</v>
      </c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209">
        <f t="shared" si="32"/>
        <v>0</v>
      </c>
      <c r="Y246" s="45"/>
      <c r="Z246" s="45"/>
      <c r="AA246" s="209">
        <f t="shared" si="33"/>
        <v>0</v>
      </c>
      <c r="AB246" s="208">
        <v>5</v>
      </c>
      <c r="AC246" s="70">
        <v>411</v>
      </c>
      <c r="AD246" s="209">
        <f t="shared" si="34"/>
        <v>102.75</v>
      </c>
      <c r="AE246" s="209">
        <v>49</v>
      </c>
      <c r="AF246" s="211">
        <v>3583</v>
      </c>
      <c r="AG246" s="211">
        <f t="shared" si="35"/>
        <v>895.75</v>
      </c>
      <c r="AH246" s="167">
        <v>238</v>
      </c>
      <c r="AI246" s="167">
        <v>15470</v>
      </c>
      <c r="AJ246" s="211">
        <f t="shared" si="36"/>
        <v>3867.5</v>
      </c>
      <c r="AK246" s="212">
        <v>259</v>
      </c>
      <c r="AL246" s="212">
        <v>15837</v>
      </c>
      <c r="AM246" s="213">
        <f t="shared" si="37"/>
        <v>3959.25</v>
      </c>
      <c r="AN246" s="214">
        <v>346</v>
      </c>
      <c r="AO246" s="218">
        <v>24902</v>
      </c>
      <c r="AP246" s="167">
        <f t="shared" si="31"/>
        <v>6225.5</v>
      </c>
      <c r="AQ246" s="247">
        <v>279</v>
      </c>
      <c r="AR246" s="247">
        <v>20085</v>
      </c>
      <c r="AS246" s="253">
        <f t="shared" si="38"/>
        <v>5021.25</v>
      </c>
    </row>
    <row r="247" spans="1:45" ht="14.65" customHeight="1">
      <c r="A247" s="1">
        <v>245</v>
      </c>
      <c r="B247" s="45" t="s">
        <v>883</v>
      </c>
      <c r="C247" s="1" t="str">
        <f>VLOOKUP(B247,Remark!G:H,2,0)</f>
        <v>ONUT</v>
      </c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209">
        <f t="shared" si="32"/>
        <v>0</v>
      </c>
      <c r="Y247" s="45"/>
      <c r="Z247" s="45"/>
      <c r="AA247" s="209">
        <f t="shared" si="33"/>
        <v>0</v>
      </c>
      <c r="AB247" s="208">
        <v>28</v>
      </c>
      <c r="AC247" s="70">
        <v>2000</v>
      </c>
      <c r="AD247" s="209">
        <f t="shared" si="34"/>
        <v>500</v>
      </c>
      <c r="AE247" s="209">
        <v>189</v>
      </c>
      <c r="AF247" s="211">
        <v>13327</v>
      </c>
      <c r="AG247" s="211">
        <f t="shared" si="35"/>
        <v>3331.75</v>
      </c>
      <c r="AH247" s="167">
        <v>195</v>
      </c>
      <c r="AI247" s="167">
        <v>11605</v>
      </c>
      <c r="AJ247" s="211">
        <f t="shared" si="36"/>
        <v>2901.25</v>
      </c>
      <c r="AK247" s="212">
        <v>286</v>
      </c>
      <c r="AL247" s="212">
        <v>17914</v>
      </c>
      <c r="AM247" s="213">
        <f t="shared" si="37"/>
        <v>4478.5</v>
      </c>
      <c r="AN247" s="214">
        <v>312</v>
      </c>
      <c r="AO247" s="218">
        <v>20836</v>
      </c>
      <c r="AP247" s="167">
        <f t="shared" si="31"/>
        <v>5209</v>
      </c>
      <c r="AQ247" s="247">
        <v>303</v>
      </c>
      <c r="AR247" s="247">
        <v>20237</v>
      </c>
      <c r="AS247" s="253">
        <f t="shared" si="38"/>
        <v>5059.25</v>
      </c>
    </row>
    <row r="248" spans="1:45" ht="14.65" customHeight="1">
      <c r="A248" s="1">
        <v>246</v>
      </c>
      <c r="B248" s="45" t="s">
        <v>884</v>
      </c>
      <c r="C248" s="1" t="str">
        <f>VLOOKUP(B248,Remark!G:H,2,0)</f>
        <v>BANA</v>
      </c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209">
        <f t="shared" si="32"/>
        <v>0</v>
      </c>
      <c r="Y248" s="45"/>
      <c r="Z248" s="45"/>
      <c r="AA248" s="209">
        <f t="shared" si="33"/>
        <v>0</v>
      </c>
      <c r="AB248" s="208">
        <v>4</v>
      </c>
      <c r="AC248" s="70">
        <v>312</v>
      </c>
      <c r="AD248" s="209">
        <f t="shared" si="34"/>
        <v>78</v>
      </c>
      <c r="AE248" s="209">
        <v>94</v>
      </c>
      <c r="AF248" s="211">
        <v>6554</v>
      </c>
      <c r="AG248" s="211">
        <f t="shared" si="35"/>
        <v>1638.5</v>
      </c>
      <c r="AH248" s="167">
        <v>143</v>
      </c>
      <c r="AI248" s="167">
        <v>9537</v>
      </c>
      <c r="AJ248" s="211">
        <f t="shared" si="36"/>
        <v>2384.25</v>
      </c>
      <c r="AK248" s="212">
        <v>256</v>
      </c>
      <c r="AL248" s="212">
        <v>17744</v>
      </c>
      <c r="AM248" s="213">
        <f t="shared" si="37"/>
        <v>4436</v>
      </c>
      <c r="AN248" s="214">
        <v>240</v>
      </c>
      <c r="AO248" s="218">
        <v>17032</v>
      </c>
      <c r="AP248" s="167">
        <f t="shared" si="31"/>
        <v>4258</v>
      </c>
      <c r="AQ248" s="247">
        <v>158</v>
      </c>
      <c r="AR248" s="247">
        <v>12038</v>
      </c>
      <c r="AS248" s="253">
        <f t="shared" si="38"/>
        <v>3009.5</v>
      </c>
    </row>
    <row r="249" spans="1:45" ht="14.65" customHeight="1">
      <c r="A249" s="1">
        <v>247</v>
      </c>
      <c r="B249" s="45" t="s">
        <v>885</v>
      </c>
      <c r="C249" s="1" t="str">
        <f>VLOOKUP(B249,Remark!G:H,2,0)</f>
        <v>BANA</v>
      </c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209">
        <f t="shared" si="32"/>
        <v>0</v>
      </c>
      <c r="Y249" s="45"/>
      <c r="Z249" s="45"/>
      <c r="AA249" s="209">
        <f t="shared" si="33"/>
        <v>0</v>
      </c>
      <c r="AB249" s="208">
        <v>9</v>
      </c>
      <c r="AC249" s="70">
        <v>583</v>
      </c>
      <c r="AD249" s="209">
        <f t="shared" si="34"/>
        <v>145.75</v>
      </c>
      <c r="AE249" s="209">
        <v>92</v>
      </c>
      <c r="AF249" s="211">
        <v>6016</v>
      </c>
      <c r="AG249" s="211">
        <f t="shared" si="35"/>
        <v>1504</v>
      </c>
      <c r="AH249" s="167">
        <v>130</v>
      </c>
      <c r="AI249" s="167">
        <v>7406</v>
      </c>
      <c r="AJ249" s="211">
        <f t="shared" si="36"/>
        <v>1851.5</v>
      </c>
      <c r="AK249" s="212">
        <v>103</v>
      </c>
      <c r="AL249" s="212">
        <v>6461</v>
      </c>
      <c r="AM249" s="213">
        <f t="shared" si="37"/>
        <v>1615.25</v>
      </c>
      <c r="AN249" s="214">
        <v>166</v>
      </c>
      <c r="AO249" s="218">
        <v>9694</v>
      </c>
      <c r="AP249" s="167">
        <f t="shared" si="31"/>
        <v>2423.5</v>
      </c>
      <c r="AQ249" s="247">
        <v>115</v>
      </c>
      <c r="AR249" s="247">
        <v>6701</v>
      </c>
      <c r="AS249" s="253">
        <f t="shared" si="38"/>
        <v>1675.25</v>
      </c>
    </row>
    <row r="250" spans="1:45" ht="14.65" customHeight="1">
      <c r="A250" s="1">
        <v>248</v>
      </c>
      <c r="B250" s="45" t="s">
        <v>886</v>
      </c>
      <c r="C250" s="1" t="str">
        <f>VLOOKUP(B250,Remark!G:H,2,0)</f>
        <v>SCON</v>
      </c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209">
        <f t="shared" si="32"/>
        <v>0</v>
      </c>
      <c r="Y250" s="45"/>
      <c r="Z250" s="45"/>
      <c r="AA250" s="209">
        <f t="shared" si="33"/>
        <v>0</v>
      </c>
      <c r="AB250" s="208">
        <v>17</v>
      </c>
      <c r="AC250" s="70">
        <v>1099</v>
      </c>
      <c r="AD250" s="209">
        <f t="shared" si="34"/>
        <v>274.75</v>
      </c>
      <c r="AE250" s="209">
        <v>106</v>
      </c>
      <c r="AF250" s="211">
        <v>6498</v>
      </c>
      <c r="AG250" s="211">
        <f t="shared" si="35"/>
        <v>1624.5</v>
      </c>
      <c r="AH250" s="167">
        <v>204</v>
      </c>
      <c r="AI250" s="167">
        <v>12592</v>
      </c>
      <c r="AJ250" s="211">
        <f t="shared" si="36"/>
        <v>3148</v>
      </c>
      <c r="AK250" s="212">
        <v>175</v>
      </c>
      <c r="AL250" s="212">
        <v>11049</v>
      </c>
      <c r="AM250" s="213">
        <f t="shared" si="37"/>
        <v>2762.25</v>
      </c>
      <c r="AN250" s="214">
        <v>267</v>
      </c>
      <c r="AO250" s="218">
        <v>18101</v>
      </c>
      <c r="AP250" s="167">
        <f t="shared" si="31"/>
        <v>4525.25</v>
      </c>
      <c r="AQ250" s="247">
        <v>267</v>
      </c>
      <c r="AR250" s="247">
        <v>17501</v>
      </c>
      <c r="AS250" s="253">
        <f t="shared" si="38"/>
        <v>4375.25</v>
      </c>
    </row>
    <row r="251" spans="1:45" ht="14.65" customHeight="1">
      <c r="A251" s="1">
        <v>249</v>
      </c>
      <c r="B251" s="45" t="s">
        <v>887</v>
      </c>
      <c r="C251" s="1" t="str">
        <f>VLOOKUP(B251,Remark!G:H,2,0)</f>
        <v>BANA</v>
      </c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209">
        <f t="shared" si="32"/>
        <v>0</v>
      </c>
      <c r="Y251" s="45"/>
      <c r="Z251" s="45"/>
      <c r="AA251" s="209">
        <f t="shared" si="33"/>
        <v>0</v>
      </c>
      <c r="AB251" s="208">
        <v>5</v>
      </c>
      <c r="AC251" s="70">
        <v>347</v>
      </c>
      <c r="AD251" s="209">
        <f t="shared" si="34"/>
        <v>86.75</v>
      </c>
      <c r="AE251" s="209">
        <v>131</v>
      </c>
      <c r="AF251" s="211">
        <v>8617</v>
      </c>
      <c r="AG251" s="211">
        <f t="shared" si="35"/>
        <v>2154.25</v>
      </c>
      <c r="AH251" s="167">
        <v>262</v>
      </c>
      <c r="AI251" s="167">
        <v>16086</v>
      </c>
      <c r="AJ251" s="211">
        <f t="shared" si="36"/>
        <v>4021.5</v>
      </c>
      <c r="AK251" s="212">
        <v>288</v>
      </c>
      <c r="AL251" s="212">
        <v>17072</v>
      </c>
      <c r="AM251" s="213">
        <f t="shared" si="37"/>
        <v>4268</v>
      </c>
      <c r="AN251" s="214">
        <v>384</v>
      </c>
      <c r="AO251" s="218">
        <v>23808</v>
      </c>
      <c r="AP251" s="167">
        <f t="shared" si="31"/>
        <v>5952</v>
      </c>
      <c r="AQ251" s="247">
        <v>350</v>
      </c>
      <c r="AR251" s="247">
        <v>23514</v>
      </c>
      <c r="AS251" s="253">
        <f t="shared" si="38"/>
        <v>5878.5</v>
      </c>
    </row>
    <row r="252" spans="1:45" ht="14.65" customHeight="1">
      <c r="A252" s="1">
        <v>250</v>
      </c>
      <c r="B252" s="45" t="s">
        <v>888</v>
      </c>
      <c r="C252" s="1" t="str">
        <f>VLOOKUP(B252,Remark!G:H,2,0)</f>
        <v>BANA</v>
      </c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209">
        <f t="shared" si="32"/>
        <v>0</v>
      </c>
      <c r="Y252" s="45"/>
      <c r="Z252" s="45"/>
      <c r="AA252" s="209">
        <f t="shared" si="33"/>
        <v>0</v>
      </c>
      <c r="AB252" s="208">
        <v>12</v>
      </c>
      <c r="AC252" s="70">
        <v>732</v>
      </c>
      <c r="AD252" s="209">
        <f t="shared" si="34"/>
        <v>183</v>
      </c>
      <c r="AE252" s="209">
        <v>211</v>
      </c>
      <c r="AF252" s="211">
        <v>14369</v>
      </c>
      <c r="AG252" s="211">
        <f t="shared" si="35"/>
        <v>3592.25</v>
      </c>
      <c r="AH252" s="167">
        <v>82</v>
      </c>
      <c r="AI252" s="167">
        <v>6066</v>
      </c>
      <c r="AJ252" s="211">
        <f t="shared" si="36"/>
        <v>1516.5</v>
      </c>
      <c r="AK252" s="212">
        <v>125</v>
      </c>
      <c r="AL252" s="212">
        <v>8447</v>
      </c>
      <c r="AM252" s="213">
        <f t="shared" si="37"/>
        <v>2111.75</v>
      </c>
      <c r="AN252" s="214">
        <v>134</v>
      </c>
      <c r="AO252" s="218">
        <v>8658</v>
      </c>
      <c r="AP252" s="167">
        <f t="shared" si="31"/>
        <v>2164.5</v>
      </c>
      <c r="AQ252" s="247">
        <v>24</v>
      </c>
      <c r="AR252" s="247">
        <v>1708</v>
      </c>
      <c r="AS252" s="253">
        <f t="shared" si="38"/>
        <v>427</v>
      </c>
    </row>
    <row r="253" spans="1:45" ht="14.65" customHeight="1">
      <c r="A253" s="1">
        <v>251</v>
      </c>
      <c r="B253" s="45" t="s">
        <v>889</v>
      </c>
      <c r="C253" s="1" t="str">
        <f>VLOOKUP(B253,Remark!G:H,2,0)</f>
        <v>BANA</v>
      </c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209">
        <f t="shared" si="32"/>
        <v>0</v>
      </c>
      <c r="Y253" s="45"/>
      <c r="Z253" s="45"/>
      <c r="AA253" s="209">
        <f t="shared" si="33"/>
        <v>0</v>
      </c>
      <c r="AB253" s="208">
        <v>3</v>
      </c>
      <c r="AC253" s="70">
        <v>237</v>
      </c>
      <c r="AD253" s="209">
        <f t="shared" si="34"/>
        <v>59.25</v>
      </c>
      <c r="AE253" s="209">
        <v>51</v>
      </c>
      <c r="AF253" s="211">
        <v>3313</v>
      </c>
      <c r="AG253" s="211">
        <f t="shared" si="35"/>
        <v>828.25</v>
      </c>
      <c r="AH253" s="167">
        <v>136</v>
      </c>
      <c r="AI253" s="167">
        <v>8772</v>
      </c>
      <c r="AJ253" s="211">
        <f t="shared" si="36"/>
        <v>2193</v>
      </c>
      <c r="AK253" s="212">
        <v>195</v>
      </c>
      <c r="AL253" s="212">
        <v>12545</v>
      </c>
      <c r="AM253" s="213">
        <f t="shared" si="37"/>
        <v>3136.25</v>
      </c>
      <c r="AN253" s="214">
        <v>201</v>
      </c>
      <c r="AO253" s="218">
        <v>14615</v>
      </c>
      <c r="AP253" s="167">
        <f t="shared" si="31"/>
        <v>3653.75</v>
      </c>
      <c r="AQ253" s="247">
        <v>207</v>
      </c>
      <c r="AR253" s="247">
        <v>14393</v>
      </c>
      <c r="AS253" s="253">
        <f t="shared" si="38"/>
        <v>3598.25</v>
      </c>
    </row>
    <row r="254" spans="1:45" ht="14.65" customHeight="1">
      <c r="A254" s="1">
        <v>252</v>
      </c>
      <c r="B254" s="45" t="s">
        <v>890</v>
      </c>
      <c r="C254" s="1" t="str">
        <f>VLOOKUP(B254,Remark!G:H,2,0)</f>
        <v>Kerry</v>
      </c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209">
        <f t="shared" si="32"/>
        <v>0</v>
      </c>
      <c r="Y254" s="45"/>
      <c r="Z254" s="45"/>
      <c r="AA254" s="209">
        <f t="shared" si="33"/>
        <v>0</v>
      </c>
      <c r="AB254" s="208">
        <v>2</v>
      </c>
      <c r="AC254" s="70">
        <v>178</v>
      </c>
      <c r="AD254" s="209">
        <f t="shared" si="34"/>
        <v>44.5</v>
      </c>
      <c r="AE254" s="209">
        <v>69</v>
      </c>
      <c r="AF254" s="211">
        <v>4611</v>
      </c>
      <c r="AG254" s="211">
        <f t="shared" si="35"/>
        <v>1152.75</v>
      </c>
      <c r="AH254" s="167">
        <v>73</v>
      </c>
      <c r="AI254" s="167">
        <v>4283</v>
      </c>
      <c r="AJ254" s="211">
        <f t="shared" si="36"/>
        <v>1070.75</v>
      </c>
      <c r="AK254" s="212">
        <v>80</v>
      </c>
      <c r="AL254" s="212">
        <v>5364</v>
      </c>
      <c r="AM254" s="213">
        <f t="shared" si="37"/>
        <v>1341</v>
      </c>
      <c r="AN254" s="214">
        <v>111</v>
      </c>
      <c r="AO254" s="218">
        <v>7097</v>
      </c>
      <c r="AP254" s="167">
        <f t="shared" si="31"/>
        <v>1774.25</v>
      </c>
      <c r="AQ254" s="247">
        <v>105</v>
      </c>
      <c r="AR254" s="247">
        <v>7371</v>
      </c>
      <c r="AS254" s="253">
        <f t="shared" si="38"/>
        <v>1842.75</v>
      </c>
    </row>
    <row r="255" spans="1:45" ht="14.65" customHeight="1">
      <c r="A255" s="1">
        <v>253</v>
      </c>
      <c r="B255" s="45" t="s">
        <v>891</v>
      </c>
      <c r="C255" s="1" t="str">
        <f>VLOOKUP(B255,Remark!G:H,2,0)</f>
        <v>Kerry</v>
      </c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209">
        <f t="shared" si="32"/>
        <v>0</v>
      </c>
      <c r="Y255" s="45"/>
      <c r="Z255" s="45"/>
      <c r="AA255" s="209">
        <f t="shared" si="33"/>
        <v>0</v>
      </c>
      <c r="AB255" s="208">
        <v>3</v>
      </c>
      <c r="AC255" s="70">
        <v>253</v>
      </c>
      <c r="AD255" s="209">
        <f t="shared" si="34"/>
        <v>63.25</v>
      </c>
      <c r="AE255" s="209">
        <v>55</v>
      </c>
      <c r="AF255" s="211">
        <v>3561</v>
      </c>
      <c r="AG255" s="211">
        <f t="shared" si="35"/>
        <v>890.25</v>
      </c>
      <c r="AH255" s="167">
        <v>126</v>
      </c>
      <c r="AI255" s="167">
        <v>10142</v>
      </c>
      <c r="AJ255" s="211">
        <f t="shared" si="36"/>
        <v>2535.5</v>
      </c>
      <c r="AK255" s="212">
        <v>189</v>
      </c>
      <c r="AL255" s="212">
        <v>13447</v>
      </c>
      <c r="AM255" s="213">
        <f t="shared" si="37"/>
        <v>3361.75</v>
      </c>
      <c r="AN255" s="214">
        <v>459</v>
      </c>
      <c r="AO255" s="218">
        <v>31385</v>
      </c>
      <c r="AP255" s="167">
        <f t="shared" si="31"/>
        <v>7846.25</v>
      </c>
      <c r="AQ255" s="247">
        <v>282</v>
      </c>
      <c r="AR255" s="247">
        <v>20554</v>
      </c>
      <c r="AS255" s="253">
        <f t="shared" si="38"/>
        <v>5138.5</v>
      </c>
    </row>
    <row r="256" spans="1:45" ht="14.65" customHeight="1">
      <c r="A256" s="1">
        <v>254</v>
      </c>
      <c r="B256" s="45" t="s">
        <v>892</v>
      </c>
      <c r="C256" s="1" t="str">
        <f>VLOOKUP(B256,Remark!G:H,2,0)</f>
        <v>Kerry</v>
      </c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209">
        <f t="shared" si="32"/>
        <v>0</v>
      </c>
      <c r="Y256" s="45"/>
      <c r="Z256" s="45"/>
      <c r="AA256" s="209">
        <f t="shared" si="33"/>
        <v>0</v>
      </c>
      <c r="AB256" s="208"/>
      <c r="AC256" s="70"/>
      <c r="AD256" s="209">
        <f t="shared" si="34"/>
        <v>0</v>
      </c>
      <c r="AE256" s="209">
        <v>46</v>
      </c>
      <c r="AF256" s="211">
        <v>3670</v>
      </c>
      <c r="AG256" s="211">
        <f t="shared" si="35"/>
        <v>917.5</v>
      </c>
      <c r="AH256" s="167">
        <v>92</v>
      </c>
      <c r="AI256" s="167">
        <v>5560</v>
      </c>
      <c r="AJ256" s="211">
        <f t="shared" si="36"/>
        <v>1390</v>
      </c>
      <c r="AK256" s="212">
        <v>185</v>
      </c>
      <c r="AL256" s="212">
        <v>12235</v>
      </c>
      <c r="AM256" s="213">
        <f t="shared" si="37"/>
        <v>3058.75</v>
      </c>
      <c r="AN256" s="214">
        <v>198</v>
      </c>
      <c r="AO256" s="218">
        <v>13458</v>
      </c>
      <c r="AP256" s="167">
        <f t="shared" si="31"/>
        <v>3364.5</v>
      </c>
      <c r="AQ256" s="247">
        <v>180</v>
      </c>
      <c r="AR256" s="247">
        <v>13340</v>
      </c>
      <c r="AS256" s="253">
        <f t="shared" si="38"/>
        <v>3335</v>
      </c>
    </row>
    <row r="257" spans="1:45" ht="14.65" customHeight="1">
      <c r="A257" s="1">
        <v>255</v>
      </c>
      <c r="B257" s="45" t="s">
        <v>893</v>
      </c>
      <c r="C257" s="1" t="str">
        <f>VLOOKUP(B257,Remark!G:H,2,0)</f>
        <v>Kerry</v>
      </c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209">
        <f t="shared" si="32"/>
        <v>0</v>
      </c>
      <c r="Y257" s="45"/>
      <c r="Z257" s="45"/>
      <c r="AA257" s="209">
        <f t="shared" si="33"/>
        <v>0</v>
      </c>
      <c r="AB257" s="208">
        <v>2</v>
      </c>
      <c r="AC257" s="70">
        <v>118</v>
      </c>
      <c r="AD257" s="209">
        <f t="shared" si="34"/>
        <v>29.5</v>
      </c>
      <c r="AE257" s="209">
        <v>40</v>
      </c>
      <c r="AF257" s="211">
        <v>2608</v>
      </c>
      <c r="AG257" s="211">
        <f t="shared" si="35"/>
        <v>652</v>
      </c>
      <c r="AH257" s="167">
        <v>222</v>
      </c>
      <c r="AI257" s="167">
        <v>11898</v>
      </c>
      <c r="AJ257" s="211">
        <f t="shared" si="36"/>
        <v>2974.5</v>
      </c>
      <c r="AK257" s="212">
        <v>128</v>
      </c>
      <c r="AL257" s="212">
        <v>9016</v>
      </c>
      <c r="AM257" s="213">
        <f t="shared" si="37"/>
        <v>2254</v>
      </c>
      <c r="AN257" s="214">
        <v>269</v>
      </c>
      <c r="AO257" s="218">
        <v>14919</v>
      </c>
      <c r="AP257" s="167">
        <f t="shared" si="31"/>
        <v>3729.75</v>
      </c>
      <c r="AQ257" s="247">
        <v>217</v>
      </c>
      <c r="AR257" s="247">
        <v>13599</v>
      </c>
      <c r="AS257" s="253">
        <f t="shared" si="38"/>
        <v>3399.75</v>
      </c>
    </row>
    <row r="258" spans="1:45" ht="14.65" customHeight="1">
      <c r="A258" s="1">
        <v>256</v>
      </c>
      <c r="B258" s="45" t="s">
        <v>894</v>
      </c>
      <c r="C258" s="1" t="str">
        <f>VLOOKUP(B258,Remark!G:H,2,0)</f>
        <v>Kerry</v>
      </c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209">
        <f t="shared" si="32"/>
        <v>0</v>
      </c>
      <c r="Y258" s="45"/>
      <c r="Z258" s="45"/>
      <c r="AA258" s="209">
        <f t="shared" si="33"/>
        <v>0</v>
      </c>
      <c r="AB258" s="208">
        <v>6</v>
      </c>
      <c r="AC258" s="70">
        <v>362</v>
      </c>
      <c r="AD258" s="209">
        <f t="shared" si="34"/>
        <v>90.5</v>
      </c>
      <c r="AE258" s="209">
        <v>106</v>
      </c>
      <c r="AF258" s="211">
        <v>6726</v>
      </c>
      <c r="AG258" s="211">
        <f t="shared" si="35"/>
        <v>1681.5</v>
      </c>
      <c r="AH258" s="167">
        <v>70</v>
      </c>
      <c r="AI258" s="167">
        <v>4686</v>
      </c>
      <c r="AJ258" s="211">
        <f t="shared" si="36"/>
        <v>1171.5</v>
      </c>
      <c r="AK258" s="212">
        <v>117</v>
      </c>
      <c r="AL258" s="212">
        <v>6539</v>
      </c>
      <c r="AM258" s="213">
        <f t="shared" si="37"/>
        <v>1634.75</v>
      </c>
      <c r="AN258" s="214">
        <v>131</v>
      </c>
      <c r="AO258" s="218">
        <v>7405</v>
      </c>
      <c r="AP258" s="167">
        <f t="shared" si="31"/>
        <v>1851.25</v>
      </c>
      <c r="AQ258" s="247">
        <v>124</v>
      </c>
      <c r="AR258" s="247">
        <v>7392</v>
      </c>
      <c r="AS258" s="253">
        <f t="shared" si="38"/>
        <v>1848</v>
      </c>
    </row>
    <row r="259" spans="1:45" ht="14.65" customHeight="1">
      <c r="A259" s="1">
        <v>257</v>
      </c>
      <c r="B259" s="45" t="s">
        <v>895</v>
      </c>
      <c r="C259" s="1" t="str">
        <f>VLOOKUP(B259,Remark!G:H,2,0)</f>
        <v>Kerry</v>
      </c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209">
        <f t="shared" si="32"/>
        <v>0</v>
      </c>
      <c r="Y259" s="45"/>
      <c r="Z259" s="45"/>
      <c r="AA259" s="209">
        <f t="shared" si="33"/>
        <v>0</v>
      </c>
      <c r="AB259" s="208">
        <v>2</v>
      </c>
      <c r="AC259" s="70">
        <v>138</v>
      </c>
      <c r="AD259" s="209">
        <f t="shared" si="34"/>
        <v>34.5</v>
      </c>
      <c r="AE259" s="209">
        <v>44</v>
      </c>
      <c r="AF259" s="211">
        <v>3296</v>
      </c>
      <c r="AG259" s="211">
        <f t="shared" si="35"/>
        <v>824</v>
      </c>
      <c r="AH259" s="167">
        <v>88</v>
      </c>
      <c r="AI259" s="167">
        <v>6380</v>
      </c>
      <c r="AJ259" s="211">
        <f t="shared" si="36"/>
        <v>1595</v>
      </c>
      <c r="AK259" s="212">
        <v>180</v>
      </c>
      <c r="AL259" s="212">
        <v>13512</v>
      </c>
      <c r="AM259" s="213">
        <f t="shared" si="37"/>
        <v>3378</v>
      </c>
      <c r="AN259" s="214">
        <v>259</v>
      </c>
      <c r="AO259" s="218">
        <v>17505</v>
      </c>
      <c r="AP259" s="167">
        <f t="shared" ref="AP259:AP322" si="39">AO259*25%</f>
        <v>4376.25</v>
      </c>
      <c r="AQ259" s="247">
        <v>261</v>
      </c>
      <c r="AR259" s="247">
        <v>19623</v>
      </c>
      <c r="AS259" s="253">
        <f t="shared" si="38"/>
        <v>4905.75</v>
      </c>
    </row>
    <row r="260" spans="1:45" ht="14.65" customHeight="1">
      <c r="A260" s="1">
        <v>258</v>
      </c>
      <c r="B260" s="45" t="s">
        <v>896</v>
      </c>
      <c r="C260" s="1" t="str">
        <f>VLOOKUP(B260,Remark!G:H,2,0)</f>
        <v>Kerry</v>
      </c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209">
        <f t="shared" ref="X260:X279" si="40">W260*25%</f>
        <v>0</v>
      </c>
      <c r="Y260" s="45"/>
      <c r="Z260" s="45"/>
      <c r="AA260" s="209">
        <f t="shared" ref="AA260:AA279" si="41">Z260*25%</f>
        <v>0</v>
      </c>
      <c r="AB260" s="208">
        <v>7</v>
      </c>
      <c r="AC260" s="70">
        <v>545</v>
      </c>
      <c r="AD260" s="209">
        <f t="shared" ref="AD260:AD279" si="42">AC260*25%</f>
        <v>136.25</v>
      </c>
      <c r="AE260" s="209">
        <v>66</v>
      </c>
      <c r="AF260" s="211">
        <v>5050</v>
      </c>
      <c r="AG260" s="211">
        <f t="shared" ref="AG260:AG323" si="43">AF260*25%</f>
        <v>1262.5</v>
      </c>
      <c r="AH260" s="167">
        <v>26</v>
      </c>
      <c r="AI260" s="167">
        <v>1854</v>
      </c>
      <c r="AJ260" s="211">
        <f t="shared" ref="AJ260:AJ323" si="44">AI260*25%</f>
        <v>463.5</v>
      </c>
      <c r="AK260" s="212">
        <v>27</v>
      </c>
      <c r="AL260" s="212">
        <v>2101</v>
      </c>
      <c r="AM260" s="213">
        <f t="shared" ref="AM260:AM323" si="45">AL260*25%</f>
        <v>525.25</v>
      </c>
      <c r="AN260" s="214">
        <v>60</v>
      </c>
      <c r="AO260" s="218">
        <v>4296</v>
      </c>
      <c r="AP260" s="167">
        <f t="shared" si="39"/>
        <v>1074</v>
      </c>
      <c r="AQ260" s="247">
        <v>52</v>
      </c>
      <c r="AR260" s="247">
        <v>4248</v>
      </c>
      <c r="AS260" s="253">
        <f t="shared" ref="AS260:AS323" si="46">AR260*25%</f>
        <v>1062</v>
      </c>
    </row>
    <row r="261" spans="1:45" ht="14.65" customHeight="1">
      <c r="A261" s="1">
        <v>259</v>
      </c>
      <c r="B261" s="45" t="s">
        <v>897</v>
      </c>
      <c r="C261" s="1" t="str">
        <f>VLOOKUP(B261,Remark!G:H,2,0)</f>
        <v>Kerry</v>
      </c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209">
        <f t="shared" si="40"/>
        <v>0</v>
      </c>
      <c r="Y261" s="45"/>
      <c r="Z261" s="45"/>
      <c r="AA261" s="209">
        <f t="shared" si="41"/>
        <v>0</v>
      </c>
      <c r="AB261" s="208"/>
      <c r="AC261" s="70"/>
      <c r="AD261" s="209">
        <f t="shared" si="42"/>
        <v>0</v>
      </c>
      <c r="AE261" s="209">
        <v>13</v>
      </c>
      <c r="AF261" s="211">
        <v>1243</v>
      </c>
      <c r="AG261" s="211">
        <f t="shared" si="43"/>
        <v>310.75</v>
      </c>
      <c r="AH261" s="167">
        <v>20</v>
      </c>
      <c r="AI261" s="167">
        <v>1404</v>
      </c>
      <c r="AJ261" s="211">
        <f t="shared" si="44"/>
        <v>351</v>
      </c>
      <c r="AK261" s="212">
        <v>15</v>
      </c>
      <c r="AL261" s="212">
        <v>1013</v>
      </c>
      <c r="AM261" s="213">
        <f t="shared" si="45"/>
        <v>253.25</v>
      </c>
      <c r="AN261" s="214">
        <v>39</v>
      </c>
      <c r="AO261" s="218">
        <v>2897</v>
      </c>
      <c r="AP261" s="167">
        <f t="shared" si="39"/>
        <v>724.25</v>
      </c>
      <c r="AQ261" s="247">
        <v>44</v>
      </c>
      <c r="AR261" s="247">
        <v>3508</v>
      </c>
      <c r="AS261" s="253">
        <f t="shared" si="46"/>
        <v>877</v>
      </c>
    </row>
    <row r="262" spans="1:45" ht="14.65" customHeight="1">
      <c r="A262" s="1">
        <v>260</v>
      </c>
      <c r="B262" s="45" t="s">
        <v>898</v>
      </c>
      <c r="C262" s="1" t="str">
        <f>VLOOKUP(B262,Remark!G:H,2,0)</f>
        <v>Kerry</v>
      </c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209">
        <f t="shared" si="40"/>
        <v>0</v>
      </c>
      <c r="Y262" s="45"/>
      <c r="Z262" s="45"/>
      <c r="AA262" s="209">
        <f t="shared" si="41"/>
        <v>0</v>
      </c>
      <c r="AB262" s="208"/>
      <c r="AC262" s="70"/>
      <c r="AD262" s="209">
        <f t="shared" si="42"/>
        <v>0</v>
      </c>
      <c r="AE262" s="209">
        <v>18</v>
      </c>
      <c r="AF262" s="211">
        <v>1266</v>
      </c>
      <c r="AG262" s="211">
        <f t="shared" si="43"/>
        <v>316.5</v>
      </c>
      <c r="AH262" s="167">
        <v>50</v>
      </c>
      <c r="AI262" s="167">
        <v>3282</v>
      </c>
      <c r="AJ262" s="211">
        <f t="shared" si="44"/>
        <v>820.5</v>
      </c>
      <c r="AK262" s="212">
        <v>79</v>
      </c>
      <c r="AL262" s="212">
        <v>4321</v>
      </c>
      <c r="AM262" s="213">
        <f t="shared" si="45"/>
        <v>1080.25</v>
      </c>
      <c r="AN262" s="214">
        <v>68</v>
      </c>
      <c r="AO262" s="218">
        <v>4456</v>
      </c>
      <c r="AP262" s="167">
        <f t="shared" si="39"/>
        <v>1114</v>
      </c>
      <c r="AQ262" s="247">
        <v>25</v>
      </c>
      <c r="AR262" s="247">
        <v>1635</v>
      </c>
      <c r="AS262" s="253">
        <f t="shared" si="46"/>
        <v>408.75</v>
      </c>
    </row>
    <row r="263" spans="1:45" ht="14.65" customHeight="1">
      <c r="A263" s="1">
        <v>261</v>
      </c>
      <c r="B263" s="45" t="s">
        <v>899</v>
      </c>
      <c r="C263" s="1" t="str">
        <f>VLOOKUP(B263,Remark!G:H,2,0)</f>
        <v>Kerry</v>
      </c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209">
        <f t="shared" si="40"/>
        <v>0</v>
      </c>
      <c r="Y263" s="45"/>
      <c r="Z263" s="45"/>
      <c r="AA263" s="209">
        <f t="shared" si="41"/>
        <v>0</v>
      </c>
      <c r="AB263" s="208">
        <v>1</v>
      </c>
      <c r="AC263" s="70">
        <v>59</v>
      </c>
      <c r="AD263" s="209">
        <f t="shared" si="42"/>
        <v>14.75</v>
      </c>
      <c r="AE263" s="209">
        <v>77</v>
      </c>
      <c r="AF263" s="211">
        <v>4895</v>
      </c>
      <c r="AG263" s="211">
        <f t="shared" si="43"/>
        <v>1223.75</v>
      </c>
      <c r="AH263" s="167">
        <v>85</v>
      </c>
      <c r="AI263" s="167">
        <v>5031</v>
      </c>
      <c r="AJ263" s="211">
        <f t="shared" si="44"/>
        <v>1257.75</v>
      </c>
      <c r="AK263" s="212">
        <v>81</v>
      </c>
      <c r="AL263" s="212">
        <v>5107</v>
      </c>
      <c r="AM263" s="213">
        <f t="shared" si="45"/>
        <v>1276.75</v>
      </c>
      <c r="AN263" s="214">
        <v>123</v>
      </c>
      <c r="AO263" s="218">
        <v>7833</v>
      </c>
      <c r="AP263" s="167">
        <f t="shared" si="39"/>
        <v>1958.25</v>
      </c>
      <c r="AQ263" s="247">
        <v>132</v>
      </c>
      <c r="AR263" s="247">
        <v>8368</v>
      </c>
      <c r="AS263" s="253">
        <f t="shared" si="46"/>
        <v>2092</v>
      </c>
    </row>
    <row r="264" spans="1:45" ht="14.65" customHeight="1">
      <c r="A264" s="1">
        <v>262</v>
      </c>
      <c r="B264" s="45" t="s">
        <v>900</v>
      </c>
      <c r="C264" s="1" t="str">
        <f>VLOOKUP(B264,Remark!G:H,2,0)</f>
        <v>Kerry</v>
      </c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209">
        <f t="shared" si="40"/>
        <v>0</v>
      </c>
      <c r="Y264" s="45"/>
      <c r="Z264" s="45"/>
      <c r="AA264" s="209">
        <f t="shared" si="41"/>
        <v>0</v>
      </c>
      <c r="AB264" s="208">
        <v>1</v>
      </c>
      <c r="AC264" s="70">
        <v>59</v>
      </c>
      <c r="AD264" s="209">
        <f t="shared" si="42"/>
        <v>14.75</v>
      </c>
      <c r="AE264" s="209">
        <v>71</v>
      </c>
      <c r="AF264" s="211">
        <v>5093</v>
      </c>
      <c r="AG264" s="211">
        <f t="shared" si="43"/>
        <v>1273.25</v>
      </c>
      <c r="AH264" s="216">
        <v>0</v>
      </c>
      <c r="AI264" s="216">
        <v>0</v>
      </c>
      <c r="AJ264" s="216">
        <f t="shared" si="44"/>
        <v>0</v>
      </c>
      <c r="AK264" s="212">
        <v>0</v>
      </c>
      <c r="AL264" s="212">
        <v>0</v>
      </c>
      <c r="AM264" s="213">
        <f t="shared" si="45"/>
        <v>0</v>
      </c>
      <c r="AN264" s="214"/>
      <c r="AO264" s="218"/>
      <c r="AP264" s="167">
        <f t="shared" si="39"/>
        <v>0</v>
      </c>
      <c r="AQ264" s="247">
        <v>0</v>
      </c>
      <c r="AR264" s="247">
        <v>0</v>
      </c>
      <c r="AS264" s="253">
        <f t="shared" si="46"/>
        <v>0</v>
      </c>
    </row>
    <row r="265" spans="1:45" ht="14.65" customHeight="1">
      <c r="A265" s="1">
        <v>263</v>
      </c>
      <c r="B265" s="45" t="s">
        <v>901</v>
      </c>
      <c r="C265" s="1" t="str">
        <f>VLOOKUP(B265,Remark!G:H,2,0)</f>
        <v>Kerry</v>
      </c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209">
        <f t="shared" si="40"/>
        <v>0</v>
      </c>
      <c r="Y265" s="45"/>
      <c r="Z265" s="45"/>
      <c r="AA265" s="209">
        <f t="shared" si="41"/>
        <v>0</v>
      </c>
      <c r="AB265" s="208"/>
      <c r="AC265" s="70"/>
      <c r="AD265" s="209">
        <f t="shared" si="42"/>
        <v>0</v>
      </c>
      <c r="AE265" s="209">
        <v>75</v>
      </c>
      <c r="AF265" s="211">
        <v>4885</v>
      </c>
      <c r="AG265" s="211">
        <f t="shared" si="43"/>
        <v>1221.25</v>
      </c>
      <c r="AH265" s="167">
        <v>56</v>
      </c>
      <c r="AI265" s="167">
        <v>3496</v>
      </c>
      <c r="AJ265" s="211">
        <f t="shared" si="44"/>
        <v>874</v>
      </c>
      <c r="AK265" s="212">
        <v>50</v>
      </c>
      <c r="AL265" s="212">
        <v>3286</v>
      </c>
      <c r="AM265" s="213">
        <f t="shared" si="45"/>
        <v>821.5</v>
      </c>
      <c r="AN265" s="214">
        <v>50</v>
      </c>
      <c r="AO265" s="218">
        <v>3594</v>
      </c>
      <c r="AP265" s="167">
        <f t="shared" si="39"/>
        <v>898.5</v>
      </c>
      <c r="AQ265" s="247">
        <v>34</v>
      </c>
      <c r="AR265" s="247">
        <v>1962</v>
      </c>
      <c r="AS265" s="253">
        <f t="shared" si="46"/>
        <v>490.5</v>
      </c>
    </row>
    <row r="266" spans="1:45" ht="14.65" customHeight="1">
      <c r="A266" s="1">
        <v>264</v>
      </c>
      <c r="B266" s="45" t="s">
        <v>902</v>
      </c>
      <c r="C266" s="1" t="str">
        <f>VLOOKUP(B266,Remark!G:H,2,0)</f>
        <v>Kerry</v>
      </c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209">
        <f t="shared" si="40"/>
        <v>0</v>
      </c>
      <c r="Y266" s="45"/>
      <c r="Z266" s="45"/>
      <c r="AA266" s="209">
        <f t="shared" si="41"/>
        <v>0</v>
      </c>
      <c r="AB266" s="208">
        <v>2</v>
      </c>
      <c r="AC266" s="70">
        <v>198</v>
      </c>
      <c r="AD266" s="209">
        <f t="shared" si="42"/>
        <v>49.5</v>
      </c>
      <c r="AE266" s="209">
        <v>68</v>
      </c>
      <c r="AF266" s="211">
        <v>5008</v>
      </c>
      <c r="AG266" s="211">
        <f t="shared" si="43"/>
        <v>1252</v>
      </c>
      <c r="AH266" s="167">
        <v>81</v>
      </c>
      <c r="AI266" s="167">
        <v>5071</v>
      </c>
      <c r="AJ266" s="211">
        <f t="shared" si="44"/>
        <v>1267.75</v>
      </c>
      <c r="AK266" s="212">
        <v>78</v>
      </c>
      <c r="AL266" s="212">
        <v>5482</v>
      </c>
      <c r="AM266" s="213">
        <f t="shared" si="45"/>
        <v>1370.5</v>
      </c>
      <c r="AN266" s="214">
        <v>82</v>
      </c>
      <c r="AO266" s="218">
        <v>6222</v>
      </c>
      <c r="AP266" s="167">
        <f t="shared" si="39"/>
        <v>1555.5</v>
      </c>
      <c r="AQ266" s="247">
        <v>152</v>
      </c>
      <c r="AR266" s="247">
        <v>10240</v>
      </c>
      <c r="AS266" s="253">
        <f t="shared" si="46"/>
        <v>2560</v>
      </c>
    </row>
    <row r="267" spans="1:45" ht="14.65" customHeight="1">
      <c r="A267" s="1">
        <v>265</v>
      </c>
      <c r="B267" s="45" t="s">
        <v>903</v>
      </c>
      <c r="C267" s="1" t="str">
        <f>VLOOKUP(B267,Remark!G:H,2,0)</f>
        <v>Kerry</v>
      </c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209">
        <f t="shared" si="40"/>
        <v>0</v>
      </c>
      <c r="Y267" s="45"/>
      <c r="Z267" s="45"/>
      <c r="AA267" s="209">
        <f t="shared" si="41"/>
        <v>0</v>
      </c>
      <c r="AB267" s="208">
        <v>2</v>
      </c>
      <c r="AC267" s="70">
        <v>154</v>
      </c>
      <c r="AD267" s="209">
        <f t="shared" si="42"/>
        <v>38.5</v>
      </c>
      <c r="AE267" s="209">
        <v>100</v>
      </c>
      <c r="AF267" s="211">
        <v>6272</v>
      </c>
      <c r="AG267" s="211">
        <f t="shared" si="43"/>
        <v>1568</v>
      </c>
      <c r="AH267" s="167">
        <v>116</v>
      </c>
      <c r="AI267" s="167">
        <v>6864</v>
      </c>
      <c r="AJ267" s="211">
        <f t="shared" si="44"/>
        <v>1716</v>
      </c>
      <c r="AK267" s="212">
        <v>124</v>
      </c>
      <c r="AL267" s="212">
        <v>7240</v>
      </c>
      <c r="AM267" s="213">
        <f t="shared" si="45"/>
        <v>1810</v>
      </c>
      <c r="AN267" s="214">
        <v>182</v>
      </c>
      <c r="AO267" s="218">
        <v>11594</v>
      </c>
      <c r="AP267" s="167">
        <f t="shared" si="39"/>
        <v>2898.5</v>
      </c>
      <c r="AQ267" s="247">
        <v>173</v>
      </c>
      <c r="AR267" s="247">
        <v>10743</v>
      </c>
      <c r="AS267" s="253">
        <f t="shared" si="46"/>
        <v>2685.75</v>
      </c>
    </row>
    <row r="268" spans="1:45" ht="14.65" customHeight="1">
      <c r="A268" s="1">
        <v>266</v>
      </c>
      <c r="B268" s="45" t="s">
        <v>904</v>
      </c>
      <c r="C268" s="1" t="str">
        <f>VLOOKUP(B268,Remark!G:H,2,0)</f>
        <v>Kerry</v>
      </c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209">
        <f t="shared" si="40"/>
        <v>0</v>
      </c>
      <c r="Y268" s="45"/>
      <c r="Z268" s="45"/>
      <c r="AA268" s="209">
        <f t="shared" si="41"/>
        <v>0</v>
      </c>
      <c r="AB268" s="208">
        <v>7</v>
      </c>
      <c r="AC268" s="70">
        <v>489</v>
      </c>
      <c r="AD268" s="209">
        <f t="shared" si="42"/>
        <v>122.25</v>
      </c>
      <c r="AE268" s="209">
        <v>42</v>
      </c>
      <c r="AF268" s="211">
        <v>2594</v>
      </c>
      <c r="AG268" s="211">
        <f t="shared" si="43"/>
        <v>648.5</v>
      </c>
      <c r="AH268" s="167">
        <v>69</v>
      </c>
      <c r="AI268" s="167">
        <v>4279</v>
      </c>
      <c r="AJ268" s="211">
        <f t="shared" si="44"/>
        <v>1069.75</v>
      </c>
      <c r="AK268" s="212">
        <v>100</v>
      </c>
      <c r="AL268" s="212">
        <v>6376</v>
      </c>
      <c r="AM268" s="213">
        <f t="shared" si="45"/>
        <v>1594</v>
      </c>
      <c r="AN268" s="214">
        <v>97</v>
      </c>
      <c r="AO268" s="218">
        <v>6827</v>
      </c>
      <c r="AP268" s="167">
        <f t="shared" si="39"/>
        <v>1706.75</v>
      </c>
      <c r="AQ268" s="247">
        <v>116</v>
      </c>
      <c r="AR268" s="247">
        <v>7720</v>
      </c>
      <c r="AS268" s="253">
        <f t="shared" si="46"/>
        <v>1930</v>
      </c>
    </row>
    <row r="269" spans="1:45" ht="14.65" customHeight="1">
      <c r="A269" s="1">
        <v>267</v>
      </c>
      <c r="B269" s="45" t="s">
        <v>905</v>
      </c>
      <c r="C269" s="1" t="str">
        <f>VLOOKUP(B269,Remark!G:H,2,0)</f>
        <v>Kerry</v>
      </c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209">
        <f t="shared" si="40"/>
        <v>0</v>
      </c>
      <c r="Y269" s="45"/>
      <c r="Z269" s="45"/>
      <c r="AA269" s="209">
        <f t="shared" si="41"/>
        <v>0</v>
      </c>
      <c r="AB269" s="208">
        <v>1</v>
      </c>
      <c r="AC269" s="70">
        <v>59</v>
      </c>
      <c r="AD269" s="209">
        <f t="shared" si="42"/>
        <v>14.75</v>
      </c>
      <c r="AE269" s="209">
        <v>37</v>
      </c>
      <c r="AF269" s="211">
        <v>2691</v>
      </c>
      <c r="AG269" s="211">
        <f t="shared" si="43"/>
        <v>672.75</v>
      </c>
      <c r="AH269" s="167">
        <v>61</v>
      </c>
      <c r="AI269" s="167">
        <v>4071</v>
      </c>
      <c r="AJ269" s="211">
        <f t="shared" si="44"/>
        <v>1017.75</v>
      </c>
      <c r="AK269" s="212">
        <v>62</v>
      </c>
      <c r="AL269" s="212">
        <v>3814</v>
      </c>
      <c r="AM269" s="213">
        <f t="shared" si="45"/>
        <v>953.5</v>
      </c>
      <c r="AN269" s="214">
        <v>61</v>
      </c>
      <c r="AO269" s="218">
        <v>4007</v>
      </c>
      <c r="AP269" s="167">
        <f t="shared" si="39"/>
        <v>1001.75</v>
      </c>
      <c r="AQ269" s="247">
        <v>57</v>
      </c>
      <c r="AR269" s="247">
        <v>4223</v>
      </c>
      <c r="AS269" s="253">
        <f t="shared" si="46"/>
        <v>1055.75</v>
      </c>
    </row>
    <row r="270" spans="1:45" ht="14.65" customHeight="1">
      <c r="A270" s="1">
        <v>268</v>
      </c>
      <c r="B270" s="45" t="s">
        <v>906</v>
      </c>
      <c r="C270" s="1" t="str">
        <f>VLOOKUP(B270,Remark!G:H,2,0)</f>
        <v>PINK</v>
      </c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209">
        <f t="shared" si="40"/>
        <v>0</v>
      </c>
      <c r="Y270" s="45"/>
      <c r="Z270" s="45"/>
      <c r="AA270" s="209">
        <f t="shared" si="41"/>
        <v>0</v>
      </c>
      <c r="AB270" s="208"/>
      <c r="AC270" s="70"/>
      <c r="AD270" s="209">
        <f t="shared" si="42"/>
        <v>0</v>
      </c>
      <c r="AE270" s="209">
        <v>39</v>
      </c>
      <c r="AF270" s="211">
        <v>2341</v>
      </c>
      <c r="AG270" s="211">
        <f t="shared" si="43"/>
        <v>585.25</v>
      </c>
      <c r="AH270" s="167">
        <v>110</v>
      </c>
      <c r="AI270" s="167">
        <v>6186</v>
      </c>
      <c r="AJ270" s="211">
        <f t="shared" si="44"/>
        <v>1546.5</v>
      </c>
      <c r="AK270" s="212">
        <v>84</v>
      </c>
      <c r="AL270" s="212">
        <v>4540</v>
      </c>
      <c r="AM270" s="213">
        <f t="shared" si="45"/>
        <v>1135</v>
      </c>
      <c r="AN270" s="214">
        <v>100</v>
      </c>
      <c r="AO270" s="218">
        <v>5928</v>
      </c>
      <c r="AP270" s="167">
        <f t="shared" si="39"/>
        <v>1482</v>
      </c>
      <c r="AQ270" s="247">
        <v>107</v>
      </c>
      <c r="AR270" s="247">
        <v>6141</v>
      </c>
      <c r="AS270" s="253">
        <f t="shared" si="46"/>
        <v>1535.25</v>
      </c>
    </row>
    <row r="271" spans="1:45" ht="14.65" customHeight="1">
      <c r="A271" s="1">
        <v>269</v>
      </c>
      <c r="B271" s="45" t="s">
        <v>907</v>
      </c>
      <c r="C271" s="1" t="str">
        <f>VLOOKUP(B271,Remark!G:H,2,0)</f>
        <v>PINK</v>
      </c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209">
        <f t="shared" si="40"/>
        <v>0</v>
      </c>
      <c r="Y271" s="45"/>
      <c r="Z271" s="45"/>
      <c r="AA271" s="209">
        <f t="shared" si="41"/>
        <v>0</v>
      </c>
      <c r="AB271" s="208">
        <v>4</v>
      </c>
      <c r="AC271" s="70">
        <v>396</v>
      </c>
      <c r="AD271" s="209">
        <f t="shared" si="42"/>
        <v>99</v>
      </c>
      <c r="AE271" s="209">
        <v>167</v>
      </c>
      <c r="AF271" s="211">
        <v>11093</v>
      </c>
      <c r="AG271" s="211">
        <f t="shared" si="43"/>
        <v>2773.25</v>
      </c>
      <c r="AH271" s="167">
        <v>219</v>
      </c>
      <c r="AI271" s="167">
        <v>13397</v>
      </c>
      <c r="AJ271" s="211">
        <f t="shared" si="44"/>
        <v>3349.25</v>
      </c>
      <c r="AK271" s="212">
        <v>251</v>
      </c>
      <c r="AL271" s="212">
        <v>15521</v>
      </c>
      <c r="AM271" s="213">
        <f t="shared" si="45"/>
        <v>3880.25</v>
      </c>
      <c r="AN271" s="214">
        <v>302</v>
      </c>
      <c r="AO271" s="218">
        <v>18666</v>
      </c>
      <c r="AP271" s="167">
        <f t="shared" si="39"/>
        <v>4666.5</v>
      </c>
      <c r="AQ271" s="247">
        <v>297</v>
      </c>
      <c r="AR271" s="247">
        <v>19591</v>
      </c>
      <c r="AS271" s="253">
        <f t="shared" si="46"/>
        <v>4897.75</v>
      </c>
    </row>
    <row r="272" spans="1:45" ht="14.65" customHeight="1">
      <c r="A272" s="1">
        <v>270</v>
      </c>
      <c r="B272" s="45" t="s">
        <v>908</v>
      </c>
      <c r="C272" s="1" t="str">
        <f>VLOOKUP(B272,Remark!G:H,2,0)</f>
        <v>Kerry</v>
      </c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209">
        <f t="shared" si="40"/>
        <v>0</v>
      </c>
      <c r="Y272" s="45"/>
      <c r="Z272" s="45"/>
      <c r="AA272" s="209">
        <f t="shared" si="41"/>
        <v>0</v>
      </c>
      <c r="AB272" s="208">
        <v>5</v>
      </c>
      <c r="AC272" s="70">
        <v>431</v>
      </c>
      <c r="AD272" s="209">
        <f t="shared" si="42"/>
        <v>107.75</v>
      </c>
      <c r="AE272" s="209">
        <v>21</v>
      </c>
      <c r="AF272" s="211">
        <v>1511</v>
      </c>
      <c r="AG272" s="211">
        <f t="shared" si="43"/>
        <v>377.75</v>
      </c>
      <c r="AH272" s="167">
        <v>49</v>
      </c>
      <c r="AI272" s="167">
        <v>3579</v>
      </c>
      <c r="AJ272" s="211">
        <f t="shared" si="44"/>
        <v>894.75</v>
      </c>
      <c r="AK272" s="212">
        <v>58</v>
      </c>
      <c r="AL272" s="212">
        <v>4382</v>
      </c>
      <c r="AM272" s="213">
        <f t="shared" si="45"/>
        <v>1095.5</v>
      </c>
      <c r="AN272" s="214">
        <v>80</v>
      </c>
      <c r="AO272" s="218">
        <v>5496</v>
      </c>
      <c r="AP272" s="167">
        <f t="shared" si="39"/>
        <v>1374</v>
      </c>
      <c r="AQ272" s="247">
        <v>61</v>
      </c>
      <c r="AR272" s="247">
        <v>3919</v>
      </c>
      <c r="AS272" s="253">
        <f t="shared" si="46"/>
        <v>979.75</v>
      </c>
    </row>
    <row r="273" spans="1:45" ht="14.65" customHeight="1">
      <c r="A273" s="1">
        <v>271</v>
      </c>
      <c r="B273" s="45" t="s">
        <v>909</v>
      </c>
      <c r="C273" s="1" t="str">
        <f>VLOOKUP(B273,Remark!G:H,2,0)</f>
        <v>PINK</v>
      </c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209">
        <f t="shared" si="40"/>
        <v>0</v>
      </c>
      <c r="Y273" s="45"/>
      <c r="Z273" s="45"/>
      <c r="AA273" s="209">
        <f t="shared" si="41"/>
        <v>0</v>
      </c>
      <c r="AB273" s="208"/>
      <c r="AC273" s="70"/>
      <c r="AD273" s="209">
        <f t="shared" si="42"/>
        <v>0</v>
      </c>
      <c r="AE273" s="209">
        <v>106</v>
      </c>
      <c r="AF273" s="211">
        <v>7502</v>
      </c>
      <c r="AG273" s="211">
        <f t="shared" si="43"/>
        <v>1875.5</v>
      </c>
      <c r="AH273" s="167">
        <v>118</v>
      </c>
      <c r="AI273" s="167">
        <v>7522</v>
      </c>
      <c r="AJ273" s="211">
        <f t="shared" si="44"/>
        <v>1880.5</v>
      </c>
      <c r="AK273" s="212">
        <v>151</v>
      </c>
      <c r="AL273" s="212">
        <v>10601</v>
      </c>
      <c r="AM273" s="213">
        <f t="shared" si="45"/>
        <v>2650.25</v>
      </c>
      <c r="AN273" s="214">
        <v>179</v>
      </c>
      <c r="AO273" s="218">
        <v>12569</v>
      </c>
      <c r="AP273" s="167">
        <f t="shared" si="39"/>
        <v>3142.25</v>
      </c>
      <c r="AQ273" s="247">
        <v>177</v>
      </c>
      <c r="AR273" s="247">
        <v>12371</v>
      </c>
      <c r="AS273" s="253">
        <f t="shared" si="46"/>
        <v>3092.75</v>
      </c>
    </row>
    <row r="274" spans="1:45" ht="14.65" customHeight="1">
      <c r="A274" s="1">
        <v>272</v>
      </c>
      <c r="B274" s="45" t="s">
        <v>910</v>
      </c>
      <c r="C274" s="1" t="str">
        <f>VLOOKUP(B274,Remark!G:H,2,0)</f>
        <v>PINK</v>
      </c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209">
        <f t="shared" si="40"/>
        <v>0</v>
      </c>
      <c r="Y274" s="45"/>
      <c r="Z274" s="45"/>
      <c r="AA274" s="209">
        <f t="shared" si="41"/>
        <v>0</v>
      </c>
      <c r="AB274" s="208"/>
      <c r="AC274" s="70"/>
      <c r="AD274" s="209">
        <f t="shared" si="42"/>
        <v>0</v>
      </c>
      <c r="AE274" s="209">
        <v>84</v>
      </c>
      <c r="AF274" s="211">
        <v>5308</v>
      </c>
      <c r="AG274" s="211">
        <f t="shared" si="43"/>
        <v>1327</v>
      </c>
      <c r="AH274" s="167">
        <v>91</v>
      </c>
      <c r="AI274" s="167">
        <v>5553</v>
      </c>
      <c r="AJ274" s="211">
        <f t="shared" si="44"/>
        <v>1388.25</v>
      </c>
      <c r="AK274" s="212">
        <v>106</v>
      </c>
      <c r="AL274" s="212">
        <v>6258</v>
      </c>
      <c r="AM274" s="213">
        <f t="shared" si="45"/>
        <v>1564.5</v>
      </c>
      <c r="AN274" s="214">
        <v>135</v>
      </c>
      <c r="AO274" s="218">
        <v>8565</v>
      </c>
      <c r="AP274" s="167">
        <f t="shared" si="39"/>
        <v>2141.25</v>
      </c>
      <c r="AQ274" s="247">
        <v>143</v>
      </c>
      <c r="AR274" s="247">
        <v>9661</v>
      </c>
      <c r="AS274" s="253">
        <f t="shared" si="46"/>
        <v>2415.25</v>
      </c>
    </row>
    <row r="275" spans="1:45" ht="14.65" customHeight="1">
      <c r="A275" s="1">
        <v>273</v>
      </c>
      <c r="B275" s="45" t="s">
        <v>911</v>
      </c>
      <c r="C275" s="1" t="str">
        <f>VLOOKUP(B275,Remark!G:H,2,0)</f>
        <v>CHC4</v>
      </c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209">
        <f t="shared" si="40"/>
        <v>0</v>
      </c>
      <c r="Y275" s="45"/>
      <c r="Z275" s="45"/>
      <c r="AA275" s="209">
        <f t="shared" si="41"/>
        <v>0</v>
      </c>
      <c r="AB275" s="208">
        <v>4</v>
      </c>
      <c r="AC275" s="70">
        <v>312</v>
      </c>
      <c r="AD275" s="209">
        <f t="shared" si="42"/>
        <v>78</v>
      </c>
      <c r="AE275" s="209">
        <v>101</v>
      </c>
      <c r="AF275" s="211">
        <v>6507</v>
      </c>
      <c r="AG275" s="211">
        <f t="shared" si="43"/>
        <v>1626.75</v>
      </c>
      <c r="AH275" s="167">
        <v>272</v>
      </c>
      <c r="AI275" s="167">
        <v>15596</v>
      </c>
      <c r="AJ275" s="211">
        <f t="shared" si="44"/>
        <v>3899</v>
      </c>
      <c r="AK275" s="212">
        <v>171</v>
      </c>
      <c r="AL275" s="212">
        <v>12077</v>
      </c>
      <c r="AM275" s="213">
        <f t="shared" si="45"/>
        <v>3019.25</v>
      </c>
      <c r="AN275" s="214">
        <v>258</v>
      </c>
      <c r="AO275" s="218">
        <v>15470</v>
      </c>
      <c r="AP275" s="167">
        <f t="shared" si="39"/>
        <v>3867.5</v>
      </c>
      <c r="AQ275" s="247">
        <v>158</v>
      </c>
      <c r="AR275" s="247">
        <v>9990</v>
      </c>
      <c r="AS275" s="253">
        <f t="shared" si="46"/>
        <v>2497.5</v>
      </c>
    </row>
    <row r="276" spans="1:45" ht="14.65" customHeight="1">
      <c r="A276" s="1">
        <v>274</v>
      </c>
      <c r="B276" s="45" t="s">
        <v>912</v>
      </c>
      <c r="C276" s="1" t="str">
        <f>VLOOKUP(B276,Remark!G:H,2,0)</f>
        <v>Kerry</v>
      </c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209">
        <f t="shared" si="40"/>
        <v>0</v>
      </c>
      <c r="Y276" s="45"/>
      <c r="Z276" s="45"/>
      <c r="AA276" s="209">
        <f t="shared" si="41"/>
        <v>0</v>
      </c>
      <c r="AB276" s="208">
        <v>3</v>
      </c>
      <c r="AC276" s="70">
        <v>129</v>
      </c>
      <c r="AD276" s="209">
        <f t="shared" si="42"/>
        <v>32.25</v>
      </c>
      <c r="AE276" s="209">
        <v>60</v>
      </c>
      <c r="AF276" s="211">
        <v>3068</v>
      </c>
      <c r="AG276" s="211">
        <f t="shared" si="43"/>
        <v>767</v>
      </c>
      <c r="AH276" s="167">
        <v>55</v>
      </c>
      <c r="AI276" s="167">
        <v>3753</v>
      </c>
      <c r="AJ276" s="211">
        <f t="shared" si="44"/>
        <v>938.25</v>
      </c>
      <c r="AK276" s="212">
        <v>60</v>
      </c>
      <c r="AL276" s="212">
        <v>3356</v>
      </c>
      <c r="AM276" s="213">
        <f t="shared" si="45"/>
        <v>839</v>
      </c>
      <c r="AN276" s="214">
        <v>91</v>
      </c>
      <c r="AO276" s="218">
        <v>5377</v>
      </c>
      <c r="AP276" s="167">
        <f t="shared" si="39"/>
        <v>1344.25</v>
      </c>
      <c r="AQ276" s="247">
        <v>63</v>
      </c>
      <c r="AR276" s="247">
        <v>4085</v>
      </c>
      <c r="AS276" s="253">
        <f t="shared" si="46"/>
        <v>1021.25</v>
      </c>
    </row>
    <row r="277" spans="1:45" ht="14.65" customHeight="1">
      <c r="A277" s="1">
        <v>275</v>
      </c>
      <c r="B277" s="45" t="s">
        <v>913</v>
      </c>
      <c r="C277" s="1" t="str">
        <f>VLOOKUP(B277,Remark!G:H,2,0)</f>
        <v>CHC4</v>
      </c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209">
        <f t="shared" si="40"/>
        <v>0</v>
      </c>
      <c r="Y277" s="45"/>
      <c r="Z277" s="45"/>
      <c r="AA277" s="209">
        <f t="shared" si="41"/>
        <v>0</v>
      </c>
      <c r="AB277" s="208"/>
      <c r="AC277" s="70"/>
      <c r="AD277" s="209">
        <f t="shared" si="42"/>
        <v>0</v>
      </c>
      <c r="AE277" s="209">
        <v>51</v>
      </c>
      <c r="AF277" s="211">
        <v>2917</v>
      </c>
      <c r="AG277" s="211">
        <f t="shared" si="43"/>
        <v>729.25</v>
      </c>
      <c r="AH277" s="167">
        <v>77</v>
      </c>
      <c r="AI277" s="167">
        <v>4227</v>
      </c>
      <c r="AJ277" s="211">
        <f t="shared" si="44"/>
        <v>1056.75</v>
      </c>
      <c r="AK277" s="212">
        <v>85</v>
      </c>
      <c r="AL277" s="212">
        <v>5147</v>
      </c>
      <c r="AM277" s="213">
        <f t="shared" si="45"/>
        <v>1286.75</v>
      </c>
      <c r="AN277" s="214">
        <v>88</v>
      </c>
      <c r="AO277" s="218">
        <v>5664</v>
      </c>
      <c r="AP277" s="167">
        <f t="shared" si="39"/>
        <v>1416</v>
      </c>
      <c r="AQ277" s="247">
        <v>81</v>
      </c>
      <c r="AR277" s="247">
        <v>4335</v>
      </c>
      <c r="AS277" s="253">
        <f t="shared" si="46"/>
        <v>1083.75</v>
      </c>
    </row>
    <row r="278" spans="1:45" ht="14.65" customHeight="1">
      <c r="A278" s="1">
        <v>276</v>
      </c>
      <c r="B278" s="45" t="s">
        <v>914</v>
      </c>
      <c r="C278" s="1" t="str">
        <f>VLOOKUP(B278,Remark!G:H,2,0)</f>
        <v>CHC4</v>
      </c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209">
        <f t="shared" si="40"/>
        <v>0</v>
      </c>
      <c r="Y278" s="45"/>
      <c r="Z278" s="45"/>
      <c r="AA278" s="209">
        <f t="shared" si="41"/>
        <v>0</v>
      </c>
      <c r="AB278" s="208"/>
      <c r="AC278" s="70"/>
      <c r="AD278" s="209">
        <f t="shared" si="42"/>
        <v>0</v>
      </c>
      <c r="AE278" s="209">
        <v>28</v>
      </c>
      <c r="AF278" s="211">
        <v>2072</v>
      </c>
      <c r="AG278" s="211">
        <f t="shared" si="43"/>
        <v>518</v>
      </c>
      <c r="AH278" s="167">
        <v>65</v>
      </c>
      <c r="AI278" s="167">
        <v>4139</v>
      </c>
      <c r="AJ278" s="211">
        <f t="shared" si="44"/>
        <v>1034.75</v>
      </c>
      <c r="AK278" s="212">
        <v>33</v>
      </c>
      <c r="AL278" s="212">
        <v>2839</v>
      </c>
      <c r="AM278" s="213">
        <f t="shared" si="45"/>
        <v>709.75</v>
      </c>
      <c r="AN278" s="214">
        <v>47</v>
      </c>
      <c r="AO278" s="218">
        <v>3421</v>
      </c>
      <c r="AP278" s="167">
        <f t="shared" si="39"/>
        <v>855.25</v>
      </c>
      <c r="AQ278" s="247">
        <v>90</v>
      </c>
      <c r="AR278" s="247">
        <v>6326</v>
      </c>
      <c r="AS278" s="253">
        <f t="shared" si="46"/>
        <v>1581.5</v>
      </c>
    </row>
    <row r="279" spans="1:45" ht="14.65" customHeight="1">
      <c r="A279" s="1">
        <v>277</v>
      </c>
      <c r="B279" s="45" t="s">
        <v>915</v>
      </c>
      <c r="C279" s="1" t="str">
        <f>VLOOKUP(B279,Remark!G:H,2,0)</f>
        <v>Kerry</v>
      </c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209">
        <f t="shared" si="40"/>
        <v>0</v>
      </c>
      <c r="Y279" s="45"/>
      <c r="Z279" s="45"/>
      <c r="AA279" s="209">
        <f t="shared" si="41"/>
        <v>0</v>
      </c>
      <c r="AB279" s="208">
        <v>1</v>
      </c>
      <c r="AC279" s="70">
        <v>35</v>
      </c>
      <c r="AD279" s="209">
        <f t="shared" si="42"/>
        <v>8.75</v>
      </c>
      <c r="AE279" s="209">
        <v>24</v>
      </c>
      <c r="AF279" s="211">
        <v>1680</v>
      </c>
      <c r="AG279" s="211">
        <f t="shared" si="43"/>
        <v>420</v>
      </c>
      <c r="AH279" s="167">
        <v>71</v>
      </c>
      <c r="AI279" s="167">
        <v>4345</v>
      </c>
      <c r="AJ279" s="211">
        <f t="shared" si="44"/>
        <v>1086.25</v>
      </c>
      <c r="AK279" s="212">
        <v>79</v>
      </c>
      <c r="AL279" s="212">
        <v>4733</v>
      </c>
      <c r="AM279" s="213">
        <f t="shared" si="45"/>
        <v>1183.25</v>
      </c>
      <c r="AN279" s="214">
        <v>50</v>
      </c>
      <c r="AO279" s="218">
        <v>3530</v>
      </c>
      <c r="AP279" s="167">
        <f t="shared" si="39"/>
        <v>882.5</v>
      </c>
      <c r="AQ279" s="247">
        <v>53</v>
      </c>
      <c r="AR279" s="247">
        <v>2995</v>
      </c>
      <c r="AS279" s="253">
        <f t="shared" si="46"/>
        <v>748.75</v>
      </c>
    </row>
    <row r="280" spans="1:45" ht="14.65" customHeight="1">
      <c r="A280" s="1">
        <v>278</v>
      </c>
      <c r="B280" s="84" t="s">
        <v>1094</v>
      </c>
      <c r="C280" s="1" t="str">
        <f>VLOOKUP(B280,Remark!G:H,2,0)</f>
        <v>Kerry</v>
      </c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209"/>
      <c r="Y280" s="45"/>
      <c r="Z280" s="45"/>
      <c r="AA280" s="209"/>
      <c r="AB280" s="208"/>
      <c r="AC280" s="70"/>
      <c r="AD280" s="209"/>
      <c r="AE280" s="209">
        <v>107</v>
      </c>
      <c r="AF280" s="211">
        <v>6621</v>
      </c>
      <c r="AG280" s="211">
        <f t="shared" si="43"/>
        <v>1655.25</v>
      </c>
      <c r="AH280" s="167">
        <v>179</v>
      </c>
      <c r="AI280" s="167">
        <v>10977</v>
      </c>
      <c r="AJ280" s="211">
        <f t="shared" si="44"/>
        <v>2744.25</v>
      </c>
      <c r="AK280" s="212">
        <v>253</v>
      </c>
      <c r="AL280" s="212">
        <v>15259</v>
      </c>
      <c r="AM280" s="213">
        <f t="shared" si="45"/>
        <v>3814.75</v>
      </c>
      <c r="AN280" s="214">
        <v>206</v>
      </c>
      <c r="AO280" s="218">
        <v>13886</v>
      </c>
      <c r="AP280" s="167">
        <f t="shared" si="39"/>
        <v>3471.5</v>
      </c>
      <c r="AQ280" s="247">
        <v>220</v>
      </c>
      <c r="AR280" s="247">
        <v>13764</v>
      </c>
      <c r="AS280" s="253">
        <f t="shared" si="46"/>
        <v>3441</v>
      </c>
    </row>
    <row r="281" spans="1:45" ht="14.65" customHeight="1">
      <c r="A281" s="1">
        <v>279</v>
      </c>
      <c r="B281" s="84" t="s">
        <v>1095</v>
      </c>
      <c r="C281" s="1" t="str">
        <f>VLOOKUP(B281,Remark!G:H,2,0)</f>
        <v>Kerry</v>
      </c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209"/>
      <c r="Y281" s="45"/>
      <c r="Z281" s="45"/>
      <c r="AA281" s="209"/>
      <c r="AB281" s="208"/>
      <c r="AC281" s="70"/>
      <c r="AD281" s="209"/>
      <c r="AE281" s="209">
        <v>57</v>
      </c>
      <c r="AF281" s="211">
        <v>3655</v>
      </c>
      <c r="AG281" s="211">
        <f t="shared" si="43"/>
        <v>913.75</v>
      </c>
      <c r="AH281" s="167">
        <v>116</v>
      </c>
      <c r="AI281" s="167">
        <v>9132</v>
      </c>
      <c r="AJ281" s="211">
        <f t="shared" si="44"/>
        <v>2283</v>
      </c>
      <c r="AK281" s="212">
        <v>139</v>
      </c>
      <c r="AL281" s="212">
        <v>9277</v>
      </c>
      <c r="AM281" s="213">
        <f t="shared" si="45"/>
        <v>2319.25</v>
      </c>
      <c r="AN281" s="214">
        <v>186</v>
      </c>
      <c r="AO281" s="218">
        <v>10954</v>
      </c>
      <c r="AP281" s="167">
        <f t="shared" si="39"/>
        <v>2738.5</v>
      </c>
      <c r="AQ281" s="247">
        <v>91</v>
      </c>
      <c r="AR281" s="247">
        <v>6561</v>
      </c>
      <c r="AS281" s="253">
        <f t="shared" si="46"/>
        <v>1640.25</v>
      </c>
    </row>
    <row r="282" spans="1:45" ht="14.65" customHeight="1">
      <c r="A282" s="1">
        <v>280</v>
      </c>
      <c r="B282" s="84" t="s">
        <v>1096</v>
      </c>
      <c r="C282" s="1" t="str">
        <f>VLOOKUP(B282,Remark!G:H,2,0)</f>
        <v>Kerry</v>
      </c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209"/>
      <c r="Y282" s="45"/>
      <c r="Z282" s="45"/>
      <c r="AA282" s="209"/>
      <c r="AB282" s="208"/>
      <c r="AC282" s="70"/>
      <c r="AD282" s="209"/>
      <c r="AE282" s="209">
        <v>72</v>
      </c>
      <c r="AF282" s="211">
        <v>4984</v>
      </c>
      <c r="AG282" s="211">
        <f t="shared" si="43"/>
        <v>1246</v>
      </c>
      <c r="AH282" s="167">
        <v>101</v>
      </c>
      <c r="AI282" s="167">
        <v>6515</v>
      </c>
      <c r="AJ282" s="211">
        <f t="shared" si="44"/>
        <v>1628.75</v>
      </c>
      <c r="AK282" s="212">
        <v>87</v>
      </c>
      <c r="AL282" s="212">
        <v>5821</v>
      </c>
      <c r="AM282" s="213">
        <f t="shared" si="45"/>
        <v>1455.25</v>
      </c>
      <c r="AN282" s="214">
        <v>76</v>
      </c>
      <c r="AO282" s="218">
        <v>4560</v>
      </c>
      <c r="AP282" s="167">
        <f t="shared" si="39"/>
        <v>1140</v>
      </c>
      <c r="AQ282" s="247">
        <v>88</v>
      </c>
      <c r="AR282" s="247">
        <v>5720</v>
      </c>
      <c r="AS282" s="253">
        <f t="shared" si="46"/>
        <v>1430</v>
      </c>
    </row>
    <row r="283" spans="1:45" ht="14.65" customHeight="1">
      <c r="A283" s="1">
        <v>281</v>
      </c>
      <c r="B283" s="84" t="s">
        <v>1097</v>
      </c>
      <c r="C283" s="1" t="str">
        <f>VLOOKUP(B283,Remark!G:H,2,0)</f>
        <v>KVIL</v>
      </c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209"/>
      <c r="Y283" s="45"/>
      <c r="Z283" s="45"/>
      <c r="AA283" s="209"/>
      <c r="AB283" s="208"/>
      <c r="AC283" s="70"/>
      <c r="AD283" s="209"/>
      <c r="AE283" s="209">
        <v>25</v>
      </c>
      <c r="AF283" s="211">
        <v>1799</v>
      </c>
      <c r="AG283" s="211">
        <f t="shared" si="43"/>
        <v>449.75</v>
      </c>
      <c r="AH283" s="167">
        <v>46</v>
      </c>
      <c r="AI283" s="167">
        <v>3246</v>
      </c>
      <c r="AJ283" s="211">
        <f t="shared" si="44"/>
        <v>811.5</v>
      </c>
      <c r="AK283" s="212">
        <v>42</v>
      </c>
      <c r="AL283" s="212">
        <v>2586</v>
      </c>
      <c r="AM283" s="213">
        <f t="shared" si="45"/>
        <v>646.5</v>
      </c>
      <c r="AN283" s="214">
        <v>57</v>
      </c>
      <c r="AO283" s="218">
        <v>3719</v>
      </c>
      <c r="AP283" s="167">
        <f t="shared" si="39"/>
        <v>929.75</v>
      </c>
      <c r="AQ283" s="247">
        <v>60</v>
      </c>
      <c r="AR283" s="247">
        <v>3848</v>
      </c>
      <c r="AS283" s="253">
        <f t="shared" si="46"/>
        <v>962</v>
      </c>
    </row>
    <row r="284" spans="1:45" ht="14.65" customHeight="1">
      <c r="A284" s="1">
        <v>282</v>
      </c>
      <c r="B284" s="84" t="s">
        <v>1098</v>
      </c>
      <c r="C284" s="1" t="str">
        <f>VLOOKUP(B284,Remark!G:H,2,0)</f>
        <v>Kerry</v>
      </c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209"/>
      <c r="Y284" s="45"/>
      <c r="Z284" s="45"/>
      <c r="AA284" s="209"/>
      <c r="AB284" s="208"/>
      <c r="AC284" s="70"/>
      <c r="AD284" s="209"/>
      <c r="AE284" s="209">
        <v>30</v>
      </c>
      <c r="AF284" s="211">
        <v>2222</v>
      </c>
      <c r="AG284" s="211">
        <f t="shared" si="43"/>
        <v>555.5</v>
      </c>
      <c r="AH284" s="167">
        <v>48</v>
      </c>
      <c r="AI284" s="167">
        <v>2504</v>
      </c>
      <c r="AJ284" s="211">
        <f t="shared" si="44"/>
        <v>626</v>
      </c>
      <c r="AK284" s="212">
        <v>53</v>
      </c>
      <c r="AL284" s="212">
        <v>3479</v>
      </c>
      <c r="AM284" s="213">
        <f t="shared" si="45"/>
        <v>869.75</v>
      </c>
      <c r="AN284" s="214">
        <v>54</v>
      </c>
      <c r="AO284" s="218">
        <v>4150</v>
      </c>
      <c r="AP284" s="167">
        <f t="shared" si="39"/>
        <v>1037.5</v>
      </c>
      <c r="AQ284" s="247">
        <v>128</v>
      </c>
      <c r="AR284" s="247">
        <v>7452</v>
      </c>
      <c r="AS284" s="253">
        <f t="shared" si="46"/>
        <v>1863</v>
      </c>
    </row>
    <row r="285" spans="1:45" ht="14.65" customHeight="1">
      <c r="A285" s="1">
        <v>283</v>
      </c>
      <c r="B285" s="84" t="s">
        <v>1099</v>
      </c>
      <c r="C285" s="1" t="str">
        <f>VLOOKUP(B285,Remark!G:H,2,0)</f>
        <v>Kerry</v>
      </c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209"/>
      <c r="Y285" s="45"/>
      <c r="Z285" s="45"/>
      <c r="AA285" s="209"/>
      <c r="AB285" s="208"/>
      <c r="AC285" s="70"/>
      <c r="AD285" s="209"/>
      <c r="AE285" s="209">
        <v>35</v>
      </c>
      <c r="AF285" s="211">
        <v>2117</v>
      </c>
      <c r="AG285" s="211">
        <f t="shared" si="43"/>
        <v>529.25</v>
      </c>
      <c r="AH285" s="167">
        <v>80</v>
      </c>
      <c r="AI285" s="167">
        <v>4620</v>
      </c>
      <c r="AJ285" s="211">
        <f t="shared" si="44"/>
        <v>1155</v>
      </c>
      <c r="AK285" s="212">
        <v>150</v>
      </c>
      <c r="AL285" s="212">
        <v>8802</v>
      </c>
      <c r="AM285" s="213">
        <f t="shared" si="45"/>
        <v>2200.5</v>
      </c>
      <c r="AN285" s="214">
        <v>89</v>
      </c>
      <c r="AO285" s="218">
        <v>6247</v>
      </c>
      <c r="AP285" s="167">
        <f t="shared" si="39"/>
        <v>1561.75</v>
      </c>
      <c r="AQ285" s="247">
        <v>128</v>
      </c>
      <c r="AR285" s="247">
        <v>8372</v>
      </c>
      <c r="AS285" s="253">
        <f t="shared" si="46"/>
        <v>2093</v>
      </c>
    </row>
    <row r="286" spans="1:45" ht="14.65" customHeight="1">
      <c r="A286" s="1">
        <v>284</v>
      </c>
      <c r="B286" s="84" t="s">
        <v>1100</v>
      </c>
      <c r="C286" s="1" t="str">
        <f>VLOOKUP(B286,Remark!G:H,2,0)</f>
        <v>LKAB</v>
      </c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209"/>
      <c r="Y286" s="45"/>
      <c r="Z286" s="45"/>
      <c r="AA286" s="209"/>
      <c r="AB286" s="208"/>
      <c r="AC286" s="70"/>
      <c r="AD286" s="209"/>
      <c r="AE286" s="209">
        <v>106</v>
      </c>
      <c r="AF286" s="211">
        <v>6178</v>
      </c>
      <c r="AG286" s="211">
        <f t="shared" si="43"/>
        <v>1544.5</v>
      </c>
      <c r="AH286" s="167">
        <v>93</v>
      </c>
      <c r="AI286" s="167">
        <v>5843</v>
      </c>
      <c r="AJ286" s="211">
        <f t="shared" si="44"/>
        <v>1460.75</v>
      </c>
      <c r="AK286" s="212">
        <v>98</v>
      </c>
      <c r="AL286" s="212">
        <v>5230</v>
      </c>
      <c r="AM286" s="213">
        <f t="shared" si="45"/>
        <v>1307.5</v>
      </c>
      <c r="AN286" s="214">
        <v>151</v>
      </c>
      <c r="AO286" s="218">
        <v>9561</v>
      </c>
      <c r="AP286" s="167">
        <f t="shared" si="39"/>
        <v>2390.25</v>
      </c>
      <c r="AQ286" s="247">
        <v>180</v>
      </c>
      <c r="AR286" s="247">
        <v>11156</v>
      </c>
      <c r="AS286" s="253">
        <f t="shared" si="46"/>
        <v>2789</v>
      </c>
    </row>
    <row r="287" spans="1:45" ht="14.65" customHeight="1">
      <c r="A287" s="1">
        <v>285</v>
      </c>
      <c r="B287" s="84" t="s">
        <v>1101</v>
      </c>
      <c r="C287" s="1" t="str">
        <f>VLOOKUP(B287,Remark!G:H,2,0)</f>
        <v>SCON</v>
      </c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209"/>
      <c r="Y287" s="45"/>
      <c r="Z287" s="45"/>
      <c r="AA287" s="209"/>
      <c r="AB287" s="208"/>
      <c r="AC287" s="70"/>
      <c r="AD287" s="209"/>
      <c r="AE287" s="209">
        <v>22</v>
      </c>
      <c r="AF287" s="211">
        <v>1402</v>
      </c>
      <c r="AG287" s="211">
        <f t="shared" si="43"/>
        <v>350.5</v>
      </c>
      <c r="AH287" s="167">
        <v>43</v>
      </c>
      <c r="AI287" s="167">
        <v>2741</v>
      </c>
      <c r="AJ287" s="211">
        <f t="shared" si="44"/>
        <v>685.25</v>
      </c>
      <c r="AK287" s="212">
        <v>51</v>
      </c>
      <c r="AL287" s="212">
        <v>3157</v>
      </c>
      <c r="AM287" s="213">
        <f t="shared" si="45"/>
        <v>789.25</v>
      </c>
      <c r="AN287" s="214">
        <v>38</v>
      </c>
      <c r="AO287" s="218">
        <v>2338</v>
      </c>
      <c r="AP287" s="167">
        <f t="shared" si="39"/>
        <v>584.5</v>
      </c>
      <c r="AQ287" s="247">
        <v>50</v>
      </c>
      <c r="AR287" s="247">
        <v>3202</v>
      </c>
      <c r="AS287" s="253">
        <f t="shared" si="46"/>
        <v>800.5</v>
      </c>
    </row>
    <row r="288" spans="1:45" ht="14.65" customHeight="1">
      <c r="A288" s="1">
        <v>286</v>
      </c>
      <c r="B288" s="84" t="s">
        <v>1102</v>
      </c>
      <c r="C288" s="1" t="str">
        <f>VLOOKUP(B288,Remark!G:H,2,0)</f>
        <v>KKAW</v>
      </c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209"/>
      <c r="Y288" s="45"/>
      <c r="Z288" s="45"/>
      <c r="AA288" s="209"/>
      <c r="AB288" s="208"/>
      <c r="AC288" s="70"/>
      <c r="AD288" s="209"/>
      <c r="AE288" s="209">
        <v>50</v>
      </c>
      <c r="AF288" s="211">
        <v>3802</v>
      </c>
      <c r="AG288" s="211">
        <f t="shared" si="43"/>
        <v>950.5</v>
      </c>
      <c r="AH288" s="167">
        <v>210</v>
      </c>
      <c r="AI288" s="167">
        <v>13998</v>
      </c>
      <c r="AJ288" s="211">
        <f>AI288*25%</f>
        <v>3499.5</v>
      </c>
      <c r="AK288" s="212">
        <v>241</v>
      </c>
      <c r="AL288" s="212">
        <v>16047</v>
      </c>
      <c r="AM288" s="213">
        <f t="shared" si="45"/>
        <v>4011.75</v>
      </c>
      <c r="AN288" s="214">
        <v>228</v>
      </c>
      <c r="AO288" s="218">
        <v>16312</v>
      </c>
      <c r="AP288" s="167">
        <f t="shared" si="39"/>
        <v>4078</v>
      </c>
      <c r="AQ288" s="247">
        <v>159</v>
      </c>
      <c r="AR288" s="247">
        <v>11093</v>
      </c>
      <c r="AS288" s="253">
        <f t="shared" si="46"/>
        <v>2773.25</v>
      </c>
    </row>
    <row r="289" spans="1:45" ht="14.65" customHeight="1">
      <c r="A289" s="1">
        <v>287</v>
      </c>
      <c r="B289" s="84" t="s">
        <v>1103</v>
      </c>
      <c r="C289" s="1" t="str">
        <f>VLOOKUP(B289,Remark!G:H,2,0)</f>
        <v>Kerry</v>
      </c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209"/>
      <c r="Y289" s="45"/>
      <c r="Z289" s="45"/>
      <c r="AA289" s="209"/>
      <c r="AB289" s="208"/>
      <c r="AC289" s="70"/>
      <c r="AD289" s="209"/>
      <c r="AE289" s="209">
        <v>21</v>
      </c>
      <c r="AF289" s="211">
        <v>1295</v>
      </c>
      <c r="AG289" s="211">
        <f t="shared" si="43"/>
        <v>323.75</v>
      </c>
      <c r="AH289" s="167">
        <v>73</v>
      </c>
      <c r="AI289" s="167">
        <v>4195</v>
      </c>
      <c r="AJ289" s="211">
        <f t="shared" si="44"/>
        <v>1048.75</v>
      </c>
      <c r="AK289" s="212">
        <v>112</v>
      </c>
      <c r="AL289" s="212">
        <v>6092</v>
      </c>
      <c r="AM289" s="213">
        <f t="shared" si="45"/>
        <v>1523</v>
      </c>
      <c r="AN289" s="214">
        <v>151</v>
      </c>
      <c r="AO289" s="218">
        <v>9857</v>
      </c>
      <c r="AP289" s="167">
        <f t="shared" si="39"/>
        <v>2464.25</v>
      </c>
      <c r="AQ289" s="247">
        <v>130</v>
      </c>
      <c r="AR289" s="247">
        <v>7930</v>
      </c>
      <c r="AS289" s="253">
        <f t="shared" si="46"/>
        <v>1982.5</v>
      </c>
    </row>
    <row r="290" spans="1:45" ht="14.65" customHeight="1">
      <c r="A290" s="1">
        <v>288</v>
      </c>
      <c r="B290" s="84" t="s">
        <v>1104</v>
      </c>
      <c r="C290" s="1" t="str">
        <f>VLOOKUP(B290,Remark!G:H,2,0)</f>
        <v>Kerry</v>
      </c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209"/>
      <c r="Y290" s="45"/>
      <c r="Z290" s="45"/>
      <c r="AA290" s="209"/>
      <c r="AB290" s="208"/>
      <c r="AC290" s="70"/>
      <c r="AD290" s="209"/>
      <c r="AE290" s="209">
        <v>30</v>
      </c>
      <c r="AF290" s="211">
        <v>2418</v>
      </c>
      <c r="AG290" s="211">
        <f t="shared" si="43"/>
        <v>604.5</v>
      </c>
      <c r="AH290" s="167">
        <v>79</v>
      </c>
      <c r="AI290" s="167">
        <v>4417</v>
      </c>
      <c r="AJ290" s="211">
        <f t="shared" si="44"/>
        <v>1104.25</v>
      </c>
      <c r="AK290" s="212">
        <v>123</v>
      </c>
      <c r="AL290" s="212">
        <v>7629</v>
      </c>
      <c r="AM290" s="213">
        <f t="shared" si="45"/>
        <v>1907.25</v>
      </c>
      <c r="AN290" s="214">
        <v>181</v>
      </c>
      <c r="AO290" s="218">
        <v>10995</v>
      </c>
      <c r="AP290" s="167">
        <f t="shared" si="39"/>
        <v>2748.75</v>
      </c>
      <c r="AQ290" s="247">
        <v>233</v>
      </c>
      <c r="AR290" s="247">
        <v>12575</v>
      </c>
      <c r="AS290" s="253">
        <f t="shared" si="46"/>
        <v>3143.75</v>
      </c>
    </row>
    <row r="291" spans="1:45" ht="14.65" customHeight="1">
      <c r="A291" s="1">
        <v>289</v>
      </c>
      <c r="B291" s="84" t="s">
        <v>1105</v>
      </c>
      <c r="C291" s="1" t="str">
        <f>VLOOKUP(B291,Remark!G:H,2,0)</f>
        <v>EKKA</v>
      </c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209"/>
      <c r="Y291" s="45"/>
      <c r="Z291" s="45"/>
      <c r="AA291" s="209"/>
      <c r="AB291" s="208"/>
      <c r="AC291" s="70"/>
      <c r="AD291" s="209"/>
      <c r="AE291" s="209">
        <v>10</v>
      </c>
      <c r="AF291" s="211">
        <v>742</v>
      </c>
      <c r="AG291" s="211">
        <f t="shared" si="43"/>
        <v>185.5</v>
      </c>
      <c r="AH291" s="167">
        <v>36</v>
      </c>
      <c r="AI291" s="167">
        <v>2180</v>
      </c>
      <c r="AJ291" s="211">
        <f t="shared" si="44"/>
        <v>545</v>
      </c>
      <c r="AK291" s="212">
        <v>23</v>
      </c>
      <c r="AL291" s="212">
        <v>1389</v>
      </c>
      <c r="AM291" s="213">
        <f t="shared" si="45"/>
        <v>347.25</v>
      </c>
      <c r="AN291" s="214">
        <v>28</v>
      </c>
      <c r="AO291" s="218">
        <v>1592</v>
      </c>
      <c r="AP291" s="167">
        <f t="shared" si="39"/>
        <v>398</v>
      </c>
      <c r="AQ291" s="247">
        <v>32</v>
      </c>
      <c r="AR291" s="247">
        <v>2048</v>
      </c>
      <c r="AS291" s="253">
        <f t="shared" si="46"/>
        <v>512</v>
      </c>
    </row>
    <row r="292" spans="1:45" ht="14.65" customHeight="1">
      <c r="A292" s="1">
        <v>290</v>
      </c>
      <c r="B292" s="84" t="s">
        <v>1106</v>
      </c>
      <c r="C292" s="1" t="str">
        <f>VLOOKUP(B292,Remark!G:H,2,0)</f>
        <v>NKAM</v>
      </c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209"/>
      <c r="Y292" s="45"/>
      <c r="Z292" s="45"/>
      <c r="AA292" s="209"/>
      <c r="AB292" s="208"/>
      <c r="AC292" s="70"/>
      <c r="AD292" s="209"/>
      <c r="AE292" s="209">
        <v>27</v>
      </c>
      <c r="AF292" s="211">
        <v>1589</v>
      </c>
      <c r="AG292" s="211">
        <f t="shared" si="43"/>
        <v>397.25</v>
      </c>
      <c r="AH292" s="167">
        <v>66</v>
      </c>
      <c r="AI292" s="167">
        <v>3774</v>
      </c>
      <c r="AJ292" s="211">
        <f t="shared" si="44"/>
        <v>943.5</v>
      </c>
      <c r="AK292" s="212">
        <v>35</v>
      </c>
      <c r="AL292" s="212">
        <v>2013</v>
      </c>
      <c r="AM292" s="213">
        <f t="shared" si="45"/>
        <v>503.25</v>
      </c>
      <c r="AN292" s="214">
        <v>57</v>
      </c>
      <c r="AO292" s="218">
        <v>3399</v>
      </c>
      <c r="AP292" s="167">
        <f t="shared" si="39"/>
        <v>849.75</v>
      </c>
      <c r="AQ292" s="247">
        <v>68</v>
      </c>
      <c r="AR292" s="247">
        <v>3880</v>
      </c>
      <c r="AS292" s="253">
        <f t="shared" si="46"/>
        <v>970</v>
      </c>
    </row>
    <row r="293" spans="1:45" ht="14.65" customHeight="1">
      <c r="A293" s="1">
        <v>291</v>
      </c>
      <c r="B293" s="84" t="s">
        <v>1107</v>
      </c>
      <c r="C293" s="1" t="str">
        <f>VLOOKUP(B293,Remark!G:H,2,0)</f>
        <v>NKAM</v>
      </c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209"/>
      <c r="Y293" s="45"/>
      <c r="Z293" s="45"/>
      <c r="AA293" s="209"/>
      <c r="AB293" s="208"/>
      <c r="AC293" s="70"/>
      <c r="AD293" s="209"/>
      <c r="AE293" s="209">
        <v>36</v>
      </c>
      <c r="AF293" s="211">
        <v>2768</v>
      </c>
      <c r="AG293" s="211">
        <f t="shared" si="43"/>
        <v>692</v>
      </c>
      <c r="AH293" s="167">
        <v>93</v>
      </c>
      <c r="AI293" s="167">
        <v>5587</v>
      </c>
      <c r="AJ293" s="211">
        <f t="shared" si="44"/>
        <v>1396.75</v>
      </c>
      <c r="AK293" s="212">
        <v>104</v>
      </c>
      <c r="AL293" s="212">
        <v>6852</v>
      </c>
      <c r="AM293" s="213">
        <f t="shared" si="45"/>
        <v>1713</v>
      </c>
      <c r="AN293" s="214">
        <v>94</v>
      </c>
      <c r="AO293" s="218">
        <v>5922</v>
      </c>
      <c r="AP293" s="167">
        <f t="shared" si="39"/>
        <v>1480.5</v>
      </c>
      <c r="AQ293" s="247">
        <v>110</v>
      </c>
      <c r="AR293" s="247">
        <v>6926</v>
      </c>
      <c r="AS293" s="253">
        <f t="shared" si="46"/>
        <v>1731.5</v>
      </c>
    </row>
    <row r="294" spans="1:45" ht="14.65" customHeight="1">
      <c r="A294" s="1">
        <v>292</v>
      </c>
      <c r="B294" s="84" t="s">
        <v>1108</v>
      </c>
      <c r="C294" s="1" t="str">
        <f>VLOOKUP(B294,Remark!G:H,2,0)</f>
        <v>EKKA</v>
      </c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209"/>
      <c r="Y294" s="45"/>
      <c r="Z294" s="45"/>
      <c r="AA294" s="209"/>
      <c r="AB294" s="208"/>
      <c r="AC294" s="70"/>
      <c r="AD294" s="209"/>
      <c r="AE294" s="209">
        <v>30</v>
      </c>
      <c r="AF294" s="211">
        <v>2030</v>
      </c>
      <c r="AG294" s="211">
        <f t="shared" si="43"/>
        <v>507.5</v>
      </c>
      <c r="AH294" s="167">
        <v>61</v>
      </c>
      <c r="AI294" s="167">
        <v>3359</v>
      </c>
      <c r="AJ294" s="211">
        <f t="shared" si="44"/>
        <v>839.75</v>
      </c>
      <c r="AK294" s="212">
        <v>69</v>
      </c>
      <c r="AL294" s="212">
        <v>4679</v>
      </c>
      <c r="AM294" s="213">
        <f t="shared" si="45"/>
        <v>1169.75</v>
      </c>
      <c r="AN294" s="214">
        <v>112</v>
      </c>
      <c r="AO294" s="218">
        <v>8084</v>
      </c>
      <c r="AP294" s="167">
        <f t="shared" si="39"/>
        <v>2021</v>
      </c>
      <c r="AQ294" s="247">
        <v>87</v>
      </c>
      <c r="AR294" s="247">
        <v>5849</v>
      </c>
      <c r="AS294" s="253">
        <f t="shared" si="46"/>
        <v>1462.25</v>
      </c>
    </row>
    <row r="295" spans="1:45" ht="14.65" customHeight="1">
      <c r="A295" s="1">
        <v>293</v>
      </c>
      <c r="B295" s="84" t="s">
        <v>1109</v>
      </c>
      <c r="C295" s="1" t="str">
        <f>VLOOKUP(B295,Remark!G:H,2,0)</f>
        <v>NKAM</v>
      </c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209"/>
      <c r="Y295" s="45"/>
      <c r="Z295" s="45"/>
      <c r="AA295" s="209"/>
      <c r="AB295" s="208"/>
      <c r="AC295" s="70"/>
      <c r="AD295" s="209"/>
      <c r="AE295" s="209">
        <v>52</v>
      </c>
      <c r="AF295" s="211">
        <v>4068</v>
      </c>
      <c r="AG295" s="211">
        <f t="shared" si="43"/>
        <v>1017</v>
      </c>
      <c r="AH295" s="167">
        <v>104</v>
      </c>
      <c r="AI295" s="167">
        <v>6312</v>
      </c>
      <c r="AJ295" s="211">
        <f t="shared" si="44"/>
        <v>1578</v>
      </c>
      <c r="AK295" s="212">
        <v>162</v>
      </c>
      <c r="AL295" s="212">
        <v>10014</v>
      </c>
      <c r="AM295" s="213">
        <f t="shared" si="45"/>
        <v>2503.5</v>
      </c>
      <c r="AN295" s="214">
        <v>154</v>
      </c>
      <c r="AO295" s="218">
        <v>9514</v>
      </c>
      <c r="AP295" s="167">
        <f t="shared" si="39"/>
        <v>2378.5</v>
      </c>
      <c r="AQ295" s="247">
        <v>150</v>
      </c>
      <c r="AR295" s="247">
        <v>8866</v>
      </c>
      <c r="AS295" s="253">
        <f t="shared" si="46"/>
        <v>2216.5</v>
      </c>
    </row>
    <row r="296" spans="1:45" ht="14.65" customHeight="1">
      <c r="A296" s="1">
        <v>294</v>
      </c>
      <c r="B296" s="84" t="s">
        <v>1110</v>
      </c>
      <c r="C296" s="1" t="str">
        <f>VLOOKUP(B296,Remark!G:H,2,0)</f>
        <v>EKKA</v>
      </c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209"/>
      <c r="Y296" s="45"/>
      <c r="Z296" s="45"/>
      <c r="AA296" s="209"/>
      <c r="AB296" s="208"/>
      <c r="AC296" s="70"/>
      <c r="AD296" s="209"/>
      <c r="AE296" s="209">
        <v>14</v>
      </c>
      <c r="AF296" s="211">
        <v>926</v>
      </c>
      <c r="AG296" s="211">
        <f t="shared" si="43"/>
        <v>231.5</v>
      </c>
      <c r="AH296" s="167">
        <v>79</v>
      </c>
      <c r="AI296" s="167">
        <v>4721</v>
      </c>
      <c r="AJ296" s="211">
        <f t="shared" si="44"/>
        <v>1180.25</v>
      </c>
      <c r="AK296" s="212">
        <v>279</v>
      </c>
      <c r="AL296" s="212">
        <v>14449</v>
      </c>
      <c r="AM296" s="213">
        <f t="shared" si="45"/>
        <v>3612.25</v>
      </c>
      <c r="AN296" s="214">
        <v>254</v>
      </c>
      <c r="AO296" s="218">
        <v>13146</v>
      </c>
      <c r="AP296" s="167">
        <f t="shared" si="39"/>
        <v>3286.5</v>
      </c>
      <c r="AQ296" s="247">
        <v>158</v>
      </c>
      <c r="AR296" s="247">
        <v>8262</v>
      </c>
      <c r="AS296" s="253">
        <f t="shared" si="46"/>
        <v>2065.5</v>
      </c>
    </row>
    <row r="297" spans="1:45" ht="14.65" customHeight="1">
      <c r="A297" s="1">
        <v>295</v>
      </c>
      <c r="B297" s="84" t="s">
        <v>1111</v>
      </c>
      <c r="C297" s="1" t="str">
        <f>VLOOKUP(B297,Remark!G:H,2,0)</f>
        <v>TPLU</v>
      </c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209"/>
      <c r="Y297" s="45"/>
      <c r="Z297" s="45"/>
      <c r="AA297" s="209"/>
      <c r="AB297" s="208"/>
      <c r="AC297" s="70"/>
      <c r="AD297" s="209"/>
      <c r="AE297" s="209">
        <v>99</v>
      </c>
      <c r="AF297" s="211">
        <v>6241</v>
      </c>
      <c r="AG297" s="211">
        <f t="shared" si="43"/>
        <v>1560.25</v>
      </c>
      <c r="AH297" s="167">
        <v>210</v>
      </c>
      <c r="AI297" s="167">
        <v>12046</v>
      </c>
      <c r="AJ297" s="211">
        <f t="shared" si="44"/>
        <v>3011.5</v>
      </c>
      <c r="AK297" s="212">
        <v>219</v>
      </c>
      <c r="AL297" s="212">
        <v>13237</v>
      </c>
      <c r="AM297" s="213">
        <f t="shared" si="45"/>
        <v>3309.25</v>
      </c>
      <c r="AN297" s="214">
        <v>280</v>
      </c>
      <c r="AO297" s="218">
        <v>16056</v>
      </c>
      <c r="AP297" s="167">
        <f t="shared" si="39"/>
        <v>4014</v>
      </c>
      <c r="AQ297" s="247">
        <v>168</v>
      </c>
      <c r="AR297" s="247">
        <v>12040</v>
      </c>
      <c r="AS297" s="253">
        <f t="shared" si="46"/>
        <v>3010</v>
      </c>
    </row>
    <row r="298" spans="1:45" ht="14.65" customHeight="1">
      <c r="A298" s="1">
        <v>296</v>
      </c>
      <c r="B298" s="84" t="s">
        <v>1112</v>
      </c>
      <c r="C298" s="1" t="str">
        <f>VLOOKUP(B298,Remark!G:H,2,0)</f>
        <v>TPLU</v>
      </c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209"/>
      <c r="Y298" s="45"/>
      <c r="Z298" s="45"/>
      <c r="AA298" s="209"/>
      <c r="AB298" s="208"/>
      <c r="AC298" s="70"/>
      <c r="AD298" s="209"/>
      <c r="AE298" s="209">
        <v>77</v>
      </c>
      <c r="AF298" s="211">
        <v>4619</v>
      </c>
      <c r="AG298" s="211">
        <f t="shared" si="43"/>
        <v>1154.75</v>
      </c>
      <c r="AH298" s="167">
        <v>143</v>
      </c>
      <c r="AI298" s="167">
        <v>8133</v>
      </c>
      <c r="AJ298" s="211">
        <f t="shared" si="44"/>
        <v>2033.25</v>
      </c>
      <c r="AK298" s="212">
        <v>257</v>
      </c>
      <c r="AL298" s="212">
        <v>14635</v>
      </c>
      <c r="AM298" s="213">
        <f t="shared" si="45"/>
        <v>3658.75</v>
      </c>
      <c r="AN298" s="214">
        <v>287</v>
      </c>
      <c r="AO298" s="218">
        <v>17837</v>
      </c>
      <c r="AP298" s="167">
        <f t="shared" si="39"/>
        <v>4459.25</v>
      </c>
      <c r="AQ298" s="247">
        <v>343</v>
      </c>
      <c r="AR298" s="247">
        <v>20025</v>
      </c>
      <c r="AS298" s="253">
        <f t="shared" si="46"/>
        <v>5006.25</v>
      </c>
    </row>
    <row r="299" spans="1:45" ht="14.65" customHeight="1">
      <c r="A299" s="1">
        <v>297</v>
      </c>
      <c r="B299" s="84" t="s">
        <v>1113</v>
      </c>
      <c r="C299" s="1" t="str">
        <f>VLOOKUP(B299,Remark!G:H,2,0)</f>
        <v>Kerry</v>
      </c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209"/>
      <c r="Y299" s="45"/>
      <c r="Z299" s="45"/>
      <c r="AA299" s="209"/>
      <c r="AB299" s="208"/>
      <c r="AC299" s="70"/>
      <c r="AD299" s="209"/>
      <c r="AE299" s="209">
        <v>82</v>
      </c>
      <c r="AF299" s="211">
        <v>5990</v>
      </c>
      <c r="AG299" s="211">
        <f t="shared" si="43"/>
        <v>1497.5</v>
      </c>
      <c r="AH299" s="167">
        <v>192</v>
      </c>
      <c r="AI299" s="167">
        <v>12960</v>
      </c>
      <c r="AJ299" s="211">
        <f t="shared" si="44"/>
        <v>3240</v>
      </c>
      <c r="AK299" s="212">
        <v>228</v>
      </c>
      <c r="AL299" s="212">
        <v>14736</v>
      </c>
      <c r="AM299" s="213">
        <f t="shared" si="45"/>
        <v>3684</v>
      </c>
      <c r="AN299" s="214">
        <v>201</v>
      </c>
      <c r="AO299" s="218">
        <v>13919</v>
      </c>
      <c r="AP299" s="167">
        <f t="shared" si="39"/>
        <v>3479.75</v>
      </c>
      <c r="AQ299" s="247">
        <v>226</v>
      </c>
      <c r="AR299" s="247">
        <v>15858</v>
      </c>
      <c r="AS299" s="253">
        <f t="shared" si="46"/>
        <v>3964.5</v>
      </c>
    </row>
    <row r="300" spans="1:45" ht="14.65" customHeight="1">
      <c r="A300" s="1">
        <v>298</v>
      </c>
      <c r="B300" s="84" t="s">
        <v>1114</v>
      </c>
      <c r="C300" s="1" t="str">
        <f>VLOOKUP(B300,Remark!G:H,2,0)</f>
        <v>Kerry</v>
      </c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209"/>
      <c r="Y300" s="45"/>
      <c r="Z300" s="45"/>
      <c r="AA300" s="209"/>
      <c r="AB300" s="208"/>
      <c r="AC300" s="70"/>
      <c r="AD300" s="209"/>
      <c r="AE300" s="209">
        <v>45</v>
      </c>
      <c r="AF300" s="211">
        <v>3331</v>
      </c>
      <c r="AG300" s="211">
        <f t="shared" si="43"/>
        <v>832.75</v>
      </c>
      <c r="AH300" s="167">
        <v>119</v>
      </c>
      <c r="AI300" s="167">
        <v>7573</v>
      </c>
      <c r="AJ300" s="211">
        <f t="shared" si="44"/>
        <v>1893.25</v>
      </c>
      <c r="AK300" s="212">
        <v>182</v>
      </c>
      <c r="AL300" s="212">
        <v>11322</v>
      </c>
      <c r="AM300" s="213">
        <f t="shared" si="45"/>
        <v>2830.5</v>
      </c>
      <c r="AN300" s="214">
        <v>167</v>
      </c>
      <c r="AO300" s="218">
        <v>10317</v>
      </c>
      <c r="AP300" s="167">
        <f t="shared" si="39"/>
        <v>2579.25</v>
      </c>
      <c r="AQ300" s="247">
        <v>208</v>
      </c>
      <c r="AR300" s="247">
        <v>12492</v>
      </c>
      <c r="AS300" s="253">
        <f t="shared" si="46"/>
        <v>3123</v>
      </c>
    </row>
    <row r="301" spans="1:45" ht="14.65" customHeight="1">
      <c r="A301" s="1">
        <v>299</v>
      </c>
      <c r="B301" s="84" t="s">
        <v>1115</v>
      </c>
      <c r="C301" s="1" t="str">
        <f>VLOOKUP(B301,Remark!G:H,2,0)</f>
        <v>Kerry</v>
      </c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209"/>
      <c r="Y301" s="45"/>
      <c r="Z301" s="45"/>
      <c r="AA301" s="209"/>
      <c r="AB301" s="208"/>
      <c r="AC301" s="70"/>
      <c r="AD301" s="209"/>
      <c r="AE301" s="209">
        <v>18</v>
      </c>
      <c r="AF301" s="211">
        <v>1458</v>
      </c>
      <c r="AG301" s="211">
        <f t="shared" si="43"/>
        <v>364.5</v>
      </c>
      <c r="AH301" s="167">
        <v>95</v>
      </c>
      <c r="AI301" s="167">
        <v>5461</v>
      </c>
      <c r="AJ301" s="211">
        <f t="shared" si="44"/>
        <v>1365.25</v>
      </c>
      <c r="AK301" s="212">
        <v>116</v>
      </c>
      <c r="AL301" s="212">
        <v>7100</v>
      </c>
      <c r="AM301" s="213">
        <f t="shared" si="45"/>
        <v>1775</v>
      </c>
      <c r="AN301" s="214">
        <v>243</v>
      </c>
      <c r="AO301" s="218">
        <v>17105</v>
      </c>
      <c r="AP301" s="167">
        <f t="shared" si="39"/>
        <v>4276.25</v>
      </c>
      <c r="AQ301" s="247">
        <v>68</v>
      </c>
      <c r="AR301" s="247">
        <v>5456</v>
      </c>
      <c r="AS301" s="253">
        <f t="shared" si="46"/>
        <v>1364</v>
      </c>
    </row>
    <row r="302" spans="1:45" ht="14.65" customHeight="1">
      <c r="A302" s="1">
        <v>300</v>
      </c>
      <c r="B302" s="84" t="s">
        <v>1116</v>
      </c>
      <c r="C302" s="1" t="str">
        <f>VLOOKUP(B302,Remark!G:H,2,0)</f>
        <v>Kerry</v>
      </c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209"/>
      <c r="Y302" s="45"/>
      <c r="Z302" s="45"/>
      <c r="AA302" s="209"/>
      <c r="AB302" s="208"/>
      <c r="AC302" s="70"/>
      <c r="AD302" s="209"/>
      <c r="AE302" s="209">
        <v>49</v>
      </c>
      <c r="AF302" s="211">
        <v>3771</v>
      </c>
      <c r="AG302" s="211">
        <f t="shared" si="43"/>
        <v>942.75</v>
      </c>
      <c r="AH302" s="167">
        <v>104</v>
      </c>
      <c r="AI302" s="167">
        <v>6104</v>
      </c>
      <c r="AJ302" s="211">
        <f t="shared" si="44"/>
        <v>1526</v>
      </c>
      <c r="AK302" s="212">
        <v>163</v>
      </c>
      <c r="AL302" s="212">
        <v>10373</v>
      </c>
      <c r="AM302" s="213">
        <f t="shared" si="45"/>
        <v>2593.25</v>
      </c>
      <c r="AN302" s="214">
        <v>253</v>
      </c>
      <c r="AO302" s="218">
        <v>16055</v>
      </c>
      <c r="AP302" s="167">
        <f t="shared" si="39"/>
        <v>4013.75</v>
      </c>
      <c r="AQ302" s="247">
        <v>235</v>
      </c>
      <c r="AR302" s="247">
        <v>16841</v>
      </c>
      <c r="AS302" s="253">
        <f t="shared" si="46"/>
        <v>4210.25</v>
      </c>
    </row>
    <row r="303" spans="1:45" ht="14.65" customHeight="1">
      <c r="A303" s="1">
        <v>301</v>
      </c>
      <c r="B303" s="84" t="s">
        <v>1117</v>
      </c>
      <c r="C303" s="1" t="str">
        <f>VLOOKUP(B303,Remark!G:H,2,0)</f>
        <v>TNON</v>
      </c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209"/>
      <c r="Y303" s="45"/>
      <c r="Z303" s="45"/>
      <c r="AA303" s="209"/>
      <c r="AB303" s="208"/>
      <c r="AC303" s="70"/>
      <c r="AD303" s="209"/>
      <c r="AE303" s="209">
        <v>68</v>
      </c>
      <c r="AF303" s="211">
        <v>4532</v>
      </c>
      <c r="AG303" s="211">
        <f t="shared" si="43"/>
        <v>1133</v>
      </c>
      <c r="AH303" s="167">
        <v>93</v>
      </c>
      <c r="AI303" s="167">
        <v>5555</v>
      </c>
      <c r="AJ303" s="211">
        <f t="shared" si="44"/>
        <v>1388.75</v>
      </c>
      <c r="AK303" s="212">
        <v>68</v>
      </c>
      <c r="AL303" s="212">
        <v>3804</v>
      </c>
      <c r="AM303" s="213">
        <f t="shared" si="45"/>
        <v>951</v>
      </c>
      <c r="AN303" s="214">
        <v>78</v>
      </c>
      <c r="AO303" s="218">
        <v>5722</v>
      </c>
      <c r="AP303" s="167">
        <f t="shared" si="39"/>
        <v>1430.5</v>
      </c>
      <c r="AQ303" s="247">
        <v>94</v>
      </c>
      <c r="AR303" s="247">
        <v>6226</v>
      </c>
      <c r="AS303" s="253">
        <f t="shared" si="46"/>
        <v>1556.5</v>
      </c>
    </row>
    <row r="304" spans="1:45" ht="14.65" customHeight="1">
      <c r="A304" s="1">
        <v>302</v>
      </c>
      <c r="B304" s="84" t="s">
        <v>1118</v>
      </c>
      <c r="C304" s="1" t="str">
        <f>VLOOKUP(B304,Remark!G:H,2,0)</f>
        <v>TNON</v>
      </c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209"/>
      <c r="Y304" s="45"/>
      <c r="Z304" s="45"/>
      <c r="AA304" s="209"/>
      <c r="AB304" s="208"/>
      <c r="AC304" s="70"/>
      <c r="AD304" s="209"/>
      <c r="AE304" s="209">
        <v>38</v>
      </c>
      <c r="AF304" s="211">
        <v>2530</v>
      </c>
      <c r="AG304" s="211">
        <f t="shared" si="43"/>
        <v>632.5</v>
      </c>
      <c r="AH304" s="167">
        <v>99</v>
      </c>
      <c r="AI304" s="167">
        <v>6285</v>
      </c>
      <c r="AJ304" s="211">
        <f t="shared" si="44"/>
        <v>1571.25</v>
      </c>
      <c r="AK304" s="212">
        <v>106</v>
      </c>
      <c r="AL304" s="212">
        <v>6122</v>
      </c>
      <c r="AM304" s="213">
        <f t="shared" si="45"/>
        <v>1530.5</v>
      </c>
      <c r="AN304" s="214">
        <v>63</v>
      </c>
      <c r="AO304" s="218">
        <v>3677</v>
      </c>
      <c r="AP304" s="167">
        <f t="shared" si="39"/>
        <v>919.25</v>
      </c>
      <c r="AQ304" s="247">
        <v>70</v>
      </c>
      <c r="AR304" s="247">
        <v>4138</v>
      </c>
      <c r="AS304" s="253">
        <f t="shared" si="46"/>
        <v>1034.5</v>
      </c>
    </row>
    <row r="305" spans="1:46" ht="14.65" customHeight="1">
      <c r="A305" s="1">
        <v>303</v>
      </c>
      <c r="B305" s="84" t="s">
        <v>1119</v>
      </c>
      <c r="C305" s="1" t="str">
        <f>VLOOKUP(B305,Remark!G:H,2,0)</f>
        <v>Kerry</v>
      </c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209"/>
      <c r="Y305" s="45"/>
      <c r="Z305" s="45"/>
      <c r="AA305" s="209"/>
      <c r="AB305" s="208"/>
      <c r="AC305" s="70"/>
      <c r="AD305" s="209"/>
      <c r="AE305" s="209">
        <v>21</v>
      </c>
      <c r="AF305" s="211">
        <v>1555</v>
      </c>
      <c r="AG305" s="211">
        <f t="shared" si="43"/>
        <v>388.75</v>
      </c>
      <c r="AH305" s="167">
        <v>102</v>
      </c>
      <c r="AI305" s="167">
        <v>6298</v>
      </c>
      <c r="AJ305" s="211">
        <f t="shared" si="44"/>
        <v>1574.5</v>
      </c>
      <c r="AK305" s="212">
        <v>142</v>
      </c>
      <c r="AL305" s="212">
        <v>9006</v>
      </c>
      <c r="AM305" s="213">
        <f t="shared" si="45"/>
        <v>2251.5</v>
      </c>
      <c r="AN305" s="214">
        <v>143</v>
      </c>
      <c r="AO305" s="218">
        <v>10121</v>
      </c>
      <c r="AP305" s="167">
        <f t="shared" si="39"/>
        <v>2530.25</v>
      </c>
      <c r="AQ305" s="247">
        <v>116</v>
      </c>
      <c r="AR305" s="247">
        <v>8616</v>
      </c>
      <c r="AS305" s="253">
        <f t="shared" si="46"/>
        <v>2154</v>
      </c>
    </row>
    <row r="306" spans="1:46" ht="14.65" customHeight="1">
      <c r="A306" s="1">
        <v>304</v>
      </c>
      <c r="B306" s="84" t="s">
        <v>1120</v>
      </c>
      <c r="C306" s="1" t="str">
        <f>VLOOKUP(B306,Remark!G:H,2,0)</f>
        <v>TNON</v>
      </c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209"/>
      <c r="Y306" s="45"/>
      <c r="Z306" s="45"/>
      <c r="AA306" s="209"/>
      <c r="AB306" s="208"/>
      <c r="AC306" s="70"/>
      <c r="AD306" s="209"/>
      <c r="AE306" s="209">
        <v>57</v>
      </c>
      <c r="AF306" s="211">
        <v>3595</v>
      </c>
      <c r="AG306" s="211">
        <f t="shared" si="43"/>
        <v>898.75</v>
      </c>
      <c r="AH306" s="167">
        <v>76</v>
      </c>
      <c r="AI306" s="167">
        <v>4976</v>
      </c>
      <c r="AJ306" s="211">
        <f t="shared" si="44"/>
        <v>1244</v>
      </c>
      <c r="AK306" s="212">
        <v>65</v>
      </c>
      <c r="AL306" s="212">
        <v>3571</v>
      </c>
      <c r="AM306" s="213">
        <f t="shared" si="45"/>
        <v>892.75</v>
      </c>
      <c r="AN306" s="214">
        <v>47</v>
      </c>
      <c r="AO306" s="218">
        <v>2365</v>
      </c>
      <c r="AP306" s="167">
        <f t="shared" si="39"/>
        <v>591.25</v>
      </c>
      <c r="AQ306" s="247">
        <v>28</v>
      </c>
      <c r="AR306" s="247">
        <v>1908</v>
      </c>
      <c r="AS306" s="253">
        <f t="shared" si="46"/>
        <v>477</v>
      </c>
    </row>
    <row r="307" spans="1:46" ht="14.65" customHeight="1">
      <c r="A307" s="1">
        <v>305</v>
      </c>
      <c r="B307" s="84" t="s">
        <v>1121</v>
      </c>
      <c r="C307" s="1" t="str">
        <f>VLOOKUP(B307,Remark!G:H,2,0)</f>
        <v>TNON</v>
      </c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209"/>
      <c r="Y307" s="45"/>
      <c r="Z307" s="45"/>
      <c r="AA307" s="209"/>
      <c r="AB307" s="208"/>
      <c r="AC307" s="70"/>
      <c r="AD307" s="209"/>
      <c r="AE307" s="209">
        <v>10</v>
      </c>
      <c r="AF307" s="211">
        <v>866</v>
      </c>
      <c r="AG307" s="211">
        <f t="shared" si="43"/>
        <v>216.5</v>
      </c>
      <c r="AH307" s="167">
        <v>4</v>
      </c>
      <c r="AI307" s="167">
        <v>212</v>
      </c>
      <c r="AJ307" s="211">
        <f t="shared" si="44"/>
        <v>53</v>
      </c>
      <c r="AK307" s="212">
        <v>0</v>
      </c>
      <c r="AL307" s="212">
        <v>0</v>
      </c>
      <c r="AM307" s="213">
        <f t="shared" si="45"/>
        <v>0</v>
      </c>
      <c r="AN307" s="214"/>
      <c r="AO307" s="218"/>
      <c r="AP307" s="167">
        <f t="shared" si="39"/>
        <v>0</v>
      </c>
      <c r="AQ307" s="247">
        <v>46</v>
      </c>
      <c r="AR307" s="247">
        <v>4130</v>
      </c>
      <c r="AS307" s="253">
        <f t="shared" si="46"/>
        <v>1032.5</v>
      </c>
      <c r="AT307" s="105"/>
    </row>
    <row r="308" spans="1:46" ht="14.65" customHeight="1">
      <c r="A308" s="1">
        <v>306</v>
      </c>
      <c r="B308" s="84" t="s">
        <v>1122</v>
      </c>
      <c r="C308" s="1" t="str">
        <f>VLOOKUP(B308,Remark!G:H,2,0)</f>
        <v>TNON</v>
      </c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209"/>
      <c r="Y308" s="45"/>
      <c r="Z308" s="45"/>
      <c r="AA308" s="209"/>
      <c r="AB308" s="208"/>
      <c r="AC308" s="70"/>
      <c r="AD308" s="209"/>
      <c r="AE308" s="209">
        <v>45</v>
      </c>
      <c r="AF308" s="211">
        <v>3019</v>
      </c>
      <c r="AG308" s="211">
        <f t="shared" si="43"/>
        <v>754.75</v>
      </c>
      <c r="AH308" s="167">
        <v>70</v>
      </c>
      <c r="AI308" s="167">
        <v>4434</v>
      </c>
      <c r="AJ308" s="211">
        <f t="shared" si="44"/>
        <v>1108.5</v>
      </c>
      <c r="AK308" s="212">
        <v>56</v>
      </c>
      <c r="AL308" s="212">
        <v>3584</v>
      </c>
      <c r="AM308" s="213">
        <f t="shared" si="45"/>
        <v>896</v>
      </c>
      <c r="AN308" s="214">
        <v>67</v>
      </c>
      <c r="AO308" s="218">
        <v>4425</v>
      </c>
      <c r="AP308" s="167">
        <f t="shared" si="39"/>
        <v>1106.25</v>
      </c>
      <c r="AQ308" s="247">
        <v>57</v>
      </c>
      <c r="AR308" s="247">
        <v>4099</v>
      </c>
      <c r="AS308" s="253">
        <f t="shared" si="46"/>
        <v>1024.75</v>
      </c>
    </row>
    <row r="309" spans="1:46" ht="14.65" customHeight="1">
      <c r="A309" s="1">
        <v>307</v>
      </c>
      <c r="B309" s="84" t="s">
        <v>1123</v>
      </c>
      <c r="C309" s="1" t="str">
        <f>VLOOKUP(B309,Remark!G:H,2,0)</f>
        <v>TNON</v>
      </c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209"/>
      <c r="Y309" s="45"/>
      <c r="Z309" s="45"/>
      <c r="AA309" s="209"/>
      <c r="AB309" s="208"/>
      <c r="AC309" s="70"/>
      <c r="AD309" s="209"/>
      <c r="AE309" s="209">
        <v>22</v>
      </c>
      <c r="AF309" s="211">
        <v>1298</v>
      </c>
      <c r="AG309" s="211">
        <f t="shared" si="43"/>
        <v>324.5</v>
      </c>
      <c r="AH309" s="167">
        <v>69</v>
      </c>
      <c r="AI309" s="167">
        <v>4727</v>
      </c>
      <c r="AJ309" s="211">
        <f t="shared" si="44"/>
        <v>1181.75</v>
      </c>
      <c r="AK309" s="212">
        <v>104</v>
      </c>
      <c r="AL309" s="212">
        <v>6924</v>
      </c>
      <c r="AM309" s="213">
        <f t="shared" si="45"/>
        <v>1731</v>
      </c>
      <c r="AN309" s="214">
        <v>148</v>
      </c>
      <c r="AO309" s="218">
        <v>10536</v>
      </c>
      <c r="AP309" s="167">
        <f t="shared" si="39"/>
        <v>2634</v>
      </c>
      <c r="AQ309" s="247">
        <v>140</v>
      </c>
      <c r="AR309" s="247">
        <v>9660</v>
      </c>
      <c r="AS309" s="253">
        <f t="shared" si="46"/>
        <v>2415</v>
      </c>
    </row>
    <row r="310" spans="1:46" ht="14.65" customHeight="1">
      <c r="A310" s="1">
        <v>308</v>
      </c>
      <c r="B310" s="84" t="s">
        <v>1124</v>
      </c>
      <c r="C310" s="1" t="str">
        <f>VLOOKUP(B310,Remark!G:H,2,0)</f>
        <v>BYAI</v>
      </c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209"/>
      <c r="Y310" s="45"/>
      <c r="Z310" s="45"/>
      <c r="AA310" s="209"/>
      <c r="AB310" s="208"/>
      <c r="AC310" s="70"/>
      <c r="AD310" s="209"/>
      <c r="AE310" s="209">
        <v>12</v>
      </c>
      <c r="AF310" s="211">
        <v>712</v>
      </c>
      <c r="AG310" s="211">
        <f t="shared" si="43"/>
        <v>178</v>
      </c>
      <c r="AH310" s="167">
        <v>33</v>
      </c>
      <c r="AI310" s="167">
        <v>1983</v>
      </c>
      <c r="AJ310" s="211">
        <f t="shared" si="44"/>
        <v>495.75</v>
      </c>
      <c r="AK310" s="212">
        <v>50</v>
      </c>
      <c r="AL310" s="212">
        <v>3010</v>
      </c>
      <c r="AM310" s="213">
        <f t="shared" si="45"/>
        <v>752.5</v>
      </c>
      <c r="AN310" s="214">
        <v>99</v>
      </c>
      <c r="AO310" s="218">
        <v>5349</v>
      </c>
      <c r="AP310" s="167">
        <f t="shared" si="39"/>
        <v>1337.25</v>
      </c>
      <c r="AQ310" s="247">
        <v>93</v>
      </c>
      <c r="AR310" s="247">
        <v>5267</v>
      </c>
      <c r="AS310" s="253">
        <f t="shared" si="46"/>
        <v>1316.75</v>
      </c>
    </row>
    <row r="311" spans="1:46" ht="14.65" customHeight="1">
      <c r="A311" s="1">
        <v>309</v>
      </c>
      <c r="B311" s="84" t="s">
        <v>1125</v>
      </c>
      <c r="C311" s="1" t="str">
        <f>VLOOKUP(B311,Remark!G:H,2,0)</f>
        <v>TNON</v>
      </c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209"/>
      <c r="Y311" s="45"/>
      <c r="Z311" s="45"/>
      <c r="AA311" s="209"/>
      <c r="AB311" s="208"/>
      <c r="AC311" s="70"/>
      <c r="AD311" s="209"/>
      <c r="AE311" s="209">
        <v>34</v>
      </c>
      <c r="AF311" s="211">
        <v>2406</v>
      </c>
      <c r="AG311" s="211">
        <f t="shared" si="43"/>
        <v>601.5</v>
      </c>
      <c r="AH311" s="167">
        <v>70</v>
      </c>
      <c r="AI311" s="167">
        <v>4342</v>
      </c>
      <c r="AJ311" s="211">
        <f t="shared" si="44"/>
        <v>1085.5</v>
      </c>
      <c r="AK311" s="212">
        <v>113</v>
      </c>
      <c r="AL311" s="212">
        <v>7491</v>
      </c>
      <c r="AM311" s="213">
        <f t="shared" si="45"/>
        <v>1872.75</v>
      </c>
      <c r="AN311" s="214">
        <v>158</v>
      </c>
      <c r="AO311" s="218">
        <v>10986</v>
      </c>
      <c r="AP311" s="167">
        <f t="shared" si="39"/>
        <v>2746.5</v>
      </c>
      <c r="AQ311" s="247">
        <v>82</v>
      </c>
      <c r="AR311" s="247">
        <v>5558</v>
      </c>
      <c r="AS311" s="253">
        <f t="shared" si="46"/>
        <v>1389.5</v>
      </c>
    </row>
    <row r="312" spans="1:46" ht="14.65" customHeight="1">
      <c r="A312" s="1">
        <v>310</v>
      </c>
      <c r="B312" s="84" t="s">
        <v>1126</v>
      </c>
      <c r="C312" s="1" t="str">
        <f>VLOOKUP(B312,Remark!G:H,2,0)</f>
        <v>TNON</v>
      </c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209"/>
      <c r="Y312" s="45"/>
      <c r="Z312" s="45"/>
      <c r="AA312" s="209"/>
      <c r="AB312" s="208"/>
      <c r="AC312" s="70"/>
      <c r="AD312" s="209"/>
      <c r="AE312" s="209">
        <v>68</v>
      </c>
      <c r="AF312" s="211">
        <v>4848</v>
      </c>
      <c r="AG312" s="211">
        <f t="shared" si="43"/>
        <v>1212</v>
      </c>
      <c r="AH312" s="167">
        <v>214</v>
      </c>
      <c r="AI312" s="167">
        <v>12842</v>
      </c>
      <c r="AJ312" s="211">
        <f t="shared" si="44"/>
        <v>3210.5</v>
      </c>
      <c r="AK312" s="212">
        <v>227</v>
      </c>
      <c r="AL312" s="212">
        <v>14245</v>
      </c>
      <c r="AM312" s="213">
        <f t="shared" si="45"/>
        <v>3561.25</v>
      </c>
      <c r="AN312" s="214">
        <v>239</v>
      </c>
      <c r="AO312" s="218">
        <v>16001</v>
      </c>
      <c r="AP312" s="167">
        <f t="shared" si="39"/>
        <v>4000.25</v>
      </c>
      <c r="AQ312" s="247">
        <v>206</v>
      </c>
      <c r="AR312" s="247">
        <v>14998</v>
      </c>
      <c r="AS312" s="253">
        <f t="shared" si="46"/>
        <v>3749.5</v>
      </c>
    </row>
    <row r="313" spans="1:46" ht="14.65" customHeight="1">
      <c r="A313" s="1">
        <v>311</v>
      </c>
      <c r="B313" s="84" t="s">
        <v>1127</v>
      </c>
      <c r="C313" s="1" t="str">
        <f>VLOOKUP(B313,Remark!G:H,2,0)</f>
        <v>TNON</v>
      </c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209"/>
      <c r="Y313" s="45"/>
      <c r="Z313" s="45"/>
      <c r="AA313" s="209"/>
      <c r="AB313" s="208"/>
      <c r="AC313" s="70"/>
      <c r="AD313" s="209"/>
      <c r="AE313" s="209">
        <v>23</v>
      </c>
      <c r="AF313" s="211">
        <v>1881</v>
      </c>
      <c r="AG313" s="211">
        <f t="shared" si="43"/>
        <v>470.25</v>
      </c>
      <c r="AH313" s="167">
        <v>79</v>
      </c>
      <c r="AI313" s="167">
        <v>4257</v>
      </c>
      <c r="AJ313" s="211">
        <f t="shared" si="44"/>
        <v>1064.25</v>
      </c>
      <c r="AK313" s="212">
        <v>103</v>
      </c>
      <c r="AL313" s="212">
        <v>5785</v>
      </c>
      <c r="AM313" s="213">
        <f t="shared" si="45"/>
        <v>1446.25</v>
      </c>
      <c r="AN313" s="214">
        <v>137</v>
      </c>
      <c r="AO313" s="218">
        <v>8107</v>
      </c>
      <c r="AP313" s="167">
        <f t="shared" si="39"/>
        <v>2026.75</v>
      </c>
      <c r="AQ313" s="247">
        <v>187</v>
      </c>
      <c r="AR313" s="247">
        <v>10737</v>
      </c>
      <c r="AS313" s="253">
        <f t="shared" si="46"/>
        <v>2684.25</v>
      </c>
    </row>
    <row r="314" spans="1:46" ht="14.65" customHeight="1">
      <c r="A314" s="1">
        <v>312</v>
      </c>
      <c r="B314" s="84" t="s">
        <v>1128</v>
      </c>
      <c r="C314" s="1" t="str">
        <f>VLOOKUP(B314,Remark!G:H,2,0)</f>
        <v>BYAI</v>
      </c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209"/>
      <c r="Y314" s="45"/>
      <c r="Z314" s="45"/>
      <c r="AA314" s="209"/>
      <c r="AB314" s="208"/>
      <c r="AC314" s="70"/>
      <c r="AD314" s="209"/>
      <c r="AE314" s="209">
        <v>8</v>
      </c>
      <c r="AF314" s="211">
        <v>648</v>
      </c>
      <c r="AG314" s="211">
        <f t="shared" si="43"/>
        <v>162</v>
      </c>
      <c r="AH314" s="167">
        <v>19</v>
      </c>
      <c r="AI314" s="167">
        <v>1293</v>
      </c>
      <c r="AJ314" s="211">
        <f t="shared" si="44"/>
        <v>323.25</v>
      </c>
      <c r="AK314" s="212">
        <v>42</v>
      </c>
      <c r="AL314" s="212">
        <v>2626</v>
      </c>
      <c r="AM314" s="213">
        <f t="shared" si="45"/>
        <v>656.5</v>
      </c>
      <c r="AN314" s="214">
        <v>39</v>
      </c>
      <c r="AO314" s="218">
        <v>2313</v>
      </c>
      <c r="AP314" s="167">
        <f t="shared" si="39"/>
        <v>578.25</v>
      </c>
      <c r="AQ314" s="247">
        <v>53</v>
      </c>
      <c r="AR314" s="247">
        <v>3207</v>
      </c>
      <c r="AS314" s="253">
        <f t="shared" si="46"/>
        <v>801.75</v>
      </c>
    </row>
    <row r="315" spans="1:46" ht="14.65" customHeight="1">
      <c r="A315" s="1">
        <v>313</v>
      </c>
      <c r="B315" s="84" t="s">
        <v>1129</v>
      </c>
      <c r="C315" s="1" t="str">
        <f>VLOOKUP(B315,Remark!G:H,2,0)</f>
        <v>NAIN</v>
      </c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209"/>
      <c r="Y315" s="45"/>
      <c r="Z315" s="45"/>
      <c r="AA315" s="209"/>
      <c r="AB315" s="208"/>
      <c r="AC315" s="70"/>
      <c r="AD315" s="209"/>
      <c r="AE315" s="209">
        <v>40</v>
      </c>
      <c r="AF315" s="211">
        <v>2704</v>
      </c>
      <c r="AG315" s="211">
        <f t="shared" si="43"/>
        <v>676</v>
      </c>
      <c r="AH315" s="167">
        <v>168</v>
      </c>
      <c r="AI315" s="167">
        <v>10320</v>
      </c>
      <c r="AJ315" s="211">
        <f t="shared" si="44"/>
        <v>2580</v>
      </c>
      <c r="AK315" s="212">
        <v>181</v>
      </c>
      <c r="AL315" s="212">
        <v>10999</v>
      </c>
      <c r="AM315" s="213">
        <f t="shared" si="45"/>
        <v>2749.75</v>
      </c>
      <c r="AN315" s="214">
        <v>198</v>
      </c>
      <c r="AO315" s="218">
        <v>13022</v>
      </c>
      <c r="AP315" s="167">
        <f t="shared" si="39"/>
        <v>3255.5</v>
      </c>
      <c r="AQ315" s="247">
        <v>237</v>
      </c>
      <c r="AR315" s="247">
        <v>15175</v>
      </c>
      <c r="AS315" s="253">
        <f t="shared" si="46"/>
        <v>3793.75</v>
      </c>
    </row>
    <row r="316" spans="1:46" ht="14.65" customHeight="1">
      <c r="A316" s="1">
        <v>314</v>
      </c>
      <c r="B316" s="84" t="s">
        <v>1130</v>
      </c>
      <c r="C316" s="1" t="str">
        <f>VLOOKUP(B316,Remark!G:H,2,0)</f>
        <v>BBUA</v>
      </c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209"/>
      <c r="Y316" s="45"/>
      <c r="Z316" s="45"/>
      <c r="AA316" s="209"/>
      <c r="AB316" s="208"/>
      <c r="AC316" s="70"/>
      <c r="AD316" s="209"/>
      <c r="AE316" s="209">
        <v>19</v>
      </c>
      <c r="AF316" s="211">
        <v>1133</v>
      </c>
      <c r="AG316" s="211">
        <f t="shared" si="43"/>
        <v>283.25</v>
      </c>
      <c r="AH316" s="167">
        <v>71</v>
      </c>
      <c r="AI316" s="167">
        <v>4585</v>
      </c>
      <c r="AJ316" s="211">
        <f t="shared" si="44"/>
        <v>1146.25</v>
      </c>
      <c r="AK316" s="212">
        <v>65</v>
      </c>
      <c r="AL316" s="212">
        <v>4375</v>
      </c>
      <c r="AM316" s="213">
        <f t="shared" si="45"/>
        <v>1093.75</v>
      </c>
      <c r="AN316" s="214">
        <v>101</v>
      </c>
      <c r="AO316" s="218">
        <v>7003</v>
      </c>
      <c r="AP316" s="167">
        <f t="shared" si="39"/>
        <v>1750.75</v>
      </c>
      <c r="AQ316" s="247">
        <v>66</v>
      </c>
      <c r="AR316" s="247">
        <v>4654</v>
      </c>
      <c r="AS316" s="253">
        <f t="shared" si="46"/>
        <v>1163.5</v>
      </c>
    </row>
    <row r="317" spans="1:46" ht="14.65" customHeight="1">
      <c r="A317" s="1">
        <v>315</v>
      </c>
      <c r="B317" s="84" t="s">
        <v>1131</v>
      </c>
      <c r="C317" s="1" t="str">
        <f>VLOOKUP(B317,Remark!G:H,2,0)</f>
        <v>MTNG</v>
      </c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209"/>
      <c r="Y317" s="45"/>
      <c r="Z317" s="45"/>
      <c r="AA317" s="209"/>
      <c r="AB317" s="208"/>
      <c r="AC317" s="70"/>
      <c r="AD317" s="209"/>
      <c r="AE317" s="209">
        <v>29</v>
      </c>
      <c r="AF317" s="211">
        <v>2119</v>
      </c>
      <c r="AG317" s="211">
        <f t="shared" si="43"/>
        <v>529.75</v>
      </c>
      <c r="AH317" s="167">
        <v>49</v>
      </c>
      <c r="AI317" s="167">
        <v>2807</v>
      </c>
      <c r="AJ317" s="211">
        <f t="shared" si="44"/>
        <v>701.75</v>
      </c>
      <c r="AK317" s="212">
        <v>64</v>
      </c>
      <c r="AL317" s="212">
        <v>5044</v>
      </c>
      <c r="AM317" s="213">
        <f t="shared" si="45"/>
        <v>1261</v>
      </c>
      <c r="AN317" s="214">
        <v>154</v>
      </c>
      <c r="AO317" s="218">
        <v>10198</v>
      </c>
      <c r="AP317" s="167">
        <f t="shared" si="39"/>
        <v>2549.5</v>
      </c>
      <c r="AQ317" s="247">
        <v>127</v>
      </c>
      <c r="AR317" s="247">
        <v>7925</v>
      </c>
      <c r="AS317" s="253">
        <f t="shared" si="46"/>
        <v>1981.25</v>
      </c>
    </row>
    <row r="318" spans="1:46" ht="14.65" customHeight="1">
      <c r="A318" s="1">
        <v>316</v>
      </c>
      <c r="B318" s="84" t="s">
        <v>1132</v>
      </c>
      <c r="C318" s="1" t="str">
        <f>VLOOKUP(B318,Remark!G:H,2,0)</f>
        <v>MTNG</v>
      </c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209"/>
      <c r="Y318" s="45"/>
      <c r="Z318" s="45"/>
      <c r="AA318" s="209"/>
      <c r="AB318" s="208"/>
      <c r="AC318" s="70"/>
      <c r="AD318" s="209"/>
      <c r="AE318" s="209">
        <v>16</v>
      </c>
      <c r="AF318" s="211">
        <v>964</v>
      </c>
      <c r="AG318" s="211">
        <f t="shared" si="43"/>
        <v>241</v>
      </c>
      <c r="AH318" s="167">
        <v>66</v>
      </c>
      <c r="AI318" s="167">
        <v>3850</v>
      </c>
      <c r="AJ318" s="211">
        <f t="shared" si="44"/>
        <v>962.5</v>
      </c>
      <c r="AK318" s="212">
        <v>165</v>
      </c>
      <c r="AL318" s="212">
        <v>10855</v>
      </c>
      <c r="AM318" s="213">
        <f t="shared" si="45"/>
        <v>2713.75</v>
      </c>
      <c r="AN318" s="214">
        <v>135</v>
      </c>
      <c r="AO318" s="218">
        <v>8169</v>
      </c>
      <c r="AP318" s="167">
        <f t="shared" si="39"/>
        <v>2042.25</v>
      </c>
      <c r="AQ318" s="247">
        <v>169</v>
      </c>
      <c r="AR318" s="247">
        <v>9187</v>
      </c>
      <c r="AS318" s="253">
        <f t="shared" si="46"/>
        <v>2296.75</v>
      </c>
    </row>
    <row r="319" spans="1:46" ht="14.65" customHeight="1">
      <c r="A319" s="1">
        <v>317</v>
      </c>
      <c r="B319" s="84" t="s">
        <v>1133</v>
      </c>
      <c r="C319" s="1" t="str">
        <f>VLOOKUP(B319,Remark!G:H,2,0)</f>
        <v>MTNG</v>
      </c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209"/>
      <c r="Y319" s="45"/>
      <c r="Z319" s="45"/>
      <c r="AA319" s="209"/>
      <c r="AB319" s="208"/>
      <c r="AC319" s="70"/>
      <c r="AD319" s="209"/>
      <c r="AE319" s="209">
        <v>23</v>
      </c>
      <c r="AF319" s="211">
        <v>1693</v>
      </c>
      <c r="AG319" s="211">
        <f t="shared" si="43"/>
        <v>423.25</v>
      </c>
      <c r="AH319" s="167">
        <v>31</v>
      </c>
      <c r="AI319" s="167">
        <v>1885</v>
      </c>
      <c r="AJ319" s="211">
        <f t="shared" si="44"/>
        <v>471.25</v>
      </c>
      <c r="AK319" s="212">
        <v>30</v>
      </c>
      <c r="AL319" s="212">
        <v>2022</v>
      </c>
      <c r="AM319" s="213">
        <f t="shared" si="45"/>
        <v>505.5</v>
      </c>
      <c r="AN319" s="214">
        <v>25</v>
      </c>
      <c r="AO319" s="218">
        <v>1591</v>
      </c>
      <c r="AP319" s="167">
        <f t="shared" si="39"/>
        <v>397.75</v>
      </c>
      <c r="AQ319" s="247">
        <v>30</v>
      </c>
      <c r="AR319" s="247">
        <v>2010</v>
      </c>
      <c r="AS319" s="253">
        <f t="shared" si="46"/>
        <v>502.5</v>
      </c>
    </row>
    <row r="320" spans="1:46" ht="14.65" customHeight="1">
      <c r="A320" s="1">
        <v>318</v>
      </c>
      <c r="B320" s="84" t="s">
        <v>1134</v>
      </c>
      <c r="C320" s="1" t="str">
        <f>VLOOKUP(B320,Remark!G:H,2,0)</f>
        <v>BYAI</v>
      </c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209"/>
      <c r="Y320" s="45"/>
      <c r="Z320" s="45"/>
      <c r="AA320" s="209"/>
      <c r="AB320" s="208"/>
      <c r="AC320" s="70"/>
      <c r="AD320" s="209"/>
      <c r="AE320" s="209">
        <v>20</v>
      </c>
      <c r="AF320" s="211">
        <v>1356</v>
      </c>
      <c r="AG320" s="211">
        <f t="shared" si="43"/>
        <v>339</v>
      </c>
      <c r="AH320" s="167">
        <v>27</v>
      </c>
      <c r="AI320" s="167">
        <v>1553</v>
      </c>
      <c r="AJ320" s="211">
        <f t="shared" si="44"/>
        <v>388.25</v>
      </c>
      <c r="AK320" s="212">
        <v>33</v>
      </c>
      <c r="AL320" s="212">
        <v>2271</v>
      </c>
      <c r="AM320" s="213">
        <f t="shared" si="45"/>
        <v>567.75</v>
      </c>
      <c r="AN320" s="214">
        <v>41</v>
      </c>
      <c r="AO320" s="218">
        <v>2535</v>
      </c>
      <c r="AP320" s="167">
        <f t="shared" si="39"/>
        <v>633.75</v>
      </c>
      <c r="AQ320" s="247">
        <v>25</v>
      </c>
      <c r="AR320" s="247">
        <v>1659</v>
      </c>
      <c r="AS320" s="253">
        <f t="shared" si="46"/>
        <v>414.75</v>
      </c>
    </row>
    <row r="321" spans="1:47" ht="14.65" customHeight="1">
      <c r="A321" s="1">
        <v>319</v>
      </c>
      <c r="B321" s="84" t="s">
        <v>1135</v>
      </c>
      <c r="C321" s="1" t="str">
        <f>VLOOKUP(B321,Remark!G:H,2,0)</f>
        <v>TNON</v>
      </c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209"/>
      <c r="Y321" s="45"/>
      <c r="Z321" s="45"/>
      <c r="AA321" s="209"/>
      <c r="AB321" s="208"/>
      <c r="AC321" s="70"/>
      <c r="AD321" s="209"/>
      <c r="AE321" s="209">
        <v>53</v>
      </c>
      <c r="AF321" s="211">
        <v>3627</v>
      </c>
      <c r="AG321" s="211">
        <f t="shared" si="43"/>
        <v>906.75</v>
      </c>
      <c r="AH321" s="167">
        <v>147</v>
      </c>
      <c r="AI321" s="167">
        <v>9637</v>
      </c>
      <c r="AJ321" s="211">
        <f t="shared" si="44"/>
        <v>2409.25</v>
      </c>
      <c r="AK321" s="212">
        <v>108</v>
      </c>
      <c r="AL321" s="212">
        <v>7212</v>
      </c>
      <c r="AM321" s="213">
        <f t="shared" si="45"/>
        <v>1803</v>
      </c>
      <c r="AN321" s="214">
        <v>121</v>
      </c>
      <c r="AO321" s="218">
        <v>8323</v>
      </c>
      <c r="AP321" s="167">
        <f t="shared" si="39"/>
        <v>2080.75</v>
      </c>
      <c r="AQ321" s="247">
        <v>112</v>
      </c>
      <c r="AR321" s="247">
        <v>7984</v>
      </c>
      <c r="AS321" s="253">
        <f t="shared" si="46"/>
        <v>1996</v>
      </c>
    </row>
    <row r="322" spans="1:47" ht="14.65" customHeight="1">
      <c r="A322" s="1">
        <v>320</v>
      </c>
      <c r="B322" s="84" t="s">
        <v>1136</v>
      </c>
      <c r="C322" s="1" t="str">
        <f>VLOOKUP(B322,Remark!G:H,2,0)</f>
        <v>BYAI</v>
      </c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209"/>
      <c r="Y322" s="45"/>
      <c r="Z322" s="45"/>
      <c r="AA322" s="209"/>
      <c r="AB322" s="208"/>
      <c r="AC322" s="70"/>
      <c r="AD322" s="209"/>
      <c r="AE322" s="209">
        <v>9</v>
      </c>
      <c r="AF322" s="211">
        <v>647</v>
      </c>
      <c r="AG322" s="211">
        <f t="shared" si="43"/>
        <v>161.75</v>
      </c>
      <c r="AH322" s="167">
        <v>35</v>
      </c>
      <c r="AI322" s="167">
        <v>2065</v>
      </c>
      <c r="AJ322" s="211">
        <f t="shared" si="44"/>
        <v>516.25</v>
      </c>
      <c r="AK322" s="212">
        <v>52</v>
      </c>
      <c r="AL322" s="212">
        <v>3212</v>
      </c>
      <c r="AM322" s="213">
        <f t="shared" si="45"/>
        <v>803</v>
      </c>
      <c r="AN322" s="214">
        <v>84</v>
      </c>
      <c r="AO322" s="218">
        <v>5372</v>
      </c>
      <c r="AP322" s="167">
        <f t="shared" si="39"/>
        <v>1343</v>
      </c>
      <c r="AQ322" s="247">
        <v>44</v>
      </c>
      <c r="AR322" s="247">
        <v>3088</v>
      </c>
      <c r="AS322" s="253">
        <f t="shared" si="46"/>
        <v>772</v>
      </c>
    </row>
    <row r="323" spans="1:47" ht="14.65" customHeight="1">
      <c r="A323" s="1">
        <v>321</v>
      </c>
      <c r="B323" s="84" t="s">
        <v>1137</v>
      </c>
      <c r="C323" s="1" t="str">
        <f>VLOOKUP(B323,Remark!G:H,2,0)</f>
        <v>NAIN</v>
      </c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209"/>
      <c r="Y323" s="45"/>
      <c r="Z323" s="45"/>
      <c r="AA323" s="209"/>
      <c r="AB323" s="208"/>
      <c r="AC323" s="70"/>
      <c r="AD323" s="209"/>
      <c r="AE323" s="209">
        <v>19</v>
      </c>
      <c r="AF323" s="211">
        <v>1293</v>
      </c>
      <c r="AG323" s="211">
        <f t="shared" si="43"/>
        <v>323.25</v>
      </c>
      <c r="AH323" s="167">
        <v>83</v>
      </c>
      <c r="AI323" s="167">
        <v>5337</v>
      </c>
      <c r="AJ323" s="211">
        <f t="shared" si="44"/>
        <v>1334.25</v>
      </c>
      <c r="AK323" s="212">
        <v>149</v>
      </c>
      <c r="AL323" s="212">
        <v>9223</v>
      </c>
      <c r="AM323" s="213">
        <f t="shared" si="45"/>
        <v>2305.75</v>
      </c>
      <c r="AN323" s="214">
        <v>140</v>
      </c>
      <c r="AO323" s="218">
        <v>9188</v>
      </c>
      <c r="AP323" s="167">
        <f t="shared" ref="AP323:AP386" si="47">AO323*25%</f>
        <v>2297</v>
      </c>
      <c r="AQ323" s="247">
        <v>144</v>
      </c>
      <c r="AR323" s="247">
        <v>8380</v>
      </c>
      <c r="AS323" s="253">
        <f t="shared" si="46"/>
        <v>2095</v>
      </c>
    </row>
    <row r="324" spans="1:47" ht="14.65" customHeight="1">
      <c r="A324" s="1">
        <v>322</v>
      </c>
      <c r="B324" s="84" t="s">
        <v>1138</v>
      </c>
      <c r="C324" s="1" t="str">
        <f>VLOOKUP(B324,Remark!G:H,2,0)</f>
        <v>TAIT</v>
      </c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209"/>
      <c r="Y324" s="45"/>
      <c r="Z324" s="45"/>
      <c r="AA324" s="209"/>
      <c r="AB324" s="208"/>
      <c r="AC324" s="70"/>
      <c r="AD324" s="209"/>
      <c r="AE324" s="209">
        <v>10</v>
      </c>
      <c r="AF324" s="211">
        <v>654</v>
      </c>
      <c r="AG324" s="211">
        <f t="shared" ref="AG324:AG348" si="48">AF324*25%</f>
        <v>163.5</v>
      </c>
      <c r="AH324" s="167">
        <v>27</v>
      </c>
      <c r="AI324" s="167">
        <v>1649</v>
      </c>
      <c r="AJ324" s="211">
        <f t="shared" ref="AJ324:AJ387" si="49">AI324*25%</f>
        <v>412.25</v>
      </c>
      <c r="AK324" s="212">
        <v>32</v>
      </c>
      <c r="AL324" s="212">
        <v>2500</v>
      </c>
      <c r="AM324" s="213">
        <f t="shared" ref="AM324:AM387" si="50">AL324*25%</f>
        <v>625</v>
      </c>
      <c r="AN324" s="214">
        <v>41</v>
      </c>
      <c r="AO324" s="218">
        <v>2331</v>
      </c>
      <c r="AP324" s="167">
        <f t="shared" si="47"/>
        <v>582.75</v>
      </c>
      <c r="AQ324" s="247">
        <v>33</v>
      </c>
      <c r="AR324" s="247">
        <v>2703</v>
      </c>
      <c r="AS324" s="253">
        <f t="shared" ref="AS324:AS387" si="51">AR324*25%</f>
        <v>675.75</v>
      </c>
    </row>
    <row r="325" spans="1:47" ht="14.65" customHeight="1">
      <c r="A325" s="1">
        <v>323</v>
      </c>
      <c r="B325" s="84" t="s">
        <v>1139</v>
      </c>
      <c r="C325" s="1" t="str">
        <f>VLOOKUP(B325,Remark!G:H,2,0)</f>
        <v>BYAI</v>
      </c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209"/>
      <c r="Y325" s="45"/>
      <c r="Z325" s="45"/>
      <c r="AA325" s="209"/>
      <c r="AB325" s="208"/>
      <c r="AC325" s="70"/>
      <c r="AD325" s="209"/>
      <c r="AE325" s="209">
        <v>17</v>
      </c>
      <c r="AF325" s="211">
        <v>1187</v>
      </c>
      <c r="AG325" s="211">
        <f t="shared" si="48"/>
        <v>296.75</v>
      </c>
      <c r="AH325" s="167">
        <v>89</v>
      </c>
      <c r="AI325" s="167">
        <v>5671</v>
      </c>
      <c r="AJ325" s="211">
        <f t="shared" si="49"/>
        <v>1417.75</v>
      </c>
      <c r="AK325" s="212">
        <v>99</v>
      </c>
      <c r="AL325" s="212">
        <v>5813</v>
      </c>
      <c r="AM325" s="213">
        <f t="shared" si="50"/>
        <v>1453.25</v>
      </c>
      <c r="AN325" s="214">
        <v>82</v>
      </c>
      <c r="AO325" s="218">
        <v>5642</v>
      </c>
      <c r="AP325" s="167">
        <f t="shared" si="47"/>
        <v>1410.5</v>
      </c>
      <c r="AQ325" s="247">
        <v>92</v>
      </c>
      <c r="AR325" s="247">
        <v>6268</v>
      </c>
      <c r="AS325" s="253">
        <f t="shared" si="51"/>
        <v>1567</v>
      </c>
    </row>
    <row r="326" spans="1:47" ht="14.65" customHeight="1">
      <c r="A326" s="1">
        <v>324</v>
      </c>
      <c r="B326" s="84" t="s">
        <v>1140</v>
      </c>
      <c r="C326" s="1" t="str">
        <f>VLOOKUP(B326,Remark!G:H,2,0)</f>
        <v>Kerry</v>
      </c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209"/>
      <c r="Y326" s="45"/>
      <c r="Z326" s="45"/>
      <c r="AA326" s="209"/>
      <c r="AB326" s="208"/>
      <c r="AC326" s="70"/>
      <c r="AD326" s="209"/>
      <c r="AE326" s="209">
        <v>40</v>
      </c>
      <c r="AF326" s="211">
        <v>2800</v>
      </c>
      <c r="AG326" s="211">
        <f t="shared" si="48"/>
        <v>700</v>
      </c>
      <c r="AH326" s="167">
        <v>144</v>
      </c>
      <c r="AI326" s="167">
        <v>8184</v>
      </c>
      <c r="AJ326" s="211">
        <f t="shared" si="49"/>
        <v>2046</v>
      </c>
      <c r="AK326" s="212">
        <v>181</v>
      </c>
      <c r="AL326" s="212">
        <v>10375</v>
      </c>
      <c r="AM326" s="213">
        <f t="shared" si="50"/>
        <v>2593.75</v>
      </c>
      <c r="AN326" s="214">
        <v>215</v>
      </c>
      <c r="AO326" s="218">
        <v>12781</v>
      </c>
      <c r="AP326" s="167">
        <f t="shared" si="47"/>
        <v>3195.25</v>
      </c>
      <c r="AQ326" s="247">
        <v>142</v>
      </c>
      <c r="AR326" s="247">
        <v>9042</v>
      </c>
      <c r="AS326" s="253">
        <f t="shared" si="51"/>
        <v>2260.5</v>
      </c>
    </row>
    <row r="327" spans="1:47" ht="14.65" customHeight="1">
      <c r="A327" s="1">
        <v>325</v>
      </c>
      <c r="B327" s="84" t="s">
        <v>1141</v>
      </c>
      <c r="C327" s="1" t="str">
        <f>VLOOKUP(B327,Remark!G:H,2,0)</f>
        <v>BYAI</v>
      </c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209"/>
      <c r="Y327" s="45"/>
      <c r="Z327" s="45"/>
      <c r="AA327" s="209"/>
      <c r="AB327" s="208"/>
      <c r="AC327" s="70"/>
      <c r="AD327" s="209"/>
      <c r="AE327" s="209">
        <v>17</v>
      </c>
      <c r="AF327" s="211">
        <v>1415</v>
      </c>
      <c r="AG327" s="211">
        <f t="shared" si="48"/>
        <v>353.75</v>
      </c>
      <c r="AH327" s="167">
        <v>41</v>
      </c>
      <c r="AI327" s="167">
        <v>2747</v>
      </c>
      <c r="AJ327" s="211">
        <f t="shared" si="49"/>
        <v>686.75</v>
      </c>
      <c r="AK327" s="212">
        <v>50</v>
      </c>
      <c r="AL327" s="212">
        <v>3006</v>
      </c>
      <c r="AM327" s="213">
        <f t="shared" si="50"/>
        <v>751.5</v>
      </c>
      <c r="AN327" s="214">
        <v>37</v>
      </c>
      <c r="AO327" s="218">
        <v>3119</v>
      </c>
      <c r="AP327" s="167">
        <f t="shared" si="47"/>
        <v>779.75</v>
      </c>
      <c r="AQ327" s="247">
        <v>81</v>
      </c>
      <c r="AR327" s="247">
        <v>4683</v>
      </c>
      <c r="AS327" s="253">
        <f t="shared" si="51"/>
        <v>1170.75</v>
      </c>
    </row>
    <row r="328" spans="1:47" ht="14.65" customHeight="1">
      <c r="A328" s="1">
        <v>326</v>
      </c>
      <c r="B328" s="84" t="s">
        <v>1142</v>
      </c>
      <c r="C328" s="1" t="str">
        <f>VLOOKUP(B328,Remark!G:H,2,0)</f>
        <v>BYAI</v>
      </c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209"/>
      <c r="Y328" s="45"/>
      <c r="Z328" s="45"/>
      <c r="AA328" s="209"/>
      <c r="AB328" s="208"/>
      <c r="AC328" s="70"/>
      <c r="AD328" s="209"/>
      <c r="AE328" s="209">
        <v>7</v>
      </c>
      <c r="AF328" s="211">
        <v>629</v>
      </c>
      <c r="AG328" s="211">
        <f t="shared" si="48"/>
        <v>157.25</v>
      </c>
      <c r="AH328" s="167">
        <v>9</v>
      </c>
      <c r="AI328" s="167">
        <v>703</v>
      </c>
      <c r="AJ328" s="211">
        <f t="shared" si="49"/>
        <v>175.75</v>
      </c>
      <c r="AK328" s="212">
        <v>12</v>
      </c>
      <c r="AL328" s="212">
        <v>588</v>
      </c>
      <c r="AM328" s="213">
        <f t="shared" si="50"/>
        <v>147</v>
      </c>
      <c r="AN328" s="214">
        <v>25</v>
      </c>
      <c r="AO328" s="218">
        <v>1819</v>
      </c>
      <c r="AP328" s="167">
        <f t="shared" si="47"/>
        <v>454.75</v>
      </c>
      <c r="AQ328" s="247">
        <v>32</v>
      </c>
      <c r="AR328" s="247">
        <v>2132</v>
      </c>
      <c r="AS328" s="253">
        <f t="shared" si="51"/>
        <v>533</v>
      </c>
    </row>
    <row r="329" spans="1:47" ht="14.65" customHeight="1">
      <c r="A329" s="1">
        <v>327</v>
      </c>
      <c r="B329" s="84" t="s">
        <v>1143</v>
      </c>
      <c r="C329" s="1" t="str">
        <f>VLOOKUP(B329,Remark!G:H,2,0)</f>
        <v>BBUA</v>
      </c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209"/>
      <c r="Y329" s="45"/>
      <c r="Z329" s="45"/>
      <c r="AA329" s="209"/>
      <c r="AB329" s="208"/>
      <c r="AC329" s="70"/>
      <c r="AD329" s="209"/>
      <c r="AE329" s="209">
        <v>23</v>
      </c>
      <c r="AF329" s="211">
        <v>1621</v>
      </c>
      <c r="AG329" s="211">
        <f t="shared" si="48"/>
        <v>405.25</v>
      </c>
      <c r="AH329" s="167">
        <v>88</v>
      </c>
      <c r="AI329" s="167">
        <v>5992</v>
      </c>
      <c r="AJ329" s="211">
        <f t="shared" si="49"/>
        <v>1498</v>
      </c>
      <c r="AK329" s="212">
        <v>105</v>
      </c>
      <c r="AL329" s="212">
        <v>6511</v>
      </c>
      <c r="AM329" s="213">
        <f t="shared" si="50"/>
        <v>1627.75</v>
      </c>
      <c r="AN329" s="214">
        <v>101</v>
      </c>
      <c r="AO329" s="218">
        <v>6379</v>
      </c>
      <c r="AP329" s="167">
        <f t="shared" si="47"/>
        <v>1594.75</v>
      </c>
      <c r="AQ329" s="247">
        <v>114</v>
      </c>
      <c r="AR329" s="247">
        <v>6922</v>
      </c>
      <c r="AS329" s="253">
        <f t="shared" si="51"/>
        <v>1730.5</v>
      </c>
    </row>
    <row r="330" spans="1:47" ht="14.65" customHeight="1">
      <c r="A330" s="1">
        <v>328</v>
      </c>
      <c r="B330" s="84" t="s">
        <v>1144</v>
      </c>
      <c r="C330" s="1" t="str">
        <f>VLOOKUP(B330,Remark!G:H,2,0)</f>
        <v>TSIT</v>
      </c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209"/>
      <c r="Y330" s="45"/>
      <c r="Z330" s="45"/>
      <c r="AA330" s="209"/>
      <c r="AB330" s="208"/>
      <c r="AC330" s="70"/>
      <c r="AD330" s="209"/>
      <c r="AE330" s="209">
        <v>13</v>
      </c>
      <c r="AF330" s="211">
        <v>999</v>
      </c>
      <c r="AG330" s="211">
        <f t="shared" si="48"/>
        <v>249.75</v>
      </c>
      <c r="AH330" s="167">
        <v>66</v>
      </c>
      <c r="AI330" s="167">
        <v>4118</v>
      </c>
      <c r="AJ330" s="211">
        <f t="shared" si="49"/>
        <v>1029.5</v>
      </c>
      <c r="AK330" s="212">
        <v>76</v>
      </c>
      <c r="AL330" s="212">
        <v>4768</v>
      </c>
      <c r="AM330" s="213">
        <f t="shared" si="50"/>
        <v>1192</v>
      </c>
      <c r="AN330" s="214">
        <v>109</v>
      </c>
      <c r="AO330" s="218">
        <v>7131</v>
      </c>
      <c r="AP330" s="167">
        <f t="shared" si="47"/>
        <v>1782.75</v>
      </c>
      <c r="AQ330" s="247">
        <v>100</v>
      </c>
      <c r="AR330" s="247">
        <v>5892</v>
      </c>
      <c r="AS330" s="253">
        <f t="shared" si="51"/>
        <v>1473</v>
      </c>
      <c r="AU330" s="105"/>
    </row>
    <row r="331" spans="1:47" ht="14.65" customHeight="1">
      <c r="A331" s="1">
        <v>329</v>
      </c>
      <c r="B331" s="84" t="s">
        <v>1145</v>
      </c>
      <c r="C331" s="1" t="str">
        <f>VLOOKUP(B331,Remark!G:H,2,0)</f>
        <v>TYA3</v>
      </c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209"/>
      <c r="Y331" s="45"/>
      <c r="Z331" s="45"/>
      <c r="AA331" s="209"/>
      <c r="AB331" s="208"/>
      <c r="AC331" s="70"/>
      <c r="AD331" s="209"/>
      <c r="AE331" s="209">
        <v>46</v>
      </c>
      <c r="AF331" s="211">
        <v>2226</v>
      </c>
      <c r="AG331" s="211">
        <f t="shared" si="48"/>
        <v>556.5</v>
      </c>
      <c r="AH331" s="167">
        <v>99</v>
      </c>
      <c r="AI331" s="167">
        <v>5581</v>
      </c>
      <c r="AJ331" s="211">
        <f t="shared" si="49"/>
        <v>1395.25</v>
      </c>
      <c r="AK331" s="212">
        <v>127</v>
      </c>
      <c r="AL331" s="212">
        <v>8105</v>
      </c>
      <c r="AM331" s="213">
        <f t="shared" si="50"/>
        <v>2026.25</v>
      </c>
      <c r="AN331" s="214">
        <v>174</v>
      </c>
      <c r="AO331" s="218">
        <v>10530</v>
      </c>
      <c r="AP331" s="167">
        <f t="shared" si="47"/>
        <v>2632.5</v>
      </c>
      <c r="AQ331" s="247">
        <v>116</v>
      </c>
      <c r="AR331" s="247">
        <v>9572</v>
      </c>
      <c r="AS331" s="253">
        <f t="shared" si="51"/>
        <v>2393</v>
      </c>
    </row>
    <row r="332" spans="1:47" ht="14.65" customHeight="1">
      <c r="A332" s="1">
        <v>330</v>
      </c>
      <c r="B332" s="84" t="s">
        <v>1146</v>
      </c>
      <c r="C332" s="1" t="str">
        <f>VLOOKUP(B332,Remark!G:H,2,0)</f>
        <v>TSIT</v>
      </c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209"/>
      <c r="Y332" s="45"/>
      <c r="Z332" s="45"/>
      <c r="AA332" s="209"/>
      <c r="AB332" s="208"/>
      <c r="AC332" s="70"/>
      <c r="AD332" s="209"/>
      <c r="AE332" s="209">
        <v>25</v>
      </c>
      <c r="AF332" s="211">
        <v>1951</v>
      </c>
      <c r="AG332" s="211">
        <f t="shared" si="48"/>
        <v>487.75</v>
      </c>
      <c r="AH332" s="167">
        <v>85</v>
      </c>
      <c r="AI332" s="167">
        <v>5551</v>
      </c>
      <c r="AJ332" s="211">
        <f t="shared" si="49"/>
        <v>1387.75</v>
      </c>
      <c r="AK332" s="212">
        <v>78</v>
      </c>
      <c r="AL332" s="212">
        <v>5054</v>
      </c>
      <c r="AM332" s="213">
        <f t="shared" si="50"/>
        <v>1263.5</v>
      </c>
      <c r="AN332" s="214">
        <v>65</v>
      </c>
      <c r="AO332" s="218">
        <v>3995</v>
      </c>
      <c r="AP332" s="167">
        <f t="shared" si="47"/>
        <v>998.75</v>
      </c>
      <c r="AQ332" s="247">
        <v>98</v>
      </c>
      <c r="AR332" s="247">
        <v>6414</v>
      </c>
      <c r="AS332" s="253">
        <f t="shared" si="51"/>
        <v>1603.5</v>
      </c>
    </row>
    <row r="333" spans="1:47" ht="14.65" customHeight="1">
      <c r="A333" s="1">
        <v>331</v>
      </c>
      <c r="B333" s="84" t="s">
        <v>1147</v>
      </c>
      <c r="C333" s="1" t="str">
        <f>VLOOKUP(B333,Remark!G:H,2,0)</f>
        <v>NAWA</v>
      </c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209"/>
      <c r="Y333" s="45"/>
      <c r="Z333" s="45"/>
      <c r="AA333" s="209"/>
      <c r="AB333" s="208"/>
      <c r="AC333" s="70"/>
      <c r="AD333" s="209"/>
      <c r="AE333" s="209">
        <v>9</v>
      </c>
      <c r="AF333" s="211">
        <v>683</v>
      </c>
      <c r="AG333" s="211">
        <f t="shared" si="48"/>
        <v>170.75</v>
      </c>
      <c r="AH333" s="167">
        <v>45</v>
      </c>
      <c r="AI333" s="167">
        <v>2991</v>
      </c>
      <c r="AJ333" s="211">
        <f t="shared" si="49"/>
        <v>747.75</v>
      </c>
      <c r="AK333" s="212">
        <v>59</v>
      </c>
      <c r="AL333" s="212">
        <v>3745</v>
      </c>
      <c r="AM333" s="213">
        <f t="shared" si="50"/>
        <v>936.25</v>
      </c>
      <c r="AN333" s="214">
        <v>72</v>
      </c>
      <c r="AO333" s="218">
        <v>5464</v>
      </c>
      <c r="AP333" s="167">
        <f t="shared" si="47"/>
        <v>1366</v>
      </c>
      <c r="AQ333" s="247">
        <v>70</v>
      </c>
      <c r="AR333" s="247">
        <v>5274</v>
      </c>
      <c r="AS333" s="253">
        <f t="shared" si="51"/>
        <v>1318.5</v>
      </c>
    </row>
    <row r="334" spans="1:47" ht="14.65" customHeight="1">
      <c r="A334" s="1">
        <v>332</v>
      </c>
      <c r="B334" s="84" t="s">
        <v>1148</v>
      </c>
      <c r="C334" s="1" t="str">
        <f>VLOOKUP(B334,Remark!G:H,2,0)</f>
        <v>TSIT</v>
      </c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209"/>
      <c r="Y334" s="45"/>
      <c r="Z334" s="45"/>
      <c r="AA334" s="209"/>
      <c r="AB334" s="208"/>
      <c r="AC334" s="70"/>
      <c r="AD334" s="209"/>
      <c r="AE334" s="209">
        <v>16</v>
      </c>
      <c r="AF334" s="211">
        <v>1008</v>
      </c>
      <c r="AG334" s="211">
        <f t="shared" si="48"/>
        <v>252</v>
      </c>
      <c r="AH334" s="167">
        <v>52</v>
      </c>
      <c r="AI334" s="167">
        <v>3616</v>
      </c>
      <c r="AJ334" s="211">
        <f t="shared" si="49"/>
        <v>904</v>
      </c>
      <c r="AK334" s="212">
        <v>86</v>
      </c>
      <c r="AL334" s="212">
        <v>5934</v>
      </c>
      <c r="AM334" s="213">
        <f t="shared" si="50"/>
        <v>1483.5</v>
      </c>
      <c r="AN334" s="214">
        <v>67</v>
      </c>
      <c r="AO334" s="218">
        <v>5733</v>
      </c>
      <c r="AP334" s="167">
        <f t="shared" si="47"/>
        <v>1433.25</v>
      </c>
      <c r="AQ334" s="247">
        <v>41</v>
      </c>
      <c r="AR334" s="247">
        <v>3759</v>
      </c>
      <c r="AS334" s="253">
        <f t="shared" si="51"/>
        <v>939.75</v>
      </c>
    </row>
    <row r="335" spans="1:47" ht="14.65" customHeight="1">
      <c r="A335" s="1">
        <v>333</v>
      </c>
      <c r="B335" s="84" t="s">
        <v>1149</v>
      </c>
      <c r="C335" s="1" t="str">
        <f>VLOOKUP(B335,Remark!G:H,2,0)</f>
        <v>TYA6</v>
      </c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209"/>
      <c r="Y335" s="45"/>
      <c r="Z335" s="45"/>
      <c r="AA335" s="209"/>
      <c r="AB335" s="208"/>
      <c r="AC335" s="70"/>
      <c r="AD335" s="209"/>
      <c r="AE335" s="209">
        <v>25</v>
      </c>
      <c r="AF335" s="211">
        <v>2043</v>
      </c>
      <c r="AG335" s="211">
        <f t="shared" si="48"/>
        <v>510.75</v>
      </c>
      <c r="AH335" s="167">
        <v>145</v>
      </c>
      <c r="AI335" s="167">
        <v>10203</v>
      </c>
      <c r="AJ335" s="211">
        <f t="shared" si="49"/>
        <v>2550.75</v>
      </c>
      <c r="AK335" s="212">
        <v>173</v>
      </c>
      <c r="AL335" s="212">
        <v>11371</v>
      </c>
      <c r="AM335" s="213">
        <f t="shared" si="50"/>
        <v>2842.75</v>
      </c>
      <c r="AN335" s="214">
        <v>170</v>
      </c>
      <c r="AO335" s="218">
        <v>10882</v>
      </c>
      <c r="AP335" s="167">
        <f t="shared" si="47"/>
        <v>2720.5</v>
      </c>
      <c r="AQ335" s="247">
        <v>115</v>
      </c>
      <c r="AR335" s="247">
        <v>7421</v>
      </c>
      <c r="AS335" s="253">
        <f t="shared" si="51"/>
        <v>1855.25</v>
      </c>
    </row>
    <row r="336" spans="1:47" ht="14.65" customHeight="1">
      <c r="A336" s="1">
        <v>334</v>
      </c>
      <c r="B336" s="84" t="s">
        <v>1150</v>
      </c>
      <c r="C336" s="1" t="str">
        <f>VLOOKUP(B336,Remark!G:H,2,0)</f>
        <v>NAWA</v>
      </c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209"/>
      <c r="Y336" s="45"/>
      <c r="Z336" s="45"/>
      <c r="AA336" s="209"/>
      <c r="AB336" s="208"/>
      <c r="AC336" s="70"/>
      <c r="AD336" s="209"/>
      <c r="AE336" s="209">
        <v>8</v>
      </c>
      <c r="AF336" s="211">
        <v>568</v>
      </c>
      <c r="AG336" s="211">
        <f t="shared" si="48"/>
        <v>142</v>
      </c>
      <c r="AH336" s="167">
        <v>78</v>
      </c>
      <c r="AI336" s="167">
        <v>5066</v>
      </c>
      <c r="AJ336" s="211">
        <f t="shared" si="49"/>
        <v>1266.5</v>
      </c>
      <c r="AK336" s="212">
        <v>80</v>
      </c>
      <c r="AL336" s="212">
        <v>5100</v>
      </c>
      <c r="AM336" s="213">
        <f t="shared" si="50"/>
        <v>1275</v>
      </c>
      <c r="AN336" s="214">
        <v>18</v>
      </c>
      <c r="AO336" s="218">
        <v>1322</v>
      </c>
      <c r="AP336" s="167">
        <f t="shared" si="47"/>
        <v>330.5</v>
      </c>
      <c r="AQ336" s="247">
        <v>30</v>
      </c>
      <c r="AR336" s="247">
        <v>2070</v>
      </c>
      <c r="AS336" s="253">
        <f t="shared" si="51"/>
        <v>517.5</v>
      </c>
    </row>
    <row r="337" spans="1:45" ht="14.65" customHeight="1">
      <c r="A337" s="1">
        <v>335</v>
      </c>
      <c r="B337" s="84" t="s">
        <v>1151</v>
      </c>
      <c r="C337" s="1" t="str">
        <f>VLOOKUP(B337,Remark!G:H,2,0)</f>
        <v>RSIT</v>
      </c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209"/>
      <c r="Y337" s="45"/>
      <c r="Z337" s="45"/>
      <c r="AA337" s="209"/>
      <c r="AB337" s="208"/>
      <c r="AC337" s="70"/>
      <c r="AD337" s="209"/>
      <c r="AE337" s="209">
        <v>15</v>
      </c>
      <c r="AF337" s="211">
        <v>833</v>
      </c>
      <c r="AG337" s="211">
        <f t="shared" si="48"/>
        <v>208.25</v>
      </c>
      <c r="AH337" s="167">
        <v>33</v>
      </c>
      <c r="AI337" s="167">
        <v>2167</v>
      </c>
      <c r="AJ337" s="211">
        <f t="shared" si="49"/>
        <v>541.75</v>
      </c>
      <c r="AK337" s="212">
        <v>35</v>
      </c>
      <c r="AL337" s="212">
        <v>1905</v>
      </c>
      <c r="AM337" s="213">
        <f t="shared" si="50"/>
        <v>476.25</v>
      </c>
      <c r="AN337" s="214">
        <v>35</v>
      </c>
      <c r="AO337" s="218">
        <v>2225</v>
      </c>
      <c r="AP337" s="167">
        <f t="shared" si="47"/>
        <v>556.25</v>
      </c>
      <c r="AQ337" s="247">
        <v>40</v>
      </c>
      <c r="AR337" s="247">
        <v>2388</v>
      </c>
      <c r="AS337" s="253">
        <f t="shared" si="51"/>
        <v>597</v>
      </c>
    </row>
    <row r="338" spans="1:45" ht="14.65" customHeight="1">
      <c r="A338" s="1">
        <v>336</v>
      </c>
      <c r="B338" s="84" t="s">
        <v>1152</v>
      </c>
      <c r="C338" s="1" t="str">
        <f>VLOOKUP(B338,Remark!G:H,2,0)</f>
        <v>NAWA</v>
      </c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209"/>
      <c r="Y338" s="45"/>
      <c r="Z338" s="45"/>
      <c r="AA338" s="209"/>
      <c r="AB338" s="208"/>
      <c r="AC338" s="70"/>
      <c r="AD338" s="209"/>
      <c r="AE338" s="209">
        <v>5</v>
      </c>
      <c r="AF338" s="211">
        <v>303</v>
      </c>
      <c r="AG338" s="211">
        <f t="shared" si="48"/>
        <v>75.75</v>
      </c>
      <c r="AH338" s="167">
        <v>65</v>
      </c>
      <c r="AI338" s="167">
        <v>4119</v>
      </c>
      <c r="AJ338" s="211">
        <f t="shared" si="49"/>
        <v>1029.75</v>
      </c>
      <c r="AK338" s="212">
        <v>66</v>
      </c>
      <c r="AL338" s="212">
        <v>4270</v>
      </c>
      <c r="AM338" s="213">
        <f t="shared" si="50"/>
        <v>1067.5</v>
      </c>
      <c r="AN338" s="214">
        <v>58</v>
      </c>
      <c r="AO338" s="218">
        <v>3690</v>
      </c>
      <c r="AP338" s="167">
        <f t="shared" si="47"/>
        <v>922.5</v>
      </c>
      <c r="AQ338" s="247">
        <v>54</v>
      </c>
      <c r="AR338" s="247">
        <v>3066</v>
      </c>
      <c r="AS338" s="253">
        <f t="shared" si="51"/>
        <v>766.5</v>
      </c>
    </row>
    <row r="339" spans="1:45" ht="14.65" customHeight="1">
      <c r="A339" s="1">
        <v>337</v>
      </c>
      <c r="B339" s="84" t="s">
        <v>1153</v>
      </c>
      <c r="C339" s="1" t="str">
        <f>VLOOKUP(B339,Remark!G:H,2,0)</f>
        <v>TNPT</v>
      </c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209"/>
      <c r="Y339" s="45"/>
      <c r="Z339" s="45"/>
      <c r="AA339" s="209"/>
      <c r="AB339" s="208"/>
      <c r="AC339" s="70"/>
      <c r="AD339" s="209"/>
      <c r="AE339" s="209">
        <v>6</v>
      </c>
      <c r="AF339" s="211">
        <v>466</v>
      </c>
      <c r="AG339" s="211">
        <f t="shared" si="48"/>
        <v>116.5</v>
      </c>
      <c r="AH339" s="167">
        <v>36</v>
      </c>
      <c r="AI339" s="167">
        <v>2356</v>
      </c>
      <c r="AJ339" s="211">
        <f t="shared" si="49"/>
        <v>589</v>
      </c>
      <c r="AK339" s="212">
        <v>67</v>
      </c>
      <c r="AL339" s="212">
        <v>4253</v>
      </c>
      <c r="AM339" s="213">
        <f t="shared" si="50"/>
        <v>1063.25</v>
      </c>
      <c r="AN339" s="214">
        <v>127</v>
      </c>
      <c r="AO339" s="218">
        <v>7357</v>
      </c>
      <c r="AP339" s="167">
        <f t="shared" si="47"/>
        <v>1839.25</v>
      </c>
      <c r="AQ339" s="247">
        <v>111</v>
      </c>
      <c r="AR339" s="247">
        <v>7185</v>
      </c>
      <c r="AS339" s="253">
        <f t="shared" si="51"/>
        <v>1796.25</v>
      </c>
    </row>
    <row r="340" spans="1:45" ht="14.65" customHeight="1">
      <c r="A340" s="1">
        <v>338</v>
      </c>
      <c r="B340" s="84" t="s">
        <v>1154</v>
      </c>
      <c r="C340" s="1" t="str">
        <f>VLOOKUP(B340,Remark!G:H,2,0)</f>
        <v>NAWA</v>
      </c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209"/>
      <c r="Y340" s="45"/>
      <c r="Z340" s="45"/>
      <c r="AA340" s="209"/>
      <c r="AB340" s="208"/>
      <c r="AC340" s="70"/>
      <c r="AD340" s="209"/>
      <c r="AE340" s="209">
        <v>15</v>
      </c>
      <c r="AF340" s="211">
        <v>933</v>
      </c>
      <c r="AG340" s="211">
        <f t="shared" si="48"/>
        <v>233.25</v>
      </c>
      <c r="AH340" s="167">
        <v>71</v>
      </c>
      <c r="AI340" s="167">
        <v>4261</v>
      </c>
      <c r="AJ340" s="211">
        <f t="shared" si="49"/>
        <v>1065.25</v>
      </c>
      <c r="AK340" s="212">
        <v>46</v>
      </c>
      <c r="AL340" s="212">
        <v>3102</v>
      </c>
      <c r="AM340" s="213">
        <f t="shared" si="50"/>
        <v>775.5</v>
      </c>
      <c r="AN340" s="214">
        <v>79</v>
      </c>
      <c r="AO340" s="218">
        <v>5797</v>
      </c>
      <c r="AP340" s="167">
        <f t="shared" si="47"/>
        <v>1449.25</v>
      </c>
      <c r="AQ340" s="247">
        <v>62</v>
      </c>
      <c r="AR340" s="247">
        <v>4418</v>
      </c>
      <c r="AS340" s="253">
        <f t="shared" si="51"/>
        <v>1104.5</v>
      </c>
    </row>
    <row r="341" spans="1:45" ht="14.65" customHeight="1">
      <c r="A341" s="1">
        <v>339</v>
      </c>
      <c r="B341" s="84" t="s">
        <v>1155</v>
      </c>
      <c r="C341" s="1" t="str">
        <f>VLOOKUP(B341,Remark!G:H,2,0)</f>
        <v>TYA3</v>
      </c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209"/>
      <c r="Y341" s="45"/>
      <c r="Z341" s="45"/>
      <c r="AA341" s="209"/>
      <c r="AB341" s="208"/>
      <c r="AC341" s="70"/>
      <c r="AD341" s="209"/>
      <c r="AE341" s="209">
        <v>10</v>
      </c>
      <c r="AF341" s="211">
        <v>882</v>
      </c>
      <c r="AG341" s="211">
        <f t="shared" si="48"/>
        <v>220.5</v>
      </c>
      <c r="AH341" s="167">
        <v>26</v>
      </c>
      <c r="AI341" s="167">
        <v>1498</v>
      </c>
      <c r="AJ341" s="211">
        <f t="shared" si="49"/>
        <v>374.5</v>
      </c>
      <c r="AK341" s="212">
        <v>43</v>
      </c>
      <c r="AL341" s="212">
        <v>2857</v>
      </c>
      <c r="AM341" s="213">
        <f t="shared" si="50"/>
        <v>714.25</v>
      </c>
      <c r="AN341" s="214">
        <v>27</v>
      </c>
      <c r="AO341" s="218">
        <v>2029</v>
      </c>
      <c r="AP341" s="167">
        <f t="shared" si="47"/>
        <v>507.25</v>
      </c>
      <c r="AQ341" s="247">
        <v>0</v>
      </c>
      <c r="AR341" s="247">
        <v>0</v>
      </c>
      <c r="AS341" s="253">
        <f t="shared" si="51"/>
        <v>0</v>
      </c>
    </row>
    <row r="342" spans="1:45" ht="14.65" customHeight="1">
      <c r="A342" s="1">
        <v>340</v>
      </c>
      <c r="B342" s="84" t="s">
        <v>1156</v>
      </c>
      <c r="C342" s="1" t="str">
        <f>VLOOKUP(B342,Remark!G:H,2,0)</f>
        <v>Kerry</v>
      </c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209"/>
      <c r="Y342" s="45"/>
      <c r="Z342" s="45"/>
      <c r="AA342" s="209"/>
      <c r="AB342" s="208"/>
      <c r="AC342" s="70"/>
      <c r="AD342" s="209"/>
      <c r="AE342" s="209">
        <v>10</v>
      </c>
      <c r="AF342" s="211">
        <v>634</v>
      </c>
      <c r="AG342" s="211">
        <f t="shared" si="48"/>
        <v>158.5</v>
      </c>
      <c r="AH342" s="167">
        <v>75</v>
      </c>
      <c r="AI342" s="167">
        <v>5121</v>
      </c>
      <c r="AJ342" s="211">
        <f t="shared" si="49"/>
        <v>1280.25</v>
      </c>
      <c r="AK342" s="212">
        <v>142</v>
      </c>
      <c r="AL342" s="212">
        <v>8654</v>
      </c>
      <c r="AM342" s="213">
        <f t="shared" si="50"/>
        <v>2163.5</v>
      </c>
      <c r="AN342" s="214">
        <v>253</v>
      </c>
      <c r="AO342" s="218">
        <v>14775</v>
      </c>
      <c r="AP342" s="167">
        <f t="shared" si="47"/>
        <v>3693.75</v>
      </c>
      <c r="AQ342" s="247">
        <v>205</v>
      </c>
      <c r="AR342" s="247">
        <v>11983</v>
      </c>
      <c r="AS342" s="253">
        <f t="shared" si="51"/>
        <v>2995.75</v>
      </c>
    </row>
    <row r="343" spans="1:45" ht="14.65" customHeight="1">
      <c r="A343" s="1">
        <v>341</v>
      </c>
      <c r="B343" s="84" t="s">
        <v>1157</v>
      </c>
      <c r="C343" s="1" t="str">
        <f>VLOOKUP(B343,Remark!G:H,2,0)</f>
        <v>MTNG</v>
      </c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209"/>
      <c r="Y343" s="45"/>
      <c r="Z343" s="45"/>
      <c r="AA343" s="209"/>
      <c r="AB343" s="208"/>
      <c r="AC343" s="70"/>
      <c r="AD343" s="209"/>
      <c r="AE343" s="209">
        <v>2</v>
      </c>
      <c r="AF343" s="211">
        <v>158</v>
      </c>
      <c r="AG343" s="211">
        <f t="shared" si="48"/>
        <v>39.5</v>
      </c>
      <c r="AH343" s="167">
        <v>78</v>
      </c>
      <c r="AI343" s="167">
        <v>4666</v>
      </c>
      <c r="AJ343" s="211">
        <f t="shared" si="49"/>
        <v>1166.5</v>
      </c>
      <c r="AK343" s="212">
        <v>68</v>
      </c>
      <c r="AL343" s="212">
        <v>4500</v>
      </c>
      <c r="AM343" s="213">
        <f t="shared" si="50"/>
        <v>1125</v>
      </c>
      <c r="AN343" s="214">
        <v>156</v>
      </c>
      <c r="AO343" s="218">
        <v>9472</v>
      </c>
      <c r="AP343" s="167">
        <f t="shared" si="47"/>
        <v>2368</v>
      </c>
      <c r="AQ343" s="247">
        <v>177</v>
      </c>
      <c r="AR343" s="247">
        <v>11099</v>
      </c>
      <c r="AS343" s="253">
        <f t="shared" si="51"/>
        <v>2774.75</v>
      </c>
    </row>
    <row r="344" spans="1:45" ht="14.65" customHeight="1">
      <c r="A344" s="1">
        <v>342</v>
      </c>
      <c r="B344" s="84" t="s">
        <v>1158</v>
      </c>
      <c r="C344" s="1" t="str">
        <f>VLOOKUP(B344,Remark!G:H,2,0)</f>
        <v>MTNG</v>
      </c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209"/>
      <c r="Y344" s="45"/>
      <c r="Z344" s="45"/>
      <c r="AA344" s="209"/>
      <c r="AB344" s="208"/>
      <c r="AC344" s="70"/>
      <c r="AD344" s="209"/>
      <c r="AE344" s="209">
        <v>0</v>
      </c>
      <c r="AF344" s="211">
        <v>0</v>
      </c>
      <c r="AG344" s="211">
        <f t="shared" si="48"/>
        <v>0</v>
      </c>
      <c r="AH344" s="167">
        <v>28</v>
      </c>
      <c r="AI344" s="167">
        <v>1700</v>
      </c>
      <c r="AJ344" s="211">
        <f t="shared" si="49"/>
        <v>425</v>
      </c>
      <c r="AK344" s="212">
        <v>73</v>
      </c>
      <c r="AL344" s="212">
        <v>4567</v>
      </c>
      <c r="AM344" s="213">
        <f t="shared" si="50"/>
        <v>1141.75</v>
      </c>
      <c r="AN344" s="214">
        <v>81</v>
      </c>
      <c r="AO344" s="218">
        <v>5127</v>
      </c>
      <c r="AP344" s="167">
        <f t="shared" si="47"/>
        <v>1281.75</v>
      </c>
      <c r="AQ344" s="247">
        <v>74</v>
      </c>
      <c r="AR344" s="247">
        <v>4866</v>
      </c>
      <c r="AS344" s="253">
        <f t="shared" si="51"/>
        <v>1216.5</v>
      </c>
    </row>
    <row r="345" spans="1:45" ht="14.65" customHeight="1">
      <c r="A345" s="1">
        <v>343</v>
      </c>
      <c r="B345" s="84" t="s">
        <v>1159</v>
      </c>
      <c r="C345" s="1" t="str">
        <f>VLOOKUP(B345,Remark!G:H,2,0)</f>
        <v>TUPM</v>
      </c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209"/>
      <c r="Y345" s="45"/>
      <c r="Z345" s="45"/>
      <c r="AA345" s="209"/>
      <c r="AB345" s="208"/>
      <c r="AC345" s="70"/>
      <c r="AD345" s="209"/>
      <c r="AE345" s="209">
        <v>14</v>
      </c>
      <c r="AF345" s="211">
        <v>1010</v>
      </c>
      <c r="AG345" s="211">
        <f t="shared" si="48"/>
        <v>252.5</v>
      </c>
      <c r="AH345" s="167">
        <v>51</v>
      </c>
      <c r="AI345" s="167">
        <v>3537</v>
      </c>
      <c r="AJ345" s="211">
        <f t="shared" si="49"/>
        <v>884.25</v>
      </c>
      <c r="AK345" s="212">
        <v>79</v>
      </c>
      <c r="AL345" s="212">
        <v>5373</v>
      </c>
      <c r="AM345" s="213">
        <f t="shared" si="50"/>
        <v>1343.25</v>
      </c>
      <c r="AN345" s="214">
        <v>171</v>
      </c>
      <c r="AO345" s="218">
        <v>10105</v>
      </c>
      <c r="AP345" s="167">
        <f t="shared" si="47"/>
        <v>2526.25</v>
      </c>
      <c r="AQ345" s="247">
        <v>113</v>
      </c>
      <c r="AR345" s="247">
        <v>8139</v>
      </c>
      <c r="AS345" s="253">
        <f t="shared" si="51"/>
        <v>2034.75</v>
      </c>
    </row>
    <row r="346" spans="1:45" ht="14.65" customHeight="1">
      <c r="A346" s="1">
        <v>344</v>
      </c>
      <c r="B346" s="84" t="s">
        <v>1160</v>
      </c>
      <c r="C346" s="1" t="str">
        <f>VLOOKUP(B346,Remark!G:H,2,0)</f>
        <v>TUPM</v>
      </c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209"/>
      <c r="Y346" s="45"/>
      <c r="Z346" s="45"/>
      <c r="AA346" s="209"/>
      <c r="AB346" s="208"/>
      <c r="AC346" s="70"/>
      <c r="AD346" s="209"/>
      <c r="AE346" s="209">
        <v>0</v>
      </c>
      <c r="AF346" s="211">
        <v>0</v>
      </c>
      <c r="AG346" s="211">
        <f t="shared" si="48"/>
        <v>0</v>
      </c>
      <c r="AH346" s="167">
        <v>22</v>
      </c>
      <c r="AI346" s="167">
        <v>1134</v>
      </c>
      <c r="AJ346" s="211">
        <f t="shared" si="49"/>
        <v>283.5</v>
      </c>
      <c r="AK346" s="212">
        <v>31</v>
      </c>
      <c r="AL346" s="212">
        <v>1637</v>
      </c>
      <c r="AM346" s="213">
        <f t="shared" si="50"/>
        <v>409.25</v>
      </c>
      <c r="AN346" s="214">
        <v>63</v>
      </c>
      <c r="AO346" s="218">
        <v>3481</v>
      </c>
      <c r="AP346" s="167">
        <f t="shared" si="47"/>
        <v>870.25</v>
      </c>
      <c r="AQ346" s="247">
        <v>27</v>
      </c>
      <c r="AR346" s="247">
        <v>1497</v>
      </c>
      <c r="AS346" s="253">
        <f t="shared" si="51"/>
        <v>374.25</v>
      </c>
    </row>
    <row r="347" spans="1:45" ht="14.65" customHeight="1">
      <c r="A347" s="1">
        <v>345</v>
      </c>
      <c r="B347" s="84" t="s">
        <v>1161</v>
      </c>
      <c r="C347" s="1" t="str">
        <f>VLOOKUP(B347,Remark!G:H,2,0)</f>
        <v>TUPM</v>
      </c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209"/>
      <c r="Y347" s="45"/>
      <c r="Z347" s="45"/>
      <c r="AA347" s="209"/>
      <c r="AB347" s="208"/>
      <c r="AC347" s="70"/>
      <c r="AD347" s="209"/>
      <c r="AE347" s="209">
        <v>0</v>
      </c>
      <c r="AF347" s="211">
        <v>0</v>
      </c>
      <c r="AG347" s="211">
        <f t="shared" si="48"/>
        <v>0</v>
      </c>
      <c r="AH347" s="167">
        <v>68</v>
      </c>
      <c r="AI347" s="167">
        <v>3984</v>
      </c>
      <c r="AJ347" s="211">
        <f t="shared" si="49"/>
        <v>996</v>
      </c>
      <c r="AK347" s="212">
        <v>110</v>
      </c>
      <c r="AL347" s="212">
        <v>5982</v>
      </c>
      <c r="AM347" s="213">
        <f t="shared" si="50"/>
        <v>1495.5</v>
      </c>
      <c r="AN347" s="214">
        <v>79</v>
      </c>
      <c r="AO347" s="218">
        <v>5317</v>
      </c>
      <c r="AP347" s="167">
        <f t="shared" si="47"/>
        <v>1329.25</v>
      </c>
      <c r="AQ347" s="247">
        <v>95</v>
      </c>
      <c r="AR347" s="247">
        <v>5777</v>
      </c>
      <c r="AS347" s="253">
        <f t="shared" si="51"/>
        <v>1444.25</v>
      </c>
    </row>
    <row r="348" spans="1:45" ht="14.65" customHeight="1">
      <c r="A348" s="1">
        <v>346</v>
      </c>
      <c r="B348" s="84" t="s">
        <v>1162</v>
      </c>
      <c r="C348" s="1" t="str">
        <f>VLOOKUP(B348,Remark!G:H,2,0)</f>
        <v>PKED</v>
      </c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209"/>
      <c r="Y348" s="45"/>
      <c r="Z348" s="45"/>
      <c r="AA348" s="209"/>
      <c r="AB348" s="208"/>
      <c r="AC348" s="70"/>
      <c r="AD348" s="209"/>
      <c r="AE348" s="209">
        <v>4</v>
      </c>
      <c r="AF348" s="211">
        <v>212</v>
      </c>
      <c r="AG348" s="211">
        <f t="shared" si="48"/>
        <v>53</v>
      </c>
      <c r="AH348" s="167">
        <v>90</v>
      </c>
      <c r="AI348" s="167">
        <v>4338</v>
      </c>
      <c r="AJ348" s="211">
        <f t="shared" si="49"/>
        <v>1084.5</v>
      </c>
      <c r="AK348" s="212">
        <v>164</v>
      </c>
      <c r="AL348" s="212">
        <v>9004</v>
      </c>
      <c r="AM348" s="213">
        <f t="shared" si="50"/>
        <v>2251</v>
      </c>
      <c r="AN348" s="214">
        <v>186</v>
      </c>
      <c r="AO348" s="218">
        <v>11218</v>
      </c>
      <c r="AP348" s="167">
        <f t="shared" si="47"/>
        <v>2804.5</v>
      </c>
      <c r="AQ348" s="247">
        <v>137</v>
      </c>
      <c r="AR348" s="247">
        <v>9387</v>
      </c>
      <c r="AS348" s="253">
        <f t="shared" si="51"/>
        <v>2346.75</v>
      </c>
    </row>
    <row r="349" spans="1:45" ht="14.65" customHeight="1">
      <c r="A349" s="1">
        <v>347</v>
      </c>
      <c r="B349" s="219" t="s">
        <v>1366</v>
      </c>
      <c r="C349" s="1" t="str">
        <f>VLOOKUP(B349,Remark!G:H,2,0)</f>
        <v>Kerry</v>
      </c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220"/>
      <c r="AG349" s="220"/>
      <c r="AH349" s="167">
        <v>33</v>
      </c>
      <c r="AI349" s="167">
        <v>1855</v>
      </c>
      <c r="AJ349" s="211">
        <f t="shared" si="49"/>
        <v>463.75</v>
      </c>
      <c r="AK349" s="212">
        <v>127</v>
      </c>
      <c r="AL349" s="212">
        <v>8357</v>
      </c>
      <c r="AM349" s="213">
        <f t="shared" si="50"/>
        <v>2089.25</v>
      </c>
      <c r="AN349" s="214">
        <v>154</v>
      </c>
      <c r="AO349" s="218">
        <v>9290</v>
      </c>
      <c r="AP349" s="167">
        <f t="shared" si="47"/>
        <v>2322.5</v>
      </c>
      <c r="AQ349" s="247">
        <v>158</v>
      </c>
      <c r="AR349" s="247">
        <v>9014</v>
      </c>
      <c r="AS349" s="253">
        <f t="shared" si="51"/>
        <v>2253.5</v>
      </c>
    </row>
    <row r="350" spans="1:45" ht="15.75" customHeight="1">
      <c r="A350" s="1">
        <v>348</v>
      </c>
      <c r="B350" s="219" t="s">
        <v>1367</v>
      </c>
      <c r="C350" s="1" t="str">
        <f>VLOOKUP(B350,Remark!G:H,2,0)</f>
        <v>RSIT</v>
      </c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221"/>
      <c r="AC350" s="221"/>
      <c r="AD350" s="45"/>
      <c r="AE350" s="45"/>
      <c r="AF350" s="220"/>
      <c r="AG350" s="220"/>
      <c r="AH350" s="167">
        <v>50</v>
      </c>
      <c r="AI350" s="167">
        <v>3326</v>
      </c>
      <c r="AJ350" s="211">
        <f t="shared" si="49"/>
        <v>831.5</v>
      </c>
      <c r="AK350" s="212">
        <v>146</v>
      </c>
      <c r="AL350" s="212">
        <v>9770</v>
      </c>
      <c r="AM350" s="213">
        <f t="shared" si="50"/>
        <v>2442.5</v>
      </c>
      <c r="AN350" s="214">
        <v>157</v>
      </c>
      <c r="AO350" s="218">
        <v>9767</v>
      </c>
      <c r="AP350" s="167">
        <f t="shared" si="47"/>
        <v>2441.75</v>
      </c>
      <c r="AQ350" s="247">
        <v>142</v>
      </c>
      <c r="AR350" s="247">
        <v>8798</v>
      </c>
      <c r="AS350" s="253">
        <f t="shared" si="51"/>
        <v>2199.5</v>
      </c>
    </row>
    <row r="351" spans="1:45" ht="15.75" customHeight="1">
      <c r="A351" s="1">
        <v>349</v>
      </c>
      <c r="B351" s="219" t="s">
        <v>1368</v>
      </c>
      <c r="C351" s="1" t="str">
        <f>VLOOKUP(B351,Remark!G:H,2,0)</f>
        <v>RSIT</v>
      </c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220"/>
      <c r="AG351" s="220"/>
      <c r="AH351" s="167">
        <v>27</v>
      </c>
      <c r="AI351" s="167">
        <v>1417</v>
      </c>
      <c r="AJ351" s="211">
        <f t="shared" si="49"/>
        <v>354.25</v>
      </c>
      <c r="AK351" s="212">
        <v>53</v>
      </c>
      <c r="AL351" s="212">
        <v>3395</v>
      </c>
      <c r="AM351" s="213">
        <f t="shared" si="50"/>
        <v>848.75</v>
      </c>
      <c r="AN351" s="214">
        <v>75</v>
      </c>
      <c r="AO351" s="218">
        <v>4445</v>
      </c>
      <c r="AP351" s="167">
        <f t="shared" si="47"/>
        <v>1111.25</v>
      </c>
      <c r="AQ351" s="247">
        <v>38</v>
      </c>
      <c r="AR351" s="247">
        <v>2434</v>
      </c>
      <c r="AS351" s="253">
        <f t="shared" si="51"/>
        <v>608.5</v>
      </c>
    </row>
    <row r="352" spans="1:45" ht="15.75" customHeight="1">
      <c r="A352" s="1">
        <v>350</v>
      </c>
      <c r="B352" s="219" t="s">
        <v>1369</v>
      </c>
      <c r="C352" s="1" t="str">
        <f>VLOOKUP(B352,Remark!G:H,2,0)</f>
        <v>TSIT</v>
      </c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220"/>
      <c r="AG352" s="220"/>
      <c r="AH352" s="167">
        <v>16</v>
      </c>
      <c r="AI352" s="167">
        <v>948</v>
      </c>
      <c r="AJ352" s="211">
        <f t="shared" si="49"/>
        <v>237</v>
      </c>
      <c r="AK352" s="212">
        <v>147</v>
      </c>
      <c r="AL352" s="212">
        <v>9081</v>
      </c>
      <c r="AM352" s="213">
        <f t="shared" si="50"/>
        <v>2270.25</v>
      </c>
      <c r="AN352" s="214">
        <v>219</v>
      </c>
      <c r="AO352" s="218">
        <v>12697</v>
      </c>
      <c r="AP352" s="167">
        <f t="shared" si="47"/>
        <v>3174.25</v>
      </c>
      <c r="AQ352" s="247">
        <v>387</v>
      </c>
      <c r="AR352" s="247">
        <v>20629</v>
      </c>
      <c r="AS352" s="253">
        <f t="shared" si="51"/>
        <v>5157.25</v>
      </c>
    </row>
    <row r="353" spans="1:45" ht="15.75" customHeight="1">
      <c r="A353" s="1">
        <v>351</v>
      </c>
      <c r="B353" s="219" t="s">
        <v>1370</v>
      </c>
      <c r="C353" s="1" t="str">
        <f>VLOOKUP(B353,Remark!G:H,2,0)</f>
        <v>TTAI</v>
      </c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220"/>
      <c r="AG353" s="220"/>
      <c r="AH353" s="167">
        <v>45</v>
      </c>
      <c r="AI353" s="167">
        <v>2555</v>
      </c>
      <c r="AJ353" s="211">
        <f t="shared" si="49"/>
        <v>638.75</v>
      </c>
      <c r="AK353" s="212">
        <v>50</v>
      </c>
      <c r="AL353" s="212">
        <v>3582</v>
      </c>
      <c r="AM353" s="213">
        <f t="shared" si="50"/>
        <v>895.5</v>
      </c>
      <c r="AN353" s="214">
        <v>58</v>
      </c>
      <c r="AO353" s="218">
        <v>4426</v>
      </c>
      <c r="AP353" s="167">
        <f t="shared" si="47"/>
        <v>1106.5</v>
      </c>
      <c r="AQ353" s="247">
        <v>68</v>
      </c>
      <c r="AR353" s="247">
        <v>4724</v>
      </c>
      <c r="AS353" s="253">
        <f t="shared" si="51"/>
        <v>1181</v>
      </c>
    </row>
    <row r="354" spans="1:45" ht="15.75" customHeight="1">
      <c r="A354" s="1">
        <v>352</v>
      </c>
      <c r="B354" s="219" t="s">
        <v>1371</v>
      </c>
      <c r="C354" s="1" t="str">
        <f>VLOOKUP(B354,Remark!G:H,2,0)</f>
        <v>TTAI</v>
      </c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220"/>
      <c r="AG354" s="220"/>
      <c r="AH354" s="167">
        <v>22</v>
      </c>
      <c r="AI354" s="167">
        <v>1142</v>
      </c>
      <c r="AJ354" s="211">
        <f t="shared" si="49"/>
        <v>285.5</v>
      </c>
      <c r="AK354" s="212">
        <v>72</v>
      </c>
      <c r="AL354" s="212">
        <v>4816</v>
      </c>
      <c r="AM354" s="213">
        <f t="shared" si="50"/>
        <v>1204</v>
      </c>
      <c r="AN354" s="214">
        <v>72</v>
      </c>
      <c r="AO354" s="218">
        <v>4696</v>
      </c>
      <c r="AP354" s="167">
        <f t="shared" si="47"/>
        <v>1174</v>
      </c>
      <c r="AQ354" s="247">
        <v>55</v>
      </c>
      <c r="AR354" s="247">
        <v>3881</v>
      </c>
      <c r="AS354" s="253">
        <f t="shared" si="51"/>
        <v>970.25</v>
      </c>
    </row>
    <row r="355" spans="1:45" ht="15.75" customHeight="1">
      <c r="A355" s="1">
        <v>353</v>
      </c>
      <c r="B355" s="219" t="s">
        <v>1372</v>
      </c>
      <c r="C355" s="1" t="str">
        <f>VLOOKUP(B355,Remark!G:H,2,0)</f>
        <v>RSIT</v>
      </c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220"/>
      <c r="AG355" s="220"/>
      <c r="AH355" s="167">
        <v>20</v>
      </c>
      <c r="AI355" s="167">
        <v>1108</v>
      </c>
      <c r="AJ355" s="211">
        <f t="shared" si="49"/>
        <v>277</v>
      </c>
      <c r="AK355" s="212">
        <v>24</v>
      </c>
      <c r="AL355" s="212">
        <v>1860</v>
      </c>
      <c r="AM355" s="213">
        <f t="shared" si="50"/>
        <v>465</v>
      </c>
      <c r="AN355" s="214">
        <v>53</v>
      </c>
      <c r="AO355" s="218">
        <v>3983</v>
      </c>
      <c r="AP355" s="167">
        <f t="shared" si="47"/>
        <v>995.75</v>
      </c>
      <c r="AQ355" s="247">
        <v>41</v>
      </c>
      <c r="AR355" s="247">
        <v>2823</v>
      </c>
      <c r="AS355" s="253">
        <f t="shared" si="51"/>
        <v>705.75</v>
      </c>
    </row>
    <row r="356" spans="1:45" ht="15.75" customHeight="1">
      <c r="A356" s="1">
        <v>354</v>
      </c>
      <c r="B356" s="219" t="s">
        <v>1373</v>
      </c>
      <c r="C356" s="1" t="str">
        <f>VLOOKUP(B356,Remark!G:H,2,0)</f>
        <v>Kerry</v>
      </c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220"/>
      <c r="AG356" s="220"/>
      <c r="AH356" s="167">
        <v>109</v>
      </c>
      <c r="AI356" s="167">
        <v>6543</v>
      </c>
      <c r="AJ356" s="211">
        <f t="shared" si="49"/>
        <v>1635.75</v>
      </c>
      <c r="AK356" s="212">
        <v>427</v>
      </c>
      <c r="AL356" s="212">
        <v>23533</v>
      </c>
      <c r="AM356" s="213">
        <f t="shared" si="50"/>
        <v>5883.25</v>
      </c>
      <c r="AN356" s="214">
        <v>414</v>
      </c>
      <c r="AO356" s="218">
        <v>26350</v>
      </c>
      <c r="AP356" s="167">
        <f t="shared" si="47"/>
        <v>6587.5</v>
      </c>
      <c r="AQ356" s="247">
        <v>352</v>
      </c>
      <c r="AR356" s="247">
        <v>21428</v>
      </c>
      <c r="AS356" s="253">
        <f t="shared" si="51"/>
        <v>5357</v>
      </c>
    </row>
    <row r="357" spans="1:45" ht="15.75" customHeight="1">
      <c r="A357" s="1">
        <v>355</v>
      </c>
      <c r="B357" s="219" t="s">
        <v>1374</v>
      </c>
      <c r="C357" s="1" t="str">
        <f>VLOOKUP(B357,Remark!G:H,2,0)</f>
        <v>SMUT</v>
      </c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220"/>
      <c r="AG357" s="220"/>
      <c r="AH357" s="167">
        <v>7</v>
      </c>
      <c r="AI357" s="167">
        <v>449</v>
      </c>
      <c r="AJ357" s="211">
        <f t="shared" si="49"/>
        <v>112.25</v>
      </c>
      <c r="AK357" s="212">
        <v>13</v>
      </c>
      <c r="AL357" s="212">
        <v>779</v>
      </c>
      <c r="AM357" s="213">
        <f t="shared" si="50"/>
        <v>194.75</v>
      </c>
      <c r="AN357" s="214">
        <v>26</v>
      </c>
      <c r="AO357" s="218">
        <v>1670</v>
      </c>
      <c r="AP357" s="167">
        <f t="shared" si="47"/>
        <v>417.5</v>
      </c>
      <c r="AQ357" s="247">
        <v>24</v>
      </c>
      <c r="AR357" s="247">
        <v>1456</v>
      </c>
      <c r="AS357" s="253">
        <f t="shared" si="51"/>
        <v>364</v>
      </c>
    </row>
    <row r="358" spans="1:45" ht="15.75" customHeight="1">
      <c r="A358" s="1">
        <v>356</v>
      </c>
      <c r="B358" s="219" t="s">
        <v>1375</v>
      </c>
      <c r="C358" s="1" t="str">
        <f>VLOOKUP(B358,Remark!G:H,2,0)</f>
        <v>TEPA</v>
      </c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220"/>
      <c r="AG358" s="220"/>
      <c r="AH358" s="167">
        <v>20</v>
      </c>
      <c r="AI358" s="167">
        <v>1256</v>
      </c>
      <c r="AJ358" s="211">
        <f t="shared" si="49"/>
        <v>314</v>
      </c>
      <c r="AK358" s="212">
        <v>48</v>
      </c>
      <c r="AL358" s="212">
        <v>2876</v>
      </c>
      <c r="AM358" s="213">
        <f t="shared" si="50"/>
        <v>719</v>
      </c>
      <c r="AN358" s="214">
        <v>185</v>
      </c>
      <c r="AO358" s="218">
        <v>16259</v>
      </c>
      <c r="AP358" s="167">
        <f t="shared" si="47"/>
        <v>4064.75</v>
      </c>
      <c r="AQ358" s="247">
        <v>189</v>
      </c>
      <c r="AR358" s="247">
        <v>16383</v>
      </c>
      <c r="AS358" s="253">
        <f t="shared" si="51"/>
        <v>4095.75</v>
      </c>
    </row>
    <row r="359" spans="1:45" ht="15.75" customHeight="1">
      <c r="A359" s="1">
        <v>357</v>
      </c>
      <c r="B359" s="219" t="s">
        <v>1376</v>
      </c>
      <c r="C359" s="1" t="str">
        <f>VLOOKUP(B359,Remark!G:H,2,0)</f>
        <v>BPEE</v>
      </c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220"/>
      <c r="AG359" s="220"/>
      <c r="AH359" s="167">
        <v>3</v>
      </c>
      <c r="AI359" s="167">
        <v>217</v>
      </c>
      <c r="AJ359" s="211">
        <f t="shared" si="49"/>
        <v>54.25</v>
      </c>
      <c r="AK359" s="212">
        <v>42</v>
      </c>
      <c r="AL359" s="212">
        <v>3026</v>
      </c>
      <c r="AM359" s="213">
        <f t="shared" si="50"/>
        <v>756.5</v>
      </c>
      <c r="AN359" s="214">
        <v>63</v>
      </c>
      <c r="AO359" s="218">
        <v>3981</v>
      </c>
      <c r="AP359" s="167">
        <f t="shared" si="47"/>
        <v>995.25</v>
      </c>
      <c r="AQ359" s="247">
        <v>45</v>
      </c>
      <c r="AR359" s="247">
        <v>3367</v>
      </c>
      <c r="AS359" s="253">
        <f t="shared" si="51"/>
        <v>841.75</v>
      </c>
    </row>
    <row r="360" spans="1:45" ht="15.75" customHeight="1">
      <c r="A360" s="1">
        <v>358</v>
      </c>
      <c r="B360" s="219" t="s">
        <v>1377</v>
      </c>
      <c r="C360" s="1" t="str">
        <f>VLOOKUP(B360,Remark!G:H,2,0)</f>
        <v>KKAW</v>
      </c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220"/>
      <c r="AG360" s="220"/>
      <c r="AH360" s="167">
        <v>29</v>
      </c>
      <c r="AI360" s="167">
        <v>1971</v>
      </c>
      <c r="AJ360" s="211">
        <f t="shared" si="49"/>
        <v>492.75</v>
      </c>
      <c r="AK360" s="212">
        <v>88</v>
      </c>
      <c r="AL360" s="212">
        <v>5436</v>
      </c>
      <c r="AM360" s="213">
        <f t="shared" si="50"/>
        <v>1359</v>
      </c>
      <c r="AN360" s="214">
        <v>135</v>
      </c>
      <c r="AO360" s="218">
        <v>9473</v>
      </c>
      <c r="AP360" s="167">
        <f t="shared" si="47"/>
        <v>2368.25</v>
      </c>
      <c r="AQ360" s="247">
        <v>123</v>
      </c>
      <c r="AR360" s="247">
        <v>8873</v>
      </c>
      <c r="AS360" s="253">
        <f t="shared" si="51"/>
        <v>2218.25</v>
      </c>
    </row>
    <row r="361" spans="1:45" ht="15.75" customHeight="1">
      <c r="A361" s="1">
        <v>359</v>
      </c>
      <c r="B361" s="219" t="s">
        <v>1378</v>
      </c>
      <c r="C361" s="1" t="str">
        <f>VLOOKUP(B361,Remark!G:H,2,0)</f>
        <v>Kerry</v>
      </c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220"/>
      <c r="AG361" s="220"/>
      <c r="AH361" s="167">
        <v>12</v>
      </c>
      <c r="AI361" s="167">
        <v>788</v>
      </c>
      <c r="AJ361" s="211">
        <f t="shared" si="49"/>
        <v>197</v>
      </c>
      <c r="AK361" s="212">
        <v>35</v>
      </c>
      <c r="AL361" s="212">
        <v>2233</v>
      </c>
      <c r="AM361" s="213">
        <f t="shared" si="50"/>
        <v>558.25</v>
      </c>
      <c r="AN361" s="214">
        <v>38</v>
      </c>
      <c r="AO361" s="218">
        <v>2418</v>
      </c>
      <c r="AP361" s="167">
        <f t="shared" si="47"/>
        <v>604.5</v>
      </c>
      <c r="AQ361" s="247">
        <v>28</v>
      </c>
      <c r="AR361" s="247">
        <v>2092</v>
      </c>
      <c r="AS361" s="253">
        <f t="shared" si="51"/>
        <v>523</v>
      </c>
    </row>
    <row r="362" spans="1:45" ht="15.75" customHeight="1">
      <c r="A362" s="1">
        <v>360</v>
      </c>
      <c r="B362" s="219" t="s">
        <v>1379</v>
      </c>
      <c r="C362" s="1" t="str">
        <f>VLOOKUP(B362,Remark!G:H,2,0)</f>
        <v>KKAW</v>
      </c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220"/>
      <c r="AG362" s="220"/>
      <c r="AH362" s="167">
        <v>70</v>
      </c>
      <c r="AI362" s="167">
        <v>4190</v>
      </c>
      <c r="AJ362" s="211">
        <f t="shared" si="49"/>
        <v>1047.5</v>
      </c>
      <c r="AK362" s="212">
        <v>54</v>
      </c>
      <c r="AL362" s="212">
        <v>4058</v>
      </c>
      <c r="AM362" s="213">
        <f t="shared" si="50"/>
        <v>1014.5</v>
      </c>
      <c r="AN362" s="214">
        <v>117</v>
      </c>
      <c r="AO362" s="218">
        <v>8203</v>
      </c>
      <c r="AP362" s="167">
        <f t="shared" si="47"/>
        <v>2050.75</v>
      </c>
      <c r="AQ362" s="247">
        <v>106</v>
      </c>
      <c r="AR362" s="247">
        <v>6886</v>
      </c>
      <c r="AS362" s="253">
        <f t="shared" si="51"/>
        <v>1721.5</v>
      </c>
    </row>
    <row r="363" spans="1:45" ht="15.75" customHeight="1">
      <c r="A363" s="1">
        <v>361</v>
      </c>
      <c r="B363" s="219" t="s">
        <v>1380</v>
      </c>
      <c r="C363" s="1" t="str">
        <f>VLOOKUP(B363,Remark!G:H,2,0)</f>
        <v>BSTO</v>
      </c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220"/>
      <c r="AG363" s="220"/>
      <c r="AH363" s="167">
        <v>10</v>
      </c>
      <c r="AI363" s="167">
        <v>566</v>
      </c>
      <c r="AJ363" s="211">
        <f t="shared" si="49"/>
        <v>141.5</v>
      </c>
      <c r="AK363" s="212">
        <v>34</v>
      </c>
      <c r="AL363" s="212">
        <v>2478</v>
      </c>
      <c r="AM363" s="213">
        <f t="shared" si="50"/>
        <v>619.5</v>
      </c>
      <c r="AN363" s="214">
        <v>36</v>
      </c>
      <c r="AO363" s="218">
        <v>2928</v>
      </c>
      <c r="AP363" s="167">
        <f t="shared" si="47"/>
        <v>732</v>
      </c>
      <c r="AQ363" s="247">
        <v>35</v>
      </c>
      <c r="AR363" s="247">
        <v>2737</v>
      </c>
      <c r="AS363" s="253">
        <f t="shared" si="51"/>
        <v>684.25</v>
      </c>
    </row>
    <row r="364" spans="1:45" ht="15.75" customHeight="1">
      <c r="A364" s="1">
        <v>362</v>
      </c>
      <c r="B364" s="219" t="s">
        <v>1381</v>
      </c>
      <c r="C364" s="1" t="str">
        <f>VLOOKUP(B364,Remark!G:H,2,0)</f>
        <v>Kerry</v>
      </c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220"/>
      <c r="AG364" s="220"/>
      <c r="AH364" s="167">
        <v>27</v>
      </c>
      <c r="AI364" s="167">
        <v>1569</v>
      </c>
      <c r="AJ364" s="211">
        <f t="shared" si="49"/>
        <v>392.25</v>
      </c>
      <c r="AK364" s="212">
        <v>102</v>
      </c>
      <c r="AL364" s="212">
        <v>6482</v>
      </c>
      <c r="AM364" s="213">
        <f t="shared" si="50"/>
        <v>1620.5</v>
      </c>
      <c r="AN364" s="214">
        <v>80</v>
      </c>
      <c r="AO364" s="218">
        <v>4968</v>
      </c>
      <c r="AP364" s="167">
        <f t="shared" si="47"/>
        <v>1242</v>
      </c>
      <c r="AQ364" s="247">
        <v>96</v>
      </c>
      <c r="AR364" s="247">
        <v>6968</v>
      </c>
      <c r="AS364" s="253">
        <f t="shared" si="51"/>
        <v>1742</v>
      </c>
    </row>
    <row r="365" spans="1:45" ht="15.75" customHeight="1">
      <c r="A365" s="1">
        <v>363</v>
      </c>
      <c r="B365" s="219" t="s">
        <v>1382</v>
      </c>
      <c r="C365" s="1" t="str">
        <f>VLOOKUP(B365,Remark!G:H,2,0)</f>
        <v>KKAW</v>
      </c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220"/>
      <c r="AG365" s="220"/>
      <c r="AH365" s="167">
        <v>15</v>
      </c>
      <c r="AI365" s="167">
        <v>1077</v>
      </c>
      <c r="AJ365" s="211">
        <f t="shared" si="49"/>
        <v>269.25</v>
      </c>
      <c r="AK365" s="212">
        <v>62</v>
      </c>
      <c r="AL365" s="212">
        <v>4854</v>
      </c>
      <c r="AM365" s="213">
        <f t="shared" si="50"/>
        <v>1213.5</v>
      </c>
      <c r="AN365" s="214">
        <v>50</v>
      </c>
      <c r="AO365" s="218">
        <v>3918</v>
      </c>
      <c r="AP365" s="167">
        <f t="shared" si="47"/>
        <v>979.5</v>
      </c>
      <c r="AQ365" s="247">
        <v>87</v>
      </c>
      <c r="AR365" s="247">
        <v>5609</v>
      </c>
      <c r="AS365" s="253">
        <f t="shared" si="51"/>
        <v>1402.25</v>
      </c>
    </row>
    <row r="366" spans="1:45" ht="15.75" customHeight="1">
      <c r="A366" s="1">
        <v>364</v>
      </c>
      <c r="B366" s="219" t="s">
        <v>1383</v>
      </c>
      <c r="C366" s="1" t="str">
        <f>VLOOKUP(B366,Remark!G:H,2,0)</f>
        <v>Kerry</v>
      </c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220"/>
      <c r="AG366" s="220"/>
      <c r="AH366" s="167">
        <v>33</v>
      </c>
      <c r="AI366" s="167">
        <v>2291</v>
      </c>
      <c r="AJ366" s="211">
        <f t="shared" si="49"/>
        <v>572.75</v>
      </c>
      <c r="AK366" s="212">
        <v>121</v>
      </c>
      <c r="AL366" s="212">
        <v>7295</v>
      </c>
      <c r="AM366" s="213">
        <f t="shared" si="50"/>
        <v>1823.75</v>
      </c>
      <c r="AN366" s="214">
        <v>176</v>
      </c>
      <c r="AO366" s="218">
        <v>11800</v>
      </c>
      <c r="AP366" s="167">
        <f t="shared" si="47"/>
        <v>2950</v>
      </c>
      <c r="AQ366" s="247">
        <v>124</v>
      </c>
      <c r="AR366" s="247">
        <v>9432</v>
      </c>
      <c r="AS366" s="253">
        <f t="shared" si="51"/>
        <v>2358</v>
      </c>
    </row>
    <row r="367" spans="1:45" ht="15.75" customHeight="1">
      <c r="A367" s="1">
        <v>365</v>
      </c>
      <c r="B367" s="219" t="s">
        <v>1384</v>
      </c>
      <c r="C367" s="1" t="str">
        <f>VLOOKUP(B367,Remark!G:H,2,0)</f>
        <v>Kerry</v>
      </c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220"/>
      <c r="AG367" s="220"/>
      <c r="AH367" s="167">
        <v>28</v>
      </c>
      <c r="AI367" s="167">
        <v>1996</v>
      </c>
      <c r="AJ367" s="211">
        <f t="shared" si="49"/>
        <v>499</v>
      </c>
      <c r="AK367" s="212">
        <v>89</v>
      </c>
      <c r="AL367" s="212">
        <v>6259</v>
      </c>
      <c r="AM367" s="213">
        <f t="shared" si="50"/>
        <v>1564.75</v>
      </c>
      <c r="AN367" s="214">
        <v>125</v>
      </c>
      <c r="AO367" s="218">
        <v>9891</v>
      </c>
      <c r="AP367" s="167">
        <f t="shared" si="47"/>
        <v>2472.75</v>
      </c>
      <c r="AQ367" s="247">
        <v>135</v>
      </c>
      <c r="AR367" s="247">
        <v>9445</v>
      </c>
      <c r="AS367" s="253">
        <f t="shared" si="51"/>
        <v>2361.25</v>
      </c>
    </row>
    <row r="368" spans="1:45" ht="15.75" customHeight="1">
      <c r="A368" s="1">
        <v>366</v>
      </c>
      <c r="B368" s="219" t="s">
        <v>1385</v>
      </c>
      <c r="C368" s="1" t="str">
        <f>VLOOKUP(B368,Remark!G:H,2,0)</f>
        <v>Kerry</v>
      </c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220"/>
      <c r="AG368" s="220"/>
      <c r="AH368" s="167">
        <v>33</v>
      </c>
      <c r="AI368" s="167">
        <v>2199</v>
      </c>
      <c r="AJ368" s="211">
        <f t="shared" si="49"/>
        <v>549.75</v>
      </c>
      <c r="AK368" s="212">
        <v>139</v>
      </c>
      <c r="AL368" s="212">
        <v>8645</v>
      </c>
      <c r="AM368" s="213">
        <f t="shared" si="50"/>
        <v>2161.25</v>
      </c>
      <c r="AN368" s="214">
        <v>162</v>
      </c>
      <c r="AO368" s="218">
        <v>11402</v>
      </c>
      <c r="AP368" s="167">
        <f t="shared" si="47"/>
        <v>2850.5</v>
      </c>
      <c r="AQ368" s="247">
        <v>133</v>
      </c>
      <c r="AR368" s="247">
        <v>9743</v>
      </c>
      <c r="AS368" s="253">
        <f t="shared" si="51"/>
        <v>2435.75</v>
      </c>
    </row>
    <row r="369" spans="1:47" ht="15.75" customHeight="1">
      <c r="A369" s="1">
        <v>367</v>
      </c>
      <c r="B369" s="219" t="s">
        <v>1386</v>
      </c>
      <c r="C369" s="1" t="str">
        <f>VLOOKUP(B369,Remark!G:H,2,0)</f>
        <v>BANA</v>
      </c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220"/>
      <c r="AG369" s="220"/>
      <c r="AH369" s="167">
        <v>20</v>
      </c>
      <c r="AI369" s="167">
        <v>1696</v>
      </c>
      <c r="AJ369" s="211">
        <f t="shared" si="49"/>
        <v>424</v>
      </c>
      <c r="AK369" s="212">
        <v>66</v>
      </c>
      <c r="AL369" s="212">
        <v>4850</v>
      </c>
      <c r="AM369" s="213">
        <f t="shared" si="50"/>
        <v>1212.5</v>
      </c>
      <c r="AN369" s="214">
        <v>94</v>
      </c>
      <c r="AO369" s="218">
        <v>6290</v>
      </c>
      <c r="AP369" s="167">
        <f t="shared" si="47"/>
        <v>1572.5</v>
      </c>
      <c r="AQ369" s="247">
        <v>118</v>
      </c>
      <c r="AR369" s="247">
        <v>9130</v>
      </c>
      <c r="AS369" s="253">
        <f t="shared" si="51"/>
        <v>2282.5</v>
      </c>
    </row>
    <row r="370" spans="1:47" ht="15.75" customHeight="1">
      <c r="A370" s="1">
        <v>368</v>
      </c>
      <c r="B370" s="219" t="s">
        <v>1387</v>
      </c>
      <c r="C370" s="1" t="str">
        <f>VLOOKUP(B370,Remark!G:H,2,0)</f>
        <v>SUKS</v>
      </c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220"/>
      <c r="AG370" s="220"/>
      <c r="AH370" s="167">
        <v>14</v>
      </c>
      <c r="AI370" s="167">
        <v>1098</v>
      </c>
      <c r="AJ370" s="211">
        <f t="shared" si="49"/>
        <v>274.5</v>
      </c>
      <c r="AK370" s="212">
        <v>15</v>
      </c>
      <c r="AL370" s="212">
        <v>837</v>
      </c>
      <c r="AM370" s="213">
        <f t="shared" si="50"/>
        <v>209.25</v>
      </c>
      <c r="AN370" s="214">
        <v>27</v>
      </c>
      <c r="AO370" s="218">
        <v>2013</v>
      </c>
      <c r="AP370" s="167">
        <f t="shared" si="47"/>
        <v>503.25</v>
      </c>
      <c r="AQ370" s="247">
        <v>11</v>
      </c>
      <c r="AR370" s="247">
        <v>889</v>
      </c>
      <c r="AS370" s="253">
        <f t="shared" si="51"/>
        <v>222.25</v>
      </c>
    </row>
    <row r="371" spans="1:47" ht="15.75" customHeight="1">
      <c r="A371" s="1">
        <v>369</v>
      </c>
      <c r="B371" s="219" t="s">
        <v>1388</v>
      </c>
      <c r="C371" s="1" t="str">
        <f>VLOOKUP(B371,Remark!G:H,2,0)</f>
        <v>Kerry</v>
      </c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220"/>
      <c r="AG371" s="220"/>
      <c r="AH371" s="167">
        <v>31</v>
      </c>
      <c r="AI371" s="167">
        <v>2053</v>
      </c>
      <c r="AJ371" s="211">
        <f t="shared" si="49"/>
        <v>513.25</v>
      </c>
      <c r="AK371" s="212">
        <v>89</v>
      </c>
      <c r="AL371" s="212">
        <v>5795</v>
      </c>
      <c r="AM371" s="213">
        <f t="shared" si="50"/>
        <v>1448.75</v>
      </c>
      <c r="AN371" s="214">
        <v>148</v>
      </c>
      <c r="AO371" s="218">
        <v>9508</v>
      </c>
      <c r="AP371" s="167">
        <f t="shared" si="47"/>
        <v>2377</v>
      </c>
      <c r="AQ371" s="247">
        <v>125</v>
      </c>
      <c r="AR371" s="247">
        <v>7471</v>
      </c>
      <c r="AS371" s="253">
        <f t="shared" si="51"/>
        <v>1867.75</v>
      </c>
    </row>
    <row r="372" spans="1:47" ht="15.75" customHeight="1">
      <c r="A372" s="1">
        <v>370</v>
      </c>
      <c r="B372" s="219" t="s">
        <v>1389</v>
      </c>
      <c r="C372" s="1" t="str">
        <f>VLOOKUP(B372,Remark!G:H,2,0)</f>
        <v>TEPA</v>
      </c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220"/>
      <c r="AG372" s="220"/>
      <c r="AH372" s="167">
        <v>29</v>
      </c>
      <c r="AI372" s="167">
        <v>1647</v>
      </c>
      <c r="AJ372" s="211">
        <f t="shared" si="49"/>
        <v>411.75</v>
      </c>
      <c r="AK372" s="212">
        <v>98</v>
      </c>
      <c r="AL372" s="212">
        <v>5830</v>
      </c>
      <c r="AM372" s="213">
        <f t="shared" si="50"/>
        <v>1457.5</v>
      </c>
      <c r="AN372" s="214">
        <v>161</v>
      </c>
      <c r="AO372" s="218">
        <v>10495</v>
      </c>
      <c r="AP372" s="167">
        <f t="shared" si="47"/>
        <v>2623.75</v>
      </c>
      <c r="AQ372" s="247">
        <v>147</v>
      </c>
      <c r="AR372" s="247">
        <v>9985</v>
      </c>
      <c r="AS372" s="253">
        <f t="shared" si="51"/>
        <v>2496.25</v>
      </c>
    </row>
    <row r="373" spans="1:47" ht="15.75" customHeight="1">
      <c r="A373" s="1">
        <v>371</v>
      </c>
      <c r="B373" s="219" t="s">
        <v>1390</v>
      </c>
      <c r="C373" s="1" t="str">
        <f>VLOOKUP(B373,Remark!G:H,2,0)</f>
        <v>BAPU</v>
      </c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220"/>
      <c r="AG373" s="220"/>
      <c r="AH373" s="167">
        <v>8</v>
      </c>
      <c r="AI373" s="167">
        <v>604</v>
      </c>
      <c r="AJ373" s="211">
        <f t="shared" si="49"/>
        <v>151</v>
      </c>
      <c r="AK373" s="212">
        <v>16</v>
      </c>
      <c r="AL373" s="212">
        <v>824</v>
      </c>
      <c r="AM373" s="213">
        <f t="shared" si="50"/>
        <v>206</v>
      </c>
      <c r="AN373" s="214">
        <v>32</v>
      </c>
      <c r="AO373" s="218">
        <v>2240</v>
      </c>
      <c r="AP373" s="167">
        <f t="shared" si="47"/>
        <v>560</v>
      </c>
      <c r="AQ373" s="247">
        <v>124</v>
      </c>
      <c r="AR373" s="247">
        <v>6572</v>
      </c>
      <c r="AS373" s="253">
        <f t="shared" si="51"/>
        <v>1643</v>
      </c>
    </row>
    <row r="374" spans="1:47" ht="15.75" customHeight="1">
      <c r="A374" s="1">
        <v>372</v>
      </c>
      <c r="B374" s="219" t="s">
        <v>1391</v>
      </c>
      <c r="C374" s="1" t="str">
        <f>VLOOKUP(B374,Remark!G:H,2,0)</f>
        <v>Kerry</v>
      </c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220"/>
      <c r="AG374" s="220"/>
      <c r="AH374" s="167">
        <v>7</v>
      </c>
      <c r="AI374" s="167">
        <v>469</v>
      </c>
      <c r="AJ374" s="211">
        <f t="shared" si="49"/>
        <v>117.25</v>
      </c>
      <c r="AK374" s="212">
        <v>60</v>
      </c>
      <c r="AL374" s="212">
        <v>4396</v>
      </c>
      <c r="AM374" s="213">
        <f t="shared" si="50"/>
        <v>1099</v>
      </c>
      <c r="AN374" s="214">
        <v>46</v>
      </c>
      <c r="AO374" s="218">
        <v>3490</v>
      </c>
      <c r="AP374" s="167">
        <f t="shared" si="47"/>
        <v>872.5</v>
      </c>
      <c r="AQ374" s="247">
        <v>70</v>
      </c>
      <c r="AR374" s="247">
        <v>5266</v>
      </c>
      <c r="AS374" s="253">
        <f t="shared" si="51"/>
        <v>1316.5</v>
      </c>
    </row>
    <row r="375" spans="1:47" ht="15.75" customHeight="1">
      <c r="A375" s="1">
        <v>373</v>
      </c>
      <c r="B375" s="219" t="s">
        <v>1392</v>
      </c>
      <c r="C375" s="1" t="str">
        <f>VLOOKUP(B375,Remark!G:H,2,0)</f>
        <v>TEPA</v>
      </c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220"/>
      <c r="AG375" s="220"/>
      <c r="AH375" s="167">
        <v>17</v>
      </c>
      <c r="AI375" s="167">
        <v>1047</v>
      </c>
      <c r="AJ375" s="211">
        <f t="shared" si="49"/>
        <v>261.75</v>
      </c>
      <c r="AK375" s="212">
        <v>64</v>
      </c>
      <c r="AL375" s="212">
        <v>3896</v>
      </c>
      <c r="AM375" s="213">
        <f t="shared" si="50"/>
        <v>974</v>
      </c>
      <c r="AN375" s="214">
        <v>162</v>
      </c>
      <c r="AO375" s="218">
        <v>10634</v>
      </c>
      <c r="AP375" s="167">
        <f t="shared" si="47"/>
        <v>2658.5</v>
      </c>
      <c r="AQ375" s="247">
        <v>136</v>
      </c>
      <c r="AR375" s="247">
        <v>8672</v>
      </c>
      <c r="AS375" s="253">
        <f t="shared" si="51"/>
        <v>2168</v>
      </c>
    </row>
    <row r="376" spans="1:47" ht="15.75" customHeight="1">
      <c r="A376" s="1">
        <v>374</v>
      </c>
      <c r="B376" s="219" t="s">
        <v>1393</v>
      </c>
      <c r="C376" s="1" t="str">
        <f>VLOOKUP(B376,Remark!G:H,2,0)</f>
        <v>TEPA</v>
      </c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220"/>
      <c r="AG376" s="220"/>
      <c r="AH376" s="167">
        <v>6</v>
      </c>
      <c r="AI376" s="167">
        <v>306</v>
      </c>
      <c r="AJ376" s="211">
        <f t="shared" si="49"/>
        <v>76.5</v>
      </c>
      <c r="AK376" s="212">
        <v>40</v>
      </c>
      <c r="AL376" s="212">
        <v>2684</v>
      </c>
      <c r="AM376" s="213">
        <f t="shared" si="50"/>
        <v>671</v>
      </c>
      <c r="AN376" s="214">
        <v>44</v>
      </c>
      <c r="AO376" s="218">
        <v>3156</v>
      </c>
      <c r="AP376" s="167">
        <f t="shared" si="47"/>
        <v>789</v>
      </c>
      <c r="AQ376" s="247">
        <v>47</v>
      </c>
      <c r="AR376" s="247">
        <v>3005</v>
      </c>
      <c r="AS376" s="253">
        <f t="shared" si="51"/>
        <v>751.25</v>
      </c>
    </row>
    <row r="377" spans="1:47" ht="15.75" customHeight="1">
      <c r="A377" s="1">
        <v>375</v>
      </c>
      <c r="B377" s="219" t="s">
        <v>1394</v>
      </c>
      <c r="C377" s="1" t="str">
        <f>VLOOKUP(B377,Remark!G:H,2,0)</f>
        <v>SUKS</v>
      </c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220"/>
      <c r="AG377" s="220"/>
      <c r="AH377" s="167">
        <v>12</v>
      </c>
      <c r="AI377" s="167">
        <v>756</v>
      </c>
      <c r="AJ377" s="211">
        <f t="shared" si="49"/>
        <v>189</v>
      </c>
      <c r="AK377" s="212">
        <v>26</v>
      </c>
      <c r="AL377" s="212">
        <v>2322</v>
      </c>
      <c r="AM377" s="213">
        <f t="shared" si="50"/>
        <v>580.5</v>
      </c>
      <c r="AN377" s="214">
        <v>45</v>
      </c>
      <c r="AO377" s="218">
        <v>3287</v>
      </c>
      <c r="AP377" s="167">
        <f t="shared" si="47"/>
        <v>821.75</v>
      </c>
      <c r="AQ377" s="247">
        <v>54</v>
      </c>
      <c r="AR377" s="247">
        <v>3722</v>
      </c>
      <c r="AS377" s="253">
        <f t="shared" si="51"/>
        <v>930.5</v>
      </c>
    </row>
    <row r="378" spans="1:47" ht="15.75" customHeight="1">
      <c r="A378" s="1">
        <v>376</v>
      </c>
      <c r="B378" s="219" t="s">
        <v>1395</v>
      </c>
      <c r="C378" s="1" t="str">
        <f>VLOOKUP(B378,Remark!G:H,2,0)</f>
        <v>SUKS</v>
      </c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220"/>
      <c r="AG378" s="220"/>
      <c r="AH378" s="167">
        <v>7</v>
      </c>
      <c r="AI378" s="167">
        <v>445</v>
      </c>
      <c r="AJ378" s="211">
        <f t="shared" si="49"/>
        <v>111.25</v>
      </c>
      <c r="AK378" s="212">
        <v>69</v>
      </c>
      <c r="AL378" s="212">
        <v>4819</v>
      </c>
      <c r="AM378" s="213">
        <f t="shared" si="50"/>
        <v>1204.75</v>
      </c>
      <c r="AN378" s="214">
        <v>77</v>
      </c>
      <c r="AO378" s="218">
        <v>4371</v>
      </c>
      <c r="AP378" s="167">
        <f t="shared" si="47"/>
        <v>1092.75</v>
      </c>
      <c r="AQ378" s="247">
        <v>70</v>
      </c>
      <c r="AR378" s="247">
        <v>4258</v>
      </c>
      <c r="AS378" s="253">
        <f t="shared" si="51"/>
        <v>1064.5</v>
      </c>
    </row>
    <row r="379" spans="1:47" ht="15.75" customHeight="1">
      <c r="A379" s="1">
        <v>377</v>
      </c>
      <c r="B379" s="219" t="s">
        <v>1396</v>
      </c>
      <c r="C379" s="1" t="str">
        <f>VLOOKUP(B379,Remark!G:H,2,0)</f>
        <v>SUKS</v>
      </c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220"/>
      <c r="AG379" s="220"/>
      <c r="AH379" s="167">
        <v>0</v>
      </c>
      <c r="AI379" s="167">
        <v>0</v>
      </c>
      <c r="AJ379" s="211">
        <f t="shared" si="49"/>
        <v>0</v>
      </c>
      <c r="AK379" s="212">
        <v>9</v>
      </c>
      <c r="AL379" s="212">
        <v>663</v>
      </c>
      <c r="AM379" s="213">
        <f t="shared" si="50"/>
        <v>165.75</v>
      </c>
      <c r="AN379" s="214">
        <v>40</v>
      </c>
      <c r="AO379" s="218">
        <v>2744</v>
      </c>
      <c r="AP379" s="167">
        <f t="shared" si="47"/>
        <v>686</v>
      </c>
      <c r="AQ379" s="247">
        <v>30</v>
      </c>
      <c r="AR379" s="247">
        <v>2270</v>
      </c>
      <c r="AS379" s="253">
        <f t="shared" si="51"/>
        <v>567.5</v>
      </c>
    </row>
    <row r="380" spans="1:47" ht="15.75" customHeight="1">
      <c r="A380" s="1">
        <v>378</v>
      </c>
      <c r="B380" s="219" t="s">
        <v>1397</v>
      </c>
      <c r="C380" s="1" t="str">
        <f>VLOOKUP(B380,Remark!G:H,2,0)</f>
        <v>Kerry</v>
      </c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220"/>
      <c r="AG380" s="220"/>
      <c r="AH380" s="167">
        <v>7</v>
      </c>
      <c r="AI380" s="167">
        <v>401</v>
      </c>
      <c r="AJ380" s="211">
        <f t="shared" si="49"/>
        <v>100.25</v>
      </c>
      <c r="AK380" s="212">
        <v>88</v>
      </c>
      <c r="AL380" s="212">
        <v>5412</v>
      </c>
      <c r="AM380" s="213">
        <f t="shared" si="50"/>
        <v>1353</v>
      </c>
      <c r="AN380" s="214">
        <v>61</v>
      </c>
      <c r="AO380" s="218">
        <v>4643</v>
      </c>
      <c r="AP380" s="167">
        <f t="shared" si="47"/>
        <v>1160.75</v>
      </c>
      <c r="AQ380" s="247">
        <v>104</v>
      </c>
      <c r="AR380" s="247">
        <v>7152</v>
      </c>
      <c r="AS380" s="253">
        <f t="shared" si="51"/>
        <v>1788</v>
      </c>
    </row>
    <row r="381" spans="1:47" ht="15.75" customHeight="1">
      <c r="A381" s="1">
        <v>379</v>
      </c>
      <c r="B381" s="219" t="s">
        <v>1398</v>
      </c>
      <c r="C381" s="1" t="str">
        <f>VLOOKUP(B381,Remark!G:H,2,0)</f>
        <v>Kerry</v>
      </c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220"/>
      <c r="AG381" s="220"/>
      <c r="AH381" s="167">
        <v>0</v>
      </c>
      <c r="AI381" s="167">
        <v>0</v>
      </c>
      <c r="AJ381" s="211">
        <f t="shared" si="49"/>
        <v>0</v>
      </c>
      <c r="AK381" s="212">
        <v>55</v>
      </c>
      <c r="AL381" s="212">
        <v>3601</v>
      </c>
      <c r="AM381" s="213">
        <f t="shared" si="50"/>
        <v>900.25</v>
      </c>
      <c r="AN381" s="214">
        <v>77</v>
      </c>
      <c r="AO381" s="218">
        <v>5519</v>
      </c>
      <c r="AP381" s="167">
        <f t="shared" si="47"/>
        <v>1379.75</v>
      </c>
      <c r="AQ381" s="247">
        <v>111</v>
      </c>
      <c r="AR381" s="247">
        <v>7453</v>
      </c>
      <c r="AS381" s="253">
        <f t="shared" si="51"/>
        <v>1863.25</v>
      </c>
    </row>
    <row r="382" spans="1:47" ht="15.75" customHeight="1">
      <c r="A382" s="1">
        <v>380</v>
      </c>
      <c r="B382" s="219" t="s">
        <v>1399</v>
      </c>
      <c r="C382" s="1" t="str">
        <f>VLOOKUP(B382,Remark!G:H,2,0)</f>
        <v>TKRU</v>
      </c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220"/>
      <c r="AG382" s="220"/>
      <c r="AH382" s="167">
        <v>7</v>
      </c>
      <c r="AI382" s="167">
        <v>445</v>
      </c>
      <c r="AJ382" s="211">
        <f t="shared" si="49"/>
        <v>111.25</v>
      </c>
      <c r="AK382" s="212">
        <v>42</v>
      </c>
      <c r="AL382" s="212">
        <v>2810</v>
      </c>
      <c r="AM382" s="213">
        <f t="shared" si="50"/>
        <v>702.5</v>
      </c>
      <c r="AN382" s="214">
        <v>29</v>
      </c>
      <c r="AO382" s="218">
        <v>2171</v>
      </c>
      <c r="AP382" s="167">
        <f t="shared" si="47"/>
        <v>542.75</v>
      </c>
      <c r="AQ382" s="247">
        <v>19</v>
      </c>
      <c r="AR382" s="247">
        <v>1197</v>
      </c>
      <c r="AS382" s="253">
        <f t="shared" si="51"/>
        <v>299.25</v>
      </c>
    </row>
    <row r="383" spans="1:47" ht="15.75" customHeight="1">
      <c r="A383" s="1">
        <v>381</v>
      </c>
      <c r="B383" s="219" t="s">
        <v>1400</v>
      </c>
      <c r="C383" s="1" t="str">
        <f>VLOOKUP(B383,Remark!G:H,2,0)</f>
        <v>Kerry</v>
      </c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220"/>
      <c r="AG383" s="220"/>
      <c r="AH383" s="167">
        <v>4</v>
      </c>
      <c r="AI383" s="167">
        <v>232</v>
      </c>
      <c r="AJ383" s="211">
        <f t="shared" si="49"/>
        <v>58</v>
      </c>
      <c r="AK383" s="212">
        <v>310</v>
      </c>
      <c r="AL383" s="212">
        <v>17234</v>
      </c>
      <c r="AM383" s="213">
        <f t="shared" si="50"/>
        <v>4308.5</v>
      </c>
      <c r="AN383" s="214">
        <v>271</v>
      </c>
      <c r="AO383" s="218">
        <v>15893</v>
      </c>
      <c r="AP383" s="167">
        <f t="shared" si="47"/>
        <v>3973.25</v>
      </c>
      <c r="AQ383" s="247">
        <v>527</v>
      </c>
      <c r="AR383" s="247">
        <v>27169</v>
      </c>
      <c r="AS383" s="253">
        <f t="shared" si="51"/>
        <v>6792.25</v>
      </c>
      <c r="AU383" s="105"/>
    </row>
    <row r="384" spans="1:47" ht="15.75" customHeight="1">
      <c r="A384" s="1">
        <v>382</v>
      </c>
      <c r="B384" s="219" t="s">
        <v>1401</v>
      </c>
      <c r="C384" s="1" t="str">
        <f>VLOOKUP(B384,Remark!G:H,2,0)</f>
        <v>BPEE</v>
      </c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220"/>
      <c r="AG384" s="220"/>
      <c r="AH384" s="167">
        <v>10</v>
      </c>
      <c r="AI384" s="167">
        <v>598</v>
      </c>
      <c r="AJ384" s="211">
        <f t="shared" si="49"/>
        <v>149.5</v>
      </c>
      <c r="AK384" s="212">
        <v>87</v>
      </c>
      <c r="AL384" s="212">
        <v>5861</v>
      </c>
      <c r="AM384" s="213">
        <f t="shared" si="50"/>
        <v>1465.25</v>
      </c>
      <c r="AN384" s="214">
        <v>101</v>
      </c>
      <c r="AO384" s="218">
        <v>7383</v>
      </c>
      <c r="AP384" s="167">
        <f t="shared" si="47"/>
        <v>1845.75</v>
      </c>
      <c r="AQ384" s="247">
        <v>100</v>
      </c>
      <c r="AR384" s="247">
        <v>7580</v>
      </c>
      <c r="AS384" s="253">
        <f t="shared" si="51"/>
        <v>1895</v>
      </c>
    </row>
    <row r="385" spans="1:45" ht="15.75" customHeight="1">
      <c r="A385" s="1">
        <v>383</v>
      </c>
      <c r="B385" s="219" t="s">
        <v>1402</v>
      </c>
      <c r="C385" s="1" t="str">
        <f>VLOOKUP(B385,Remark!G:H,2,0)</f>
        <v>BPEE</v>
      </c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220"/>
      <c r="AG385" s="220"/>
      <c r="AH385" s="167">
        <v>16</v>
      </c>
      <c r="AI385" s="167">
        <v>1260</v>
      </c>
      <c r="AJ385" s="211">
        <f t="shared" si="49"/>
        <v>315</v>
      </c>
      <c r="AK385" s="212">
        <v>212</v>
      </c>
      <c r="AL385" s="212">
        <v>14488</v>
      </c>
      <c r="AM385" s="213">
        <f t="shared" si="50"/>
        <v>3622</v>
      </c>
      <c r="AN385" s="214">
        <v>244</v>
      </c>
      <c r="AO385" s="218">
        <v>17076</v>
      </c>
      <c r="AP385" s="167">
        <f t="shared" si="47"/>
        <v>4269</v>
      </c>
      <c r="AQ385" s="247">
        <v>229</v>
      </c>
      <c r="AR385" s="247">
        <v>15379</v>
      </c>
      <c r="AS385" s="253">
        <f t="shared" si="51"/>
        <v>3844.75</v>
      </c>
    </row>
    <row r="386" spans="1:45" ht="15.75" customHeight="1">
      <c r="A386" s="1">
        <v>384</v>
      </c>
      <c r="B386" s="219" t="s">
        <v>1403</v>
      </c>
      <c r="C386" s="1" t="str">
        <f>VLOOKUP(B386,Remark!G:H,2,0)</f>
        <v>Kerry</v>
      </c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220"/>
      <c r="AG386" s="220"/>
      <c r="AH386" s="167">
        <v>3</v>
      </c>
      <c r="AI386" s="167">
        <v>177</v>
      </c>
      <c r="AJ386" s="211">
        <f t="shared" si="49"/>
        <v>44.25</v>
      </c>
      <c r="AK386" s="212">
        <v>56</v>
      </c>
      <c r="AL386" s="212">
        <v>3588</v>
      </c>
      <c r="AM386" s="213">
        <f t="shared" si="50"/>
        <v>897</v>
      </c>
      <c r="AN386" s="214">
        <v>74</v>
      </c>
      <c r="AO386" s="218">
        <v>5470</v>
      </c>
      <c r="AP386" s="167">
        <f t="shared" si="47"/>
        <v>1367.5</v>
      </c>
      <c r="AQ386" s="247">
        <v>84</v>
      </c>
      <c r="AR386" s="247">
        <v>6376</v>
      </c>
      <c r="AS386" s="253">
        <f t="shared" si="51"/>
        <v>1594</v>
      </c>
    </row>
    <row r="387" spans="1:45" ht="15.75" customHeight="1">
      <c r="A387" s="1">
        <v>385</v>
      </c>
      <c r="B387" s="219" t="s">
        <v>1404</v>
      </c>
      <c r="C387" s="1" t="str">
        <f>VLOOKUP(B387,Remark!G:H,2,0)</f>
        <v>BSTO</v>
      </c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220"/>
      <c r="AG387" s="220"/>
      <c r="AH387" s="167">
        <v>0</v>
      </c>
      <c r="AI387" s="167">
        <v>0</v>
      </c>
      <c r="AJ387" s="211">
        <f t="shared" si="49"/>
        <v>0</v>
      </c>
      <c r="AK387" s="212">
        <v>93</v>
      </c>
      <c r="AL387" s="212">
        <v>6151</v>
      </c>
      <c r="AM387" s="213">
        <f t="shared" si="50"/>
        <v>1537.75</v>
      </c>
      <c r="AN387" s="214">
        <v>134</v>
      </c>
      <c r="AO387" s="218">
        <v>9330</v>
      </c>
      <c r="AP387" s="167">
        <f t="shared" ref="AP387:AP403" si="52">AO387*25%</f>
        <v>2332.5</v>
      </c>
      <c r="AQ387" s="247">
        <v>125</v>
      </c>
      <c r="AR387" s="247">
        <v>8327</v>
      </c>
      <c r="AS387" s="253">
        <f t="shared" si="51"/>
        <v>2081.75</v>
      </c>
    </row>
    <row r="388" spans="1:45" ht="15.75" customHeight="1">
      <c r="A388" s="1">
        <v>386</v>
      </c>
      <c r="B388" s="219" t="s">
        <v>1405</v>
      </c>
      <c r="C388" s="1" t="str">
        <f>VLOOKUP(B388,Remark!G:H,2,0)</f>
        <v>BSTO</v>
      </c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220"/>
      <c r="AG388" s="220"/>
      <c r="AH388" s="167">
        <v>2</v>
      </c>
      <c r="AI388" s="167">
        <v>94</v>
      </c>
      <c r="AJ388" s="211">
        <f t="shared" ref="AJ388:AJ400" si="53">AI388*25%</f>
        <v>23.5</v>
      </c>
      <c r="AK388" s="212">
        <v>40</v>
      </c>
      <c r="AL388" s="212">
        <v>2560</v>
      </c>
      <c r="AM388" s="213">
        <f t="shared" ref="AM388:AM403" si="54">AL388*25%</f>
        <v>640</v>
      </c>
      <c r="AN388" s="214">
        <v>45</v>
      </c>
      <c r="AO388" s="218">
        <v>2655</v>
      </c>
      <c r="AP388" s="167">
        <f t="shared" si="52"/>
        <v>663.75</v>
      </c>
      <c r="AQ388" s="247">
        <v>44</v>
      </c>
      <c r="AR388" s="247">
        <v>3068</v>
      </c>
      <c r="AS388" s="253">
        <f t="shared" ref="AS388:AS405" si="55">AR388*25%</f>
        <v>767</v>
      </c>
    </row>
    <row r="389" spans="1:45" ht="15.75" customHeight="1">
      <c r="A389" s="1">
        <v>387</v>
      </c>
      <c r="B389" s="219" t="s">
        <v>1406</v>
      </c>
      <c r="C389" s="1" t="str">
        <f>VLOOKUP(B389,Remark!G:H,2,0)</f>
        <v>Kerry</v>
      </c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220"/>
      <c r="AG389" s="220"/>
      <c r="AH389" s="167">
        <v>9</v>
      </c>
      <c r="AI389" s="167">
        <v>575</v>
      </c>
      <c r="AJ389" s="211">
        <f t="shared" si="53"/>
        <v>143.75</v>
      </c>
      <c r="AK389" s="212">
        <v>116</v>
      </c>
      <c r="AL389" s="212">
        <v>7452</v>
      </c>
      <c r="AM389" s="213">
        <f t="shared" si="54"/>
        <v>1863</v>
      </c>
      <c r="AN389" s="214">
        <v>199</v>
      </c>
      <c r="AO389" s="218">
        <v>12065</v>
      </c>
      <c r="AP389" s="167">
        <f t="shared" si="52"/>
        <v>3016.25</v>
      </c>
      <c r="AQ389" s="247">
        <v>135</v>
      </c>
      <c r="AR389" s="247">
        <v>8717</v>
      </c>
      <c r="AS389" s="253">
        <f t="shared" si="55"/>
        <v>2179.25</v>
      </c>
    </row>
    <row r="390" spans="1:45" ht="15.75" customHeight="1">
      <c r="A390" s="1">
        <v>388</v>
      </c>
      <c r="B390" s="219" t="s">
        <v>1407</v>
      </c>
      <c r="C390" s="1" t="str">
        <f>VLOOKUP(B390,Remark!G:H,2,0)</f>
        <v>BANA</v>
      </c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220"/>
      <c r="AG390" s="220"/>
      <c r="AH390" s="167">
        <v>3</v>
      </c>
      <c r="AI390" s="167">
        <v>197</v>
      </c>
      <c r="AJ390" s="211">
        <f t="shared" si="53"/>
        <v>49.25</v>
      </c>
      <c r="AK390" s="212">
        <v>77</v>
      </c>
      <c r="AL390" s="212">
        <v>5523</v>
      </c>
      <c r="AM390" s="213">
        <f t="shared" si="54"/>
        <v>1380.75</v>
      </c>
      <c r="AN390" s="214">
        <v>136</v>
      </c>
      <c r="AO390" s="218">
        <v>9128</v>
      </c>
      <c r="AP390" s="167">
        <f t="shared" si="52"/>
        <v>2282</v>
      </c>
      <c r="AQ390" s="247">
        <v>153</v>
      </c>
      <c r="AR390" s="247">
        <v>10851</v>
      </c>
      <c r="AS390" s="253">
        <f t="shared" si="55"/>
        <v>2712.75</v>
      </c>
    </row>
    <row r="391" spans="1:45" ht="15.75" customHeight="1">
      <c r="A391" s="1">
        <v>389</v>
      </c>
      <c r="B391" s="219" t="s">
        <v>1408</v>
      </c>
      <c r="C391" s="1" t="str">
        <f>VLOOKUP(B391,Remark!G:H,2,0)</f>
        <v>BPEE</v>
      </c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220"/>
      <c r="AG391" s="220"/>
      <c r="AH391" s="167">
        <v>2</v>
      </c>
      <c r="AI391" s="167">
        <v>118</v>
      </c>
      <c r="AJ391" s="211">
        <f t="shared" si="53"/>
        <v>29.5</v>
      </c>
      <c r="AK391" s="212">
        <v>75</v>
      </c>
      <c r="AL391" s="212">
        <v>4505</v>
      </c>
      <c r="AM391" s="213">
        <f t="shared" si="54"/>
        <v>1126.25</v>
      </c>
      <c r="AN391" s="214">
        <v>127</v>
      </c>
      <c r="AO391" s="218">
        <v>9201</v>
      </c>
      <c r="AP391" s="167">
        <f t="shared" si="52"/>
        <v>2300.25</v>
      </c>
      <c r="AQ391" s="247">
        <v>88</v>
      </c>
      <c r="AR391" s="247">
        <v>6156</v>
      </c>
      <c r="AS391" s="253">
        <f t="shared" si="55"/>
        <v>1539</v>
      </c>
    </row>
    <row r="392" spans="1:45" ht="15.75" customHeight="1">
      <c r="A392" s="1">
        <v>390</v>
      </c>
      <c r="B392" s="219" t="s">
        <v>1409</v>
      </c>
      <c r="C392" s="1" t="str">
        <f>VLOOKUP(B392,Remark!G:H,2,0)</f>
        <v>TEPA</v>
      </c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220"/>
      <c r="AG392" s="220"/>
      <c r="AH392" s="167">
        <v>7</v>
      </c>
      <c r="AI392" s="167">
        <v>405</v>
      </c>
      <c r="AJ392" s="211">
        <f t="shared" si="53"/>
        <v>101.25</v>
      </c>
      <c r="AK392" s="212">
        <v>37</v>
      </c>
      <c r="AL392" s="212">
        <v>2423</v>
      </c>
      <c r="AM392" s="213">
        <f t="shared" si="54"/>
        <v>605.75</v>
      </c>
      <c r="AN392" s="214">
        <v>63</v>
      </c>
      <c r="AO392" s="218">
        <v>4373</v>
      </c>
      <c r="AP392" s="167">
        <f t="shared" si="52"/>
        <v>1093.25</v>
      </c>
      <c r="AQ392" s="247">
        <v>103</v>
      </c>
      <c r="AR392" s="247">
        <v>7097</v>
      </c>
      <c r="AS392" s="253">
        <f t="shared" si="55"/>
        <v>1774.25</v>
      </c>
    </row>
    <row r="393" spans="1:45" ht="15.75" customHeight="1">
      <c r="A393" s="1">
        <v>391</v>
      </c>
      <c r="B393" s="180" t="s">
        <v>1410</v>
      </c>
      <c r="C393" s="1" t="str">
        <f>VLOOKUP(B393,Remark!G:H,2,0)</f>
        <v>TEPA</v>
      </c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220"/>
      <c r="AG393" s="220"/>
      <c r="AH393" s="167">
        <v>4</v>
      </c>
      <c r="AI393" s="167">
        <v>356</v>
      </c>
      <c r="AJ393" s="211">
        <f t="shared" si="53"/>
        <v>89</v>
      </c>
      <c r="AK393" s="212">
        <v>58</v>
      </c>
      <c r="AL393" s="212">
        <v>3246</v>
      </c>
      <c r="AM393" s="213">
        <f t="shared" si="54"/>
        <v>811.5</v>
      </c>
      <c r="AN393" s="214">
        <v>81</v>
      </c>
      <c r="AO393" s="218">
        <v>4779</v>
      </c>
      <c r="AP393" s="167">
        <f t="shared" si="52"/>
        <v>1194.75</v>
      </c>
      <c r="AQ393" s="247">
        <v>81</v>
      </c>
      <c r="AR393" s="247">
        <v>4811</v>
      </c>
      <c r="AS393" s="253">
        <f t="shared" si="55"/>
        <v>1202.75</v>
      </c>
    </row>
    <row r="394" spans="1:45" ht="15.75" customHeight="1">
      <c r="A394" s="1">
        <v>392</v>
      </c>
      <c r="B394" s="180" t="s">
        <v>1411</v>
      </c>
      <c r="C394" s="1" t="str">
        <f>VLOOKUP(B394,Remark!G:H,2,0)</f>
        <v>TEPA</v>
      </c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220"/>
      <c r="AG394" s="220"/>
      <c r="AH394" s="167">
        <v>4</v>
      </c>
      <c r="AI394" s="167">
        <v>316</v>
      </c>
      <c r="AJ394" s="211">
        <f t="shared" si="53"/>
        <v>79</v>
      </c>
      <c r="AK394" s="212">
        <v>74</v>
      </c>
      <c r="AL394" s="212">
        <v>4890</v>
      </c>
      <c r="AM394" s="213">
        <f t="shared" si="54"/>
        <v>1222.5</v>
      </c>
      <c r="AN394" s="214">
        <v>99</v>
      </c>
      <c r="AO394" s="218">
        <v>6669</v>
      </c>
      <c r="AP394" s="167">
        <f t="shared" si="52"/>
        <v>1667.25</v>
      </c>
      <c r="AQ394" s="247">
        <v>72</v>
      </c>
      <c r="AR394" s="247">
        <v>4360</v>
      </c>
      <c r="AS394" s="253">
        <f t="shared" si="55"/>
        <v>1090</v>
      </c>
    </row>
    <row r="395" spans="1:45" ht="15.75" customHeight="1">
      <c r="A395" s="1">
        <v>393</v>
      </c>
      <c r="B395" s="180" t="s">
        <v>1412</v>
      </c>
      <c r="C395" s="1" t="str">
        <f>VLOOKUP(B395,Remark!G:H,2,0)</f>
        <v>SMUT</v>
      </c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220"/>
      <c r="AG395" s="220"/>
      <c r="AH395" s="167">
        <v>1</v>
      </c>
      <c r="AI395" s="167">
        <v>59</v>
      </c>
      <c r="AJ395" s="211">
        <f t="shared" si="53"/>
        <v>14.75</v>
      </c>
      <c r="AK395" s="212">
        <v>9</v>
      </c>
      <c r="AL395" s="212">
        <v>627</v>
      </c>
      <c r="AM395" s="213">
        <f t="shared" si="54"/>
        <v>156.75</v>
      </c>
      <c r="AN395" s="214">
        <v>35</v>
      </c>
      <c r="AO395" s="218">
        <v>2525</v>
      </c>
      <c r="AP395" s="167">
        <f t="shared" si="52"/>
        <v>631.25</v>
      </c>
      <c r="AQ395" s="247">
        <v>36</v>
      </c>
      <c r="AR395" s="247">
        <v>2012</v>
      </c>
      <c r="AS395" s="253">
        <f t="shared" si="55"/>
        <v>503</v>
      </c>
    </row>
    <row r="396" spans="1:45" ht="15.75" customHeight="1">
      <c r="A396" s="1">
        <v>394</v>
      </c>
      <c r="B396" s="180" t="s">
        <v>1413</v>
      </c>
      <c r="C396" s="1" t="str">
        <f>VLOOKUP(B396,Remark!G:H,2,0)</f>
        <v>TEPA</v>
      </c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220"/>
      <c r="AG396" s="220"/>
      <c r="AH396" s="167">
        <v>2</v>
      </c>
      <c r="AI396" s="167">
        <v>94</v>
      </c>
      <c r="AJ396" s="211">
        <f t="shared" si="53"/>
        <v>23.5</v>
      </c>
      <c r="AK396" s="212">
        <v>39</v>
      </c>
      <c r="AL396" s="212">
        <v>2185</v>
      </c>
      <c r="AM396" s="213">
        <f t="shared" si="54"/>
        <v>546.25</v>
      </c>
      <c r="AN396" s="214">
        <v>46</v>
      </c>
      <c r="AO396" s="218">
        <v>2562</v>
      </c>
      <c r="AP396" s="167">
        <f t="shared" si="52"/>
        <v>640.5</v>
      </c>
      <c r="AQ396" s="247">
        <v>45</v>
      </c>
      <c r="AR396" s="247">
        <v>3239</v>
      </c>
      <c r="AS396" s="253">
        <f t="shared" si="55"/>
        <v>809.75</v>
      </c>
    </row>
    <row r="397" spans="1:45" ht="15.75" customHeight="1">
      <c r="A397" s="1">
        <v>395</v>
      </c>
      <c r="B397" s="180" t="s">
        <v>1414</v>
      </c>
      <c r="C397" s="1" t="str">
        <f>VLOOKUP(B397,Remark!G:H,2,0)</f>
        <v>BAPU</v>
      </c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220"/>
      <c r="AG397" s="220"/>
      <c r="AH397" s="167">
        <v>2</v>
      </c>
      <c r="AI397" s="167">
        <v>178</v>
      </c>
      <c r="AJ397" s="211">
        <f t="shared" si="53"/>
        <v>44.5</v>
      </c>
      <c r="AK397" s="70">
        <v>20</v>
      </c>
      <c r="AL397" s="70">
        <v>1548</v>
      </c>
      <c r="AM397" s="213">
        <f t="shared" si="54"/>
        <v>387</v>
      </c>
      <c r="AN397" s="214">
        <v>35</v>
      </c>
      <c r="AO397" s="218">
        <v>2249</v>
      </c>
      <c r="AP397" s="167">
        <f t="shared" si="52"/>
        <v>562.25</v>
      </c>
      <c r="AQ397" s="247">
        <v>20</v>
      </c>
      <c r="AR397" s="247">
        <v>1104</v>
      </c>
      <c r="AS397" s="253">
        <f t="shared" si="55"/>
        <v>276</v>
      </c>
    </row>
    <row r="398" spans="1:45" ht="15.75" customHeight="1">
      <c r="A398" s="1">
        <v>396</v>
      </c>
      <c r="B398" s="180" t="s">
        <v>1415</v>
      </c>
      <c r="C398" s="1" t="str">
        <f>VLOOKUP(B398,Remark!G:H,2,0)</f>
        <v>BAPU</v>
      </c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220"/>
      <c r="AG398" s="220"/>
      <c r="AH398" s="167">
        <v>1</v>
      </c>
      <c r="AI398" s="167">
        <v>59</v>
      </c>
      <c r="AJ398" s="211">
        <f t="shared" si="53"/>
        <v>14.75</v>
      </c>
      <c r="AK398" s="70">
        <v>70</v>
      </c>
      <c r="AL398" s="70">
        <v>3934</v>
      </c>
      <c r="AM398" s="213">
        <f t="shared" si="54"/>
        <v>983.5</v>
      </c>
      <c r="AN398" s="214">
        <v>206</v>
      </c>
      <c r="AO398" s="218">
        <v>11130</v>
      </c>
      <c r="AP398" s="167">
        <f t="shared" si="52"/>
        <v>2782.5</v>
      </c>
      <c r="AQ398" s="247">
        <v>72</v>
      </c>
      <c r="AR398" s="247">
        <v>4780</v>
      </c>
      <c r="AS398" s="253">
        <f t="shared" si="55"/>
        <v>1195</v>
      </c>
    </row>
    <row r="399" spans="1:45" ht="15.75" customHeight="1">
      <c r="A399" s="1">
        <v>397</v>
      </c>
      <c r="B399" s="180" t="s">
        <v>1416</v>
      </c>
      <c r="C399" s="1" t="str">
        <f>VLOOKUP(B399,Remark!G:H,2,0)</f>
        <v>BAPU</v>
      </c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220"/>
      <c r="AG399" s="220"/>
      <c r="AH399" s="167">
        <v>0</v>
      </c>
      <c r="AI399" s="167">
        <v>0</v>
      </c>
      <c r="AJ399" s="211">
        <f t="shared" si="53"/>
        <v>0</v>
      </c>
      <c r="AK399" s="70">
        <v>38</v>
      </c>
      <c r="AL399" s="70">
        <v>2450</v>
      </c>
      <c r="AM399" s="213">
        <f t="shared" si="54"/>
        <v>612.5</v>
      </c>
      <c r="AN399" s="214">
        <v>64</v>
      </c>
      <c r="AO399" s="218">
        <v>3968</v>
      </c>
      <c r="AP399" s="167">
        <f t="shared" si="52"/>
        <v>992</v>
      </c>
      <c r="AQ399" s="247">
        <v>78</v>
      </c>
      <c r="AR399" s="247">
        <v>5282</v>
      </c>
      <c r="AS399" s="253">
        <f t="shared" si="55"/>
        <v>1320.5</v>
      </c>
    </row>
    <row r="400" spans="1:45" ht="15.75" customHeight="1">
      <c r="A400" s="1">
        <v>398</v>
      </c>
      <c r="B400" s="180" t="s">
        <v>1365</v>
      </c>
      <c r="C400" s="1" t="str">
        <f>VLOOKUP(B400,Remark!G:H,2,0)</f>
        <v>Kerry</v>
      </c>
      <c r="D400" s="186"/>
      <c r="E400" s="186"/>
      <c r="F400" s="186"/>
      <c r="G400" s="186"/>
      <c r="H400" s="186"/>
      <c r="I400" s="186"/>
      <c r="J400" s="186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  <c r="U400" s="186"/>
      <c r="V400" s="186"/>
      <c r="W400" s="186"/>
      <c r="X400" s="186"/>
      <c r="Y400" s="186"/>
      <c r="Z400" s="186"/>
      <c r="AA400" s="186"/>
      <c r="AB400" s="186"/>
      <c r="AC400" s="186"/>
      <c r="AD400" s="186"/>
      <c r="AE400" s="186"/>
      <c r="AF400" s="214"/>
      <c r="AG400" s="214"/>
      <c r="AH400" s="167">
        <v>141</v>
      </c>
      <c r="AI400" s="167">
        <v>8927</v>
      </c>
      <c r="AJ400" s="167">
        <f t="shared" si="53"/>
        <v>2231.75</v>
      </c>
      <c r="AK400" s="70">
        <v>174</v>
      </c>
      <c r="AL400" s="70">
        <v>12006</v>
      </c>
      <c r="AM400" s="213">
        <f t="shared" si="54"/>
        <v>3001.5</v>
      </c>
      <c r="AN400" s="214">
        <v>192</v>
      </c>
      <c r="AO400" s="218">
        <v>12976</v>
      </c>
      <c r="AP400" s="167">
        <f t="shared" si="52"/>
        <v>3244</v>
      </c>
      <c r="AQ400" s="247">
        <v>245</v>
      </c>
      <c r="AR400" s="247">
        <v>15823</v>
      </c>
      <c r="AS400" s="253">
        <f t="shared" si="55"/>
        <v>3955.75</v>
      </c>
    </row>
    <row r="401" spans="1:47" s="105" customFormat="1" ht="15.75" customHeight="1">
      <c r="A401" s="1">
        <v>399</v>
      </c>
      <c r="B401" s="180" t="s">
        <v>1560</v>
      </c>
      <c r="C401" s="1" t="str">
        <f>VLOOKUP(B401,Remark!G:H,2,0)</f>
        <v>HPPY</v>
      </c>
      <c r="D401" s="186"/>
      <c r="E401" s="186"/>
      <c r="F401" s="186"/>
      <c r="G401" s="186"/>
      <c r="H401" s="186"/>
      <c r="I401" s="186"/>
      <c r="J401" s="186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  <c r="U401" s="186"/>
      <c r="V401" s="186"/>
      <c r="W401" s="186"/>
      <c r="X401" s="186"/>
      <c r="Y401" s="186"/>
      <c r="Z401" s="186"/>
      <c r="AA401" s="186"/>
      <c r="AB401" s="186"/>
      <c r="AC401" s="186"/>
      <c r="AD401" s="186"/>
      <c r="AE401" s="186"/>
      <c r="AF401" s="214"/>
      <c r="AG401" s="214"/>
      <c r="AH401" s="167"/>
      <c r="AI401" s="167"/>
      <c r="AJ401" s="167"/>
      <c r="AK401" s="70">
        <v>718</v>
      </c>
      <c r="AL401" s="70">
        <v>50614</v>
      </c>
      <c r="AM401" s="213">
        <f t="shared" si="54"/>
        <v>12653.5</v>
      </c>
      <c r="AN401" s="214"/>
      <c r="AO401" s="218"/>
      <c r="AP401" s="167">
        <f t="shared" si="52"/>
        <v>0</v>
      </c>
      <c r="AQ401" s="247">
        <v>0</v>
      </c>
      <c r="AR401" s="247">
        <v>0</v>
      </c>
      <c r="AS401" s="253">
        <f t="shared" si="55"/>
        <v>0</v>
      </c>
      <c r="AT401" s="62"/>
      <c r="AU401" s="62"/>
    </row>
    <row r="402" spans="1:47" ht="15.75" customHeight="1">
      <c r="A402" s="1">
        <v>400</v>
      </c>
      <c r="B402" s="222" t="s">
        <v>1756</v>
      </c>
      <c r="C402" s="1" t="str">
        <f>VLOOKUP(B402,Remark!G:H,2,0)</f>
        <v>Kerry</v>
      </c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  <c r="AA402" s="105"/>
      <c r="AB402" s="105"/>
      <c r="AC402" s="105"/>
      <c r="AD402" s="105"/>
      <c r="AE402" s="105"/>
      <c r="AF402" s="105"/>
      <c r="AG402" s="105"/>
      <c r="AH402" s="105"/>
      <c r="AI402" s="105"/>
      <c r="AJ402" s="105"/>
      <c r="AK402" s="105"/>
      <c r="AL402" s="105"/>
      <c r="AM402" s="213">
        <f t="shared" si="54"/>
        <v>0</v>
      </c>
      <c r="AN402" s="223">
        <v>26</v>
      </c>
      <c r="AO402" s="223">
        <v>1626</v>
      </c>
      <c r="AP402" s="167">
        <f t="shared" si="52"/>
        <v>406.5</v>
      </c>
      <c r="AQ402" s="247">
        <v>160</v>
      </c>
      <c r="AR402" s="247">
        <v>9856</v>
      </c>
      <c r="AS402" s="253">
        <f t="shared" si="55"/>
        <v>2464</v>
      </c>
    </row>
    <row r="403" spans="1:47" ht="15.75" customHeight="1">
      <c r="A403" s="1">
        <v>401</v>
      </c>
      <c r="B403" s="222" t="s">
        <v>1757</v>
      </c>
      <c r="C403" s="1" t="str">
        <f>VLOOKUP(B403,Remark!G:H,2,0)</f>
        <v>Kerry</v>
      </c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  <c r="AA403" s="105"/>
      <c r="AB403" s="105"/>
      <c r="AC403" s="105"/>
      <c r="AD403" s="105"/>
      <c r="AE403" s="105"/>
      <c r="AF403" s="105"/>
      <c r="AG403" s="105"/>
      <c r="AH403" s="105"/>
      <c r="AI403" s="105"/>
      <c r="AJ403" s="105"/>
      <c r="AK403" s="105"/>
      <c r="AL403" s="105"/>
      <c r="AM403" s="213">
        <f t="shared" si="54"/>
        <v>0</v>
      </c>
      <c r="AN403" s="223">
        <v>21</v>
      </c>
      <c r="AO403" s="223">
        <v>1023</v>
      </c>
      <c r="AP403" s="167">
        <f t="shared" si="52"/>
        <v>255.75</v>
      </c>
      <c r="AQ403" s="247">
        <v>130</v>
      </c>
      <c r="AR403" s="247">
        <v>8470</v>
      </c>
      <c r="AS403" s="253">
        <f t="shared" si="55"/>
        <v>2117.5</v>
      </c>
    </row>
    <row r="404" spans="1:47" ht="15.75" customHeight="1">
      <c r="A404" s="1">
        <v>402</v>
      </c>
      <c r="B404" s="248" t="s">
        <v>1935</v>
      </c>
      <c r="C404" s="249" t="s">
        <v>34</v>
      </c>
      <c r="D404" s="250"/>
      <c r="E404" s="250"/>
      <c r="F404" s="250"/>
      <c r="G404" s="250"/>
      <c r="H404" s="250"/>
      <c r="I404" s="250"/>
      <c r="J404" s="250"/>
      <c r="K404" s="250"/>
      <c r="L404" s="250"/>
      <c r="M404" s="250"/>
      <c r="N404" s="250"/>
      <c r="O404" s="250"/>
      <c r="P404" s="250"/>
      <c r="Q404" s="250"/>
      <c r="R404" s="250"/>
      <c r="S404" s="250"/>
      <c r="T404" s="250"/>
      <c r="U404" s="250"/>
      <c r="V404" s="250"/>
      <c r="W404" s="250"/>
      <c r="X404" s="250"/>
      <c r="Y404" s="250"/>
      <c r="Z404" s="250"/>
      <c r="AA404" s="250"/>
      <c r="AB404" s="250"/>
      <c r="AC404" s="250"/>
      <c r="AD404" s="250"/>
      <c r="AE404" s="250"/>
      <c r="AF404" s="250"/>
      <c r="AG404" s="250"/>
      <c r="AH404" s="250"/>
      <c r="AI404" s="250"/>
      <c r="AJ404" s="250"/>
      <c r="AK404" s="250"/>
      <c r="AL404" s="250"/>
      <c r="AM404" s="251"/>
      <c r="AN404" s="252"/>
      <c r="AO404" s="252"/>
      <c r="AP404" s="211"/>
      <c r="AQ404" s="247">
        <v>29</v>
      </c>
      <c r="AR404" s="247">
        <v>1771</v>
      </c>
      <c r="AS404" s="246">
        <f t="shared" si="55"/>
        <v>442.75</v>
      </c>
    </row>
    <row r="405" spans="1:47" ht="15.75" customHeight="1">
      <c r="A405" s="1">
        <v>403</v>
      </c>
      <c r="B405" s="248" t="s">
        <v>1936</v>
      </c>
      <c r="C405" s="249" t="s">
        <v>310</v>
      </c>
      <c r="D405" s="250"/>
      <c r="E405" s="250"/>
      <c r="F405" s="250"/>
      <c r="G405" s="250"/>
      <c r="H405" s="250"/>
      <c r="I405" s="250"/>
      <c r="J405" s="250"/>
      <c r="K405" s="250"/>
      <c r="L405" s="250"/>
      <c r="M405" s="250"/>
      <c r="N405" s="250"/>
      <c r="O405" s="250"/>
      <c r="P405" s="250"/>
      <c r="Q405" s="250"/>
      <c r="R405" s="250"/>
      <c r="S405" s="250"/>
      <c r="T405" s="250"/>
      <c r="U405" s="250"/>
      <c r="V405" s="250"/>
      <c r="W405" s="250"/>
      <c r="X405" s="250"/>
      <c r="Y405" s="250"/>
      <c r="Z405" s="250"/>
      <c r="AA405" s="250"/>
      <c r="AB405" s="250"/>
      <c r="AC405" s="250"/>
      <c r="AD405" s="250"/>
      <c r="AE405" s="250"/>
      <c r="AF405" s="250"/>
      <c r="AG405" s="250"/>
      <c r="AH405" s="250"/>
      <c r="AI405" s="250"/>
      <c r="AJ405" s="250"/>
      <c r="AK405" s="250"/>
      <c r="AL405" s="250"/>
      <c r="AM405" s="251"/>
      <c r="AN405" s="252"/>
      <c r="AO405" s="252"/>
      <c r="AP405" s="211"/>
      <c r="AQ405" s="247">
        <v>192</v>
      </c>
      <c r="AR405" s="247">
        <v>12008</v>
      </c>
      <c r="AS405" s="246">
        <f t="shared" si="55"/>
        <v>3002</v>
      </c>
    </row>
    <row r="406" spans="1:47" ht="15.75" customHeight="1">
      <c r="A406" s="301" t="s">
        <v>924</v>
      </c>
      <c r="B406" s="302"/>
      <c r="C406" s="303"/>
      <c r="D406" s="41">
        <f t="shared" ref="D406:AD406" si="56">SUM(D3:D279)</f>
        <v>113</v>
      </c>
      <c r="E406" s="41">
        <f t="shared" si="56"/>
        <v>7515</v>
      </c>
      <c r="F406" s="41">
        <f t="shared" si="56"/>
        <v>1878.75</v>
      </c>
      <c r="G406" s="41">
        <f t="shared" si="56"/>
        <v>146</v>
      </c>
      <c r="H406" s="41">
        <f t="shared" si="56"/>
        <v>9994</v>
      </c>
      <c r="I406" s="41">
        <f t="shared" si="56"/>
        <v>2498.5</v>
      </c>
      <c r="J406" s="41">
        <f t="shared" si="56"/>
        <v>278</v>
      </c>
      <c r="K406" s="41">
        <f t="shared" si="56"/>
        <v>19946</v>
      </c>
      <c r="L406" s="41">
        <f t="shared" si="56"/>
        <v>4986.5</v>
      </c>
      <c r="M406" s="41">
        <f t="shared" si="56"/>
        <v>460</v>
      </c>
      <c r="N406" s="41">
        <f t="shared" si="56"/>
        <v>31836</v>
      </c>
      <c r="O406" s="41">
        <f t="shared" si="56"/>
        <v>7959</v>
      </c>
      <c r="P406" s="41">
        <f t="shared" si="56"/>
        <v>737</v>
      </c>
      <c r="Q406" s="41">
        <f t="shared" si="56"/>
        <v>50055</v>
      </c>
      <c r="R406" s="41">
        <f t="shared" si="56"/>
        <v>12513.75</v>
      </c>
      <c r="S406" s="41">
        <f t="shared" si="56"/>
        <v>3117</v>
      </c>
      <c r="T406" s="41">
        <f t="shared" si="56"/>
        <v>221898</v>
      </c>
      <c r="U406" s="41">
        <f t="shared" si="56"/>
        <v>55474.5</v>
      </c>
      <c r="V406" s="41">
        <f t="shared" si="56"/>
        <v>7424</v>
      </c>
      <c r="W406" s="41">
        <f t="shared" si="56"/>
        <v>513724</v>
      </c>
      <c r="X406" s="41">
        <f t="shared" si="56"/>
        <v>128431</v>
      </c>
      <c r="Y406" s="41">
        <f t="shared" si="56"/>
        <v>18200</v>
      </c>
      <c r="Z406" s="41">
        <f t="shared" si="56"/>
        <v>1261520</v>
      </c>
      <c r="AA406" s="41">
        <f t="shared" si="56"/>
        <v>315380</v>
      </c>
      <c r="AB406" s="41">
        <f t="shared" si="56"/>
        <v>26425</v>
      </c>
      <c r="AC406" s="41">
        <f t="shared" si="56"/>
        <v>1771147</v>
      </c>
      <c r="AD406" s="224">
        <f t="shared" si="56"/>
        <v>442786.75</v>
      </c>
      <c r="AE406" s="224">
        <f t="shared" ref="AE406:AJ406" si="57">SUM(AE3:AE400)</f>
        <v>38653</v>
      </c>
      <c r="AF406" s="225">
        <f t="shared" si="57"/>
        <v>2561331</v>
      </c>
      <c r="AG406" s="225">
        <f t="shared" si="57"/>
        <v>640332.75</v>
      </c>
      <c r="AH406" s="225">
        <f t="shared" si="57"/>
        <v>51782</v>
      </c>
      <c r="AI406" s="225">
        <f t="shared" si="57"/>
        <v>3212582</v>
      </c>
      <c r="AJ406" s="225">
        <f t="shared" si="57"/>
        <v>803145.5</v>
      </c>
      <c r="AK406" s="225">
        <f>SUM(AK3:AK401)</f>
        <v>60873</v>
      </c>
      <c r="AL406" s="225">
        <f>SUM(AL3:AL401)</f>
        <v>3853191</v>
      </c>
      <c r="AM406" s="225">
        <f>SUM(AM3:AM401)</f>
        <v>963297.75</v>
      </c>
      <c r="AN406" s="225">
        <f>SUM(AN3:AN403)</f>
        <v>68911</v>
      </c>
      <c r="AO406" s="225">
        <f t="shared" ref="AO406:AP406" si="58">SUM(AO3:AO403)</f>
        <v>4502089</v>
      </c>
      <c r="AP406" s="225">
        <f t="shared" si="58"/>
        <v>1125522.25</v>
      </c>
      <c r="AQ406" s="259">
        <f>SUM(AQ3:AQ405)</f>
        <v>61667</v>
      </c>
      <c r="AR406" s="258">
        <f>SUM(AR3:AR405)</f>
        <v>4081337</v>
      </c>
      <c r="AS406" s="259">
        <f>SUM(AS3:AS405)</f>
        <v>1020334.25</v>
      </c>
    </row>
    <row r="407" spans="1:47" ht="15.75" customHeight="1">
      <c r="AR407" s="242"/>
    </row>
  </sheetData>
  <autoFilter ref="A2:AJ2" xr:uid="{00000000-0009-0000-0000-000002000000}"/>
  <mergeCells count="18">
    <mergeCell ref="AN1:AP1"/>
    <mergeCell ref="AK1:AM1"/>
    <mergeCell ref="AH1:AJ1"/>
    <mergeCell ref="AQ1:AS1"/>
    <mergeCell ref="A406:C406"/>
    <mergeCell ref="AE1:AG1"/>
    <mergeCell ref="AB1:AD1"/>
    <mergeCell ref="A1:A2"/>
    <mergeCell ref="B1:B2"/>
    <mergeCell ref="C1:C2"/>
    <mergeCell ref="D1:F1"/>
    <mergeCell ref="J1:L1"/>
    <mergeCell ref="G1:I1"/>
    <mergeCell ref="M1:O1"/>
    <mergeCell ref="P1:R1"/>
    <mergeCell ref="S1:U1"/>
    <mergeCell ref="V1:X1"/>
    <mergeCell ref="Y1:AA1"/>
  </mergeCells>
  <pageMargins left="0.7" right="0.7" top="0.75" bottom="0.75" header="0.3" footer="0.3"/>
  <pageSetup paperSize="26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CC"/>
  </sheetPr>
  <dimension ref="A1:U44"/>
  <sheetViews>
    <sheetView showGridLines="0" topLeftCell="A21" zoomScale="90" zoomScaleNormal="90" workbookViewId="0">
      <selection activeCell="U45" sqref="U45"/>
    </sheetView>
  </sheetViews>
  <sheetFormatPr defaultColWidth="9.140625" defaultRowHeight="15" customHeight="1"/>
  <cols>
    <col min="1" max="1" width="11" style="19" customWidth="1"/>
    <col min="2" max="2" width="33.140625" style="19" customWidth="1"/>
    <col min="3" max="3" width="8.140625" style="19" customWidth="1"/>
    <col min="4" max="7" width="10" style="19" hidden="1" customWidth="1"/>
    <col min="8" max="9" width="11" style="19" hidden="1" customWidth="1"/>
    <col min="10" max="10" width="0" style="19" hidden="1" customWidth="1"/>
    <col min="11" max="11" width="9.85546875" style="19" hidden="1" customWidth="1"/>
    <col min="12" max="12" width="9" style="19" hidden="1" customWidth="1"/>
    <col min="13" max="15" width="9.7109375" style="19" hidden="1" customWidth="1"/>
    <col min="16" max="16" width="9.140625" style="19" hidden="1" customWidth="1"/>
    <col min="17" max="17" width="10.85546875" style="19" hidden="1" customWidth="1"/>
    <col min="18" max="18" width="11" style="19" hidden="1" customWidth="1"/>
    <col min="19" max="19" width="9.42578125" style="19" bestFit="1" customWidth="1"/>
    <col min="20" max="20" width="11" style="19" bestFit="1" customWidth="1"/>
    <col min="21" max="21" width="12" style="19" customWidth="1"/>
    <col min="22" max="16384" width="9.140625" style="19"/>
  </cols>
  <sheetData>
    <row r="1" spans="1:21" ht="15" customHeight="1">
      <c r="A1" s="318" t="s">
        <v>0</v>
      </c>
      <c r="B1" s="319" t="s">
        <v>2</v>
      </c>
      <c r="C1" s="318" t="s">
        <v>1</v>
      </c>
      <c r="D1" s="316">
        <v>43040</v>
      </c>
      <c r="E1" s="317"/>
      <c r="F1" s="317"/>
      <c r="G1" s="312">
        <v>43070</v>
      </c>
      <c r="H1" s="312"/>
      <c r="I1" s="312"/>
      <c r="J1" s="312">
        <v>43101</v>
      </c>
      <c r="K1" s="312"/>
      <c r="L1" s="312"/>
      <c r="M1" s="312">
        <v>43132</v>
      </c>
      <c r="N1" s="312"/>
      <c r="O1" s="312"/>
      <c r="P1" s="312">
        <v>43160</v>
      </c>
      <c r="Q1" s="312"/>
      <c r="R1" s="312"/>
      <c r="S1" s="312">
        <v>43191</v>
      </c>
      <c r="T1" s="312"/>
      <c r="U1" s="312"/>
    </row>
    <row r="2" spans="1:21" ht="15" customHeight="1">
      <c r="A2" s="318"/>
      <c r="B2" s="319"/>
      <c r="C2" s="318"/>
      <c r="D2" s="92" t="s">
        <v>923</v>
      </c>
      <c r="E2" s="92" t="s">
        <v>922</v>
      </c>
      <c r="F2" s="93">
        <v>0.25</v>
      </c>
      <c r="G2" s="92" t="s">
        <v>923</v>
      </c>
      <c r="H2" s="92" t="s">
        <v>922</v>
      </c>
      <c r="I2" s="93">
        <v>0.25</v>
      </c>
      <c r="J2" s="123" t="s">
        <v>923</v>
      </c>
      <c r="K2" s="123" t="s">
        <v>922</v>
      </c>
      <c r="L2" s="93">
        <v>0.25</v>
      </c>
      <c r="M2" s="159" t="s">
        <v>923</v>
      </c>
      <c r="N2" s="159" t="s">
        <v>922</v>
      </c>
      <c r="O2" s="93">
        <v>0.25</v>
      </c>
      <c r="P2" s="195" t="s">
        <v>923</v>
      </c>
      <c r="Q2" s="195" t="s">
        <v>922</v>
      </c>
      <c r="R2" s="93">
        <v>0.25</v>
      </c>
      <c r="S2" s="237" t="s">
        <v>923</v>
      </c>
      <c r="T2" s="237" t="s">
        <v>922</v>
      </c>
      <c r="U2" s="93">
        <v>0.25</v>
      </c>
    </row>
    <row r="3" spans="1:21" ht="15" customHeight="1">
      <c r="A3" s="46" t="s">
        <v>919</v>
      </c>
      <c r="B3" s="12" t="s">
        <v>1668</v>
      </c>
      <c r="C3" s="96" t="str">
        <f>VLOOKUP(B3,Remark!O:P,2,0)</f>
        <v>BANA</v>
      </c>
      <c r="D3" s="47">
        <v>172</v>
      </c>
      <c r="E3" s="47">
        <v>13988</v>
      </c>
      <c r="F3" s="66">
        <f>E3*25%</f>
        <v>3497</v>
      </c>
      <c r="G3" s="85">
        <v>407</v>
      </c>
      <c r="H3" s="85">
        <v>38591</v>
      </c>
      <c r="I3" s="86">
        <f>H3*25%</f>
        <v>9647.75</v>
      </c>
      <c r="J3" s="47">
        <v>430</v>
      </c>
      <c r="K3" s="47">
        <v>36278</v>
      </c>
      <c r="L3" s="86">
        <f>K3*25%</f>
        <v>9069.5</v>
      </c>
      <c r="M3" s="70">
        <v>487</v>
      </c>
      <c r="N3" s="11">
        <v>41813</v>
      </c>
      <c r="O3" s="86">
        <f>N3*25%</f>
        <v>10453.25</v>
      </c>
      <c r="P3" s="110">
        <v>439</v>
      </c>
      <c r="Q3" s="110">
        <v>40833</v>
      </c>
      <c r="R3" s="86">
        <f>Q3*25%</f>
        <v>10208.25</v>
      </c>
      <c r="S3" s="256">
        <v>173</v>
      </c>
      <c r="T3" s="256">
        <v>15055</v>
      </c>
      <c r="U3" s="257">
        <f>T3*25%</f>
        <v>3763.75</v>
      </c>
    </row>
    <row r="4" spans="1:21" ht="15" customHeight="1">
      <c r="A4" s="46" t="s">
        <v>920</v>
      </c>
      <c r="B4" s="12" t="s">
        <v>1669</v>
      </c>
      <c r="C4" s="96" t="str">
        <f>VLOOKUP(B4,Remark!O:P,2,0)</f>
        <v>Kerry</v>
      </c>
      <c r="D4" s="47">
        <v>822</v>
      </c>
      <c r="E4" s="47">
        <v>67772</v>
      </c>
      <c r="F4" s="66">
        <f t="shared" ref="F4" si="0">E4*25%</f>
        <v>16943</v>
      </c>
      <c r="G4" s="85">
        <v>1447</v>
      </c>
      <c r="H4" s="85">
        <v>107455</v>
      </c>
      <c r="I4" s="86">
        <f>H4*25%</f>
        <v>26863.75</v>
      </c>
      <c r="J4" s="47">
        <v>1767</v>
      </c>
      <c r="K4" s="47">
        <v>138421</v>
      </c>
      <c r="L4" s="86">
        <f>K4*25%</f>
        <v>34605.25</v>
      </c>
      <c r="M4" s="70">
        <v>1812</v>
      </c>
      <c r="N4" s="11">
        <v>138900</v>
      </c>
      <c r="O4" s="86">
        <f t="shared" ref="O4:O43" si="1">N4*25%</f>
        <v>34725</v>
      </c>
      <c r="P4" s="110">
        <v>1561</v>
      </c>
      <c r="Q4" s="110">
        <v>120827</v>
      </c>
      <c r="R4" s="86">
        <f t="shared" ref="R4:R43" si="2">Q4*25%</f>
        <v>30206.75</v>
      </c>
      <c r="S4" s="256">
        <v>431</v>
      </c>
      <c r="T4" s="256">
        <v>32229</v>
      </c>
      <c r="U4" s="257">
        <f t="shared" ref="U4:U43" si="3">T4*25%</f>
        <v>8057.25</v>
      </c>
    </row>
    <row r="5" spans="1:21" ht="15" customHeight="1">
      <c r="A5" s="46" t="s">
        <v>1561</v>
      </c>
      <c r="B5" s="12" t="s">
        <v>1562</v>
      </c>
      <c r="C5" s="96" t="str">
        <f>VLOOKUP(B5,Remark!O:P,2,0)</f>
        <v>Kerry</v>
      </c>
      <c r="D5" s="47"/>
      <c r="E5" s="47"/>
      <c r="F5" s="66"/>
      <c r="G5" s="85"/>
      <c r="H5" s="85"/>
      <c r="I5" s="86"/>
      <c r="J5" s="47"/>
      <c r="K5" s="47"/>
      <c r="L5" s="86"/>
      <c r="M5" s="70">
        <v>38</v>
      </c>
      <c r="N5" s="11">
        <v>4684</v>
      </c>
      <c r="O5" s="86">
        <f t="shared" si="1"/>
        <v>1171</v>
      </c>
      <c r="P5" s="110">
        <v>348</v>
      </c>
      <c r="Q5" s="110">
        <v>36548</v>
      </c>
      <c r="R5" s="86">
        <f t="shared" si="2"/>
        <v>9137</v>
      </c>
      <c r="S5" s="256">
        <v>139</v>
      </c>
      <c r="T5" s="256">
        <v>13927</v>
      </c>
      <c r="U5" s="257">
        <f t="shared" si="3"/>
        <v>3481.75</v>
      </c>
    </row>
    <row r="6" spans="1:21" ht="15" customHeight="1">
      <c r="A6" s="46" t="s">
        <v>1563</v>
      </c>
      <c r="B6" s="12" t="s">
        <v>1564</v>
      </c>
      <c r="C6" s="96" t="str">
        <f>VLOOKUP(B6,Remark!O:P,2,0)</f>
        <v>NLCH</v>
      </c>
      <c r="D6" s="47"/>
      <c r="E6" s="47"/>
      <c r="F6" s="66"/>
      <c r="G6" s="85"/>
      <c r="H6" s="85"/>
      <c r="I6" s="86"/>
      <c r="J6" s="47"/>
      <c r="K6" s="47"/>
      <c r="L6" s="86"/>
      <c r="M6" s="70"/>
      <c r="N6" s="11"/>
      <c r="O6" s="86">
        <f t="shared" si="1"/>
        <v>0</v>
      </c>
      <c r="P6" s="110">
        <v>253</v>
      </c>
      <c r="Q6" s="110">
        <v>20507</v>
      </c>
      <c r="R6" s="86">
        <f t="shared" si="2"/>
        <v>5126.75</v>
      </c>
      <c r="S6" s="256">
        <v>127</v>
      </c>
      <c r="T6" s="256">
        <v>9749</v>
      </c>
      <c r="U6" s="257">
        <f t="shared" si="3"/>
        <v>2437.25</v>
      </c>
    </row>
    <row r="7" spans="1:21" ht="15" customHeight="1">
      <c r="A7" s="46" t="s">
        <v>1565</v>
      </c>
      <c r="B7" s="12" t="s">
        <v>1566</v>
      </c>
      <c r="C7" s="96" t="str">
        <f>VLOOKUP(B7,Remark!O:P,2,0)</f>
        <v>Kerry</v>
      </c>
      <c r="D7" s="47"/>
      <c r="E7" s="47"/>
      <c r="F7" s="66"/>
      <c r="G7" s="85"/>
      <c r="H7" s="85"/>
      <c r="I7" s="86"/>
      <c r="J7" s="47"/>
      <c r="K7" s="47"/>
      <c r="L7" s="86"/>
      <c r="M7" s="70"/>
      <c r="N7" s="11"/>
      <c r="O7" s="86">
        <f t="shared" si="1"/>
        <v>0</v>
      </c>
      <c r="P7" s="110">
        <v>18</v>
      </c>
      <c r="Q7" s="110">
        <v>1780</v>
      </c>
      <c r="R7" s="86">
        <f t="shared" si="2"/>
        <v>445</v>
      </c>
      <c r="S7" s="256">
        <v>42</v>
      </c>
      <c r="T7" s="256">
        <v>4230</v>
      </c>
      <c r="U7" s="257">
        <f t="shared" si="3"/>
        <v>1057.5</v>
      </c>
    </row>
    <row r="8" spans="1:21" ht="15" customHeight="1">
      <c r="A8" s="46" t="s">
        <v>1567</v>
      </c>
      <c r="B8" s="12" t="s">
        <v>1568</v>
      </c>
      <c r="C8" s="96" t="str">
        <f>VLOOKUP(B8,Remark!O:P,2,0)</f>
        <v>Kerry</v>
      </c>
      <c r="D8" s="47"/>
      <c r="E8" s="47"/>
      <c r="F8" s="66"/>
      <c r="G8" s="85"/>
      <c r="H8" s="85"/>
      <c r="I8" s="86"/>
      <c r="J8" s="47"/>
      <c r="K8" s="47"/>
      <c r="L8" s="86"/>
      <c r="M8" s="70">
        <v>15</v>
      </c>
      <c r="N8" s="11">
        <v>1369</v>
      </c>
      <c r="O8" s="86">
        <f t="shared" si="1"/>
        <v>342.25</v>
      </c>
      <c r="P8" s="110">
        <v>173</v>
      </c>
      <c r="Q8" s="110">
        <v>13701</v>
      </c>
      <c r="R8" s="86">
        <f t="shared" si="2"/>
        <v>3425.25</v>
      </c>
      <c r="S8" s="256">
        <v>34</v>
      </c>
      <c r="T8" s="256">
        <v>3016</v>
      </c>
      <c r="U8" s="257">
        <f t="shared" si="3"/>
        <v>754</v>
      </c>
    </row>
    <row r="9" spans="1:21" ht="15" customHeight="1">
      <c r="A9" s="46" t="s">
        <v>1569</v>
      </c>
      <c r="B9" s="12" t="s">
        <v>1570</v>
      </c>
      <c r="C9" s="96" t="str">
        <f>VLOOKUP(B9,Remark!O:P,2,0)</f>
        <v>NAIN</v>
      </c>
      <c r="D9" s="47"/>
      <c r="E9" s="47"/>
      <c r="F9" s="66"/>
      <c r="G9" s="85"/>
      <c r="H9" s="85"/>
      <c r="I9" s="86"/>
      <c r="J9" s="47"/>
      <c r="K9" s="47"/>
      <c r="L9" s="86"/>
      <c r="M9" s="70"/>
      <c r="N9" s="11"/>
      <c r="O9" s="86">
        <f t="shared" si="1"/>
        <v>0</v>
      </c>
      <c r="P9" s="110"/>
      <c r="Q9" s="110"/>
      <c r="R9" s="86">
        <f t="shared" si="2"/>
        <v>0</v>
      </c>
      <c r="S9" s="256" t="s">
        <v>1937</v>
      </c>
      <c r="T9" s="256" t="s">
        <v>1937</v>
      </c>
      <c r="U9" s="256" t="s">
        <v>1937</v>
      </c>
    </row>
    <row r="10" spans="1:21" ht="15" customHeight="1">
      <c r="A10" s="46" t="s">
        <v>1571</v>
      </c>
      <c r="B10" s="12" t="s">
        <v>1572</v>
      </c>
      <c r="C10" s="96" t="str">
        <f>VLOOKUP(B10,Remark!O:P,2,0)</f>
        <v>CHC4</v>
      </c>
      <c r="D10" s="47"/>
      <c r="E10" s="47"/>
      <c r="F10" s="66"/>
      <c r="G10" s="85"/>
      <c r="H10" s="85"/>
      <c r="I10" s="86"/>
      <c r="J10" s="47"/>
      <c r="K10" s="47"/>
      <c r="L10" s="86"/>
      <c r="M10" s="70"/>
      <c r="N10" s="11"/>
      <c r="O10" s="86">
        <f t="shared" si="1"/>
        <v>0</v>
      </c>
      <c r="P10" s="110">
        <v>22</v>
      </c>
      <c r="Q10" s="110">
        <v>1226</v>
      </c>
      <c r="R10" s="86">
        <f t="shared" si="2"/>
        <v>306.5</v>
      </c>
      <c r="S10" s="256">
        <v>5</v>
      </c>
      <c r="T10" s="256">
        <v>521</v>
      </c>
      <c r="U10" s="257">
        <f t="shared" si="3"/>
        <v>130.25</v>
      </c>
    </row>
    <row r="11" spans="1:21" ht="15" customHeight="1">
      <c r="A11" s="46" t="s">
        <v>1573</v>
      </c>
      <c r="B11" s="12" t="s">
        <v>1574</v>
      </c>
      <c r="C11" s="96" t="str">
        <f>VLOOKUP(B11,Remark!O:P,2,0)</f>
        <v>SCON</v>
      </c>
      <c r="D11" s="47"/>
      <c r="E11" s="47"/>
      <c r="F11" s="66"/>
      <c r="G11" s="85"/>
      <c r="H11" s="85"/>
      <c r="I11" s="86"/>
      <c r="J11" s="47"/>
      <c r="K11" s="47"/>
      <c r="L11" s="86"/>
      <c r="M11" s="70"/>
      <c r="N11" s="11"/>
      <c r="O11" s="86">
        <f t="shared" si="1"/>
        <v>0</v>
      </c>
      <c r="P11" s="110"/>
      <c r="Q11" s="110"/>
      <c r="R11" s="86">
        <f t="shared" si="2"/>
        <v>0</v>
      </c>
      <c r="S11" s="256" t="s">
        <v>1937</v>
      </c>
      <c r="T11" s="256" t="s">
        <v>1937</v>
      </c>
      <c r="U11" s="256" t="s">
        <v>1937</v>
      </c>
    </row>
    <row r="12" spans="1:21" ht="15" customHeight="1">
      <c r="A12" s="46" t="s">
        <v>1575</v>
      </c>
      <c r="B12" s="12" t="s">
        <v>1576</v>
      </c>
      <c r="C12" s="96" t="str">
        <f>VLOOKUP(B12,Remark!O:P,2,0)</f>
        <v>Kerry</v>
      </c>
      <c r="D12" s="47"/>
      <c r="E12" s="47"/>
      <c r="F12" s="66"/>
      <c r="G12" s="85"/>
      <c r="H12" s="85"/>
      <c r="I12" s="86"/>
      <c r="J12" s="47"/>
      <c r="K12" s="47"/>
      <c r="L12" s="86"/>
      <c r="M12" s="70">
        <v>36</v>
      </c>
      <c r="N12" s="11">
        <v>4362</v>
      </c>
      <c r="O12" s="86">
        <f t="shared" si="1"/>
        <v>1090.5</v>
      </c>
      <c r="P12" s="110">
        <v>143</v>
      </c>
      <c r="Q12" s="110">
        <v>15859</v>
      </c>
      <c r="R12" s="86">
        <f t="shared" si="2"/>
        <v>3964.75</v>
      </c>
      <c r="S12" s="256">
        <v>68</v>
      </c>
      <c r="T12" s="256">
        <v>6056</v>
      </c>
      <c r="U12" s="257">
        <f t="shared" si="3"/>
        <v>1514</v>
      </c>
    </row>
    <row r="13" spans="1:21" ht="15" customHeight="1">
      <c r="A13" s="46" t="s">
        <v>1577</v>
      </c>
      <c r="B13" s="12" t="s">
        <v>1578</v>
      </c>
      <c r="C13" s="96" t="str">
        <f>VLOOKUP(B13,Remark!O:P,2,0)</f>
        <v>CHC4</v>
      </c>
      <c r="D13" s="47"/>
      <c r="E13" s="47"/>
      <c r="F13" s="66"/>
      <c r="G13" s="85"/>
      <c r="H13" s="85"/>
      <c r="I13" s="86"/>
      <c r="J13" s="47"/>
      <c r="K13" s="47"/>
      <c r="L13" s="86"/>
      <c r="M13" s="70"/>
      <c r="N13" s="11"/>
      <c r="O13" s="86">
        <f t="shared" si="1"/>
        <v>0</v>
      </c>
      <c r="P13" s="110">
        <v>146</v>
      </c>
      <c r="Q13" s="110">
        <v>11208</v>
      </c>
      <c r="R13" s="86">
        <f t="shared" si="2"/>
        <v>2802</v>
      </c>
      <c r="S13" s="256">
        <v>116</v>
      </c>
      <c r="T13" s="256">
        <v>9526</v>
      </c>
      <c r="U13" s="257">
        <f t="shared" si="3"/>
        <v>2381.5</v>
      </c>
    </row>
    <row r="14" spans="1:21" ht="15" customHeight="1">
      <c r="A14" s="46" t="s">
        <v>1579</v>
      </c>
      <c r="B14" s="12" t="s">
        <v>1580</v>
      </c>
      <c r="C14" s="96" t="str">
        <f>VLOOKUP(B14,Remark!O:P,2,0)</f>
        <v>PINK</v>
      </c>
      <c r="D14" s="47"/>
      <c r="E14" s="47"/>
      <c r="F14" s="66"/>
      <c r="G14" s="85"/>
      <c r="H14" s="85"/>
      <c r="I14" s="86"/>
      <c r="J14" s="47"/>
      <c r="K14" s="47"/>
      <c r="L14" s="86"/>
      <c r="M14" s="70">
        <v>4</v>
      </c>
      <c r="N14" s="11">
        <v>572</v>
      </c>
      <c r="O14" s="86">
        <f t="shared" si="1"/>
        <v>143</v>
      </c>
      <c r="P14" s="110">
        <v>65</v>
      </c>
      <c r="Q14" s="110">
        <v>5277</v>
      </c>
      <c r="R14" s="86">
        <f t="shared" si="2"/>
        <v>1319.25</v>
      </c>
      <c r="S14" s="256">
        <v>27</v>
      </c>
      <c r="T14" s="256">
        <v>2351</v>
      </c>
      <c r="U14" s="257">
        <f t="shared" si="3"/>
        <v>587.75</v>
      </c>
    </row>
    <row r="15" spans="1:21" ht="15" customHeight="1">
      <c r="A15" s="46" t="s">
        <v>1581</v>
      </c>
      <c r="B15" s="12" t="s">
        <v>1582</v>
      </c>
      <c r="C15" s="96" t="str">
        <f>VLOOKUP(B15,Remark!O:P,2,0)</f>
        <v>BKAE</v>
      </c>
      <c r="D15" s="47"/>
      <c r="E15" s="47"/>
      <c r="F15" s="66"/>
      <c r="G15" s="85"/>
      <c r="H15" s="85"/>
      <c r="I15" s="86"/>
      <c r="J15" s="47"/>
      <c r="K15" s="47"/>
      <c r="L15" s="86"/>
      <c r="M15" s="70"/>
      <c r="N15" s="11"/>
      <c r="O15" s="86">
        <f t="shared" si="1"/>
        <v>0</v>
      </c>
      <c r="P15" s="110"/>
      <c r="Q15" s="110"/>
      <c r="R15" s="86">
        <f t="shared" si="2"/>
        <v>0</v>
      </c>
      <c r="S15" s="256" t="s">
        <v>1937</v>
      </c>
      <c r="T15" s="256" t="s">
        <v>1937</v>
      </c>
      <c r="U15" s="256" t="s">
        <v>1937</v>
      </c>
    </row>
    <row r="16" spans="1:21" ht="15" customHeight="1">
      <c r="A16" s="46" t="s">
        <v>1583</v>
      </c>
      <c r="B16" s="12" t="s">
        <v>1584</v>
      </c>
      <c r="C16" s="96" t="str">
        <f>VLOOKUP(B16,Remark!O:P,2,0)</f>
        <v>Kerry</v>
      </c>
      <c r="D16" s="47"/>
      <c r="E16" s="47"/>
      <c r="F16" s="66"/>
      <c r="G16" s="85"/>
      <c r="H16" s="85"/>
      <c r="I16" s="86"/>
      <c r="J16" s="47"/>
      <c r="K16" s="47"/>
      <c r="L16" s="86"/>
      <c r="M16" s="70"/>
      <c r="N16" s="11"/>
      <c r="O16" s="86">
        <f t="shared" si="1"/>
        <v>0</v>
      </c>
      <c r="P16" s="110">
        <v>1</v>
      </c>
      <c r="Q16" s="110">
        <v>99</v>
      </c>
      <c r="R16" s="86">
        <f t="shared" si="2"/>
        <v>24.75</v>
      </c>
      <c r="S16" s="256">
        <v>9</v>
      </c>
      <c r="T16" s="256">
        <v>907</v>
      </c>
      <c r="U16" s="257">
        <f t="shared" si="3"/>
        <v>226.75</v>
      </c>
    </row>
    <row r="17" spans="1:21" ht="15" customHeight="1">
      <c r="A17" s="46" t="s">
        <v>1585</v>
      </c>
      <c r="B17" s="12" t="s">
        <v>1586</v>
      </c>
      <c r="C17" s="96" t="str">
        <f>VLOOKUP(B17,Remark!O:P,2,0)</f>
        <v>SMUT</v>
      </c>
      <c r="D17" s="47"/>
      <c r="E17" s="47"/>
      <c r="F17" s="66"/>
      <c r="G17" s="85"/>
      <c r="H17" s="85"/>
      <c r="I17" s="86"/>
      <c r="J17" s="47"/>
      <c r="K17" s="47"/>
      <c r="L17" s="86"/>
      <c r="M17" s="70"/>
      <c r="N17" s="11"/>
      <c r="O17" s="86">
        <f t="shared" si="1"/>
        <v>0</v>
      </c>
      <c r="P17" s="110"/>
      <c r="Q17" s="110"/>
      <c r="R17" s="86">
        <f t="shared" si="2"/>
        <v>0</v>
      </c>
      <c r="S17" s="256" t="s">
        <v>1937</v>
      </c>
      <c r="T17" s="256" t="s">
        <v>1937</v>
      </c>
      <c r="U17" s="256" t="s">
        <v>1937</v>
      </c>
    </row>
    <row r="18" spans="1:21" ht="15" customHeight="1">
      <c r="A18" s="46" t="s">
        <v>1587</v>
      </c>
      <c r="B18" s="12" t="s">
        <v>1588</v>
      </c>
      <c r="C18" s="96" t="str">
        <f>VLOOKUP(B18,Remark!O:P,2,0)</f>
        <v>MTNG</v>
      </c>
      <c r="D18" s="47"/>
      <c r="E18" s="47"/>
      <c r="F18" s="66"/>
      <c r="G18" s="85"/>
      <c r="H18" s="85"/>
      <c r="I18" s="86"/>
      <c r="J18" s="47"/>
      <c r="K18" s="47"/>
      <c r="L18" s="86"/>
      <c r="M18" s="70"/>
      <c r="N18" s="11"/>
      <c r="O18" s="86">
        <f t="shared" si="1"/>
        <v>0</v>
      </c>
      <c r="P18" s="110"/>
      <c r="Q18" s="110"/>
      <c r="R18" s="86">
        <f t="shared" si="2"/>
        <v>0</v>
      </c>
      <c r="S18" s="256">
        <v>1</v>
      </c>
      <c r="T18" s="256">
        <v>169</v>
      </c>
      <c r="U18" s="257">
        <f t="shared" si="3"/>
        <v>42.25</v>
      </c>
    </row>
    <row r="19" spans="1:21" ht="15" customHeight="1">
      <c r="A19" s="46" t="s">
        <v>1589</v>
      </c>
      <c r="B19" s="12" t="s">
        <v>1590</v>
      </c>
      <c r="C19" s="96" t="str">
        <f>VLOOKUP(B19,Remark!O:P,2,0)</f>
        <v>NAIN</v>
      </c>
      <c r="D19" s="47"/>
      <c r="E19" s="47"/>
      <c r="F19" s="66"/>
      <c r="G19" s="85"/>
      <c r="H19" s="85"/>
      <c r="I19" s="86"/>
      <c r="J19" s="47"/>
      <c r="K19" s="47"/>
      <c r="L19" s="86"/>
      <c r="M19" s="70"/>
      <c r="N19" s="11"/>
      <c r="O19" s="86">
        <f t="shared" si="1"/>
        <v>0</v>
      </c>
      <c r="P19" s="110"/>
      <c r="Q19" s="110"/>
      <c r="R19" s="86">
        <f t="shared" si="2"/>
        <v>0</v>
      </c>
      <c r="S19" s="256">
        <v>2</v>
      </c>
      <c r="T19" s="256">
        <v>198</v>
      </c>
      <c r="U19" s="257">
        <f t="shared" si="3"/>
        <v>49.5</v>
      </c>
    </row>
    <row r="20" spans="1:21" ht="15" customHeight="1">
      <c r="A20" s="46" t="s">
        <v>1591</v>
      </c>
      <c r="B20" s="12" t="s">
        <v>1592</v>
      </c>
      <c r="C20" s="96" t="str">
        <f>VLOOKUP(B20,Remark!O:P,2,0)</f>
        <v>NAIN</v>
      </c>
      <c r="D20" s="47"/>
      <c r="E20" s="47"/>
      <c r="F20" s="66"/>
      <c r="G20" s="85"/>
      <c r="H20" s="85"/>
      <c r="I20" s="86"/>
      <c r="J20" s="47"/>
      <c r="K20" s="47"/>
      <c r="L20" s="86"/>
      <c r="M20" s="70"/>
      <c r="N20" s="11"/>
      <c r="O20" s="86">
        <f t="shared" si="1"/>
        <v>0</v>
      </c>
      <c r="P20" s="110"/>
      <c r="Q20" s="110"/>
      <c r="R20" s="86">
        <f t="shared" si="2"/>
        <v>0</v>
      </c>
      <c r="S20" s="256">
        <v>4</v>
      </c>
      <c r="T20" s="256">
        <v>164</v>
      </c>
      <c r="U20" s="257">
        <f t="shared" si="3"/>
        <v>41</v>
      </c>
    </row>
    <row r="21" spans="1:21" ht="15" customHeight="1">
      <c r="A21" s="46" t="s">
        <v>1593</v>
      </c>
      <c r="B21" s="12" t="s">
        <v>1594</v>
      </c>
      <c r="C21" s="96" t="str">
        <f>VLOOKUP(B21,Remark!O:P,2,0)</f>
        <v>BROM</v>
      </c>
      <c r="D21" s="47"/>
      <c r="E21" s="47"/>
      <c r="F21" s="66"/>
      <c r="G21" s="85"/>
      <c r="H21" s="85"/>
      <c r="I21" s="86"/>
      <c r="J21" s="47"/>
      <c r="K21" s="47"/>
      <c r="L21" s="86"/>
      <c r="M21" s="70"/>
      <c r="N21" s="11"/>
      <c r="O21" s="86">
        <f t="shared" si="1"/>
        <v>0</v>
      </c>
      <c r="P21" s="110">
        <v>78</v>
      </c>
      <c r="Q21" s="110">
        <v>4942</v>
      </c>
      <c r="R21" s="86">
        <f t="shared" si="2"/>
        <v>1235.5</v>
      </c>
      <c r="S21" s="256">
        <v>31</v>
      </c>
      <c r="T21" s="256">
        <v>2403</v>
      </c>
      <c r="U21" s="257">
        <f t="shared" si="3"/>
        <v>600.75</v>
      </c>
    </row>
    <row r="22" spans="1:21" ht="15" customHeight="1">
      <c r="A22" s="46" t="s">
        <v>1595</v>
      </c>
      <c r="B22" s="12" t="s">
        <v>1596</v>
      </c>
      <c r="C22" s="96" t="str">
        <f>VLOOKUP(B22,Remark!O:P,2,0)</f>
        <v>BANA</v>
      </c>
      <c r="D22" s="47"/>
      <c r="E22" s="47"/>
      <c r="F22" s="66"/>
      <c r="G22" s="85"/>
      <c r="H22" s="85"/>
      <c r="I22" s="86"/>
      <c r="J22" s="47"/>
      <c r="K22" s="47"/>
      <c r="L22" s="86"/>
      <c r="M22" s="70"/>
      <c r="N22" s="11"/>
      <c r="O22" s="86">
        <f t="shared" si="1"/>
        <v>0</v>
      </c>
      <c r="P22" s="110">
        <v>3</v>
      </c>
      <c r="Q22" s="110">
        <v>487</v>
      </c>
      <c r="R22" s="86">
        <f t="shared" si="2"/>
        <v>121.75</v>
      </c>
      <c r="S22" s="256">
        <v>19</v>
      </c>
      <c r="T22" s="256">
        <v>1813</v>
      </c>
      <c r="U22" s="257">
        <f t="shared" si="3"/>
        <v>453.25</v>
      </c>
    </row>
    <row r="23" spans="1:21" ht="15" customHeight="1">
      <c r="A23" s="46" t="s">
        <v>1597</v>
      </c>
      <c r="B23" s="12" t="s">
        <v>1598</v>
      </c>
      <c r="C23" s="96" t="str">
        <f>VLOOKUP(B23,Remark!O:P,2,0)</f>
        <v>Kerry</v>
      </c>
      <c r="D23" s="47"/>
      <c r="E23" s="47"/>
      <c r="F23" s="66"/>
      <c r="G23" s="85"/>
      <c r="H23" s="85"/>
      <c r="I23" s="86"/>
      <c r="J23" s="47"/>
      <c r="K23" s="47"/>
      <c r="L23" s="86"/>
      <c r="M23" s="70"/>
      <c r="N23" s="11"/>
      <c r="O23" s="86">
        <f t="shared" si="1"/>
        <v>0</v>
      </c>
      <c r="P23" s="110">
        <v>63</v>
      </c>
      <c r="Q23" s="110">
        <v>5475</v>
      </c>
      <c r="R23" s="86">
        <f t="shared" si="2"/>
        <v>1368.75</v>
      </c>
      <c r="S23" s="256">
        <v>40</v>
      </c>
      <c r="T23" s="256">
        <v>3324</v>
      </c>
      <c r="U23" s="257">
        <f t="shared" si="3"/>
        <v>831</v>
      </c>
    </row>
    <row r="24" spans="1:21" ht="15" customHeight="1">
      <c r="A24" s="46" t="s">
        <v>1599</v>
      </c>
      <c r="B24" s="12" t="s">
        <v>1600</v>
      </c>
      <c r="C24" s="96" t="str">
        <f>VLOOKUP(B24,Remark!O:P,2,0)</f>
        <v>TSIT</v>
      </c>
      <c r="D24" s="47"/>
      <c r="E24" s="47"/>
      <c r="F24" s="66"/>
      <c r="G24" s="85"/>
      <c r="H24" s="85"/>
      <c r="I24" s="86"/>
      <c r="J24" s="47"/>
      <c r="K24" s="47"/>
      <c r="L24" s="86"/>
      <c r="M24" s="70"/>
      <c r="N24" s="11"/>
      <c r="O24" s="86">
        <f t="shared" si="1"/>
        <v>0</v>
      </c>
      <c r="P24" s="110"/>
      <c r="Q24" s="110"/>
      <c r="R24" s="86">
        <f t="shared" si="2"/>
        <v>0</v>
      </c>
      <c r="S24" s="256" t="s">
        <v>1937</v>
      </c>
      <c r="T24" s="256" t="s">
        <v>1937</v>
      </c>
      <c r="U24" s="256" t="s">
        <v>1937</v>
      </c>
    </row>
    <row r="25" spans="1:21" ht="15" customHeight="1">
      <c r="A25" s="46" t="s">
        <v>1601</v>
      </c>
      <c r="B25" s="12" t="s">
        <v>1602</v>
      </c>
      <c r="C25" s="96" t="str">
        <f>VLOOKUP(B25,Remark!O:P,2,0)</f>
        <v>Kerry</v>
      </c>
      <c r="D25" s="47"/>
      <c r="E25" s="47"/>
      <c r="F25" s="66"/>
      <c r="G25" s="85"/>
      <c r="H25" s="85"/>
      <c r="I25" s="86"/>
      <c r="J25" s="47"/>
      <c r="K25" s="47"/>
      <c r="L25" s="86"/>
      <c r="M25" s="70"/>
      <c r="N25" s="11"/>
      <c r="O25" s="86">
        <f t="shared" si="1"/>
        <v>0</v>
      </c>
      <c r="P25" s="110">
        <v>54</v>
      </c>
      <c r="Q25" s="110">
        <v>4546</v>
      </c>
      <c r="R25" s="86">
        <f t="shared" si="2"/>
        <v>1136.5</v>
      </c>
      <c r="S25" s="256">
        <v>65</v>
      </c>
      <c r="T25" s="256">
        <v>6093</v>
      </c>
      <c r="U25" s="257">
        <f t="shared" si="3"/>
        <v>1523.25</v>
      </c>
    </row>
    <row r="26" spans="1:21" ht="15" customHeight="1">
      <c r="A26" s="46" t="s">
        <v>1603</v>
      </c>
      <c r="B26" s="12" t="s">
        <v>1604</v>
      </c>
      <c r="C26" s="96" t="str">
        <f>VLOOKUP(B26,Remark!O:P,2,0)</f>
        <v>PINK</v>
      </c>
      <c r="D26" s="47"/>
      <c r="E26" s="47"/>
      <c r="F26" s="66"/>
      <c r="G26" s="85"/>
      <c r="H26" s="85"/>
      <c r="I26" s="86"/>
      <c r="J26" s="47"/>
      <c r="K26" s="47"/>
      <c r="L26" s="86"/>
      <c r="M26" s="70">
        <v>12</v>
      </c>
      <c r="N26" s="11">
        <v>1464</v>
      </c>
      <c r="O26" s="86">
        <f t="shared" si="1"/>
        <v>366</v>
      </c>
      <c r="P26" s="110">
        <v>112</v>
      </c>
      <c r="Q26" s="110">
        <v>9260</v>
      </c>
      <c r="R26" s="86">
        <f t="shared" si="2"/>
        <v>2315</v>
      </c>
      <c r="S26" s="256">
        <v>42</v>
      </c>
      <c r="T26" s="256">
        <v>3198</v>
      </c>
      <c r="U26" s="257">
        <f t="shared" si="3"/>
        <v>799.5</v>
      </c>
    </row>
    <row r="27" spans="1:21" ht="15" customHeight="1">
      <c r="A27" s="46" t="s">
        <v>1605</v>
      </c>
      <c r="B27" s="12" t="s">
        <v>1606</v>
      </c>
      <c r="C27" s="96" t="str">
        <f>VLOOKUP(B27,Remark!O:P,2,0)</f>
        <v>TSIT</v>
      </c>
      <c r="D27" s="47"/>
      <c r="E27" s="47"/>
      <c r="F27" s="66"/>
      <c r="G27" s="85"/>
      <c r="H27" s="85"/>
      <c r="I27" s="86"/>
      <c r="J27" s="47"/>
      <c r="K27" s="47"/>
      <c r="L27" s="86"/>
      <c r="M27" s="163"/>
      <c r="N27" s="11"/>
      <c r="O27" s="86">
        <f t="shared" si="1"/>
        <v>0</v>
      </c>
      <c r="P27" s="110">
        <v>50</v>
      </c>
      <c r="Q27" s="110">
        <v>3666</v>
      </c>
      <c r="R27" s="86">
        <f t="shared" si="2"/>
        <v>916.5</v>
      </c>
      <c r="S27" s="256">
        <v>19</v>
      </c>
      <c r="T27" s="256">
        <v>829</v>
      </c>
      <c r="U27" s="257">
        <f t="shared" si="3"/>
        <v>207.25</v>
      </c>
    </row>
    <row r="28" spans="1:21" ht="15" customHeight="1">
      <c r="A28" s="46" t="s">
        <v>1607</v>
      </c>
      <c r="B28" s="12" t="s">
        <v>1608</v>
      </c>
      <c r="C28" s="96" t="str">
        <f>VLOOKUP(B28,Remark!O:P,2,0)</f>
        <v>RMA2</v>
      </c>
      <c r="D28" s="47"/>
      <c r="E28" s="47"/>
      <c r="F28" s="66"/>
      <c r="G28" s="85"/>
      <c r="H28" s="85"/>
      <c r="I28" s="86"/>
      <c r="J28" s="47"/>
      <c r="K28" s="47"/>
      <c r="L28" s="86"/>
      <c r="M28" s="163"/>
      <c r="N28" s="11"/>
      <c r="O28" s="86">
        <f t="shared" si="1"/>
        <v>0</v>
      </c>
      <c r="P28" s="110">
        <v>39</v>
      </c>
      <c r="Q28" s="110">
        <v>2641</v>
      </c>
      <c r="R28" s="86">
        <f t="shared" si="2"/>
        <v>660.25</v>
      </c>
      <c r="S28" s="256">
        <v>72</v>
      </c>
      <c r="T28" s="256">
        <v>4684</v>
      </c>
      <c r="U28" s="257">
        <f t="shared" si="3"/>
        <v>1171</v>
      </c>
    </row>
    <row r="29" spans="1:21" ht="15" customHeight="1">
      <c r="A29" s="46" t="s">
        <v>1609</v>
      </c>
      <c r="B29" s="12" t="s">
        <v>1610</v>
      </c>
      <c r="C29" s="96" t="str">
        <f>VLOOKUP(B29,Remark!O:P,2,0)</f>
        <v>NLCH</v>
      </c>
      <c r="D29" s="47"/>
      <c r="E29" s="47"/>
      <c r="F29" s="66"/>
      <c r="G29" s="85"/>
      <c r="H29" s="85"/>
      <c r="I29" s="86"/>
      <c r="J29" s="47"/>
      <c r="K29" s="47"/>
      <c r="L29" s="86"/>
      <c r="M29" s="163"/>
      <c r="N29" s="11"/>
      <c r="O29" s="86">
        <f t="shared" si="1"/>
        <v>0</v>
      </c>
      <c r="P29" s="110">
        <v>35</v>
      </c>
      <c r="Q29" s="110">
        <v>2205</v>
      </c>
      <c r="R29" s="86">
        <f t="shared" si="2"/>
        <v>551.25</v>
      </c>
      <c r="S29" s="256">
        <v>32</v>
      </c>
      <c r="T29" s="256">
        <v>2684</v>
      </c>
      <c r="U29" s="257">
        <f t="shared" si="3"/>
        <v>671</v>
      </c>
    </row>
    <row r="30" spans="1:21" ht="15" customHeight="1">
      <c r="A30" s="46" t="s">
        <v>1611</v>
      </c>
      <c r="B30" s="12" t="s">
        <v>1612</v>
      </c>
      <c r="C30" s="96" t="str">
        <f>VLOOKUP(B30,Remark!O:P,2,0)</f>
        <v>MTNG</v>
      </c>
      <c r="D30" s="47"/>
      <c r="E30" s="47"/>
      <c r="F30" s="66"/>
      <c r="G30" s="85"/>
      <c r="H30" s="85"/>
      <c r="I30" s="86"/>
      <c r="J30" s="47"/>
      <c r="K30" s="47"/>
      <c r="L30" s="86"/>
      <c r="M30" s="163"/>
      <c r="N30" s="11"/>
      <c r="O30" s="86">
        <f t="shared" si="1"/>
        <v>0</v>
      </c>
      <c r="P30" s="110"/>
      <c r="Q30" s="110"/>
      <c r="R30" s="86">
        <f t="shared" si="2"/>
        <v>0</v>
      </c>
      <c r="S30" s="256" t="s">
        <v>1937</v>
      </c>
      <c r="T30" s="256" t="s">
        <v>1937</v>
      </c>
      <c r="U30" s="256" t="s">
        <v>1937</v>
      </c>
    </row>
    <row r="31" spans="1:21" ht="15" customHeight="1">
      <c r="A31" s="46" t="s">
        <v>1613</v>
      </c>
      <c r="B31" s="12" t="s">
        <v>1614</v>
      </c>
      <c r="C31" s="96" t="str">
        <f>VLOOKUP(B31,Remark!O:P,2,0)</f>
        <v>PKED</v>
      </c>
      <c r="D31" s="47"/>
      <c r="E31" s="47"/>
      <c r="F31" s="66"/>
      <c r="G31" s="85"/>
      <c r="H31" s="85"/>
      <c r="I31" s="86"/>
      <c r="J31" s="47"/>
      <c r="K31" s="47"/>
      <c r="L31" s="86"/>
      <c r="M31" s="163"/>
      <c r="N31" s="11"/>
      <c r="O31" s="86">
        <f t="shared" si="1"/>
        <v>0</v>
      </c>
      <c r="P31" s="110"/>
      <c r="Q31" s="110"/>
      <c r="R31" s="86">
        <f t="shared" si="2"/>
        <v>0</v>
      </c>
      <c r="S31" s="256" t="s">
        <v>1937</v>
      </c>
      <c r="T31" s="256" t="s">
        <v>1937</v>
      </c>
      <c r="U31" s="256" t="s">
        <v>1937</v>
      </c>
    </row>
    <row r="32" spans="1:21" ht="15" customHeight="1">
      <c r="A32" s="46" t="s">
        <v>1615</v>
      </c>
      <c r="B32" s="12" t="s">
        <v>1616</v>
      </c>
      <c r="C32" s="96" t="str">
        <f>VLOOKUP(B32,Remark!O:P,2,0)</f>
        <v>CHC4</v>
      </c>
      <c r="D32" s="47"/>
      <c r="E32" s="47"/>
      <c r="F32" s="66"/>
      <c r="G32" s="85"/>
      <c r="H32" s="85"/>
      <c r="I32" s="86"/>
      <c r="J32" s="47"/>
      <c r="K32" s="47"/>
      <c r="L32" s="86"/>
      <c r="M32" s="163"/>
      <c r="N32" s="11"/>
      <c r="O32" s="86">
        <f t="shared" si="1"/>
        <v>0</v>
      </c>
      <c r="P32" s="110">
        <v>15</v>
      </c>
      <c r="Q32" s="110">
        <v>901</v>
      </c>
      <c r="R32" s="86">
        <f t="shared" si="2"/>
        <v>225.25</v>
      </c>
      <c r="S32" s="256">
        <v>6</v>
      </c>
      <c r="T32" s="256">
        <v>462</v>
      </c>
      <c r="U32" s="257">
        <f t="shared" si="3"/>
        <v>115.5</v>
      </c>
    </row>
    <row r="33" spans="1:21" ht="15" customHeight="1">
      <c r="A33" s="46" t="s">
        <v>1617</v>
      </c>
      <c r="B33" s="12" t="s">
        <v>1618</v>
      </c>
      <c r="C33" s="96" t="str">
        <f>VLOOKUP(B33,Remark!O:P,2,0)</f>
        <v>NLCH</v>
      </c>
      <c r="D33" s="47"/>
      <c r="E33" s="47"/>
      <c r="F33" s="66"/>
      <c r="G33" s="85"/>
      <c r="H33" s="85"/>
      <c r="I33" s="86"/>
      <c r="J33" s="47"/>
      <c r="K33" s="47"/>
      <c r="L33" s="86"/>
      <c r="M33" s="163">
        <v>15</v>
      </c>
      <c r="N33" s="11">
        <v>869</v>
      </c>
      <c r="O33" s="86">
        <f t="shared" si="1"/>
        <v>217.25</v>
      </c>
      <c r="P33" s="110">
        <v>93</v>
      </c>
      <c r="Q33" s="110">
        <v>5135</v>
      </c>
      <c r="R33" s="86">
        <f t="shared" si="2"/>
        <v>1283.75</v>
      </c>
      <c r="S33" s="256">
        <v>12</v>
      </c>
      <c r="T33" s="256">
        <v>800</v>
      </c>
      <c r="U33" s="257">
        <f t="shared" si="3"/>
        <v>200</v>
      </c>
    </row>
    <row r="34" spans="1:21" ht="15" customHeight="1">
      <c r="A34" s="46" t="s">
        <v>1619</v>
      </c>
      <c r="B34" s="12" t="s">
        <v>1620</v>
      </c>
      <c r="C34" s="96" t="str">
        <f>VLOOKUP(B34,Remark!O:P,2,0)</f>
        <v>MAHA</v>
      </c>
      <c r="D34" s="47"/>
      <c r="E34" s="47"/>
      <c r="F34" s="66"/>
      <c r="G34" s="85"/>
      <c r="H34" s="85"/>
      <c r="I34" s="86"/>
      <c r="J34" s="47"/>
      <c r="K34" s="47"/>
      <c r="L34" s="86"/>
      <c r="M34" s="163"/>
      <c r="N34" s="11"/>
      <c r="O34" s="86">
        <f t="shared" si="1"/>
        <v>0</v>
      </c>
      <c r="P34" s="110">
        <v>23</v>
      </c>
      <c r="Q34" s="110">
        <v>1853</v>
      </c>
      <c r="R34" s="86">
        <f t="shared" si="2"/>
        <v>463.25</v>
      </c>
      <c r="S34" s="256">
        <v>17</v>
      </c>
      <c r="T34" s="256">
        <v>1605</v>
      </c>
      <c r="U34" s="257">
        <f t="shared" si="3"/>
        <v>401.25</v>
      </c>
    </row>
    <row r="35" spans="1:21" ht="15" customHeight="1">
      <c r="A35" s="46" t="s">
        <v>1621</v>
      </c>
      <c r="B35" s="12" t="s">
        <v>1622</v>
      </c>
      <c r="C35" s="96" t="str">
        <f>VLOOKUP(B35,Remark!O:P,2,0)</f>
        <v>Kerry</v>
      </c>
      <c r="D35" s="47"/>
      <c r="E35" s="47"/>
      <c r="F35" s="66"/>
      <c r="G35" s="85"/>
      <c r="H35" s="85"/>
      <c r="I35" s="86"/>
      <c r="J35" s="47"/>
      <c r="K35" s="47"/>
      <c r="L35" s="86"/>
      <c r="M35" s="163"/>
      <c r="N35" s="11"/>
      <c r="O35" s="86">
        <f t="shared" si="1"/>
        <v>0</v>
      </c>
      <c r="P35" s="110"/>
      <c r="Q35" s="110"/>
      <c r="R35" s="86">
        <f t="shared" si="2"/>
        <v>0</v>
      </c>
      <c r="S35" s="256" t="s">
        <v>1937</v>
      </c>
      <c r="T35" s="256" t="s">
        <v>1937</v>
      </c>
      <c r="U35" s="256" t="s">
        <v>1937</v>
      </c>
    </row>
    <row r="36" spans="1:21" ht="15" customHeight="1">
      <c r="A36" s="46" t="s">
        <v>1623</v>
      </c>
      <c r="B36" s="12" t="s">
        <v>1624</v>
      </c>
      <c r="C36" s="96" t="str">
        <f>VLOOKUP(B36,Remark!O:P,2,0)</f>
        <v>PYSC</v>
      </c>
      <c r="D36" s="47"/>
      <c r="E36" s="47"/>
      <c r="F36" s="66"/>
      <c r="G36" s="85"/>
      <c r="H36" s="85"/>
      <c r="I36" s="86"/>
      <c r="J36" s="47"/>
      <c r="K36" s="47"/>
      <c r="L36" s="86"/>
      <c r="M36" s="163">
        <v>6</v>
      </c>
      <c r="N36" s="11">
        <v>410</v>
      </c>
      <c r="O36" s="86">
        <f t="shared" si="1"/>
        <v>102.5</v>
      </c>
      <c r="P36" s="110">
        <v>68</v>
      </c>
      <c r="Q36" s="110">
        <v>6026</v>
      </c>
      <c r="R36" s="86">
        <f t="shared" si="2"/>
        <v>1506.5</v>
      </c>
      <c r="S36" s="256">
        <v>26</v>
      </c>
      <c r="T36" s="256">
        <v>2524</v>
      </c>
      <c r="U36" s="257">
        <f t="shared" si="3"/>
        <v>631</v>
      </c>
    </row>
    <row r="37" spans="1:21" ht="15" customHeight="1">
      <c r="A37" s="46" t="s">
        <v>1625</v>
      </c>
      <c r="B37" s="12" t="s">
        <v>1626</v>
      </c>
      <c r="C37" s="96" t="str">
        <f>VLOOKUP(B37,Remark!O:P,2,0)</f>
        <v>Kerry</v>
      </c>
      <c r="D37" s="47"/>
      <c r="E37" s="47"/>
      <c r="F37" s="66"/>
      <c r="G37" s="85"/>
      <c r="H37" s="85"/>
      <c r="I37" s="86"/>
      <c r="J37" s="47"/>
      <c r="K37" s="47"/>
      <c r="L37" s="86"/>
      <c r="M37" s="163">
        <v>8</v>
      </c>
      <c r="N37" s="11">
        <v>468</v>
      </c>
      <c r="O37" s="86">
        <f t="shared" si="1"/>
        <v>117</v>
      </c>
      <c r="P37" s="110">
        <v>271</v>
      </c>
      <c r="Q37" s="110">
        <v>21691</v>
      </c>
      <c r="R37" s="86">
        <f t="shared" si="2"/>
        <v>5422.75</v>
      </c>
      <c r="S37" s="256">
        <v>102</v>
      </c>
      <c r="T37" s="256">
        <v>7484</v>
      </c>
      <c r="U37" s="257">
        <f t="shared" si="3"/>
        <v>1871</v>
      </c>
    </row>
    <row r="38" spans="1:21" ht="15" customHeight="1">
      <c r="A38" s="46" t="s">
        <v>1627</v>
      </c>
      <c r="B38" s="12" t="s">
        <v>1628</v>
      </c>
      <c r="C38" s="96" t="str">
        <f>VLOOKUP(B38,Remark!O:P,2,0)</f>
        <v>Kerry</v>
      </c>
      <c r="D38" s="47"/>
      <c r="E38" s="47"/>
      <c r="F38" s="66"/>
      <c r="G38" s="85"/>
      <c r="H38" s="85"/>
      <c r="I38" s="86"/>
      <c r="J38" s="47"/>
      <c r="K38" s="47"/>
      <c r="L38" s="86"/>
      <c r="M38" s="163">
        <v>12</v>
      </c>
      <c r="N38" s="11">
        <v>1036</v>
      </c>
      <c r="O38" s="86">
        <f t="shared" si="1"/>
        <v>259</v>
      </c>
      <c r="P38" s="110">
        <v>146</v>
      </c>
      <c r="Q38" s="110">
        <v>11346</v>
      </c>
      <c r="R38" s="86">
        <f t="shared" si="2"/>
        <v>2836.5</v>
      </c>
      <c r="S38" s="256">
        <v>58</v>
      </c>
      <c r="T38" s="256">
        <v>4284</v>
      </c>
      <c r="U38" s="257">
        <f t="shared" si="3"/>
        <v>1071</v>
      </c>
    </row>
    <row r="39" spans="1:21" ht="15" customHeight="1">
      <c r="A39" s="46" t="s">
        <v>1629</v>
      </c>
      <c r="B39" s="12" t="s">
        <v>1630</v>
      </c>
      <c r="C39" s="96" t="str">
        <f>VLOOKUP(B39,Remark!O:P,2,0)</f>
        <v>Kerry</v>
      </c>
      <c r="D39" s="47"/>
      <c r="E39" s="47"/>
      <c r="F39" s="66"/>
      <c r="G39" s="85"/>
      <c r="H39" s="85"/>
      <c r="I39" s="86"/>
      <c r="J39" s="47"/>
      <c r="K39" s="47"/>
      <c r="L39" s="86"/>
      <c r="M39" s="163"/>
      <c r="N39" s="11"/>
      <c r="O39" s="86">
        <f t="shared" si="1"/>
        <v>0</v>
      </c>
      <c r="P39" s="110"/>
      <c r="Q39" s="110"/>
      <c r="R39" s="86">
        <f t="shared" si="2"/>
        <v>0</v>
      </c>
      <c r="S39" s="256" t="s">
        <v>1937</v>
      </c>
      <c r="T39" s="256" t="s">
        <v>1937</v>
      </c>
      <c r="U39" s="256" t="s">
        <v>1937</v>
      </c>
    </row>
    <row r="40" spans="1:21" ht="15" customHeight="1">
      <c r="A40" s="46" t="s">
        <v>1631</v>
      </c>
      <c r="B40" s="12" t="s">
        <v>1632</v>
      </c>
      <c r="C40" s="96" t="str">
        <f>VLOOKUP(B40,Remark!O:P,2,0)</f>
        <v>Kerry</v>
      </c>
      <c r="D40" s="47"/>
      <c r="E40" s="47"/>
      <c r="F40" s="66"/>
      <c r="G40" s="85"/>
      <c r="H40" s="85"/>
      <c r="I40" s="86"/>
      <c r="J40" s="47"/>
      <c r="K40" s="47"/>
      <c r="L40" s="86"/>
      <c r="M40" s="163"/>
      <c r="N40" s="11"/>
      <c r="O40" s="86">
        <f t="shared" si="1"/>
        <v>0</v>
      </c>
      <c r="P40" s="110">
        <v>69</v>
      </c>
      <c r="Q40" s="110">
        <v>5553</v>
      </c>
      <c r="R40" s="86">
        <f t="shared" si="2"/>
        <v>1388.25</v>
      </c>
      <c r="S40" s="256">
        <v>40</v>
      </c>
      <c r="T40" s="256">
        <v>3368</v>
      </c>
      <c r="U40" s="257">
        <f t="shared" si="3"/>
        <v>842</v>
      </c>
    </row>
    <row r="41" spans="1:21" ht="15" customHeight="1">
      <c r="A41" s="46" t="s">
        <v>1633</v>
      </c>
      <c r="B41" s="12" t="s">
        <v>1634</v>
      </c>
      <c r="C41" s="96" t="str">
        <f>VLOOKUP(B41,Remark!O:P,2,0)</f>
        <v>Kerry</v>
      </c>
      <c r="D41" s="47"/>
      <c r="E41" s="47"/>
      <c r="F41" s="66"/>
      <c r="G41" s="85"/>
      <c r="H41" s="85"/>
      <c r="I41" s="86"/>
      <c r="J41" s="47"/>
      <c r="K41" s="47"/>
      <c r="L41" s="86"/>
      <c r="M41" s="163"/>
      <c r="N41" s="11"/>
      <c r="O41" s="86">
        <f t="shared" si="1"/>
        <v>0</v>
      </c>
      <c r="P41" s="110">
        <v>30</v>
      </c>
      <c r="Q41" s="110">
        <v>1974</v>
      </c>
      <c r="R41" s="86">
        <f t="shared" si="2"/>
        <v>493.5</v>
      </c>
      <c r="S41" s="256">
        <v>31</v>
      </c>
      <c r="T41" s="256">
        <v>2277</v>
      </c>
      <c r="U41" s="257">
        <f t="shared" si="3"/>
        <v>569.25</v>
      </c>
    </row>
    <row r="42" spans="1:21" ht="15" customHeight="1">
      <c r="A42" s="46" t="s">
        <v>1635</v>
      </c>
      <c r="B42" s="12" t="s">
        <v>1636</v>
      </c>
      <c r="C42" s="96" t="str">
        <f>VLOOKUP(B42,Remark!O:P,2,0)</f>
        <v>Kerry</v>
      </c>
      <c r="D42" s="47"/>
      <c r="E42" s="47"/>
      <c r="F42" s="66"/>
      <c r="G42" s="85"/>
      <c r="H42" s="85"/>
      <c r="I42" s="86"/>
      <c r="J42" s="47"/>
      <c r="K42" s="47"/>
      <c r="L42" s="86"/>
      <c r="M42" s="163"/>
      <c r="N42" s="11"/>
      <c r="O42" s="86">
        <f t="shared" si="1"/>
        <v>0</v>
      </c>
      <c r="P42" s="110"/>
      <c r="Q42" s="110"/>
      <c r="R42" s="86">
        <f t="shared" si="2"/>
        <v>0</v>
      </c>
      <c r="S42" s="256" t="s">
        <v>1937</v>
      </c>
      <c r="T42" s="256"/>
      <c r="U42" s="257">
        <f t="shared" si="3"/>
        <v>0</v>
      </c>
    </row>
    <row r="43" spans="1:21" ht="15" customHeight="1">
      <c r="A43" s="46" t="s">
        <v>1637</v>
      </c>
      <c r="B43" s="12" t="s">
        <v>1552</v>
      </c>
      <c r="C43" s="96" t="str">
        <f>VLOOKUP(B43,Remark!O:P,2,0)</f>
        <v>Kerry</v>
      </c>
      <c r="D43" s="47"/>
      <c r="E43" s="47"/>
      <c r="F43" s="66"/>
      <c r="G43" s="85"/>
      <c r="H43" s="85"/>
      <c r="I43" s="86"/>
      <c r="J43" s="47"/>
      <c r="K43" s="47"/>
      <c r="L43" s="86"/>
      <c r="M43" s="163"/>
      <c r="N43" s="11"/>
      <c r="O43" s="86">
        <f t="shared" si="1"/>
        <v>0</v>
      </c>
      <c r="P43" s="110">
        <v>40</v>
      </c>
      <c r="Q43" s="110">
        <v>2632</v>
      </c>
      <c r="R43" s="86">
        <f t="shared" si="2"/>
        <v>658</v>
      </c>
      <c r="S43" s="256">
        <v>31</v>
      </c>
      <c r="T43" s="256">
        <v>2455</v>
      </c>
      <c r="U43" s="257">
        <f t="shared" si="3"/>
        <v>613.75</v>
      </c>
    </row>
    <row r="44" spans="1:21" ht="15" customHeight="1">
      <c r="A44" s="313" t="s">
        <v>925</v>
      </c>
      <c r="B44" s="314"/>
      <c r="C44" s="315"/>
      <c r="D44" s="94">
        <f>SUM(D3:D4)</f>
        <v>994</v>
      </c>
      <c r="E44" s="94">
        <f t="shared" ref="E44:H44" si="4">SUM(E3:E4)</f>
        <v>81760</v>
      </c>
      <c r="F44" s="95">
        <f t="shared" si="4"/>
        <v>20440</v>
      </c>
      <c r="G44" s="95">
        <f t="shared" si="4"/>
        <v>1854</v>
      </c>
      <c r="H44" s="95">
        <f t="shared" si="4"/>
        <v>146046</v>
      </c>
      <c r="I44" s="95">
        <f>SUM(I3:I4)</f>
        <v>36511.5</v>
      </c>
      <c r="J44" s="95">
        <f t="shared" ref="J44:L44" si="5">SUM(J3:J4)</f>
        <v>2197</v>
      </c>
      <c r="K44" s="95">
        <f t="shared" si="5"/>
        <v>174699</v>
      </c>
      <c r="L44" s="95">
        <f t="shared" si="5"/>
        <v>43674.75</v>
      </c>
      <c r="M44" s="95">
        <f>SUM(M3:M43)</f>
        <v>2445</v>
      </c>
      <c r="N44" s="95">
        <f t="shared" ref="N44:Q44" si="6">SUM(N3:N43)</f>
        <v>195947</v>
      </c>
      <c r="O44" s="95">
        <f t="shared" si="6"/>
        <v>48986.75</v>
      </c>
      <c r="P44" s="95">
        <f>SUM(P3:P43)</f>
        <v>4358</v>
      </c>
      <c r="Q44" s="95">
        <f t="shared" si="6"/>
        <v>358198</v>
      </c>
      <c r="R44" s="95">
        <f>SUM(R3:R43)</f>
        <v>89549.5</v>
      </c>
      <c r="S44" s="254">
        <f>SUM(S3:S43)</f>
        <v>1821</v>
      </c>
      <c r="T44" s="254">
        <f>SUM(T3:T43)</f>
        <v>148385</v>
      </c>
      <c r="U44" s="254">
        <f>SUM(U3:U43)</f>
        <v>37096.25</v>
      </c>
    </row>
  </sheetData>
  <mergeCells count="10">
    <mergeCell ref="S1:U1"/>
    <mergeCell ref="P1:R1"/>
    <mergeCell ref="M1:O1"/>
    <mergeCell ref="A44:C44"/>
    <mergeCell ref="D1:F1"/>
    <mergeCell ref="J1:L1"/>
    <mergeCell ref="G1:I1"/>
    <mergeCell ref="A1:A2"/>
    <mergeCell ref="B1:B2"/>
    <mergeCell ref="C1:C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R52"/>
  <sheetViews>
    <sheetView showGridLines="0" topLeftCell="A28" zoomScale="90" zoomScaleNormal="90" workbookViewId="0">
      <selection activeCell="R52" sqref="R52"/>
    </sheetView>
  </sheetViews>
  <sheetFormatPr defaultRowHeight="15"/>
  <cols>
    <col min="1" max="1" width="9.140625" style="87"/>
    <col min="2" max="2" width="27.140625" customWidth="1"/>
    <col min="3" max="3" width="9.42578125" style="28" customWidth="1"/>
    <col min="4" max="6" width="10.42578125" hidden="1" customWidth="1"/>
    <col min="7" max="7" width="8.85546875" hidden="1" customWidth="1"/>
    <col min="8" max="8" width="9.85546875" hidden="1" customWidth="1"/>
    <col min="9" max="9" width="9" hidden="1" customWidth="1"/>
    <col min="10" max="12" width="10.140625" hidden="1" customWidth="1"/>
    <col min="13" max="13" width="9.85546875" hidden="1" customWidth="1"/>
    <col min="14" max="14" width="10.5703125" hidden="1" customWidth="1"/>
    <col min="15" max="15" width="11" hidden="1" customWidth="1"/>
    <col min="16" max="16" width="10" bestFit="1" customWidth="1"/>
    <col min="17" max="17" width="12.140625" bestFit="1" customWidth="1"/>
    <col min="18" max="18" width="14.5703125" customWidth="1"/>
  </cols>
  <sheetData>
    <row r="1" spans="1:18">
      <c r="A1" s="324" t="s">
        <v>0</v>
      </c>
      <c r="B1" s="325" t="s">
        <v>2</v>
      </c>
      <c r="C1" s="324" t="s">
        <v>1</v>
      </c>
      <c r="D1" s="320">
        <v>43070</v>
      </c>
      <c r="E1" s="320"/>
      <c r="F1" s="320"/>
      <c r="G1" s="320">
        <v>43101</v>
      </c>
      <c r="H1" s="320"/>
      <c r="I1" s="320"/>
      <c r="J1" s="320">
        <v>43132</v>
      </c>
      <c r="K1" s="320"/>
      <c r="L1" s="320"/>
      <c r="M1" s="320">
        <v>43160</v>
      </c>
      <c r="N1" s="320"/>
      <c r="O1" s="320"/>
      <c r="P1" s="320">
        <v>43191</v>
      </c>
      <c r="Q1" s="320"/>
      <c r="R1" s="320"/>
    </row>
    <row r="2" spans="1:18">
      <c r="A2" s="324"/>
      <c r="B2" s="325"/>
      <c r="C2" s="324"/>
      <c r="D2" s="64" t="s">
        <v>923</v>
      </c>
      <c r="E2" s="64" t="s">
        <v>922</v>
      </c>
      <c r="F2" s="68">
        <v>0.25</v>
      </c>
      <c r="G2" s="124" t="s">
        <v>923</v>
      </c>
      <c r="H2" s="124" t="s">
        <v>922</v>
      </c>
      <c r="I2" s="68">
        <v>0.25</v>
      </c>
      <c r="J2" s="160" t="s">
        <v>923</v>
      </c>
      <c r="K2" s="160" t="s">
        <v>922</v>
      </c>
      <c r="L2" s="68">
        <v>0.25</v>
      </c>
      <c r="M2" s="196" t="s">
        <v>923</v>
      </c>
      <c r="N2" s="196" t="s">
        <v>922</v>
      </c>
      <c r="O2" s="68">
        <v>0.25</v>
      </c>
      <c r="P2" s="238" t="s">
        <v>923</v>
      </c>
      <c r="Q2" s="238" t="s">
        <v>922</v>
      </c>
      <c r="R2" s="68">
        <v>0.25</v>
      </c>
    </row>
    <row r="3" spans="1:18">
      <c r="A3" s="46" t="s">
        <v>1163</v>
      </c>
      <c r="B3" s="98" t="s">
        <v>1220</v>
      </c>
      <c r="C3" s="96" t="str">
        <f>VLOOKUP(B3,Remark!S:T,2,0)</f>
        <v>ONUT</v>
      </c>
      <c r="D3" s="85">
        <v>24</v>
      </c>
      <c r="E3" s="85">
        <v>1672</v>
      </c>
      <c r="F3" s="106">
        <f>E3*25%</f>
        <v>418</v>
      </c>
      <c r="G3" s="65">
        <v>141</v>
      </c>
      <c r="H3" s="65">
        <v>10471</v>
      </c>
      <c r="I3" s="106">
        <f>H3*25%</f>
        <v>2617.75</v>
      </c>
      <c r="J3" s="106">
        <v>159</v>
      </c>
      <c r="K3" s="167">
        <v>9973</v>
      </c>
      <c r="L3" s="106">
        <f>K3*25%</f>
        <v>2493.25</v>
      </c>
      <c r="M3" s="110">
        <v>177</v>
      </c>
      <c r="N3" s="110">
        <v>11311</v>
      </c>
      <c r="O3" s="106">
        <f>N3*25%</f>
        <v>2827.75</v>
      </c>
      <c r="P3" s="261">
        <v>188</v>
      </c>
      <c r="Q3" s="261">
        <v>11216</v>
      </c>
      <c r="R3" s="262">
        <f>Q3*25%</f>
        <v>2804</v>
      </c>
    </row>
    <row r="4" spans="1:18">
      <c r="A4" s="46" t="s">
        <v>1164</v>
      </c>
      <c r="B4" s="98" t="s">
        <v>1313</v>
      </c>
      <c r="C4" s="96" t="str">
        <f>VLOOKUP(B4,Remark!S:T,2,0)</f>
        <v>TPLU</v>
      </c>
      <c r="D4" s="85">
        <v>26</v>
      </c>
      <c r="E4" s="85">
        <v>1666</v>
      </c>
      <c r="F4" s="106">
        <f>E4*25%</f>
        <v>416.5</v>
      </c>
      <c r="G4" s="65">
        <v>72</v>
      </c>
      <c r="H4" s="65">
        <v>5752</v>
      </c>
      <c r="I4" s="106">
        <f t="shared" ref="I4:I48" si="0">H4*25%</f>
        <v>1438</v>
      </c>
      <c r="J4" s="106">
        <v>127</v>
      </c>
      <c r="K4" s="167">
        <v>8337</v>
      </c>
      <c r="L4" s="106">
        <f t="shared" ref="L4:L50" si="1">K4*25%</f>
        <v>2084.25</v>
      </c>
      <c r="M4" s="110">
        <v>182</v>
      </c>
      <c r="N4" s="110">
        <v>10918</v>
      </c>
      <c r="O4" s="106">
        <f t="shared" ref="O4:O50" si="2">N4*25%</f>
        <v>2729.5</v>
      </c>
      <c r="P4" s="261">
        <v>119</v>
      </c>
      <c r="Q4" s="261">
        <v>8005</v>
      </c>
      <c r="R4" s="262">
        <f t="shared" ref="R4:R50" si="3">Q4*25%</f>
        <v>2001.25</v>
      </c>
    </row>
    <row r="5" spans="1:18">
      <c r="A5" s="88" t="s">
        <v>1165</v>
      </c>
      <c r="B5" s="98" t="s">
        <v>1314</v>
      </c>
      <c r="C5" s="96" t="str">
        <f>VLOOKUP(B5,Remark!S:T,2,0)</f>
        <v>TPLU</v>
      </c>
      <c r="D5" s="65">
        <v>54</v>
      </c>
      <c r="E5" s="65">
        <v>3658</v>
      </c>
      <c r="F5" s="106">
        <f t="shared" ref="F5:F7" si="4">E5*25%</f>
        <v>914.5</v>
      </c>
      <c r="G5" s="65">
        <v>129</v>
      </c>
      <c r="H5" s="65">
        <v>10063</v>
      </c>
      <c r="I5" s="106">
        <f t="shared" si="0"/>
        <v>2515.75</v>
      </c>
      <c r="J5" s="106">
        <v>171</v>
      </c>
      <c r="K5" s="167">
        <v>11461</v>
      </c>
      <c r="L5" s="106">
        <f t="shared" si="1"/>
        <v>2865.25</v>
      </c>
      <c r="M5" s="110">
        <v>197</v>
      </c>
      <c r="N5" s="110">
        <v>13019</v>
      </c>
      <c r="O5" s="106">
        <f t="shared" si="2"/>
        <v>3254.75</v>
      </c>
      <c r="P5" s="261">
        <v>220</v>
      </c>
      <c r="Q5" s="261">
        <v>14268</v>
      </c>
      <c r="R5" s="262">
        <f t="shared" si="3"/>
        <v>3567</v>
      </c>
    </row>
    <row r="6" spans="1:18">
      <c r="A6" s="88" t="s">
        <v>1166</v>
      </c>
      <c r="B6" s="98" t="s">
        <v>1315</v>
      </c>
      <c r="C6" s="96" t="s">
        <v>5</v>
      </c>
      <c r="D6" s="65">
        <v>32</v>
      </c>
      <c r="E6" s="65">
        <v>2348</v>
      </c>
      <c r="F6" s="106">
        <f t="shared" si="4"/>
        <v>587</v>
      </c>
      <c r="G6" s="65">
        <v>181</v>
      </c>
      <c r="H6" s="65">
        <v>14895</v>
      </c>
      <c r="I6" s="106">
        <f t="shared" si="0"/>
        <v>3723.75</v>
      </c>
      <c r="J6" s="106">
        <v>200</v>
      </c>
      <c r="K6" s="167">
        <v>15372</v>
      </c>
      <c r="L6" s="106">
        <f t="shared" si="1"/>
        <v>3843</v>
      </c>
      <c r="M6" s="110">
        <v>339</v>
      </c>
      <c r="N6" s="110">
        <v>23369</v>
      </c>
      <c r="O6" s="106">
        <f t="shared" si="2"/>
        <v>5842.25</v>
      </c>
      <c r="P6" s="261">
        <v>309</v>
      </c>
      <c r="Q6" s="261">
        <v>20959</v>
      </c>
      <c r="R6" s="262">
        <f t="shared" si="3"/>
        <v>5239.75</v>
      </c>
    </row>
    <row r="7" spans="1:18">
      <c r="A7" s="88" t="s">
        <v>1167</v>
      </c>
      <c r="B7" s="98" t="s">
        <v>1221</v>
      </c>
      <c r="C7" s="96" t="s">
        <v>5</v>
      </c>
      <c r="D7" s="65">
        <v>40</v>
      </c>
      <c r="E7" s="65">
        <v>2696</v>
      </c>
      <c r="F7" s="106">
        <f t="shared" si="4"/>
        <v>674</v>
      </c>
      <c r="G7" s="65">
        <v>141</v>
      </c>
      <c r="H7" s="65">
        <v>10011</v>
      </c>
      <c r="I7" s="106">
        <f t="shared" si="0"/>
        <v>2502.75</v>
      </c>
      <c r="J7" s="106">
        <v>135</v>
      </c>
      <c r="K7" s="167">
        <v>10081</v>
      </c>
      <c r="L7" s="106">
        <f t="shared" si="1"/>
        <v>2520.25</v>
      </c>
      <c r="M7" s="110">
        <v>127</v>
      </c>
      <c r="N7" s="110">
        <v>8873</v>
      </c>
      <c r="O7" s="106">
        <f t="shared" si="2"/>
        <v>2218.25</v>
      </c>
      <c r="P7" s="261">
        <v>149</v>
      </c>
      <c r="Q7" s="261">
        <v>9723</v>
      </c>
      <c r="R7" s="262">
        <f t="shared" si="3"/>
        <v>2430.75</v>
      </c>
    </row>
    <row r="8" spans="1:18">
      <c r="A8" s="88" t="s">
        <v>1168</v>
      </c>
      <c r="B8" s="98" t="s">
        <v>1223</v>
      </c>
      <c r="C8" s="96" t="str">
        <f>VLOOKUP(B8,Remark!S:T,2,0)</f>
        <v>Kerry</v>
      </c>
      <c r="D8" s="107"/>
      <c r="E8" s="107"/>
      <c r="F8" s="107"/>
      <c r="G8" s="65">
        <v>26</v>
      </c>
      <c r="H8" s="65">
        <v>1762</v>
      </c>
      <c r="I8" s="106">
        <f t="shared" si="0"/>
        <v>440.5</v>
      </c>
      <c r="J8" s="106">
        <v>41</v>
      </c>
      <c r="K8" s="167">
        <v>3343</v>
      </c>
      <c r="L8" s="106">
        <f t="shared" si="1"/>
        <v>835.75</v>
      </c>
      <c r="M8" s="110">
        <v>125</v>
      </c>
      <c r="N8" s="110">
        <v>8959</v>
      </c>
      <c r="O8" s="106">
        <f t="shared" si="2"/>
        <v>2239.75</v>
      </c>
      <c r="P8" s="261">
        <v>128</v>
      </c>
      <c r="Q8" s="261">
        <v>8772</v>
      </c>
      <c r="R8" s="262">
        <f t="shared" si="3"/>
        <v>2193</v>
      </c>
    </row>
    <row r="9" spans="1:18">
      <c r="A9" s="88" t="s">
        <v>1169</v>
      </c>
      <c r="B9" s="98" t="s">
        <v>1227</v>
      </c>
      <c r="C9" s="96" t="str">
        <f>VLOOKUP(B9,Remark!S:T,2,0)</f>
        <v>Kerry</v>
      </c>
      <c r="D9" s="99"/>
      <c r="E9" s="99"/>
      <c r="F9" s="99"/>
      <c r="G9" s="65">
        <v>61</v>
      </c>
      <c r="H9" s="65">
        <v>4351</v>
      </c>
      <c r="I9" s="106">
        <f t="shared" si="0"/>
        <v>1087.75</v>
      </c>
      <c r="J9" s="106">
        <v>69</v>
      </c>
      <c r="K9" s="167">
        <v>5235</v>
      </c>
      <c r="L9" s="106">
        <f t="shared" si="1"/>
        <v>1308.75</v>
      </c>
      <c r="M9" s="110">
        <v>43</v>
      </c>
      <c r="N9" s="110">
        <v>3433</v>
      </c>
      <c r="O9" s="106">
        <f t="shared" si="2"/>
        <v>858.25</v>
      </c>
      <c r="P9" s="261">
        <v>37</v>
      </c>
      <c r="Q9" s="261">
        <v>2663</v>
      </c>
      <c r="R9" s="262">
        <f t="shared" si="3"/>
        <v>665.75</v>
      </c>
    </row>
    <row r="10" spans="1:18">
      <c r="A10" s="88" t="s">
        <v>1170</v>
      </c>
      <c r="B10" s="98" t="s">
        <v>1229</v>
      </c>
      <c r="C10" s="96" t="str">
        <f>VLOOKUP(B10,Remark!S:T,2,0)</f>
        <v>MTNG</v>
      </c>
      <c r="D10" s="99"/>
      <c r="E10" s="99"/>
      <c r="F10" s="99"/>
      <c r="G10" s="65">
        <v>40</v>
      </c>
      <c r="H10" s="65">
        <v>2768</v>
      </c>
      <c r="I10" s="106">
        <f t="shared" si="0"/>
        <v>692</v>
      </c>
      <c r="J10" s="106">
        <v>91</v>
      </c>
      <c r="K10" s="167">
        <v>6205</v>
      </c>
      <c r="L10" s="106">
        <f t="shared" si="1"/>
        <v>1551.25</v>
      </c>
      <c r="M10" s="110">
        <v>235</v>
      </c>
      <c r="N10" s="110">
        <v>15617</v>
      </c>
      <c r="O10" s="106">
        <f t="shared" si="2"/>
        <v>3904.25</v>
      </c>
      <c r="P10" s="261">
        <v>237</v>
      </c>
      <c r="Q10" s="261">
        <v>17027</v>
      </c>
      <c r="R10" s="262">
        <f t="shared" si="3"/>
        <v>4256.75</v>
      </c>
    </row>
    <row r="11" spans="1:18">
      <c r="A11" s="88" t="s">
        <v>1171</v>
      </c>
      <c r="B11" s="98" t="s">
        <v>1233</v>
      </c>
      <c r="C11" s="96" t="str">
        <f>VLOOKUP(B11,Remark!S:T,2,0)</f>
        <v>Kerry</v>
      </c>
      <c r="D11" s="99"/>
      <c r="E11" s="99"/>
      <c r="F11" s="99"/>
      <c r="G11" s="65">
        <v>40</v>
      </c>
      <c r="H11" s="65">
        <v>2276</v>
      </c>
      <c r="I11" s="106">
        <f t="shared" si="0"/>
        <v>569</v>
      </c>
      <c r="J11" s="106">
        <v>27</v>
      </c>
      <c r="K11" s="167">
        <v>1741</v>
      </c>
      <c r="L11" s="106">
        <f t="shared" si="1"/>
        <v>435.25</v>
      </c>
      <c r="M11" s="110">
        <v>98</v>
      </c>
      <c r="N11" s="110">
        <v>6362</v>
      </c>
      <c r="O11" s="106">
        <f t="shared" si="2"/>
        <v>1590.5</v>
      </c>
      <c r="P11" s="261">
        <v>93</v>
      </c>
      <c r="Q11" s="261">
        <v>6171</v>
      </c>
      <c r="R11" s="262">
        <f t="shared" si="3"/>
        <v>1542.75</v>
      </c>
    </row>
    <row r="12" spans="1:18">
      <c r="A12" s="88" t="s">
        <v>1172</v>
      </c>
      <c r="B12" s="98" t="s">
        <v>1235</v>
      </c>
      <c r="C12" s="96" t="str">
        <f>VLOOKUP(B12,Remark!S:T,2,0)</f>
        <v>TTAI</v>
      </c>
      <c r="D12" s="99"/>
      <c r="E12" s="99"/>
      <c r="F12" s="99"/>
      <c r="G12" s="65">
        <v>31</v>
      </c>
      <c r="H12" s="65">
        <v>2581</v>
      </c>
      <c r="I12" s="106">
        <f t="shared" si="0"/>
        <v>645.25</v>
      </c>
      <c r="J12" s="106">
        <v>18</v>
      </c>
      <c r="K12" s="167">
        <v>1250</v>
      </c>
      <c r="L12" s="106">
        <f t="shared" si="1"/>
        <v>312.5</v>
      </c>
      <c r="M12" s="110">
        <v>308</v>
      </c>
      <c r="N12" s="110">
        <v>19856</v>
      </c>
      <c r="O12" s="106">
        <f t="shared" si="2"/>
        <v>4964</v>
      </c>
      <c r="P12" s="261">
        <v>302</v>
      </c>
      <c r="Q12" s="261">
        <v>18586</v>
      </c>
      <c r="R12" s="262">
        <f t="shared" si="3"/>
        <v>4646.5</v>
      </c>
    </row>
    <row r="13" spans="1:18">
      <c r="A13" s="88" t="s">
        <v>1173</v>
      </c>
      <c r="B13" s="98" t="s">
        <v>1236</v>
      </c>
      <c r="C13" s="96" t="str">
        <f>VLOOKUP(B13,Remark!S:T,2,0)</f>
        <v>BYAI</v>
      </c>
      <c r="D13" s="99"/>
      <c r="E13" s="99"/>
      <c r="F13" s="99"/>
      <c r="G13" s="65">
        <v>83</v>
      </c>
      <c r="H13" s="65">
        <v>5637</v>
      </c>
      <c r="I13" s="106">
        <f t="shared" si="0"/>
        <v>1409.25</v>
      </c>
      <c r="J13" s="106">
        <v>88</v>
      </c>
      <c r="K13" s="167">
        <v>5924</v>
      </c>
      <c r="L13" s="106">
        <f t="shared" si="1"/>
        <v>1481</v>
      </c>
      <c r="M13" s="110">
        <v>124</v>
      </c>
      <c r="N13" s="110">
        <v>9180</v>
      </c>
      <c r="O13" s="106">
        <f t="shared" si="2"/>
        <v>2295</v>
      </c>
      <c r="P13" s="261">
        <v>201</v>
      </c>
      <c r="Q13" s="261">
        <v>12447</v>
      </c>
      <c r="R13" s="262">
        <f t="shared" si="3"/>
        <v>3111.75</v>
      </c>
    </row>
    <row r="14" spans="1:18">
      <c r="A14" s="88" t="s">
        <v>1174</v>
      </c>
      <c r="B14" s="98" t="s">
        <v>1237</v>
      </c>
      <c r="C14" s="96" t="str">
        <f>VLOOKUP(B14,Remark!S:T,2,0)</f>
        <v>NLCH</v>
      </c>
      <c r="D14" s="99"/>
      <c r="E14" s="99"/>
      <c r="F14" s="99"/>
      <c r="G14" s="65">
        <v>4</v>
      </c>
      <c r="H14" s="65">
        <v>252</v>
      </c>
      <c r="I14" s="106">
        <f t="shared" si="0"/>
        <v>63</v>
      </c>
      <c r="J14" s="106">
        <v>18</v>
      </c>
      <c r="K14" s="167">
        <v>1050</v>
      </c>
      <c r="L14" s="106">
        <f t="shared" si="1"/>
        <v>262.5</v>
      </c>
      <c r="M14" s="110">
        <v>181</v>
      </c>
      <c r="N14" s="110">
        <v>11663</v>
      </c>
      <c r="O14" s="106">
        <f t="shared" si="2"/>
        <v>2915.75</v>
      </c>
      <c r="P14" s="261">
        <v>221</v>
      </c>
      <c r="Q14" s="261">
        <v>13755</v>
      </c>
      <c r="R14" s="262">
        <f t="shared" si="3"/>
        <v>3438.75</v>
      </c>
    </row>
    <row r="15" spans="1:18">
      <c r="A15" s="88" t="s">
        <v>1175</v>
      </c>
      <c r="B15" s="98" t="s">
        <v>1240</v>
      </c>
      <c r="C15" s="96" t="str">
        <f>VLOOKUP(B15,Remark!S:T,2,0)</f>
        <v>Kerry</v>
      </c>
      <c r="D15" s="99"/>
      <c r="E15" s="99"/>
      <c r="F15" s="99"/>
      <c r="G15" s="65">
        <v>43</v>
      </c>
      <c r="H15" s="65">
        <v>3377</v>
      </c>
      <c r="I15" s="106">
        <f t="shared" si="0"/>
        <v>844.25</v>
      </c>
      <c r="J15" s="106">
        <v>69</v>
      </c>
      <c r="K15" s="167">
        <v>5095</v>
      </c>
      <c r="L15" s="106">
        <f t="shared" si="1"/>
        <v>1273.75</v>
      </c>
      <c r="M15" s="110">
        <v>80</v>
      </c>
      <c r="N15" s="110">
        <v>5132</v>
      </c>
      <c r="O15" s="106">
        <f t="shared" si="2"/>
        <v>1283</v>
      </c>
      <c r="P15" s="261">
        <v>89</v>
      </c>
      <c r="Q15" s="261">
        <v>6167</v>
      </c>
      <c r="R15" s="262">
        <f t="shared" si="3"/>
        <v>1541.75</v>
      </c>
    </row>
    <row r="16" spans="1:18">
      <c r="A16" s="88" t="s">
        <v>1176</v>
      </c>
      <c r="B16" s="98" t="s">
        <v>1241</v>
      </c>
      <c r="C16" s="96" t="str">
        <f>VLOOKUP(B16,Remark!S:T,2,0)</f>
        <v>BKEN</v>
      </c>
      <c r="D16" s="99"/>
      <c r="E16" s="99"/>
      <c r="F16" s="99"/>
      <c r="G16" s="65">
        <v>32</v>
      </c>
      <c r="H16" s="65">
        <v>2288</v>
      </c>
      <c r="I16" s="106">
        <f t="shared" si="0"/>
        <v>572</v>
      </c>
      <c r="J16" s="106">
        <v>37</v>
      </c>
      <c r="K16" s="167">
        <v>2619</v>
      </c>
      <c r="L16" s="106">
        <f t="shared" si="1"/>
        <v>654.75</v>
      </c>
      <c r="M16" s="110">
        <v>207</v>
      </c>
      <c r="N16" s="110">
        <v>14529</v>
      </c>
      <c r="O16" s="106">
        <f t="shared" si="2"/>
        <v>3632.25</v>
      </c>
      <c r="P16" s="261">
        <v>217</v>
      </c>
      <c r="Q16" s="261">
        <v>14731</v>
      </c>
      <c r="R16" s="262">
        <f t="shared" si="3"/>
        <v>3682.75</v>
      </c>
    </row>
    <row r="17" spans="1:18">
      <c r="A17" s="88" t="s">
        <v>1177</v>
      </c>
      <c r="B17" s="98" t="s">
        <v>1242</v>
      </c>
      <c r="C17" s="96" t="str">
        <f>VLOOKUP(B17,Remark!S:T,2,0)</f>
        <v>BKEN</v>
      </c>
      <c r="D17" s="99"/>
      <c r="E17" s="99"/>
      <c r="F17" s="99"/>
      <c r="G17" s="65">
        <v>58</v>
      </c>
      <c r="H17" s="65">
        <v>4418</v>
      </c>
      <c r="I17" s="106">
        <f t="shared" si="0"/>
        <v>1104.5</v>
      </c>
      <c r="J17" s="106">
        <v>88</v>
      </c>
      <c r="K17" s="167">
        <v>6096</v>
      </c>
      <c r="L17" s="106">
        <f t="shared" si="1"/>
        <v>1524</v>
      </c>
      <c r="M17" s="110">
        <v>67</v>
      </c>
      <c r="N17" s="110">
        <v>4373</v>
      </c>
      <c r="O17" s="106">
        <f t="shared" si="2"/>
        <v>1093.25</v>
      </c>
      <c r="P17" s="261">
        <v>104</v>
      </c>
      <c r="Q17" s="261">
        <v>6548</v>
      </c>
      <c r="R17" s="262">
        <f t="shared" si="3"/>
        <v>1637</v>
      </c>
    </row>
    <row r="18" spans="1:18">
      <c r="A18" s="88" t="s">
        <v>1178</v>
      </c>
      <c r="B18" s="98" t="s">
        <v>1243</v>
      </c>
      <c r="C18" s="96" t="str">
        <f>VLOOKUP(B18,Remark!S:T,2,0)</f>
        <v>TAIT</v>
      </c>
      <c r="D18" s="99"/>
      <c r="E18" s="99"/>
      <c r="F18" s="99"/>
      <c r="G18" s="65">
        <v>14</v>
      </c>
      <c r="H18" s="65">
        <v>1322</v>
      </c>
      <c r="I18" s="106">
        <f t="shared" si="0"/>
        <v>330.5</v>
      </c>
      <c r="J18" s="106">
        <v>23</v>
      </c>
      <c r="K18" s="167">
        <v>1549</v>
      </c>
      <c r="L18" s="106">
        <f t="shared" si="1"/>
        <v>387.25</v>
      </c>
      <c r="M18" s="110">
        <v>215</v>
      </c>
      <c r="N18" s="110">
        <v>13641</v>
      </c>
      <c r="O18" s="106">
        <f t="shared" si="2"/>
        <v>3410.25</v>
      </c>
      <c r="P18" s="261">
        <v>184</v>
      </c>
      <c r="Q18" s="261">
        <v>11848</v>
      </c>
      <c r="R18" s="262">
        <f t="shared" si="3"/>
        <v>2962</v>
      </c>
    </row>
    <row r="19" spans="1:18">
      <c r="A19" s="88" t="s">
        <v>1179</v>
      </c>
      <c r="B19" s="98" t="s">
        <v>1245</v>
      </c>
      <c r="C19" s="96" t="str">
        <f>VLOOKUP(B19,Remark!S:T,2,0)</f>
        <v>RSIT</v>
      </c>
      <c r="D19" s="99"/>
      <c r="E19" s="99"/>
      <c r="F19" s="99"/>
      <c r="G19" s="65">
        <v>34</v>
      </c>
      <c r="H19" s="65">
        <v>2706</v>
      </c>
      <c r="I19" s="106">
        <f t="shared" si="0"/>
        <v>676.5</v>
      </c>
      <c r="J19" s="106">
        <v>73</v>
      </c>
      <c r="K19" s="167">
        <v>5167</v>
      </c>
      <c r="L19" s="106">
        <f t="shared" si="1"/>
        <v>1291.75</v>
      </c>
      <c r="M19" s="110">
        <v>25</v>
      </c>
      <c r="N19" s="110">
        <v>1539</v>
      </c>
      <c r="O19" s="106">
        <f t="shared" si="2"/>
        <v>384.75</v>
      </c>
      <c r="P19" s="261">
        <v>18</v>
      </c>
      <c r="Q19" s="261">
        <v>1206</v>
      </c>
      <c r="R19" s="262">
        <f t="shared" si="3"/>
        <v>301.5</v>
      </c>
    </row>
    <row r="20" spans="1:18">
      <c r="A20" s="88" t="s">
        <v>1180</v>
      </c>
      <c r="B20" s="98" t="s">
        <v>1246</v>
      </c>
      <c r="C20" s="96" t="str">
        <f>VLOOKUP(B20,Remark!S:T,2,0)</f>
        <v>RSIT</v>
      </c>
      <c r="D20" s="99"/>
      <c r="E20" s="99"/>
      <c r="F20" s="99"/>
      <c r="G20" s="65">
        <v>126</v>
      </c>
      <c r="H20" s="65">
        <v>7866</v>
      </c>
      <c r="I20" s="106">
        <f t="shared" si="0"/>
        <v>1966.5</v>
      </c>
      <c r="J20" s="106">
        <v>164</v>
      </c>
      <c r="K20" s="167">
        <v>10528</v>
      </c>
      <c r="L20" s="106">
        <f t="shared" si="1"/>
        <v>2632</v>
      </c>
      <c r="M20" s="110">
        <v>177</v>
      </c>
      <c r="N20" s="110">
        <v>11887</v>
      </c>
      <c r="O20" s="106">
        <f t="shared" si="2"/>
        <v>2971.75</v>
      </c>
      <c r="P20" s="261">
        <v>237</v>
      </c>
      <c r="Q20" s="261">
        <v>14979</v>
      </c>
      <c r="R20" s="262">
        <f t="shared" si="3"/>
        <v>3744.75</v>
      </c>
    </row>
    <row r="21" spans="1:18">
      <c r="A21" s="88" t="s">
        <v>1181</v>
      </c>
      <c r="B21" s="98" t="s">
        <v>1247</v>
      </c>
      <c r="C21" s="96" t="str">
        <f>VLOOKUP(B21,Remark!S:T,2,0)</f>
        <v>NMIN</v>
      </c>
      <c r="D21" s="99"/>
      <c r="E21" s="99"/>
      <c r="F21" s="99"/>
      <c r="G21" s="65">
        <v>152</v>
      </c>
      <c r="H21" s="65">
        <v>10188</v>
      </c>
      <c r="I21" s="106">
        <f t="shared" si="0"/>
        <v>2547</v>
      </c>
      <c r="J21" s="106">
        <v>381</v>
      </c>
      <c r="K21" s="167">
        <v>22835</v>
      </c>
      <c r="L21" s="106">
        <f t="shared" si="1"/>
        <v>5708.75</v>
      </c>
      <c r="M21" s="110">
        <v>38</v>
      </c>
      <c r="N21" s="110">
        <v>3030</v>
      </c>
      <c r="O21" s="106">
        <f t="shared" si="2"/>
        <v>757.5</v>
      </c>
      <c r="P21" s="261">
        <v>45</v>
      </c>
      <c r="Q21" s="261">
        <v>3047</v>
      </c>
      <c r="R21" s="262">
        <f t="shared" si="3"/>
        <v>761.75</v>
      </c>
    </row>
    <row r="22" spans="1:18">
      <c r="A22" s="88" t="s">
        <v>1182</v>
      </c>
      <c r="B22" s="98" t="s">
        <v>1248</v>
      </c>
      <c r="C22" s="96" t="str">
        <f>VLOOKUP(B22,Remark!S:T,2,0)</f>
        <v>MTNG</v>
      </c>
      <c r="D22" s="99"/>
      <c r="E22" s="99"/>
      <c r="F22" s="99"/>
      <c r="G22" s="65">
        <v>106</v>
      </c>
      <c r="H22" s="65">
        <v>6478</v>
      </c>
      <c r="I22" s="106">
        <f t="shared" si="0"/>
        <v>1619.5</v>
      </c>
      <c r="J22" s="106">
        <v>124</v>
      </c>
      <c r="K22" s="167">
        <v>7736</v>
      </c>
      <c r="L22" s="106">
        <f t="shared" si="1"/>
        <v>1934</v>
      </c>
      <c r="M22" s="110">
        <v>111</v>
      </c>
      <c r="N22" s="110">
        <v>7209</v>
      </c>
      <c r="O22" s="106">
        <f t="shared" si="2"/>
        <v>1802.25</v>
      </c>
      <c r="P22" s="261">
        <v>113</v>
      </c>
      <c r="Q22" s="261">
        <v>7067</v>
      </c>
      <c r="R22" s="262">
        <f t="shared" si="3"/>
        <v>1766.75</v>
      </c>
    </row>
    <row r="23" spans="1:18">
      <c r="A23" s="88" t="s">
        <v>1183</v>
      </c>
      <c r="B23" s="98" t="s">
        <v>1252</v>
      </c>
      <c r="C23" s="96" t="str">
        <f>VLOOKUP(B23,Remark!S:T,2,0)</f>
        <v>Kerry</v>
      </c>
      <c r="D23" s="99"/>
      <c r="E23" s="99"/>
      <c r="F23" s="99"/>
      <c r="G23" s="65">
        <v>159</v>
      </c>
      <c r="H23" s="65">
        <v>12165</v>
      </c>
      <c r="I23" s="106">
        <f t="shared" si="0"/>
        <v>3041.25</v>
      </c>
      <c r="J23" s="106">
        <v>247</v>
      </c>
      <c r="K23" s="167">
        <v>19049</v>
      </c>
      <c r="L23" s="106">
        <f t="shared" si="1"/>
        <v>4762.25</v>
      </c>
      <c r="M23" s="110">
        <v>58</v>
      </c>
      <c r="N23" s="110">
        <v>3706</v>
      </c>
      <c r="O23" s="106">
        <f t="shared" si="2"/>
        <v>926.5</v>
      </c>
      <c r="P23" s="261">
        <v>86</v>
      </c>
      <c r="Q23" s="261">
        <v>4882</v>
      </c>
      <c r="R23" s="262">
        <f t="shared" si="3"/>
        <v>1220.5</v>
      </c>
    </row>
    <row r="24" spans="1:18">
      <c r="A24" s="88" t="s">
        <v>1184</v>
      </c>
      <c r="B24" s="98" t="s">
        <v>1253</v>
      </c>
      <c r="C24" s="96" t="str">
        <f>VLOOKUP(B24,Remark!S:T,2,0)</f>
        <v>Kerry</v>
      </c>
      <c r="D24" s="99"/>
      <c r="E24" s="99"/>
      <c r="F24" s="99"/>
      <c r="G24" s="65">
        <v>143</v>
      </c>
      <c r="H24" s="65">
        <v>10317</v>
      </c>
      <c r="I24" s="106">
        <f t="shared" si="0"/>
        <v>2579.25</v>
      </c>
      <c r="J24" s="106">
        <v>136</v>
      </c>
      <c r="K24" s="167">
        <v>9124</v>
      </c>
      <c r="L24" s="106">
        <f t="shared" si="1"/>
        <v>2281</v>
      </c>
      <c r="M24" s="110">
        <v>199</v>
      </c>
      <c r="N24" s="110">
        <v>12265</v>
      </c>
      <c r="O24" s="106">
        <f t="shared" si="2"/>
        <v>3066.25</v>
      </c>
      <c r="P24" s="261">
        <v>251</v>
      </c>
      <c r="Q24" s="261">
        <v>16821</v>
      </c>
      <c r="R24" s="262">
        <f t="shared" si="3"/>
        <v>4205.25</v>
      </c>
    </row>
    <row r="25" spans="1:18">
      <c r="A25" s="88" t="s">
        <v>1185</v>
      </c>
      <c r="B25" s="98" t="s">
        <v>1255</v>
      </c>
      <c r="C25" s="96" t="str">
        <f>VLOOKUP(B25,Remark!S:T,2,0)</f>
        <v>TAIT</v>
      </c>
      <c r="D25" s="99"/>
      <c r="E25" s="99"/>
      <c r="F25" s="99"/>
      <c r="G25" s="65">
        <v>18</v>
      </c>
      <c r="H25" s="65">
        <v>1018</v>
      </c>
      <c r="I25" s="106">
        <f t="shared" si="0"/>
        <v>254.5</v>
      </c>
      <c r="J25" s="106">
        <v>29</v>
      </c>
      <c r="K25" s="167">
        <v>2295</v>
      </c>
      <c r="L25" s="106">
        <f t="shared" si="1"/>
        <v>573.75</v>
      </c>
      <c r="M25" s="110">
        <v>47</v>
      </c>
      <c r="N25" s="110">
        <v>3377</v>
      </c>
      <c r="O25" s="106">
        <f t="shared" si="2"/>
        <v>844.25</v>
      </c>
      <c r="P25" s="261">
        <v>31</v>
      </c>
      <c r="Q25" s="261">
        <v>2369</v>
      </c>
      <c r="R25" s="262">
        <f t="shared" si="3"/>
        <v>592.25</v>
      </c>
    </row>
    <row r="26" spans="1:18">
      <c r="A26" s="88" t="s">
        <v>1186</v>
      </c>
      <c r="B26" s="98" t="s">
        <v>1256</v>
      </c>
      <c r="C26" s="96" t="str">
        <f>VLOOKUP(B26,Remark!S:T,2,0)</f>
        <v>Kerry</v>
      </c>
      <c r="D26" s="99"/>
      <c r="E26" s="99"/>
      <c r="F26" s="99"/>
      <c r="G26" s="65">
        <v>106</v>
      </c>
      <c r="H26" s="65">
        <v>7094</v>
      </c>
      <c r="I26" s="106">
        <f t="shared" si="0"/>
        <v>1773.5</v>
      </c>
      <c r="J26" s="106">
        <v>172</v>
      </c>
      <c r="K26" s="167">
        <v>12576</v>
      </c>
      <c r="L26" s="106">
        <f t="shared" si="1"/>
        <v>3144</v>
      </c>
      <c r="M26" s="110">
        <v>108</v>
      </c>
      <c r="N26" s="110">
        <v>7168</v>
      </c>
      <c r="O26" s="106">
        <f t="shared" si="2"/>
        <v>1792</v>
      </c>
      <c r="P26" s="261">
        <v>97</v>
      </c>
      <c r="Q26" s="261">
        <v>6815</v>
      </c>
      <c r="R26" s="262">
        <f t="shared" si="3"/>
        <v>1703.75</v>
      </c>
    </row>
    <row r="27" spans="1:18">
      <c r="A27" s="88" t="s">
        <v>1187</v>
      </c>
      <c r="B27" s="98" t="s">
        <v>1258</v>
      </c>
      <c r="C27" s="96" t="str">
        <f>VLOOKUP(B27,Remark!S:T,2,0)</f>
        <v>Kerry</v>
      </c>
      <c r="D27" s="99"/>
      <c r="E27" s="99"/>
      <c r="F27" s="99"/>
      <c r="G27" s="65">
        <v>123</v>
      </c>
      <c r="H27" s="65">
        <v>9453</v>
      </c>
      <c r="I27" s="106">
        <f t="shared" si="0"/>
        <v>2363.25</v>
      </c>
      <c r="J27" s="106">
        <v>148</v>
      </c>
      <c r="K27" s="167">
        <v>10960</v>
      </c>
      <c r="L27" s="106">
        <f t="shared" si="1"/>
        <v>2740</v>
      </c>
      <c r="M27" s="110">
        <v>60</v>
      </c>
      <c r="N27" s="110">
        <v>4096</v>
      </c>
      <c r="O27" s="106">
        <f t="shared" si="2"/>
        <v>1024</v>
      </c>
      <c r="P27" s="261">
        <v>62</v>
      </c>
      <c r="Q27" s="261">
        <v>3974</v>
      </c>
      <c r="R27" s="262">
        <f t="shared" si="3"/>
        <v>993.5</v>
      </c>
    </row>
    <row r="28" spans="1:18">
      <c r="A28" s="88" t="s">
        <v>1188</v>
      </c>
      <c r="B28" s="98" t="s">
        <v>1260</v>
      </c>
      <c r="C28" s="96" t="str">
        <f>VLOOKUP(B28,Remark!S:T,2,0)</f>
        <v>BYAI</v>
      </c>
      <c r="D28" s="99"/>
      <c r="E28" s="99"/>
      <c r="F28" s="99"/>
      <c r="G28" s="65">
        <v>69</v>
      </c>
      <c r="H28" s="65">
        <v>4671</v>
      </c>
      <c r="I28" s="106">
        <f t="shared" si="0"/>
        <v>1167.75</v>
      </c>
      <c r="J28" s="106">
        <v>63</v>
      </c>
      <c r="K28" s="167">
        <v>4049</v>
      </c>
      <c r="L28" s="106">
        <f t="shared" si="1"/>
        <v>1012.25</v>
      </c>
      <c r="M28" s="110">
        <v>117</v>
      </c>
      <c r="N28" s="110">
        <v>8511</v>
      </c>
      <c r="O28" s="106">
        <f t="shared" si="2"/>
        <v>2127.75</v>
      </c>
      <c r="P28" s="261">
        <v>119</v>
      </c>
      <c r="Q28" s="261">
        <v>8685</v>
      </c>
      <c r="R28" s="262">
        <f t="shared" si="3"/>
        <v>2171.25</v>
      </c>
    </row>
    <row r="29" spans="1:18">
      <c r="A29" s="88" t="s">
        <v>1189</v>
      </c>
      <c r="B29" s="98" t="s">
        <v>1262</v>
      </c>
      <c r="C29" s="96" t="str">
        <f>VLOOKUP(B29,Remark!S:T,2,0)</f>
        <v>KVIL</v>
      </c>
      <c r="D29" s="99"/>
      <c r="E29" s="99"/>
      <c r="F29" s="99"/>
      <c r="G29" s="65">
        <v>24</v>
      </c>
      <c r="H29" s="65">
        <v>1820</v>
      </c>
      <c r="I29" s="106">
        <f t="shared" si="0"/>
        <v>455</v>
      </c>
      <c r="J29" s="106">
        <v>52</v>
      </c>
      <c r="K29" s="167">
        <v>3000</v>
      </c>
      <c r="L29" s="106">
        <f t="shared" si="1"/>
        <v>750</v>
      </c>
      <c r="M29" s="110">
        <v>27</v>
      </c>
      <c r="N29" s="110">
        <v>1941</v>
      </c>
      <c r="O29" s="106">
        <f t="shared" si="2"/>
        <v>485.25</v>
      </c>
      <c r="P29" s="261">
        <v>35</v>
      </c>
      <c r="Q29" s="261">
        <v>2365</v>
      </c>
      <c r="R29" s="262">
        <f t="shared" si="3"/>
        <v>591.25</v>
      </c>
    </row>
    <row r="30" spans="1:18">
      <c r="A30" s="88" t="s">
        <v>1190</v>
      </c>
      <c r="B30" s="98" t="s">
        <v>1238</v>
      </c>
      <c r="C30" s="96" t="str">
        <f>VLOOKUP(B30,Remark!S:T,2,0)</f>
        <v>TPLU</v>
      </c>
      <c r="D30" s="99"/>
      <c r="E30" s="99"/>
      <c r="F30" s="99"/>
      <c r="G30" s="65">
        <v>95</v>
      </c>
      <c r="H30" s="65">
        <v>6173</v>
      </c>
      <c r="I30" s="106">
        <f t="shared" si="0"/>
        <v>1543.25</v>
      </c>
      <c r="J30" s="106">
        <v>105</v>
      </c>
      <c r="K30" s="167">
        <v>6847</v>
      </c>
      <c r="L30" s="106">
        <f t="shared" si="1"/>
        <v>1711.75</v>
      </c>
      <c r="M30" s="110">
        <v>177</v>
      </c>
      <c r="N30" s="110">
        <v>11783</v>
      </c>
      <c r="O30" s="106">
        <f t="shared" si="2"/>
        <v>2945.75</v>
      </c>
      <c r="P30" s="261">
        <v>190</v>
      </c>
      <c r="Q30" s="261">
        <v>12242</v>
      </c>
      <c r="R30" s="262">
        <f t="shared" si="3"/>
        <v>3060.5</v>
      </c>
    </row>
    <row r="31" spans="1:18">
      <c r="A31" s="88" t="s">
        <v>1191</v>
      </c>
      <c r="B31" s="98" t="s">
        <v>1239</v>
      </c>
      <c r="C31" s="96" t="str">
        <f>VLOOKUP(B31,Remark!S:T,2,0)</f>
        <v>BKAE</v>
      </c>
      <c r="D31" s="99"/>
      <c r="E31" s="99"/>
      <c r="F31" s="99"/>
      <c r="G31" s="65">
        <v>35</v>
      </c>
      <c r="H31" s="65">
        <v>2821</v>
      </c>
      <c r="I31" s="106">
        <f t="shared" si="0"/>
        <v>705.25</v>
      </c>
      <c r="J31" s="106">
        <v>28</v>
      </c>
      <c r="K31" s="167">
        <v>1996</v>
      </c>
      <c r="L31" s="106">
        <f t="shared" si="1"/>
        <v>499</v>
      </c>
      <c r="M31" s="110">
        <v>102</v>
      </c>
      <c r="N31" s="110">
        <v>7166</v>
      </c>
      <c r="O31" s="106">
        <f t="shared" si="2"/>
        <v>1791.5</v>
      </c>
      <c r="P31" s="261">
        <v>100</v>
      </c>
      <c r="Q31" s="261">
        <v>6496</v>
      </c>
      <c r="R31" s="262">
        <f t="shared" si="3"/>
        <v>1624</v>
      </c>
    </row>
    <row r="32" spans="1:18">
      <c r="A32" s="88" t="s">
        <v>1192</v>
      </c>
      <c r="B32" s="98" t="s">
        <v>1244</v>
      </c>
      <c r="C32" s="96" t="str">
        <f>VLOOKUP(B32,Remark!S:T,2,0)</f>
        <v>BBON</v>
      </c>
      <c r="D32" s="99"/>
      <c r="E32" s="99"/>
      <c r="F32" s="99"/>
      <c r="G32" s="65">
        <v>47</v>
      </c>
      <c r="H32" s="65">
        <v>2953</v>
      </c>
      <c r="I32" s="106">
        <f t="shared" si="0"/>
        <v>738.25</v>
      </c>
      <c r="J32" s="106">
        <v>122</v>
      </c>
      <c r="K32" s="167">
        <v>8122</v>
      </c>
      <c r="L32" s="106">
        <f t="shared" si="1"/>
        <v>2030.5</v>
      </c>
      <c r="M32" s="110">
        <v>215</v>
      </c>
      <c r="N32" s="110">
        <v>13673</v>
      </c>
      <c r="O32" s="106">
        <f t="shared" si="2"/>
        <v>3418.25</v>
      </c>
      <c r="P32" s="261">
        <v>158</v>
      </c>
      <c r="Q32" s="261">
        <v>9702</v>
      </c>
      <c r="R32" s="262">
        <f t="shared" si="3"/>
        <v>2425.5</v>
      </c>
    </row>
    <row r="33" spans="1:18">
      <c r="A33" s="88" t="s">
        <v>1193</v>
      </c>
      <c r="B33" s="98" t="s">
        <v>1259</v>
      </c>
      <c r="C33" s="96" t="str">
        <f>VLOOKUP(B33,Remark!S:T,2,0)</f>
        <v>BROM</v>
      </c>
      <c r="D33" s="99"/>
      <c r="E33" s="99"/>
      <c r="F33" s="99"/>
      <c r="G33" s="65">
        <v>100</v>
      </c>
      <c r="H33" s="65">
        <v>7500</v>
      </c>
      <c r="I33" s="106">
        <f t="shared" si="0"/>
        <v>1875</v>
      </c>
      <c r="J33" s="106">
        <v>200</v>
      </c>
      <c r="K33" s="167">
        <v>13608</v>
      </c>
      <c r="L33" s="106">
        <f t="shared" si="1"/>
        <v>3402</v>
      </c>
      <c r="M33" s="110">
        <v>447</v>
      </c>
      <c r="N33" s="110">
        <v>28333</v>
      </c>
      <c r="O33" s="106">
        <f t="shared" si="2"/>
        <v>7083.25</v>
      </c>
      <c r="P33" s="261">
        <v>497</v>
      </c>
      <c r="Q33" s="261">
        <v>30523</v>
      </c>
      <c r="R33" s="262">
        <f t="shared" si="3"/>
        <v>7630.75</v>
      </c>
    </row>
    <row r="34" spans="1:18">
      <c r="A34" s="88" t="s">
        <v>1194</v>
      </c>
      <c r="B34" s="98" t="s">
        <v>1222</v>
      </c>
      <c r="C34" s="96" t="str">
        <f>VLOOKUP(B34,Remark!S:T,2,0)</f>
        <v>Kerry</v>
      </c>
      <c r="D34" s="99"/>
      <c r="E34" s="99"/>
      <c r="F34" s="99"/>
      <c r="G34" s="65">
        <v>35</v>
      </c>
      <c r="H34" s="65">
        <v>2841</v>
      </c>
      <c r="I34" s="106">
        <f t="shared" si="0"/>
        <v>710.25</v>
      </c>
      <c r="J34" s="106">
        <v>99</v>
      </c>
      <c r="K34" s="167">
        <v>6817</v>
      </c>
      <c r="L34" s="106">
        <f t="shared" si="1"/>
        <v>1704.25</v>
      </c>
      <c r="M34" s="110">
        <v>225</v>
      </c>
      <c r="N34" s="110">
        <v>15003</v>
      </c>
      <c r="O34" s="106">
        <f t="shared" si="2"/>
        <v>3750.75</v>
      </c>
      <c r="P34" s="261">
        <v>182</v>
      </c>
      <c r="Q34" s="261">
        <v>11802</v>
      </c>
      <c r="R34" s="262">
        <f t="shared" si="3"/>
        <v>2950.5</v>
      </c>
    </row>
    <row r="35" spans="1:18">
      <c r="A35" s="88" t="s">
        <v>1195</v>
      </c>
      <c r="B35" s="98" t="s">
        <v>1224</v>
      </c>
      <c r="C35" s="96" t="str">
        <f>VLOOKUP(B35,Remark!S:T,2,0)</f>
        <v>CHC4</v>
      </c>
      <c r="D35" s="99"/>
      <c r="E35" s="99"/>
      <c r="F35" s="99"/>
      <c r="G35" s="65">
        <v>107</v>
      </c>
      <c r="H35" s="65">
        <v>7353</v>
      </c>
      <c r="I35" s="106">
        <f t="shared" si="0"/>
        <v>1838.25</v>
      </c>
      <c r="J35" s="106">
        <v>134</v>
      </c>
      <c r="K35" s="167">
        <v>9426</v>
      </c>
      <c r="L35" s="106">
        <f t="shared" si="1"/>
        <v>2356.5</v>
      </c>
      <c r="M35" s="110">
        <v>125</v>
      </c>
      <c r="N35" s="110">
        <v>7975</v>
      </c>
      <c r="O35" s="106">
        <f t="shared" si="2"/>
        <v>1993.75</v>
      </c>
      <c r="P35" s="261">
        <v>170</v>
      </c>
      <c r="Q35" s="261">
        <v>11502</v>
      </c>
      <c r="R35" s="262">
        <f t="shared" si="3"/>
        <v>2875.5</v>
      </c>
    </row>
    <row r="36" spans="1:18">
      <c r="A36" s="88" t="s">
        <v>1196</v>
      </c>
      <c r="B36" s="98" t="s">
        <v>1225</v>
      </c>
      <c r="C36" s="96" t="str">
        <f>VLOOKUP(B36,Remark!S:T,2,0)</f>
        <v>CHC4</v>
      </c>
      <c r="D36" s="99"/>
      <c r="E36" s="99"/>
      <c r="F36" s="99"/>
      <c r="G36" s="65">
        <v>62</v>
      </c>
      <c r="H36" s="65">
        <v>3226</v>
      </c>
      <c r="I36" s="106">
        <f t="shared" si="0"/>
        <v>806.5</v>
      </c>
      <c r="J36" s="106">
        <v>75</v>
      </c>
      <c r="K36" s="167">
        <v>4893</v>
      </c>
      <c r="L36" s="106">
        <f t="shared" si="1"/>
        <v>1223.25</v>
      </c>
      <c r="M36" s="110">
        <v>206</v>
      </c>
      <c r="N36" s="110">
        <v>13730</v>
      </c>
      <c r="O36" s="106">
        <f t="shared" si="2"/>
        <v>3432.5</v>
      </c>
      <c r="P36" s="261">
        <v>218</v>
      </c>
      <c r="Q36" s="261">
        <v>14094</v>
      </c>
      <c r="R36" s="262">
        <f t="shared" si="3"/>
        <v>3523.5</v>
      </c>
    </row>
    <row r="37" spans="1:18">
      <c r="A37" s="88" t="s">
        <v>1197</v>
      </c>
      <c r="B37" s="98" t="s">
        <v>1226</v>
      </c>
      <c r="C37" s="96" t="str">
        <f>VLOOKUP(B37,Remark!S:T,2,0)</f>
        <v>CHC4</v>
      </c>
      <c r="D37" s="99"/>
      <c r="E37" s="99"/>
      <c r="F37" s="99"/>
      <c r="G37" s="65">
        <v>82</v>
      </c>
      <c r="H37" s="65">
        <v>6246</v>
      </c>
      <c r="I37" s="106">
        <f t="shared" si="0"/>
        <v>1561.5</v>
      </c>
      <c r="J37" s="106">
        <v>191</v>
      </c>
      <c r="K37" s="167">
        <v>13669</v>
      </c>
      <c r="L37" s="106">
        <f t="shared" si="1"/>
        <v>3417.25</v>
      </c>
      <c r="M37" s="110">
        <v>445</v>
      </c>
      <c r="N37" s="110">
        <v>30459</v>
      </c>
      <c r="O37" s="106">
        <f t="shared" si="2"/>
        <v>7614.75</v>
      </c>
      <c r="P37" s="261">
        <v>464</v>
      </c>
      <c r="Q37" s="261">
        <v>30776</v>
      </c>
      <c r="R37" s="262">
        <f t="shared" si="3"/>
        <v>7694</v>
      </c>
    </row>
    <row r="38" spans="1:18">
      <c r="A38" s="88" t="s">
        <v>1198</v>
      </c>
      <c r="B38" s="98" t="s">
        <v>1228</v>
      </c>
      <c r="C38" s="96" t="str">
        <f>VLOOKUP(B38,Remark!S:T,2,0)</f>
        <v>Kerry</v>
      </c>
      <c r="D38" s="99"/>
      <c r="E38" s="99"/>
      <c r="F38" s="99"/>
      <c r="G38" s="65">
        <v>70</v>
      </c>
      <c r="H38" s="65">
        <v>4902</v>
      </c>
      <c r="I38" s="106">
        <f t="shared" si="0"/>
        <v>1225.5</v>
      </c>
      <c r="J38" s="106">
        <v>120</v>
      </c>
      <c r="K38" s="167">
        <v>8468</v>
      </c>
      <c r="L38" s="106">
        <f t="shared" si="1"/>
        <v>2117</v>
      </c>
      <c r="M38" s="110">
        <v>217</v>
      </c>
      <c r="N38" s="110">
        <v>14223</v>
      </c>
      <c r="O38" s="106">
        <f t="shared" si="2"/>
        <v>3555.75</v>
      </c>
      <c r="P38" s="261">
        <v>166</v>
      </c>
      <c r="Q38" s="261">
        <v>11358</v>
      </c>
      <c r="R38" s="262">
        <f t="shared" si="3"/>
        <v>2839.5</v>
      </c>
    </row>
    <row r="39" spans="1:18">
      <c r="A39" s="88" t="s">
        <v>1199</v>
      </c>
      <c r="B39" s="98" t="s">
        <v>1230</v>
      </c>
      <c r="C39" s="96" t="str">
        <f>VLOOKUP(B39,Remark!S:T,2,0)</f>
        <v>Kerry</v>
      </c>
      <c r="D39" s="99"/>
      <c r="E39" s="99"/>
      <c r="F39" s="99"/>
      <c r="G39" s="65">
        <v>105</v>
      </c>
      <c r="H39" s="65">
        <v>7675</v>
      </c>
      <c r="I39" s="106">
        <f t="shared" si="0"/>
        <v>1918.75</v>
      </c>
      <c r="J39" s="106">
        <v>187</v>
      </c>
      <c r="K39" s="167">
        <v>14109</v>
      </c>
      <c r="L39" s="106">
        <f t="shared" si="1"/>
        <v>3527.25</v>
      </c>
      <c r="M39" s="110">
        <v>329</v>
      </c>
      <c r="N39" s="110">
        <v>21363</v>
      </c>
      <c r="O39" s="106">
        <f t="shared" si="2"/>
        <v>5340.75</v>
      </c>
      <c r="P39" s="261">
        <v>391</v>
      </c>
      <c r="Q39" s="261">
        <v>21597</v>
      </c>
      <c r="R39" s="262">
        <f t="shared" si="3"/>
        <v>5399.25</v>
      </c>
    </row>
    <row r="40" spans="1:18">
      <c r="A40" s="88" t="s">
        <v>1200</v>
      </c>
      <c r="B40" s="98" t="s">
        <v>1231</v>
      </c>
      <c r="C40" s="96" t="str">
        <f>VLOOKUP(B40,Remark!S:T,2,0)</f>
        <v>SCON</v>
      </c>
      <c r="D40" s="99"/>
      <c r="E40" s="99"/>
      <c r="F40" s="99"/>
      <c r="G40" s="65">
        <v>63</v>
      </c>
      <c r="H40" s="65">
        <v>4137</v>
      </c>
      <c r="I40" s="106">
        <f t="shared" si="0"/>
        <v>1034.25</v>
      </c>
      <c r="J40" s="106">
        <v>60</v>
      </c>
      <c r="K40" s="167">
        <v>4392</v>
      </c>
      <c r="L40" s="106">
        <f t="shared" si="1"/>
        <v>1098</v>
      </c>
      <c r="M40" s="110">
        <v>31</v>
      </c>
      <c r="N40" s="110">
        <v>2205</v>
      </c>
      <c r="O40" s="106">
        <f t="shared" si="2"/>
        <v>551.25</v>
      </c>
      <c r="P40" s="261">
        <v>36</v>
      </c>
      <c r="Q40" s="261">
        <v>2288</v>
      </c>
      <c r="R40" s="262">
        <f t="shared" si="3"/>
        <v>572</v>
      </c>
    </row>
    <row r="41" spans="1:18">
      <c r="A41" s="88" t="s">
        <v>1201</v>
      </c>
      <c r="B41" s="98" t="s">
        <v>1232</v>
      </c>
      <c r="C41" s="96" t="str">
        <f>VLOOKUP(B41,Remark!S:T,2,0)</f>
        <v>KKAW</v>
      </c>
      <c r="D41" s="99"/>
      <c r="E41" s="99"/>
      <c r="F41" s="99"/>
      <c r="G41" s="65">
        <v>54</v>
      </c>
      <c r="H41" s="65">
        <v>3650</v>
      </c>
      <c r="I41" s="106">
        <f t="shared" si="0"/>
        <v>912.5</v>
      </c>
      <c r="J41" s="106">
        <v>130</v>
      </c>
      <c r="K41" s="167">
        <v>8362</v>
      </c>
      <c r="L41" s="106">
        <f t="shared" si="1"/>
        <v>2090.5</v>
      </c>
      <c r="M41" s="110">
        <v>222</v>
      </c>
      <c r="N41" s="110">
        <v>14214</v>
      </c>
      <c r="O41" s="106">
        <f t="shared" si="2"/>
        <v>3553.5</v>
      </c>
      <c r="P41" s="261">
        <v>220</v>
      </c>
      <c r="Q41" s="261">
        <v>14204</v>
      </c>
      <c r="R41" s="262">
        <f t="shared" si="3"/>
        <v>3551</v>
      </c>
    </row>
    <row r="42" spans="1:18">
      <c r="A42" s="88" t="s">
        <v>1202</v>
      </c>
      <c r="B42" s="98" t="s">
        <v>1234</v>
      </c>
      <c r="C42" s="96" t="str">
        <f>VLOOKUP(B42,Remark!S:T,2,0)</f>
        <v>BANA</v>
      </c>
      <c r="D42" s="99"/>
      <c r="E42" s="99"/>
      <c r="F42" s="99"/>
      <c r="G42" s="65">
        <v>77</v>
      </c>
      <c r="H42" s="65">
        <v>5715</v>
      </c>
      <c r="I42" s="106">
        <f t="shared" si="0"/>
        <v>1428.75</v>
      </c>
      <c r="J42" s="106">
        <v>132</v>
      </c>
      <c r="K42" s="167">
        <v>9408</v>
      </c>
      <c r="L42" s="106">
        <f t="shared" si="1"/>
        <v>2352</v>
      </c>
      <c r="M42" s="110">
        <v>414</v>
      </c>
      <c r="N42" s="110">
        <v>30294</v>
      </c>
      <c r="O42" s="106">
        <f t="shared" si="2"/>
        <v>7573.5</v>
      </c>
      <c r="P42" s="261">
        <v>319</v>
      </c>
      <c r="Q42" s="261">
        <v>19461</v>
      </c>
      <c r="R42" s="262">
        <f t="shared" si="3"/>
        <v>4865.25</v>
      </c>
    </row>
    <row r="43" spans="1:18">
      <c r="A43" s="88" t="s">
        <v>1203</v>
      </c>
      <c r="B43" s="98" t="s">
        <v>1249</v>
      </c>
      <c r="C43" s="96" t="str">
        <f>VLOOKUP(B43,Remark!S:T,2,0)</f>
        <v>SCON</v>
      </c>
      <c r="D43" s="99"/>
      <c r="E43" s="99"/>
      <c r="F43" s="99"/>
      <c r="G43" s="65">
        <v>100</v>
      </c>
      <c r="H43" s="65">
        <v>7052</v>
      </c>
      <c r="I43" s="106">
        <f t="shared" si="0"/>
        <v>1763</v>
      </c>
      <c r="J43" s="106">
        <v>116</v>
      </c>
      <c r="K43" s="167">
        <v>7772</v>
      </c>
      <c r="L43" s="106">
        <f t="shared" si="1"/>
        <v>1943</v>
      </c>
      <c r="M43" s="110">
        <v>295</v>
      </c>
      <c r="N43" s="110">
        <v>18005</v>
      </c>
      <c r="O43" s="106">
        <f t="shared" si="2"/>
        <v>4501.25</v>
      </c>
      <c r="P43" s="261">
        <v>273</v>
      </c>
      <c r="Q43" s="261">
        <v>16111</v>
      </c>
      <c r="R43" s="262">
        <f t="shared" si="3"/>
        <v>4027.75</v>
      </c>
    </row>
    <row r="44" spans="1:18">
      <c r="A44" s="88" t="s">
        <v>1204</v>
      </c>
      <c r="B44" s="98" t="s">
        <v>1251</v>
      </c>
      <c r="C44" s="96" t="str">
        <f>VLOOKUP(B44,Remark!S:T,2,0)</f>
        <v>Kerry</v>
      </c>
      <c r="D44" s="99"/>
      <c r="E44" s="99"/>
      <c r="F44" s="99"/>
      <c r="G44" s="65">
        <v>87</v>
      </c>
      <c r="H44" s="65">
        <v>6869</v>
      </c>
      <c r="I44" s="106">
        <f t="shared" si="0"/>
        <v>1717.25</v>
      </c>
      <c r="J44" s="106">
        <v>124</v>
      </c>
      <c r="K44" s="167">
        <v>8476</v>
      </c>
      <c r="L44" s="106">
        <f t="shared" si="1"/>
        <v>2119</v>
      </c>
      <c r="M44" s="110">
        <v>294</v>
      </c>
      <c r="N44" s="110">
        <v>17794</v>
      </c>
      <c r="O44" s="106">
        <f t="shared" si="2"/>
        <v>4448.5</v>
      </c>
      <c r="P44" s="261">
        <v>287</v>
      </c>
      <c r="Q44" s="261">
        <v>18069</v>
      </c>
      <c r="R44" s="262">
        <f t="shared" si="3"/>
        <v>4517.25</v>
      </c>
    </row>
    <row r="45" spans="1:18">
      <c r="A45" s="88" t="s">
        <v>1205</v>
      </c>
      <c r="B45" s="98" t="s">
        <v>1254</v>
      </c>
      <c r="C45" s="96" t="str">
        <f>VLOOKUP(B45,Remark!S:T,2,0)</f>
        <v>LKAB</v>
      </c>
      <c r="D45" s="99"/>
      <c r="E45" s="99"/>
      <c r="F45" s="99"/>
      <c r="G45" s="65">
        <v>172</v>
      </c>
      <c r="H45" s="65">
        <v>12212</v>
      </c>
      <c r="I45" s="106">
        <f t="shared" si="0"/>
        <v>3053</v>
      </c>
      <c r="J45" s="106">
        <v>209</v>
      </c>
      <c r="K45" s="167">
        <v>13959</v>
      </c>
      <c r="L45" s="106">
        <f t="shared" si="1"/>
        <v>3489.75</v>
      </c>
      <c r="M45" s="110">
        <v>225</v>
      </c>
      <c r="N45" s="110">
        <v>14567</v>
      </c>
      <c r="O45" s="106">
        <f t="shared" si="2"/>
        <v>3641.75</v>
      </c>
      <c r="P45" s="261">
        <v>99</v>
      </c>
      <c r="Q45" s="261">
        <v>6129</v>
      </c>
      <c r="R45" s="262">
        <f t="shared" si="3"/>
        <v>1532.25</v>
      </c>
    </row>
    <row r="46" spans="1:18">
      <c r="A46" s="88" t="s">
        <v>1206</v>
      </c>
      <c r="B46" s="98" t="s">
        <v>1257</v>
      </c>
      <c r="C46" s="96" t="str">
        <f>VLOOKUP(B46,Remark!S:T,2,0)</f>
        <v>CHC4</v>
      </c>
      <c r="D46" s="99"/>
      <c r="E46" s="99"/>
      <c r="F46" s="99"/>
      <c r="G46" s="65">
        <v>167</v>
      </c>
      <c r="H46" s="65">
        <v>13393</v>
      </c>
      <c r="I46" s="106">
        <f t="shared" si="0"/>
        <v>3348.25</v>
      </c>
      <c r="J46" s="106">
        <v>321</v>
      </c>
      <c r="K46" s="167">
        <v>23747</v>
      </c>
      <c r="L46" s="106">
        <f t="shared" si="1"/>
        <v>5936.75</v>
      </c>
      <c r="M46" s="110">
        <v>174</v>
      </c>
      <c r="N46" s="110">
        <v>10970</v>
      </c>
      <c r="O46" s="106">
        <f t="shared" si="2"/>
        <v>2742.5</v>
      </c>
      <c r="P46" s="261">
        <v>196</v>
      </c>
      <c r="Q46" s="261">
        <v>12256</v>
      </c>
      <c r="R46" s="262">
        <f t="shared" si="3"/>
        <v>3064</v>
      </c>
    </row>
    <row r="47" spans="1:18">
      <c r="A47" s="88" t="s">
        <v>1207</v>
      </c>
      <c r="B47" s="98" t="s">
        <v>1261</v>
      </c>
      <c r="C47" s="96" t="str">
        <f>VLOOKUP(B47,Remark!S:T,2,0)</f>
        <v>BSTO</v>
      </c>
      <c r="D47" s="99"/>
      <c r="E47" s="99"/>
      <c r="F47" s="99"/>
      <c r="G47" s="65">
        <v>71</v>
      </c>
      <c r="H47" s="65">
        <v>4409</v>
      </c>
      <c r="I47" s="106">
        <f t="shared" si="0"/>
        <v>1102.25</v>
      </c>
      <c r="J47" s="106">
        <v>99</v>
      </c>
      <c r="K47" s="167">
        <v>6913</v>
      </c>
      <c r="L47" s="106">
        <f t="shared" si="1"/>
        <v>1728.25</v>
      </c>
      <c r="M47" s="110">
        <v>57</v>
      </c>
      <c r="N47" s="110">
        <v>4003</v>
      </c>
      <c r="O47" s="106">
        <f t="shared" si="2"/>
        <v>1000.75</v>
      </c>
      <c r="P47" s="261">
        <v>58</v>
      </c>
      <c r="Q47" s="261">
        <v>3530</v>
      </c>
      <c r="R47" s="262">
        <f t="shared" si="3"/>
        <v>882.5</v>
      </c>
    </row>
    <row r="48" spans="1:18">
      <c r="A48" s="164" t="s">
        <v>1208</v>
      </c>
      <c r="B48" s="165" t="s">
        <v>1263</v>
      </c>
      <c r="C48" s="96" t="str">
        <f>VLOOKUP(B48,Remark!S:T,2,0)</f>
        <v>Kerry</v>
      </c>
      <c r="D48" s="99"/>
      <c r="E48" s="99"/>
      <c r="F48" s="99"/>
      <c r="G48" s="65">
        <v>130</v>
      </c>
      <c r="H48" s="65">
        <v>9530</v>
      </c>
      <c r="I48" s="106">
        <f t="shared" si="0"/>
        <v>2382.5</v>
      </c>
      <c r="J48" s="106">
        <v>272</v>
      </c>
      <c r="K48" s="167">
        <v>18964</v>
      </c>
      <c r="L48" s="106">
        <f t="shared" si="1"/>
        <v>4741</v>
      </c>
      <c r="M48" s="110">
        <v>303</v>
      </c>
      <c r="N48" s="110">
        <v>19661</v>
      </c>
      <c r="O48" s="106">
        <f t="shared" si="2"/>
        <v>4915.25</v>
      </c>
      <c r="P48" s="261">
        <v>300</v>
      </c>
      <c r="Q48" s="261">
        <v>18924</v>
      </c>
      <c r="R48" s="262">
        <f t="shared" si="3"/>
        <v>4731</v>
      </c>
    </row>
    <row r="49" spans="1:18">
      <c r="A49" s="164" t="s">
        <v>1311</v>
      </c>
      <c r="B49" s="263" t="s">
        <v>1938</v>
      </c>
      <c r="C49" s="96" t="s">
        <v>191</v>
      </c>
      <c r="D49" s="99"/>
      <c r="E49" s="99"/>
      <c r="F49" s="99"/>
      <c r="G49" s="65"/>
      <c r="H49" s="65"/>
      <c r="I49" s="106"/>
      <c r="J49" s="106"/>
      <c r="K49" s="167"/>
      <c r="L49" s="106"/>
      <c r="M49" s="110"/>
      <c r="N49" s="110"/>
      <c r="O49" s="106"/>
      <c r="P49" s="261">
        <v>35</v>
      </c>
      <c r="Q49" s="261">
        <v>1893</v>
      </c>
      <c r="R49" s="262">
        <f t="shared" si="3"/>
        <v>473.25</v>
      </c>
    </row>
    <row r="50" spans="1:18">
      <c r="A50" s="108" t="s">
        <v>1312</v>
      </c>
      <c r="B50" s="166" t="s">
        <v>1670</v>
      </c>
      <c r="C50" s="96" t="str">
        <f>VLOOKUP(B50,Remark!S:T,2,0)</f>
        <v>RMA2</v>
      </c>
      <c r="D50" s="99"/>
      <c r="E50" s="99"/>
      <c r="F50" s="99"/>
      <c r="G50" s="65"/>
      <c r="H50" s="65"/>
      <c r="I50" s="106"/>
      <c r="J50" s="106">
        <v>4</v>
      </c>
      <c r="K50" s="167">
        <v>188</v>
      </c>
      <c r="L50" s="106">
        <f t="shared" si="1"/>
        <v>47</v>
      </c>
      <c r="M50" s="110">
        <v>53</v>
      </c>
      <c r="N50" s="110">
        <v>3351</v>
      </c>
      <c r="O50" s="106">
        <f t="shared" si="2"/>
        <v>837.75</v>
      </c>
      <c r="P50" s="261">
        <v>67</v>
      </c>
      <c r="Q50" s="261">
        <v>4833</v>
      </c>
      <c r="R50" s="262">
        <f t="shared" si="3"/>
        <v>1208.25</v>
      </c>
    </row>
    <row r="51" spans="1:18">
      <c r="A51" s="321" t="s">
        <v>925</v>
      </c>
      <c r="B51" s="322"/>
      <c r="C51" s="323"/>
      <c r="D51" s="76">
        <f>SUM(D3:D48)</f>
        <v>176</v>
      </c>
      <c r="E51" s="76">
        <f t="shared" ref="E51:I51" si="5">SUM(E3:E48)</f>
        <v>12040</v>
      </c>
      <c r="F51" s="76">
        <f t="shared" si="5"/>
        <v>3010</v>
      </c>
      <c r="G51" s="76">
        <f t="shared" si="5"/>
        <v>3815</v>
      </c>
      <c r="H51" s="76">
        <f t="shared" si="5"/>
        <v>274657</v>
      </c>
      <c r="I51" s="76">
        <f t="shared" si="5"/>
        <v>68664.25</v>
      </c>
      <c r="J51" s="76">
        <f>SUM(J3:J50)</f>
        <v>5678</v>
      </c>
      <c r="K51" s="76">
        <f>SUM(K3:K50)</f>
        <v>392786</v>
      </c>
      <c r="L51" s="76">
        <f t="shared" ref="L51:O51" si="6">SUM(L3:L50)</f>
        <v>98196.5</v>
      </c>
      <c r="M51" s="76">
        <f t="shared" si="6"/>
        <v>8228</v>
      </c>
      <c r="N51" s="76">
        <f t="shared" si="6"/>
        <v>543736</v>
      </c>
      <c r="O51" s="76">
        <f t="shared" si="6"/>
        <v>135934</v>
      </c>
      <c r="P51" s="260">
        <f>SUM(P3:P50)</f>
        <v>8318</v>
      </c>
      <c r="Q51" s="260">
        <f>SUM(Q3:Q50)</f>
        <v>532886</v>
      </c>
      <c r="R51" s="260">
        <f>SUM(R3:R50)</f>
        <v>133221.5</v>
      </c>
    </row>
    <row r="52" spans="1:18">
      <c r="R52" s="269"/>
    </row>
  </sheetData>
  <autoFilter ref="A2:F2" xr:uid="{00000000-0009-0000-0000-000004000000}"/>
  <mergeCells count="9">
    <mergeCell ref="P1:R1"/>
    <mergeCell ref="M1:O1"/>
    <mergeCell ref="J1:L1"/>
    <mergeCell ref="G1:I1"/>
    <mergeCell ref="A51:C51"/>
    <mergeCell ref="A1:A2"/>
    <mergeCell ref="B1:B2"/>
    <mergeCell ref="C1:C2"/>
    <mergeCell ref="D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FF"/>
  </sheetPr>
  <dimension ref="A1:R12"/>
  <sheetViews>
    <sheetView showGridLines="0" zoomScale="90" zoomScaleNormal="90" workbookViewId="0">
      <pane xSplit="3" ySplit="2" topLeftCell="M3" activePane="bottomRight" state="frozen"/>
      <selection activeCell="G24" sqref="G24"/>
      <selection pane="topRight" activeCell="G24" sqref="G24"/>
      <selection pane="bottomLeft" activeCell="G24" sqref="G24"/>
      <selection pane="bottomRight" activeCell="R13" sqref="R13"/>
    </sheetView>
  </sheetViews>
  <sheetFormatPr defaultColWidth="8.85546875" defaultRowHeight="12.75"/>
  <cols>
    <col min="1" max="1" width="8.85546875" style="19"/>
    <col min="2" max="2" width="31.7109375" style="19" customWidth="1"/>
    <col min="3" max="3" width="9" style="19" customWidth="1"/>
    <col min="4" max="6" width="10.5703125" style="19" hidden="1" customWidth="1"/>
    <col min="7" max="12" width="10.140625" style="19" hidden="1" customWidth="1"/>
    <col min="13" max="15" width="9.85546875" style="19" hidden="1" customWidth="1"/>
    <col min="16" max="16" width="8.85546875" style="19"/>
    <col min="17" max="17" width="10" style="19" bestFit="1" customWidth="1"/>
    <col min="18" max="18" width="12" style="19" customWidth="1"/>
    <col min="19" max="16384" width="8.85546875" style="19"/>
  </cols>
  <sheetData>
    <row r="1" spans="1:18">
      <c r="A1" s="329" t="s">
        <v>0</v>
      </c>
      <c r="B1" s="330" t="s">
        <v>2</v>
      </c>
      <c r="C1" s="329" t="s">
        <v>1</v>
      </c>
      <c r="D1" s="331">
        <v>43070</v>
      </c>
      <c r="E1" s="331"/>
      <c r="F1" s="331"/>
      <c r="G1" s="331">
        <v>43101</v>
      </c>
      <c r="H1" s="331"/>
      <c r="I1" s="331"/>
      <c r="J1" s="331">
        <v>43132</v>
      </c>
      <c r="K1" s="331"/>
      <c r="L1" s="331"/>
      <c r="M1" s="331">
        <v>43160</v>
      </c>
      <c r="N1" s="331"/>
      <c r="O1" s="331"/>
      <c r="P1" s="331">
        <v>43191</v>
      </c>
      <c r="Q1" s="331"/>
      <c r="R1" s="331"/>
    </row>
    <row r="2" spans="1:18">
      <c r="A2" s="329"/>
      <c r="B2" s="330"/>
      <c r="C2" s="329"/>
      <c r="D2" s="132" t="s">
        <v>923</v>
      </c>
      <c r="E2" s="132" t="s">
        <v>922</v>
      </c>
      <c r="F2" s="133">
        <v>0.25</v>
      </c>
      <c r="G2" s="132" t="s">
        <v>923</v>
      </c>
      <c r="H2" s="132" t="s">
        <v>922</v>
      </c>
      <c r="I2" s="133">
        <v>0.25</v>
      </c>
      <c r="J2" s="132" t="s">
        <v>923</v>
      </c>
      <c r="K2" s="132" t="s">
        <v>922</v>
      </c>
      <c r="L2" s="133">
        <v>0.25</v>
      </c>
      <c r="M2" s="132" t="s">
        <v>923</v>
      </c>
      <c r="N2" s="132" t="s">
        <v>922</v>
      </c>
      <c r="O2" s="133">
        <v>0.25</v>
      </c>
      <c r="P2" s="239" t="s">
        <v>923</v>
      </c>
      <c r="Q2" s="239" t="s">
        <v>922</v>
      </c>
      <c r="R2" s="133">
        <v>0.25</v>
      </c>
    </row>
    <row r="3" spans="1:18">
      <c r="A3" s="1" t="s">
        <v>1417</v>
      </c>
      <c r="B3" s="187" t="s">
        <v>1673</v>
      </c>
      <c r="C3" s="52" t="str">
        <f>VLOOKUP(A3,Remark!V:X,3,0)</f>
        <v>Kerry</v>
      </c>
      <c r="D3" s="65">
        <v>121</v>
      </c>
      <c r="E3" s="65">
        <v>12039</v>
      </c>
      <c r="F3" s="66">
        <f>E3*25%</f>
        <v>3009.75</v>
      </c>
      <c r="G3" s="65">
        <v>331</v>
      </c>
      <c r="H3" s="110">
        <v>30137</v>
      </c>
      <c r="I3" s="66">
        <f t="shared" ref="I3:I5" si="0">H3*25%</f>
        <v>7534.25</v>
      </c>
      <c r="J3" s="167">
        <v>282</v>
      </c>
      <c r="K3" s="168">
        <v>25752</v>
      </c>
      <c r="L3" s="66">
        <f t="shared" ref="L3:L7" si="1">K3*25%</f>
        <v>6438</v>
      </c>
      <c r="M3" s="204">
        <v>316</v>
      </c>
      <c r="N3" s="204">
        <v>28738</v>
      </c>
      <c r="O3" s="66">
        <f t="shared" ref="O3:O7" si="2">N3*25%</f>
        <v>7184.5</v>
      </c>
      <c r="P3" s="256">
        <v>266</v>
      </c>
      <c r="Q3" s="256">
        <v>25418</v>
      </c>
      <c r="R3" s="255">
        <f>Q3*25%</f>
        <v>6354.5</v>
      </c>
    </row>
    <row r="4" spans="1:18">
      <c r="A4" s="1" t="s">
        <v>1418</v>
      </c>
      <c r="B4" s="187" t="s">
        <v>1672</v>
      </c>
      <c r="C4" s="52" t="str">
        <f>VLOOKUP(A4,Remark!V:X,3,0)</f>
        <v>KVIL</v>
      </c>
      <c r="D4" s="65">
        <v>61</v>
      </c>
      <c r="E4" s="65">
        <v>5423</v>
      </c>
      <c r="F4" s="66">
        <f>E4*25%</f>
        <v>1355.75</v>
      </c>
      <c r="G4" s="65">
        <v>232</v>
      </c>
      <c r="H4" s="110">
        <v>17864</v>
      </c>
      <c r="I4" s="66">
        <f t="shared" si="0"/>
        <v>4466</v>
      </c>
      <c r="J4" s="167">
        <v>195</v>
      </c>
      <c r="K4" s="168">
        <v>15727</v>
      </c>
      <c r="L4" s="66">
        <f t="shared" si="1"/>
        <v>3931.75</v>
      </c>
      <c r="M4" s="204">
        <v>197</v>
      </c>
      <c r="N4" s="204">
        <v>14673</v>
      </c>
      <c r="O4" s="66">
        <f t="shared" si="2"/>
        <v>3668.25</v>
      </c>
      <c r="P4" s="256">
        <v>181</v>
      </c>
      <c r="Q4" s="256">
        <v>14295</v>
      </c>
      <c r="R4" s="255">
        <f t="shared" ref="R4:R11" si="3">Q4*25%</f>
        <v>3573.75</v>
      </c>
    </row>
    <row r="5" spans="1:18">
      <c r="A5" s="1" t="s">
        <v>1419</v>
      </c>
      <c r="B5" s="187" t="s">
        <v>1671</v>
      </c>
      <c r="C5" s="52" t="str">
        <f>VLOOKUP(A5,Remark!V:X,3,0)</f>
        <v>TUPM</v>
      </c>
      <c r="D5" s="65">
        <v>30</v>
      </c>
      <c r="E5" s="65">
        <v>2272</v>
      </c>
      <c r="F5" s="66">
        <f>E5*25%</f>
        <v>568</v>
      </c>
      <c r="G5" s="65">
        <v>102</v>
      </c>
      <c r="H5" s="110">
        <v>7442</v>
      </c>
      <c r="I5" s="66">
        <f t="shared" si="0"/>
        <v>1860.5</v>
      </c>
      <c r="J5" s="167">
        <v>112</v>
      </c>
      <c r="K5" s="168">
        <v>7852</v>
      </c>
      <c r="L5" s="66">
        <f t="shared" si="1"/>
        <v>1963</v>
      </c>
      <c r="M5" s="204">
        <v>105</v>
      </c>
      <c r="N5" s="204">
        <v>8859</v>
      </c>
      <c r="O5" s="66">
        <f t="shared" si="2"/>
        <v>2214.75</v>
      </c>
      <c r="P5" s="256">
        <v>74</v>
      </c>
      <c r="Q5" s="256">
        <v>5158</v>
      </c>
      <c r="R5" s="255">
        <f t="shared" si="3"/>
        <v>1289.5</v>
      </c>
    </row>
    <row r="6" spans="1:18">
      <c r="A6" s="1" t="s">
        <v>1638</v>
      </c>
      <c r="B6" s="187" t="s">
        <v>1639</v>
      </c>
      <c r="C6" s="52" t="str">
        <f>VLOOKUP(A6,Remark!V:X,3,0)</f>
        <v>Kerry</v>
      </c>
      <c r="D6" s="65"/>
      <c r="E6" s="65"/>
      <c r="F6" s="66"/>
      <c r="G6" s="65"/>
      <c r="H6" s="110"/>
      <c r="I6" s="66"/>
      <c r="J6" s="167">
        <v>19</v>
      </c>
      <c r="K6" s="168">
        <v>1441</v>
      </c>
      <c r="L6" s="66">
        <f t="shared" si="1"/>
        <v>360.25</v>
      </c>
      <c r="M6" s="204">
        <v>33</v>
      </c>
      <c r="N6" s="204">
        <v>2873</v>
      </c>
      <c r="O6" s="66">
        <f t="shared" si="2"/>
        <v>718.25</v>
      </c>
      <c r="P6" s="256">
        <v>14</v>
      </c>
      <c r="Q6" s="256">
        <v>1396</v>
      </c>
      <c r="R6" s="255">
        <f t="shared" si="3"/>
        <v>349</v>
      </c>
    </row>
    <row r="7" spans="1:18">
      <c r="A7" s="1" t="s">
        <v>1640</v>
      </c>
      <c r="B7" s="187" t="s">
        <v>1641</v>
      </c>
      <c r="C7" s="52" t="str">
        <f>VLOOKUP(A7,Remark!V:X,3,0)</f>
        <v>Kerry</v>
      </c>
      <c r="D7" s="65"/>
      <c r="E7" s="65"/>
      <c r="F7" s="66"/>
      <c r="G7" s="65"/>
      <c r="H7" s="110"/>
      <c r="I7" s="66"/>
      <c r="J7" s="167">
        <v>28</v>
      </c>
      <c r="K7" s="168">
        <v>2150</v>
      </c>
      <c r="L7" s="66">
        <f t="shared" si="1"/>
        <v>537.5</v>
      </c>
      <c r="M7" s="204">
        <v>22</v>
      </c>
      <c r="N7" s="204">
        <v>1592</v>
      </c>
      <c r="O7" s="66">
        <f t="shared" si="2"/>
        <v>398</v>
      </c>
      <c r="P7" s="256">
        <v>19</v>
      </c>
      <c r="Q7" s="256">
        <v>1515</v>
      </c>
      <c r="R7" s="255">
        <f t="shared" si="3"/>
        <v>378.75</v>
      </c>
    </row>
    <row r="8" spans="1:18">
      <c r="A8" s="1" t="s">
        <v>1642</v>
      </c>
      <c r="B8" s="187" t="s">
        <v>1643</v>
      </c>
      <c r="C8" s="52" t="str">
        <f>VLOOKUP(A8,Remark!V:X,3,0)</f>
        <v>HPPY</v>
      </c>
      <c r="D8" s="65"/>
      <c r="E8" s="65"/>
      <c r="F8" s="66"/>
      <c r="G8" s="65"/>
      <c r="H8" s="110"/>
      <c r="I8" s="66"/>
      <c r="J8" s="167">
        <v>0</v>
      </c>
      <c r="K8" s="168">
        <v>0</v>
      </c>
      <c r="L8" s="66">
        <f>K8*25%</f>
        <v>0</v>
      </c>
      <c r="M8" s="204">
        <v>0</v>
      </c>
      <c r="N8" s="204">
        <v>0</v>
      </c>
      <c r="O8" s="66">
        <f>N8*25%</f>
        <v>0</v>
      </c>
      <c r="P8" s="256">
        <v>8</v>
      </c>
      <c r="Q8" s="256">
        <v>738</v>
      </c>
      <c r="R8" s="255">
        <f t="shared" si="3"/>
        <v>184.5</v>
      </c>
    </row>
    <row r="9" spans="1:18">
      <c r="A9" s="1" t="s">
        <v>1644</v>
      </c>
      <c r="B9" s="187" t="s">
        <v>1645</v>
      </c>
      <c r="C9" s="52" t="s">
        <v>5</v>
      </c>
      <c r="D9" s="65"/>
      <c r="E9" s="65"/>
      <c r="F9" s="66"/>
      <c r="G9" s="65"/>
      <c r="H9" s="110"/>
      <c r="I9" s="66"/>
      <c r="J9" s="167">
        <v>17</v>
      </c>
      <c r="K9" s="168">
        <v>1933</v>
      </c>
      <c r="L9" s="66">
        <f>K9*25%</f>
        <v>483.25</v>
      </c>
      <c r="M9" s="204">
        <v>25</v>
      </c>
      <c r="N9" s="204">
        <v>2229</v>
      </c>
      <c r="O9" s="66">
        <f>N9*25%</f>
        <v>557.25</v>
      </c>
      <c r="P9" s="256">
        <v>41</v>
      </c>
      <c r="Q9" s="256">
        <v>3585</v>
      </c>
      <c r="R9" s="255">
        <f t="shared" si="3"/>
        <v>896.25</v>
      </c>
    </row>
    <row r="10" spans="1:18">
      <c r="A10" s="1" t="s">
        <v>1941</v>
      </c>
      <c r="B10" s="20" t="s">
        <v>1939</v>
      </c>
      <c r="C10" s="52" t="s">
        <v>5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56">
        <v>9</v>
      </c>
      <c r="Q10" s="256">
        <v>881</v>
      </c>
      <c r="R10" s="255">
        <f t="shared" si="3"/>
        <v>220.25</v>
      </c>
    </row>
    <row r="11" spans="1:18">
      <c r="A11" s="1" t="s">
        <v>1942</v>
      </c>
      <c r="B11" s="20" t="s">
        <v>1940</v>
      </c>
      <c r="C11" s="52" t="s">
        <v>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56">
        <v>10</v>
      </c>
      <c r="Q11" s="256">
        <v>826</v>
      </c>
      <c r="R11" s="255">
        <f t="shared" si="3"/>
        <v>206.5</v>
      </c>
    </row>
    <row r="12" spans="1:18">
      <c r="A12" s="326" t="s">
        <v>925</v>
      </c>
      <c r="B12" s="327"/>
      <c r="C12" s="328"/>
      <c r="D12" s="135">
        <f t="shared" ref="D12:I12" si="4">SUM(D3:D5)</f>
        <v>212</v>
      </c>
      <c r="E12" s="135">
        <f t="shared" si="4"/>
        <v>19734</v>
      </c>
      <c r="F12" s="135">
        <f t="shared" si="4"/>
        <v>4933.5</v>
      </c>
      <c r="G12" s="134">
        <f t="shared" si="4"/>
        <v>665</v>
      </c>
      <c r="H12" s="134">
        <f t="shared" si="4"/>
        <v>55443</v>
      </c>
      <c r="I12" s="136">
        <f t="shared" si="4"/>
        <v>13860.75</v>
      </c>
      <c r="J12" s="136">
        <f t="shared" ref="J12:O12" si="5">SUM(J3:J9)</f>
        <v>653</v>
      </c>
      <c r="K12" s="136">
        <f t="shared" si="5"/>
        <v>54855</v>
      </c>
      <c r="L12" s="136">
        <f t="shared" si="5"/>
        <v>13713.75</v>
      </c>
      <c r="M12" s="136">
        <f t="shared" si="5"/>
        <v>698</v>
      </c>
      <c r="N12" s="136">
        <f t="shared" si="5"/>
        <v>58964</v>
      </c>
      <c r="O12" s="136">
        <f t="shared" si="5"/>
        <v>14741</v>
      </c>
      <c r="P12" s="264">
        <f>SUM(P3:P11)</f>
        <v>622</v>
      </c>
      <c r="Q12" s="264">
        <f>SUM(Q3:Q11)</f>
        <v>53812</v>
      </c>
      <c r="R12" s="264">
        <f>SUM(R3:R11)</f>
        <v>13453</v>
      </c>
    </row>
  </sheetData>
  <mergeCells count="9">
    <mergeCell ref="A12:C12"/>
    <mergeCell ref="A1:A2"/>
    <mergeCell ref="B1:B2"/>
    <mergeCell ref="C1:C2"/>
    <mergeCell ref="P1:R1"/>
    <mergeCell ref="M1:O1"/>
    <mergeCell ref="J1:L1"/>
    <mergeCell ref="D1:F1"/>
    <mergeCell ref="G1:I1"/>
  </mergeCells>
  <pageMargins left="0.7" right="0.7" top="0.75" bottom="0.75" header="0.3" footer="0.3"/>
  <pageSetup paperSize="26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CFF33"/>
  </sheetPr>
  <dimension ref="A1:N15"/>
  <sheetViews>
    <sheetView showGridLines="0" zoomScale="90" zoomScaleNormal="90" workbookViewId="0">
      <pane xSplit="3" ySplit="2" topLeftCell="D3" activePane="bottomRight" state="frozen"/>
      <selection activeCell="G24" sqref="G24"/>
      <selection pane="topRight" activeCell="G24" sqref="G24"/>
      <selection pane="bottomLeft" activeCell="G24" sqref="G24"/>
      <selection pane="bottomRight" activeCell="N7" sqref="N7"/>
    </sheetView>
  </sheetViews>
  <sheetFormatPr defaultRowHeight="15"/>
  <cols>
    <col min="2" max="2" width="31.7109375" customWidth="1"/>
    <col min="3" max="3" width="9" customWidth="1"/>
    <col min="4" max="4" width="9.5703125" hidden="1" customWidth="1"/>
    <col min="5" max="5" width="11" hidden="1" customWidth="1"/>
    <col min="6" max="6" width="11.140625" hidden="1" customWidth="1"/>
    <col min="7" max="7" width="9.5703125" hidden="1" customWidth="1"/>
    <col min="8" max="8" width="12" hidden="1" customWidth="1"/>
    <col min="9" max="9" width="11.42578125" hidden="1" customWidth="1"/>
    <col min="10" max="10" width="10" bestFit="1" customWidth="1"/>
    <col min="11" max="11" width="11.140625" bestFit="1" customWidth="1"/>
    <col min="12" max="12" width="14.140625" customWidth="1"/>
  </cols>
  <sheetData>
    <row r="1" spans="1:14">
      <c r="A1" s="336" t="s">
        <v>0</v>
      </c>
      <c r="B1" s="337" t="s">
        <v>2</v>
      </c>
      <c r="C1" s="336" t="s">
        <v>1</v>
      </c>
      <c r="D1" s="332">
        <v>43132</v>
      </c>
      <c r="E1" s="332"/>
      <c r="F1" s="332"/>
      <c r="G1" s="332">
        <v>43160</v>
      </c>
      <c r="H1" s="332"/>
      <c r="I1" s="332"/>
      <c r="J1" s="332">
        <v>43191</v>
      </c>
      <c r="K1" s="332"/>
      <c r="L1" s="332"/>
    </row>
    <row r="2" spans="1:14">
      <c r="A2" s="336"/>
      <c r="B2" s="337"/>
      <c r="C2" s="336"/>
      <c r="D2" s="169" t="s">
        <v>923</v>
      </c>
      <c r="E2" s="169" t="s">
        <v>922</v>
      </c>
      <c r="F2" s="170">
        <v>0.25</v>
      </c>
      <c r="G2" s="169" t="s">
        <v>923</v>
      </c>
      <c r="H2" s="169" t="s">
        <v>922</v>
      </c>
      <c r="I2" s="170">
        <v>0.25</v>
      </c>
      <c r="J2" s="169" t="s">
        <v>923</v>
      </c>
      <c r="K2" s="169" t="s">
        <v>922</v>
      </c>
      <c r="L2" s="170">
        <v>0.25</v>
      </c>
      <c r="M2" s="271" t="s">
        <v>1945</v>
      </c>
      <c r="N2" s="272"/>
    </row>
    <row r="3" spans="1:14">
      <c r="A3" s="206" t="s">
        <v>1656</v>
      </c>
      <c r="B3" s="187" t="s">
        <v>1646</v>
      </c>
      <c r="C3" s="205" t="str">
        <f>VLOOKUP(A3,Remark!Z:AB,3,0)</f>
        <v>Kerry</v>
      </c>
      <c r="D3" s="167">
        <v>28</v>
      </c>
      <c r="E3" s="168">
        <v>2040</v>
      </c>
      <c r="F3" s="66">
        <f>E3*25%</f>
        <v>510</v>
      </c>
      <c r="G3" s="204">
        <v>183</v>
      </c>
      <c r="H3" s="204">
        <v>12173</v>
      </c>
      <c r="I3" s="66">
        <f>H3*25%</f>
        <v>3043.25</v>
      </c>
      <c r="J3" s="256">
        <v>248</v>
      </c>
      <c r="K3" s="256">
        <v>16100</v>
      </c>
      <c r="L3" s="270">
        <f>K3*25%</f>
        <v>4025</v>
      </c>
    </row>
    <row r="4" spans="1:14">
      <c r="A4" s="206" t="s">
        <v>1659</v>
      </c>
      <c r="B4" s="187" t="s">
        <v>1647</v>
      </c>
      <c r="C4" s="205" t="str">
        <f>VLOOKUP(A4,Remark!Z:AB,3,0)</f>
        <v>Kerry</v>
      </c>
      <c r="D4" s="167">
        <v>30</v>
      </c>
      <c r="E4" s="168">
        <v>2002</v>
      </c>
      <c r="F4" s="66">
        <f t="shared" ref="F4:F12" si="0">E4*25%</f>
        <v>500.5</v>
      </c>
      <c r="G4" s="204">
        <v>119</v>
      </c>
      <c r="H4" s="204">
        <v>7985</v>
      </c>
      <c r="I4" s="66">
        <f t="shared" ref="I4:I14" si="1">H4*25%</f>
        <v>1996.25</v>
      </c>
      <c r="J4" s="256">
        <v>92</v>
      </c>
      <c r="K4" s="256">
        <v>6284</v>
      </c>
      <c r="L4" s="270">
        <f t="shared" ref="L4:L14" si="2">K4*25%</f>
        <v>1571</v>
      </c>
    </row>
    <row r="5" spans="1:14">
      <c r="A5" s="206" t="s">
        <v>1661</v>
      </c>
      <c r="B5" s="187" t="s">
        <v>1648</v>
      </c>
      <c r="C5" s="205" t="str">
        <f>VLOOKUP(A5,Remark!Z:AB,3,0)</f>
        <v>ONUT</v>
      </c>
      <c r="D5" s="167">
        <v>17</v>
      </c>
      <c r="E5" s="168">
        <v>807</v>
      </c>
      <c r="F5" s="66">
        <f t="shared" si="0"/>
        <v>201.75</v>
      </c>
      <c r="G5" s="204">
        <v>51</v>
      </c>
      <c r="H5" s="204">
        <v>3413</v>
      </c>
      <c r="I5" s="66">
        <f t="shared" si="1"/>
        <v>853.25</v>
      </c>
      <c r="J5" s="256">
        <v>60</v>
      </c>
      <c r="K5" s="256">
        <v>4456</v>
      </c>
      <c r="L5" s="270">
        <f t="shared" si="2"/>
        <v>1114</v>
      </c>
    </row>
    <row r="6" spans="1:14">
      <c r="A6" s="206" t="s">
        <v>1662</v>
      </c>
      <c r="B6" s="187" t="s">
        <v>1649</v>
      </c>
      <c r="C6" s="205" t="str">
        <f>VLOOKUP(A6,Remark!Z:AB,3,0)</f>
        <v>Kerry</v>
      </c>
      <c r="D6" s="167">
        <v>13</v>
      </c>
      <c r="E6" s="168">
        <v>803</v>
      </c>
      <c r="F6" s="66">
        <f t="shared" si="0"/>
        <v>200.75</v>
      </c>
      <c r="G6" s="204">
        <v>36</v>
      </c>
      <c r="H6" s="204">
        <v>2228</v>
      </c>
      <c r="I6" s="66">
        <f t="shared" si="1"/>
        <v>557</v>
      </c>
      <c r="J6" s="256">
        <v>24</v>
      </c>
      <c r="K6" s="256">
        <v>1708</v>
      </c>
      <c r="L6" s="270">
        <f t="shared" si="2"/>
        <v>427</v>
      </c>
    </row>
    <row r="7" spans="1:14">
      <c r="A7" s="206" t="s">
        <v>1663</v>
      </c>
      <c r="B7" s="187" t="s">
        <v>1650</v>
      </c>
      <c r="C7" s="205" t="str">
        <f>VLOOKUP(A7,Remark!Z:AB,3,0)</f>
        <v>Kerry</v>
      </c>
      <c r="D7" s="167">
        <v>26</v>
      </c>
      <c r="E7" s="168">
        <v>1474</v>
      </c>
      <c r="F7" s="66">
        <f t="shared" si="0"/>
        <v>368.5</v>
      </c>
      <c r="G7" s="204">
        <v>162</v>
      </c>
      <c r="H7" s="204">
        <v>11230</v>
      </c>
      <c r="I7" s="66">
        <f t="shared" si="1"/>
        <v>2807.5</v>
      </c>
      <c r="J7" s="256">
        <v>173</v>
      </c>
      <c r="K7" s="256">
        <v>11047</v>
      </c>
      <c r="L7" s="270">
        <f t="shared" si="2"/>
        <v>2761.75</v>
      </c>
    </row>
    <row r="8" spans="1:14">
      <c r="A8" s="206" t="s">
        <v>1657</v>
      </c>
      <c r="B8" s="187" t="s">
        <v>1651</v>
      </c>
      <c r="C8" s="205" t="str">
        <f>VLOOKUP(A8,Remark!Z:AB,3,0)</f>
        <v>Kerry</v>
      </c>
      <c r="D8" s="167">
        <v>6</v>
      </c>
      <c r="E8" s="168">
        <v>410</v>
      </c>
      <c r="F8" s="66">
        <f t="shared" si="0"/>
        <v>102.5</v>
      </c>
      <c r="G8" s="204">
        <v>39</v>
      </c>
      <c r="H8" s="204">
        <v>3209</v>
      </c>
      <c r="I8" s="66">
        <f t="shared" si="1"/>
        <v>802.25</v>
      </c>
      <c r="J8" s="256">
        <v>27</v>
      </c>
      <c r="K8" s="256">
        <v>2189</v>
      </c>
      <c r="L8" s="270">
        <f t="shared" si="2"/>
        <v>547.25</v>
      </c>
    </row>
    <row r="9" spans="1:14">
      <c r="A9" s="206" t="s">
        <v>1658</v>
      </c>
      <c r="B9" s="187" t="s">
        <v>1652</v>
      </c>
      <c r="C9" s="205" t="str">
        <f>VLOOKUP(A9,Remark!Z:AB,3,0)</f>
        <v>Kerry</v>
      </c>
      <c r="D9" s="167">
        <v>26</v>
      </c>
      <c r="E9" s="168">
        <v>2026</v>
      </c>
      <c r="F9" s="66">
        <f t="shared" si="0"/>
        <v>506.5</v>
      </c>
      <c r="G9" s="204">
        <v>152</v>
      </c>
      <c r="H9" s="204">
        <v>10412</v>
      </c>
      <c r="I9" s="66">
        <f t="shared" si="1"/>
        <v>2603</v>
      </c>
      <c r="J9" s="256">
        <v>93</v>
      </c>
      <c r="K9" s="256">
        <v>5807</v>
      </c>
      <c r="L9" s="270">
        <f t="shared" si="2"/>
        <v>1451.75</v>
      </c>
    </row>
    <row r="10" spans="1:14">
      <c r="A10" s="206" t="s">
        <v>1660</v>
      </c>
      <c r="B10" s="187" t="s">
        <v>1653</v>
      </c>
      <c r="C10" s="205" t="str">
        <f>VLOOKUP(A10,Remark!Z:AB,3,0)</f>
        <v>Kerry</v>
      </c>
      <c r="D10" s="167">
        <v>10</v>
      </c>
      <c r="E10" s="168">
        <v>706</v>
      </c>
      <c r="F10" s="66">
        <f t="shared" si="0"/>
        <v>176.5</v>
      </c>
      <c r="G10" s="204">
        <v>20</v>
      </c>
      <c r="H10" s="204">
        <v>1360</v>
      </c>
      <c r="I10" s="66">
        <f t="shared" si="1"/>
        <v>340</v>
      </c>
      <c r="J10" s="256">
        <v>23</v>
      </c>
      <c r="K10" s="256">
        <v>1709</v>
      </c>
      <c r="L10" s="270">
        <f t="shared" si="2"/>
        <v>427.25</v>
      </c>
    </row>
    <row r="11" spans="1:14">
      <c r="A11" s="206" t="s">
        <v>1664</v>
      </c>
      <c r="B11" s="187" t="s">
        <v>1654</v>
      </c>
      <c r="C11" s="205" t="str">
        <f>VLOOKUP(A11,Remark!Z:AB,3,0)</f>
        <v>Kerry</v>
      </c>
      <c r="D11" s="167">
        <v>13</v>
      </c>
      <c r="E11" s="168">
        <v>891</v>
      </c>
      <c r="F11" s="66">
        <f t="shared" si="0"/>
        <v>222.75</v>
      </c>
      <c r="G11" s="204">
        <v>74</v>
      </c>
      <c r="H11" s="204">
        <v>6022</v>
      </c>
      <c r="I11" s="66">
        <f t="shared" si="1"/>
        <v>1505.5</v>
      </c>
      <c r="J11" s="256">
        <v>67</v>
      </c>
      <c r="K11" s="256">
        <v>4717</v>
      </c>
      <c r="L11" s="270">
        <f t="shared" si="2"/>
        <v>1179.25</v>
      </c>
    </row>
    <row r="12" spans="1:14">
      <c r="A12" s="206" t="s">
        <v>1665</v>
      </c>
      <c r="B12" s="187" t="s">
        <v>1655</v>
      </c>
      <c r="C12" s="205" t="str">
        <f>VLOOKUP(A12,Remark!Z:AB,3,0)</f>
        <v>Kerry</v>
      </c>
      <c r="D12" s="167">
        <v>17</v>
      </c>
      <c r="E12" s="168">
        <v>1135</v>
      </c>
      <c r="F12" s="66">
        <f t="shared" si="0"/>
        <v>283.75</v>
      </c>
      <c r="G12" s="204">
        <v>18</v>
      </c>
      <c r="H12" s="204">
        <v>1326</v>
      </c>
      <c r="I12" s="66">
        <f t="shared" si="1"/>
        <v>331.5</v>
      </c>
      <c r="J12" s="256">
        <v>34</v>
      </c>
      <c r="K12" s="256">
        <v>2574</v>
      </c>
      <c r="L12" s="270">
        <f t="shared" si="2"/>
        <v>643.5</v>
      </c>
    </row>
    <row r="13" spans="1:14">
      <c r="A13" s="206" t="s">
        <v>1760</v>
      </c>
      <c r="B13" s="20" t="s">
        <v>1758</v>
      </c>
      <c r="C13" s="205" t="str">
        <f>VLOOKUP(A13,Remark!Z:AB,3,0)</f>
        <v>Kerry</v>
      </c>
      <c r="D13" s="99"/>
      <c r="E13" s="99"/>
      <c r="F13" s="99"/>
      <c r="G13" s="204">
        <v>47</v>
      </c>
      <c r="H13" s="204">
        <v>3081</v>
      </c>
      <c r="I13" s="66">
        <f t="shared" si="1"/>
        <v>770.25</v>
      </c>
      <c r="J13" s="256">
        <v>235</v>
      </c>
      <c r="K13" s="256">
        <v>15149</v>
      </c>
      <c r="L13" s="270">
        <f t="shared" si="2"/>
        <v>3787.25</v>
      </c>
    </row>
    <row r="14" spans="1:14">
      <c r="A14" s="206" t="s">
        <v>1761</v>
      </c>
      <c r="B14" s="20" t="s">
        <v>1759</v>
      </c>
      <c r="C14" s="205" t="str">
        <f>VLOOKUP(A14,Remark!Z:AB,3,0)</f>
        <v>Kerry</v>
      </c>
      <c r="D14" s="99"/>
      <c r="E14" s="99"/>
      <c r="F14" s="99"/>
      <c r="G14" s="204">
        <v>25</v>
      </c>
      <c r="H14" s="204">
        <v>1503</v>
      </c>
      <c r="I14" s="66">
        <f t="shared" si="1"/>
        <v>375.75</v>
      </c>
      <c r="J14" s="256">
        <v>89</v>
      </c>
      <c r="K14" s="256">
        <v>4611</v>
      </c>
      <c r="L14" s="270">
        <f t="shared" si="2"/>
        <v>1152.75</v>
      </c>
    </row>
    <row r="15" spans="1:14">
      <c r="A15" s="333" t="s">
        <v>925</v>
      </c>
      <c r="B15" s="334"/>
      <c r="C15" s="335"/>
      <c r="D15" s="171">
        <f>SUM(D3:D12)</f>
        <v>186</v>
      </c>
      <c r="E15" s="171">
        <f>SUM(E3:E12)</f>
        <v>12294</v>
      </c>
      <c r="F15" s="171">
        <f>SUM(F3:F12)</f>
        <v>3073.5</v>
      </c>
      <c r="G15" s="171">
        <f>SUM(G3:G14)</f>
        <v>926</v>
      </c>
      <c r="H15" s="171">
        <f t="shared" ref="H15:I15" si="3">SUM(H3:H14)</f>
        <v>63942</v>
      </c>
      <c r="I15" s="171">
        <f t="shared" si="3"/>
        <v>15985.5</v>
      </c>
      <c r="J15" s="265">
        <f>SUM(J3:J14)</f>
        <v>1165</v>
      </c>
      <c r="K15" s="265">
        <f>SUM(K3:K14)</f>
        <v>76351</v>
      </c>
      <c r="L15" s="265">
        <f>SUM(L3:L14)</f>
        <v>19087.75</v>
      </c>
    </row>
  </sheetData>
  <mergeCells count="7">
    <mergeCell ref="J1:L1"/>
    <mergeCell ref="G1:I1"/>
    <mergeCell ref="A15:C15"/>
    <mergeCell ref="A1:A2"/>
    <mergeCell ref="B1:B2"/>
    <mergeCell ref="C1:C2"/>
    <mergeCell ref="D1:F1"/>
  </mergeCells>
  <pageMargins left="0.7" right="0.7" top="0.75" bottom="0.75" header="0.3" footer="0.3"/>
  <pageSetup paperSize="26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H555"/>
  <sheetViews>
    <sheetView showGridLines="0" tabSelected="1" zoomScale="90" zoomScaleNormal="90" workbookViewId="0">
      <pane xSplit="4" ySplit="2" topLeftCell="E543" activePane="bottomRight" state="frozen"/>
      <selection activeCell="G24" sqref="G24"/>
      <selection pane="topRight" activeCell="G24" sqref="G24"/>
      <selection pane="bottomLeft" activeCell="G24" sqref="G24"/>
      <selection pane="bottomRight" activeCell="AK555" sqref="AK555"/>
    </sheetView>
  </sheetViews>
  <sheetFormatPr defaultRowHeight="15"/>
  <cols>
    <col min="1" max="1" width="3.140625" customWidth="1"/>
    <col min="2" max="2" width="8.85546875" style="19"/>
    <col min="3" max="3" width="31.85546875" style="19" bestFit="1" customWidth="1"/>
    <col min="4" max="4" width="8.85546875" style="19" customWidth="1"/>
    <col min="5" max="5" width="10.28515625" style="19" hidden="1" customWidth="1"/>
    <col min="6" max="7" width="10.7109375" style="19" hidden="1" customWidth="1"/>
    <col min="8" max="8" width="9.28515625" style="19" hidden="1" customWidth="1"/>
    <col min="9" max="10" width="10" style="19" hidden="1" customWidth="1"/>
    <col min="11" max="11" width="9.42578125" style="19" hidden="1" customWidth="1"/>
    <col min="12" max="13" width="10.85546875" style="19" hidden="1" customWidth="1"/>
    <col min="14" max="14" width="9.140625" style="19" hidden="1" customWidth="1"/>
    <col min="15" max="19" width="10.5703125" style="19" hidden="1" customWidth="1"/>
    <col min="20" max="22" width="12.5703125" style="19" hidden="1" customWidth="1"/>
    <col min="23" max="23" width="9.42578125" style="19" hidden="1" customWidth="1"/>
    <col min="24" max="24" width="10" style="19" hidden="1" customWidth="1"/>
    <col min="25" max="25" width="9.42578125" style="19" hidden="1" customWidth="1"/>
    <col min="26" max="26" width="9.140625" hidden="1" customWidth="1"/>
    <col min="27" max="27" width="11.140625" hidden="1" customWidth="1"/>
    <col min="28" max="28" width="9.85546875" hidden="1" customWidth="1"/>
    <col min="29" max="29" width="10" hidden="1" customWidth="1"/>
    <col min="30" max="30" width="12.85546875" hidden="1" customWidth="1"/>
    <col min="31" max="31" width="11.42578125" hidden="1" customWidth="1"/>
    <col min="32" max="32" width="12.85546875" customWidth="1"/>
    <col min="33" max="33" width="16.140625" customWidth="1"/>
    <col min="34" max="34" width="15.28515625" customWidth="1"/>
  </cols>
  <sheetData>
    <row r="1" spans="1:34">
      <c r="B1" s="345" t="s">
        <v>0</v>
      </c>
      <c r="C1" s="346" t="s">
        <v>2</v>
      </c>
      <c r="D1" s="345" t="s">
        <v>1</v>
      </c>
      <c r="E1" s="338">
        <v>42948</v>
      </c>
      <c r="F1" s="339"/>
      <c r="G1" s="340"/>
      <c r="H1" s="338">
        <v>42979</v>
      </c>
      <c r="I1" s="339"/>
      <c r="J1" s="340"/>
      <c r="K1" s="338">
        <v>43009</v>
      </c>
      <c r="L1" s="339"/>
      <c r="M1" s="340"/>
      <c r="N1" s="338">
        <v>43040</v>
      </c>
      <c r="O1" s="339"/>
      <c r="P1" s="340"/>
      <c r="Q1" s="341">
        <v>43070</v>
      </c>
      <c r="R1" s="341"/>
      <c r="S1" s="341"/>
      <c r="T1" s="341">
        <v>43101</v>
      </c>
      <c r="U1" s="341"/>
      <c r="V1" s="341"/>
      <c r="W1" s="341">
        <v>43132</v>
      </c>
      <c r="X1" s="341"/>
      <c r="Y1" s="341"/>
      <c r="Z1" s="341">
        <v>43160</v>
      </c>
      <c r="AA1" s="341"/>
      <c r="AB1" s="341"/>
      <c r="AC1" s="338">
        <v>43191</v>
      </c>
      <c r="AD1" s="339"/>
      <c r="AE1" s="340"/>
      <c r="AF1" s="338">
        <v>43221</v>
      </c>
      <c r="AG1" s="339"/>
      <c r="AH1" s="340"/>
    </row>
    <row r="2" spans="1:34">
      <c r="B2" s="345"/>
      <c r="C2" s="346"/>
      <c r="D2" s="345"/>
      <c r="E2" s="90" t="s">
        <v>923</v>
      </c>
      <c r="F2" s="90" t="s">
        <v>922</v>
      </c>
      <c r="G2" s="91">
        <v>0.25</v>
      </c>
      <c r="H2" s="90" t="s">
        <v>923</v>
      </c>
      <c r="I2" s="90" t="s">
        <v>922</v>
      </c>
      <c r="J2" s="91">
        <v>0.25</v>
      </c>
      <c r="K2" s="90" t="s">
        <v>923</v>
      </c>
      <c r="L2" s="90" t="s">
        <v>922</v>
      </c>
      <c r="M2" s="91">
        <v>0.25</v>
      </c>
      <c r="N2" s="90" t="s">
        <v>923</v>
      </c>
      <c r="O2" s="90" t="s">
        <v>922</v>
      </c>
      <c r="P2" s="91">
        <v>0.25</v>
      </c>
      <c r="Q2" s="90" t="s">
        <v>923</v>
      </c>
      <c r="R2" s="90" t="s">
        <v>922</v>
      </c>
      <c r="S2" s="91">
        <v>0.25</v>
      </c>
      <c r="T2" s="90" t="s">
        <v>923</v>
      </c>
      <c r="U2" s="90" t="s">
        <v>922</v>
      </c>
      <c r="V2" s="91">
        <v>0.25</v>
      </c>
      <c r="W2" s="90" t="s">
        <v>923</v>
      </c>
      <c r="X2" s="90" t="s">
        <v>922</v>
      </c>
      <c r="Y2" s="91">
        <v>0.25</v>
      </c>
      <c r="Z2" s="185" t="s">
        <v>923</v>
      </c>
      <c r="AA2" s="185" t="s">
        <v>922</v>
      </c>
      <c r="AB2" s="91">
        <v>0.25</v>
      </c>
      <c r="AC2" s="197" t="s">
        <v>923</v>
      </c>
      <c r="AD2" s="197" t="s">
        <v>922</v>
      </c>
      <c r="AE2" s="91">
        <v>0.25</v>
      </c>
      <c r="AF2" s="273" t="s">
        <v>923</v>
      </c>
      <c r="AG2" s="273" t="s">
        <v>922</v>
      </c>
      <c r="AH2" s="91">
        <v>0.25</v>
      </c>
    </row>
    <row r="3" spans="1:34">
      <c r="A3" s="137"/>
      <c r="B3" s="48" t="s">
        <v>263</v>
      </c>
      <c r="C3" s="49" t="s">
        <v>264</v>
      </c>
      <c r="D3" s="52" t="str">
        <f>VLOOKUP(B3,Remark!J:L,3,0)</f>
        <v>Kerry</v>
      </c>
      <c r="E3" s="51">
        <v>47</v>
      </c>
      <c r="F3" s="51">
        <v>4035</v>
      </c>
      <c r="G3" s="66">
        <f t="shared" ref="G3:G66" si="0">F3*25%</f>
        <v>1008.75</v>
      </c>
      <c r="H3" s="50"/>
      <c r="I3" s="50"/>
      <c r="J3" s="66">
        <f t="shared" ref="J3:J66" si="1">I3*25%</f>
        <v>0</v>
      </c>
      <c r="K3" s="50">
        <v>91</v>
      </c>
      <c r="L3" s="50">
        <v>9655</v>
      </c>
      <c r="M3" s="66">
        <f t="shared" ref="M3:M66" si="2">L3*25%</f>
        <v>2413.75</v>
      </c>
      <c r="N3" s="50"/>
      <c r="O3" s="50">
        <v>9120</v>
      </c>
      <c r="P3" s="66">
        <f t="shared" ref="P3:P66" si="3">O3*25%</f>
        <v>2280</v>
      </c>
      <c r="Q3" s="65">
        <v>12</v>
      </c>
      <c r="R3" s="65">
        <v>1670</v>
      </c>
      <c r="S3" s="66">
        <f>R3*25%</f>
        <v>417.5</v>
      </c>
      <c r="T3" s="65">
        <v>34</v>
      </c>
      <c r="U3" s="110">
        <v>3380</v>
      </c>
      <c r="V3" s="66">
        <f>U3*25%</f>
        <v>845</v>
      </c>
      <c r="W3" s="110">
        <v>0</v>
      </c>
      <c r="X3" s="110">
        <v>350</v>
      </c>
      <c r="Y3" s="66">
        <f>X3*25%</f>
        <v>87.5</v>
      </c>
      <c r="Z3" s="110">
        <v>0</v>
      </c>
      <c r="AA3" s="110">
        <v>0</v>
      </c>
      <c r="AB3" s="66">
        <f>AA3*25%</f>
        <v>0</v>
      </c>
      <c r="AC3" s="65">
        <v>0</v>
      </c>
      <c r="AD3" s="110">
        <v>0</v>
      </c>
      <c r="AE3" s="66">
        <f>AD3*25%</f>
        <v>0</v>
      </c>
      <c r="AF3" s="110">
        <v>0</v>
      </c>
      <c r="AG3" s="110">
        <v>0</v>
      </c>
      <c r="AH3" s="270">
        <f>AG3*25%</f>
        <v>0</v>
      </c>
    </row>
    <row r="4" spans="1:34">
      <c r="A4" s="137"/>
      <c r="B4" s="48" t="s">
        <v>266</v>
      </c>
      <c r="C4" s="49" t="s">
        <v>267</v>
      </c>
      <c r="D4" s="52" t="str">
        <f>VLOOKUP(B4,Remark!J:L,3,0)</f>
        <v>Kerry</v>
      </c>
      <c r="E4" s="51">
        <v>46</v>
      </c>
      <c r="F4" s="51">
        <v>3445</v>
      </c>
      <c r="G4" s="66">
        <f t="shared" si="0"/>
        <v>861.25</v>
      </c>
      <c r="H4" s="53"/>
      <c r="I4" s="53"/>
      <c r="J4" s="66">
        <f t="shared" si="1"/>
        <v>0</v>
      </c>
      <c r="K4" s="53">
        <v>101</v>
      </c>
      <c r="L4" s="50">
        <v>11385</v>
      </c>
      <c r="M4" s="66">
        <f t="shared" si="2"/>
        <v>2846.25</v>
      </c>
      <c r="N4" s="50"/>
      <c r="O4" s="50">
        <v>10490</v>
      </c>
      <c r="P4" s="66">
        <f t="shared" si="3"/>
        <v>2622.5</v>
      </c>
      <c r="Q4" s="65">
        <v>177</v>
      </c>
      <c r="R4" s="65">
        <v>23790</v>
      </c>
      <c r="S4" s="66">
        <f t="shared" ref="S4:S66" si="4">R4*25%</f>
        <v>5947.5</v>
      </c>
      <c r="T4" s="65">
        <v>170</v>
      </c>
      <c r="U4" s="110">
        <v>20520</v>
      </c>
      <c r="V4" s="66">
        <f t="shared" ref="V4:V67" si="5">U4*25%</f>
        <v>5130</v>
      </c>
      <c r="W4" s="110">
        <v>220</v>
      </c>
      <c r="X4" s="110">
        <v>24335</v>
      </c>
      <c r="Y4" s="66">
        <f t="shared" ref="Y4:Y67" si="6">X4*25%</f>
        <v>6083.75</v>
      </c>
      <c r="Z4" s="110">
        <v>135</v>
      </c>
      <c r="AA4" s="110">
        <v>15365</v>
      </c>
      <c r="AB4" s="66">
        <f t="shared" ref="AB4:AB67" si="7">AA4*25%</f>
        <v>3841.25</v>
      </c>
      <c r="AC4" s="65">
        <v>0</v>
      </c>
      <c r="AD4" s="110">
        <v>0</v>
      </c>
      <c r="AE4" s="66">
        <f t="shared" ref="AE4:AE67" si="8">AD4*25%</f>
        <v>0</v>
      </c>
      <c r="AF4" s="110">
        <v>0</v>
      </c>
      <c r="AG4" s="110">
        <v>0</v>
      </c>
      <c r="AH4" s="270">
        <f t="shared" ref="AH4:AH67" si="9">AG4*25%</f>
        <v>0</v>
      </c>
    </row>
    <row r="5" spans="1:34">
      <c r="A5" s="137"/>
      <c r="B5" s="48" t="s">
        <v>268</v>
      </c>
      <c r="C5" s="49" t="s">
        <v>269</v>
      </c>
      <c r="D5" s="52" t="str">
        <f>VLOOKUP(B5,Remark!J:L,3,0)</f>
        <v>Kerry</v>
      </c>
      <c r="E5" s="52">
        <v>56</v>
      </c>
      <c r="F5" s="51">
        <v>5515</v>
      </c>
      <c r="G5" s="66">
        <f t="shared" si="0"/>
        <v>1378.75</v>
      </c>
      <c r="H5" s="53"/>
      <c r="I5" s="53"/>
      <c r="J5" s="66">
        <f t="shared" si="1"/>
        <v>0</v>
      </c>
      <c r="K5" s="53">
        <v>118</v>
      </c>
      <c r="L5" s="50">
        <v>12390</v>
      </c>
      <c r="M5" s="66">
        <f t="shared" si="2"/>
        <v>3097.5</v>
      </c>
      <c r="N5" s="50"/>
      <c r="O5" s="50">
        <v>15020</v>
      </c>
      <c r="P5" s="66">
        <f t="shared" si="3"/>
        <v>3755</v>
      </c>
      <c r="Q5" s="65">
        <v>149</v>
      </c>
      <c r="R5" s="65">
        <v>16235</v>
      </c>
      <c r="S5" s="66">
        <f t="shared" si="4"/>
        <v>4058.75</v>
      </c>
      <c r="T5" s="65">
        <v>179</v>
      </c>
      <c r="U5" s="110">
        <v>18940</v>
      </c>
      <c r="V5" s="66">
        <f t="shared" si="5"/>
        <v>4735</v>
      </c>
      <c r="W5" s="110">
        <v>185</v>
      </c>
      <c r="X5" s="110">
        <v>19580</v>
      </c>
      <c r="Y5" s="66">
        <f t="shared" si="6"/>
        <v>4895</v>
      </c>
      <c r="Z5" s="110">
        <v>204</v>
      </c>
      <c r="AA5" s="110">
        <v>21475</v>
      </c>
      <c r="AB5" s="66">
        <f t="shared" si="7"/>
        <v>5368.75</v>
      </c>
      <c r="AC5" s="65">
        <v>159</v>
      </c>
      <c r="AD5" s="110">
        <v>16900</v>
      </c>
      <c r="AE5" s="66">
        <f t="shared" si="8"/>
        <v>4225</v>
      </c>
      <c r="AF5" s="110">
        <v>180</v>
      </c>
      <c r="AG5" s="110">
        <v>19205</v>
      </c>
      <c r="AH5" s="270">
        <f t="shared" si="9"/>
        <v>4801.25</v>
      </c>
    </row>
    <row r="6" spans="1:34">
      <c r="A6" s="137"/>
      <c r="B6" s="48" t="s">
        <v>270</v>
      </c>
      <c r="C6" s="49" t="s">
        <v>271</v>
      </c>
      <c r="D6" s="52" t="str">
        <f>VLOOKUP(B6,Remark!J:L,3,0)</f>
        <v>ONUT</v>
      </c>
      <c r="E6" s="52">
        <v>20</v>
      </c>
      <c r="F6" s="51">
        <v>1915</v>
      </c>
      <c r="G6" s="66">
        <f t="shared" si="0"/>
        <v>478.75</v>
      </c>
      <c r="H6" s="53">
        <v>44</v>
      </c>
      <c r="I6" s="53">
        <v>3625</v>
      </c>
      <c r="J6" s="66">
        <f t="shared" si="1"/>
        <v>906.25</v>
      </c>
      <c r="K6" s="53">
        <v>45</v>
      </c>
      <c r="L6" s="50">
        <v>3920</v>
      </c>
      <c r="M6" s="66">
        <f t="shared" si="2"/>
        <v>980</v>
      </c>
      <c r="N6" s="50"/>
      <c r="O6" s="50">
        <v>4005</v>
      </c>
      <c r="P6" s="66">
        <f t="shared" si="3"/>
        <v>1001.25</v>
      </c>
      <c r="Q6" s="65">
        <v>70</v>
      </c>
      <c r="R6" s="65">
        <v>6645</v>
      </c>
      <c r="S6" s="66">
        <f t="shared" si="4"/>
        <v>1661.25</v>
      </c>
      <c r="T6" s="65">
        <v>61</v>
      </c>
      <c r="U6" s="110">
        <v>6175</v>
      </c>
      <c r="V6" s="66">
        <f t="shared" si="5"/>
        <v>1543.75</v>
      </c>
      <c r="W6" s="110">
        <v>16</v>
      </c>
      <c r="X6" s="110">
        <v>5655</v>
      </c>
      <c r="Y6" s="66">
        <f t="shared" si="6"/>
        <v>1413.75</v>
      </c>
      <c r="Z6" s="110">
        <v>67</v>
      </c>
      <c r="AA6" s="110">
        <v>6580</v>
      </c>
      <c r="AB6" s="66">
        <f t="shared" si="7"/>
        <v>1645</v>
      </c>
      <c r="AC6" s="65">
        <v>64</v>
      </c>
      <c r="AD6" s="110">
        <v>5630</v>
      </c>
      <c r="AE6" s="66">
        <f t="shared" si="8"/>
        <v>1407.5</v>
      </c>
      <c r="AF6" s="110">
        <v>73</v>
      </c>
      <c r="AG6" s="110">
        <v>5945</v>
      </c>
      <c r="AH6" s="270">
        <f t="shared" si="9"/>
        <v>1486.25</v>
      </c>
    </row>
    <row r="7" spans="1:34">
      <c r="A7" s="137"/>
      <c r="B7" s="48" t="s">
        <v>272</v>
      </c>
      <c r="C7" s="49" t="s">
        <v>273</v>
      </c>
      <c r="D7" s="52" t="str">
        <f>VLOOKUP(B7,Remark!J:L,3,0)</f>
        <v>Kerry</v>
      </c>
      <c r="E7" s="52">
        <v>44</v>
      </c>
      <c r="F7" s="51">
        <v>5955</v>
      </c>
      <c r="G7" s="66">
        <f t="shared" si="0"/>
        <v>1488.75</v>
      </c>
      <c r="H7" s="53"/>
      <c r="I7" s="53"/>
      <c r="J7" s="66">
        <f t="shared" si="1"/>
        <v>0</v>
      </c>
      <c r="K7" s="53">
        <v>70</v>
      </c>
      <c r="L7" s="50">
        <v>8090</v>
      </c>
      <c r="M7" s="66">
        <f t="shared" si="2"/>
        <v>2022.5</v>
      </c>
      <c r="N7" s="50"/>
      <c r="O7" s="50">
        <v>5660</v>
      </c>
      <c r="P7" s="66">
        <f t="shared" si="3"/>
        <v>1415</v>
      </c>
      <c r="Q7" s="65">
        <v>37</v>
      </c>
      <c r="R7" s="65">
        <v>4475</v>
      </c>
      <c r="S7" s="66">
        <f t="shared" si="4"/>
        <v>1118.75</v>
      </c>
      <c r="T7" s="65">
        <v>19</v>
      </c>
      <c r="U7" s="110">
        <v>2980</v>
      </c>
      <c r="V7" s="66">
        <f t="shared" si="5"/>
        <v>745</v>
      </c>
      <c r="W7" s="110">
        <v>3</v>
      </c>
      <c r="X7" s="110">
        <v>2315</v>
      </c>
      <c r="Y7" s="66">
        <f t="shared" si="6"/>
        <v>578.75</v>
      </c>
      <c r="Z7" s="110">
        <v>16</v>
      </c>
      <c r="AA7" s="110">
        <v>1590</v>
      </c>
      <c r="AB7" s="66">
        <f>AA7*25%</f>
        <v>397.5</v>
      </c>
      <c r="AC7" s="65">
        <v>14</v>
      </c>
      <c r="AD7" s="110">
        <v>1975</v>
      </c>
      <c r="AE7" s="66">
        <f t="shared" si="8"/>
        <v>493.75</v>
      </c>
      <c r="AF7" s="110">
        <v>12</v>
      </c>
      <c r="AG7" s="110">
        <v>945</v>
      </c>
      <c r="AH7" s="270">
        <f t="shared" si="9"/>
        <v>236.25</v>
      </c>
    </row>
    <row r="8" spans="1:34">
      <c r="A8" s="137"/>
      <c r="B8" s="48" t="s">
        <v>274</v>
      </c>
      <c r="C8" s="49" t="s">
        <v>275</v>
      </c>
      <c r="D8" s="52" t="str">
        <f>VLOOKUP(B8,Remark!J:L,3,0)</f>
        <v>Kerry</v>
      </c>
      <c r="E8" s="52">
        <v>17</v>
      </c>
      <c r="F8" s="51">
        <v>1800</v>
      </c>
      <c r="G8" s="66">
        <f t="shared" si="0"/>
        <v>450</v>
      </c>
      <c r="H8" s="53"/>
      <c r="I8" s="53"/>
      <c r="J8" s="66">
        <f t="shared" si="1"/>
        <v>0</v>
      </c>
      <c r="K8" s="53">
        <v>59</v>
      </c>
      <c r="L8" s="50">
        <v>5160</v>
      </c>
      <c r="M8" s="66">
        <f t="shared" si="2"/>
        <v>1290</v>
      </c>
      <c r="N8" s="50"/>
      <c r="O8" s="50">
        <v>7730</v>
      </c>
      <c r="P8" s="66">
        <f t="shared" si="3"/>
        <v>1932.5</v>
      </c>
      <c r="Q8" s="65">
        <v>82</v>
      </c>
      <c r="R8" s="65">
        <v>7305</v>
      </c>
      <c r="S8" s="66">
        <f t="shared" si="4"/>
        <v>1826.25</v>
      </c>
      <c r="T8" s="65">
        <v>87</v>
      </c>
      <c r="U8" s="110">
        <v>7245</v>
      </c>
      <c r="V8" s="66">
        <f t="shared" si="5"/>
        <v>1811.25</v>
      </c>
      <c r="W8" s="110">
        <v>54</v>
      </c>
      <c r="X8" s="110">
        <v>4485</v>
      </c>
      <c r="Y8" s="66">
        <f t="shared" si="6"/>
        <v>1121.25</v>
      </c>
      <c r="Z8" s="110">
        <v>0</v>
      </c>
      <c r="AA8" s="110">
        <v>0</v>
      </c>
      <c r="AB8" s="66">
        <f t="shared" si="7"/>
        <v>0</v>
      </c>
      <c r="AC8" s="65">
        <v>0</v>
      </c>
      <c r="AD8" s="110">
        <v>0</v>
      </c>
      <c r="AE8" s="66">
        <f t="shared" si="8"/>
        <v>0</v>
      </c>
      <c r="AF8" s="110">
        <v>0</v>
      </c>
      <c r="AG8" s="110">
        <v>0</v>
      </c>
      <c r="AH8" s="270">
        <f t="shared" si="9"/>
        <v>0</v>
      </c>
    </row>
    <row r="9" spans="1:34">
      <c r="A9" s="137"/>
      <c r="B9" s="48" t="s">
        <v>276</v>
      </c>
      <c r="C9" s="49" t="s">
        <v>277</v>
      </c>
      <c r="D9" s="52" t="str">
        <f>VLOOKUP(B9,Remark!J:L,3,0)</f>
        <v>BKAE</v>
      </c>
      <c r="E9" s="52">
        <v>59</v>
      </c>
      <c r="F9" s="51">
        <v>5735</v>
      </c>
      <c r="G9" s="66">
        <f t="shared" si="0"/>
        <v>1433.75</v>
      </c>
      <c r="H9" s="53">
        <v>64</v>
      </c>
      <c r="I9" s="53">
        <v>5735</v>
      </c>
      <c r="J9" s="66">
        <f t="shared" si="1"/>
        <v>1433.75</v>
      </c>
      <c r="K9" s="53">
        <v>97</v>
      </c>
      <c r="L9" s="50">
        <v>9795</v>
      </c>
      <c r="M9" s="66">
        <f t="shared" si="2"/>
        <v>2448.75</v>
      </c>
      <c r="N9" s="50"/>
      <c r="O9" s="50">
        <v>9565</v>
      </c>
      <c r="P9" s="66">
        <f t="shared" si="3"/>
        <v>2391.25</v>
      </c>
      <c r="Q9" s="65">
        <v>104</v>
      </c>
      <c r="R9" s="65">
        <v>10605</v>
      </c>
      <c r="S9" s="66">
        <f t="shared" si="4"/>
        <v>2651.25</v>
      </c>
      <c r="T9" s="65">
        <v>107</v>
      </c>
      <c r="U9" s="110">
        <v>11545</v>
      </c>
      <c r="V9" s="66">
        <f t="shared" si="5"/>
        <v>2886.25</v>
      </c>
      <c r="W9" s="110">
        <v>130</v>
      </c>
      <c r="X9" s="110">
        <v>13620</v>
      </c>
      <c r="Y9" s="66">
        <f t="shared" si="6"/>
        <v>3405</v>
      </c>
      <c r="Z9" s="110">
        <v>136</v>
      </c>
      <c r="AA9" s="110">
        <v>12690</v>
      </c>
      <c r="AB9" s="66">
        <f t="shared" si="7"/>
        <v>3172.5</v>
      </c>
      <c r="AC9" s="65">
        <v>113</v>
      </c>
      <c r="AD9" s="110">
        <v>10925</v>
      </c>
      <c r="AE9" s="66">
        <f t="shared" si="8"/>
        <v>2731.25</v>
      </c>
      <c r="AF9" s="110">
        <v>137</v>
      </c>
      <c r="AG9" s="110">
        <v>13055</v>
      </c>
      <c r="AH9" s="270">
        <f t="shared" si="9"/>
        <v>3263.75</v>
      </c>
    </row>
    <row r="10" spans="1:34">
      <c r="A10" s="138"/>
      <c r="B10" s="48" t="s">
        <v>278</v>
      </c>
      <c r="C10" s="49" t="s">
        <v>279</v>
      </c>
      <c r="D10" s="52" t="str">
        <f>VLOOKUP(B10,Remark!J:L,3,0)</f>
        <v>NKAM</v>
      </c>
      <c r="E10" s="51">
        <v>5</v>
      </c>
      <c r="F10" s="51">
        <v>500</v>
      </c>
      <c r="G10" s="66">
        <f t="shared" si="0"/>
        <v>125</v>
      </c>
      <c r="H10" s="53">
        <v>13</v>
      </c>
      <c r="I10" s="53">
        <v>1665</v>
      </c>
      <c r="J10" s="66">
        <f t="shared" si="1"/>
        <v>416.25</v>
      </c>
      <c r="K10" s="53">
        <v>6</v>
      </c>
      <c r="L10" s="50">
        <v>665</v>
      </c>
      <c r="M10" s="66">
        <f t="shared" si="2"/>
        <v>166.25</v>
      </c>
      <c r="N10" s="50"/>
      <c r="O10" s="50">
        <v>1650</v>
      </c>
      <c r="P10" s="66">
        <f t="shared" si="3"/>
        <v>412.5</v>
      </c>
      <c r="Q10" s="65">
        <v>15</v>
      </c>
      <c r="R10" s="65">
        <v>1985</v>
      </c>
      <c r="S10" s="66">
        <f t="shared" si="4"/>
        <v>496.25</v>
      </c>
      <c r="T10" s="65">
        <v>20</v>
      </c>
      <c r="U10" s="110">
        <v>2425</v>
      </c>
      <c r="V10" s="66">
        <f t="shared" si="5"/>
        <v>606.25</v>
      </c>
      <c r="W10" s="110">
        <v>8</v>
      </c>
      <c r="X10" s="110">
        <v>785</v>
      </c>
      <c r="Y10" s="66">
        <f t="shared" si="6"/>
        <v>196.25</v>
      </c>
      <c r="Z10" s="110">
        <v>12</v>
      </c>
      <c r="AA10" s="110">
        <v>925</v>
      </c>
      <c r="AB10" s="66">
        <f t="shared" si="7"/>
        <v>231.25</v>
      </c>
      <c r="AC10" s="65">
        <v>9</v>
      </c>
      <c r="AD10" s="110">
        <v>1000</v>
      </c>
      <c r="AE10" s="66">
        <f t="shared" si="8"/>
        <v>250</v>
      </c>
      <c r="AF10" s="110">
        <v>14</v>
      </c>
      <c r="AG10" s="110">
        <v>1830</v>
      </c>
      <c r="AH10" s="270">
        <f t="shared" si="9"/>
        <v>457.5</v>
      </c>
    </row>
    <row r="11" spans="1:34">
      <c r="A11" s="138"/>
      <c r="B11" s="48" t="s">
        <v>280</v>
      </c>
      <c r="C11" s="49" t="s">
        <v>281</v>
      </c>
      <c r="D11" s="52" t="str">
        <f>VLOOKUP(B11,Remark!J:L,3,0)</f>
        <v>Kerry</v>
      </c>
      <c r="E11" s="51">
        <v>8</v>
      </c>
      <c r="F11" s="51">
        <v>690</v>
      </c>
      <c r="G11" s="66">
        <f t="shared" si="0"/>
        <v>172.5</v>
      </c>
      <c r="H11" s="53"/>
      <c r="I11" s="53"/>
      <c r="J11" s="66">
        <f t="shared" si="1"/>
        <v>0</v>
      </c>
      <c r="K11" s="53">
        <v>20</v>
      </c>
      <c r="L11" s="50">
        <v>1515</v>
      </c>
      <c r="M11" s="66">
        <f t="shared" si="2"/>
        <v>378.75</v>
      </c>
      <c r="N11" s="50"/>
      <c r="O11" s="50">
        <v>2020</v>
      </c>
      <c r="P11" s="66">
        <f t="shared" si="3"/>
        <v>505</v>
      </c>
      <c r="Q11" s="65">
        <v>17</v>
      </c>
      <c r="R11" s="65">
        <v>1375</v>
      </c>
      <c r="S11" s="66">
        <f t="shared" si="4"/>
        <v>343.75</v>
      </c>
      <c r="T11" s="65">
        <v>33</v>
      </c>
      <c r="U11" s="110">
        <v>2850</v>
      </c>
      <c r="V11" s="66">
        <f t="shared" si="5"/>
        <v>712.5</v>
      </c>
      <c r="W11" s="110">
        <v>27</v>
      </c>
      <c r="X11" s="110">
        <v>2815</v>
      </c>
      <c r="Y11" s="66">
        <f t="shared" si="6"/>
        <v>703.75</v>
      </c>
      <c r="Z11" s="110">
        <v>29</v>
      </c>
      <c r="AA11" s="110">
        <v>3155</v>
      </c>
      <c r="AB11" s="66">
        <f t="shared" si="7"/>
        <v>788.75</v>
      </c>
      <c r="AC11" s="65">
        <v>43</v>
      </c>
      <c r="AD11" s="110">
        <v>4440</v>
      </c>
      <c r="AE11" s="66">
        <f t="shared" si="8"/>
        <v>1110</v>
      </c>
      <c r="AF11" s="110">
        <v>28</v>
      </c>
      <c r="AG11" s="110">
        <v>2555</v>
      </c>
      <c r="AH11" s="270">
        <f t="shared" si="9"/>
        <v>638.75</v>
      </c>
    </row>
    <row r="12" spans="1:34">
      <c r="A12" s="138"/>
      <c r="B12" s="48" t="s">
        <v>282</v>
      </c>
      <c r="C12" s="49" t="s">
        <v>283</v>
      </c>
      <c r="D12" s="52" t="str">
        <f>VLOOKUP(B12,Remark!J:L,3,0)</f>
        <v>TEPA</v>
      </c>
      <c r="E12" s="51">
        <v>11</v>
      </c>
      <c r="F12" s="51">
        <v>740</v>
      </c>
      <c r="G12" s="66">
        <f t="shared" si="0"/>
        <v>185</v>
      </c>
      <c r="H12" s="53">
        <v>14</v>
      </c>
      <c r="I12" s="53">
        <v>1190</v>
      </c>
      <c r="J12" s="66">
        <f t="shared" si="1"/>
        <v>297.5</v>
      </c>
      <c r="K12" s="53">
        <v>10</v>
      </c>
      <c r="L12" s="50">
        <v>875</v>
      </c>
      <c r="M12" s="66">
        <f t="shared" si="2"/>
        <v>218.75</v>
      </c>
      <c r="N12" s="50"/>
      <c r="O12" s="50">
        <v>1180</v>
      </c>
      <c r="P12" s="66">
        <f t="shared" si="3"/>
        <v>295</v>
      </c>
      <c r="Q12" s="65">
        <v>14</v>
      </c>
      <c r="R12" s="65">
        <v>1665</v>
      </c>
      <c r="S12" s="66">
        <f t="shared" si="4"/>
        <v>416.25</v>
      </c>
      <c r="T12" s="65">
        <v>29</v>
      </c>
      <c r="U12" s="110">
        <v>2215</v>
      </c>
      <c r="V12" s="66">
        <f t="shared" si="5"/>
        <v>553.75</v>
      </c>
      <c r="W12" s="110">
        <v>11</v>
      </c>
      <c r="X12" s="110">
        <v>1020</v>
      </c>
      <c r="Y12" s="66">
        <f t="shared" si="6"/>
        <v>255</v>
      </c>
      <c r="Z12" s="110">
        <v>21</v>
      </c>
      <c r="AA12" s="110">
        <v>1350</v>
      </c>
      <c r="AB12" s="66">
        <f t="shared" si="7"/>
        <v>337.5</v>
      </c>
      <c r="AC12" s="65">
        <v>19</v>
      </c>
      <c r="AD12" s="110">
        <v>1580</v>
      </c>
      <c r="AE12" s="66">
        <f t="shared" si="8"/>
        <v>395</v>
      </c>
      <c r="AF12" s="110">
        <v>31</v>
      </c>
      <c r="AG12" s="110">
        <v>1770</v>
      </c>
      <c r="AH12" s="270">
        <f t="shared" si="9"/>
        <v>442.5</v>
      </c>
    </row>
    <row r="13" spans="1:34">
      <c r="A13" s="138"/>
      <c r="B13" s="48" t="s">
        <v>285</v>
      </c>
      <c r="C13" s="49" t="s">
        <v>286</v>
      </c>
      <c r="D13" s="52" t="str">
        <f>VLOOKUP(B13,Remark!J:L,3,0)</f>
        <v>SUKS</v>
      </c>
      <c r="E13" s="51">
        <v>36</v>
      </c>
      <c r="F13" s="51">
        <v>3440</v>
      </c>
      <c r="G13" s="66">
        <f t="shared" si="0"/>
        <v>860</v>
      </c>
      <c r="H13" s="53">
        <v>72</v>
      </c>
      <c r="I13" s="53">
        <v>5695</v>
      </c>
      <c r="J13" s="66">
        <f t="shared" si="1"/>
        <v>1423.75</v>
      </c>
      <c r="K13" s="53">
        <v>104</v>
      </c>
      <c r="L13" s="50">
        <v>8830</v>
      </c>
      <c r="M13" s="66">
        <f t="shared" si="2"/>
        <v>2207.5</v>
      </c>
      <c r="N13" s="50"/>
      <c r="O13" s="50">
        <v>8120</v>
      </c>
      <c r="P13" s="66">
        <f t="shared" si="3"/>
        <v>2030</v>
      </c>
      <c r="Q13" s="65">
        <v>163</v>
      </c>
      <c r="R13" s="65">
        <v>16720</v>
      </c>
      <c r="S13" s="66">
        <f t="shared" si="4"/>
        <v>4180</v>
      </c>
      <c r="T13" s="65">
        <v>135</v>
      </c>
      <c r="U13" s="110">
        <v>14955</v>
      </c>
      <c r="V13" s="66">
        <f t="shared" si="5"/>
        <v>3738.75</v>
      </c>
      <c r="W13" s="110">
        <v>181</v>
      </c>
      <c r="X13" s="110">
        <v>16935</v>
      </c>
      <c r="Y13" s="66">
        <f t="shared" si="6"/>
        <v>4233.75</v>
      </c>
      <c r="Z13" s="110">
        <v>181</v>
      </c>
      <c r="AA13" s="110">
        <v>19685</v>
      </c>
      <c r="AB13" s="66">
        <f t="shared" si="7"/>
        <v>4921.25</v>
      </c>
      <c r="AC13" s="65">
        <v>209</v>
      </c>
      <c r="AD13" s="110">
        <v>20280</v>
      </c>
      <c r="AE13" s="66">
        <f t="shared" si="8"/>
        <v>5070</v>
      </c>
      <c r="AF13" s="110">
        <v>238</v>
      </c>
      <c r="AG13" s="110">
        <v>21875</v>
      </c>
      <c r="AH13" s="270">
        <f t="shared" si="9"/>
        <v>5468.75</v>
      </c>
    </row>
    <row r="14" spans="1:34">
      <c r="A14" s="138"/>
      <c r="B14" s="48" t="s">
        <v>287</v>
      </c>
      <c r="C14" s="49" t="s">
        <v>288</v>
      </c>
      <c r="D14" s="52" t="str">
        <f>VLOOKUP(B14,Remark!J:L,3,0)</f>
        <v>MTNG</v>
      </c>
      <c r="E14" s="51">
        <v>29</v>
      </c>
      <c r="F14" s="51">
        <v>2105</v>
      </c>
      <c r="G14" s="66">
        <f t="shared" si="0"/>
        <v>526.25</v>
      </c>
      <c r="H14" s="53">
        <v>38</v>
      </c>
      <c r="I14" s="53">
        <v>3165</v>
      </c>
      <c r="J14" s="66">
        <f t="shared" si="1"/>
        <v>791.25</v>
      </c>
      <c r="K14" s="53">
        <v>25</v>
      </c>
      <c r="L14" s="50">
        <v>2490</v>
      </c>
      <c r="M14" s="66">
        <f t="shared" si="2"/>
        <v>622.5</v>
      </c>
      <c r="N14" s="50"/>
      <c r="O14" s="50">
        <v>3860</v>
      </c>
      <c r="P14" s="66">
        <f t="shared" si="3"/>
        <v>965</v>
      </c>
      <c r="Q14" s="65">
        <v>30</v>
      </c>
      <c r="R14" s="65">
        <v>2940</v>
      </c>
      <c r="S14" s="66">
        <f t="shared" si="4"/>
        <v>735</v>
      </c>
      <c r="T14" s="65">
        <v>35</v>
      </c>
      <c r="U14" s="110">
        <v>4510</v>
      </c>
      <c r="V14" s="66">
        <f t="shared" si="5"/>
        <v>1127.5</v>
      </c>
      <c r="W14" s="110">
        <v>38</v>
      </c>
      <c r="X14" s="110">
        <v>4115</v>
      </c>
      <c r="Y14" s="66">
        <f t="shared" si="6"/>
        <v>1028.75</v>
      </c>
      <c r="Z14" s="110">
        <v>15</v>
      </c>
      <c r="AA14" s="110">
        <v>1150</v>
      </c>
      <c r="AB14" s="66">
        <f t="shared" si="7"/>
        <v>287.5</v>
      </c>
      <c r="AC14" s="65">
        <v>35</v>
      </c>
      <c r="AD14" s="110">
        <v>3330</v>
      </c>
      <c r="AE14" s="66">
        <f t="shared" si="8"/>
        <v>832.5</v>
      </c>
      <c r="AF14" s="110">
        <v>39</v>
      </c>
      <c r="AG14" s="110">
        <v>3655</v>
      </c>
      <c r="AH14" s="270">
        <f t="shared" si="9"/>
        <v>913.75</v>
      </c>
    </row>
    <row r="15" spans="1:34">
      <c r="A15" s="138"/>
      <c r="B15" s="48" t="s">
        <v>289</v>
      </c>
      <c r="C15" s="49" t="s">
        <v>290</v>
      </c>
      <c r="D15" s="52" t="str">
        <f>VLOOKUP(B15,Remark!J:L,3,0)</f>
        <v>TNON</v>
      </c>
      <c r="E15" s="51">
        <v>19</v>
      </c>
      <c r="F15" s="51">
        <v>1475</v>
      </c>
      <c r="G15" s="66">
        <f t="shared" si="0"/>
        <v>368.75</v>
      </c>
      <c r="H15" s="53">
        <v>37</v>
      </c>
      <c r="I15" s="53">
        <v>3840</v>
      </c>
      <c r="J15" s="66">
        <f t="shared" si="1"/>
        <v>960</v>
      </c>
      <c r="K15" s="53">
        <v>37</v>
      </c>
      <c r="L15" s="50">
        <v>3970</v>
      </c>
      <c r="M15" s="66">
        <f t="shared" si="2"/>
        <v>992.5</v>
      </c>
      <c r="N15" s="50"/>
      <c r="O15" s="50">
        <v>3870</v>
      </c>
      <c r="P15" s="66">
        <f t="shared" si="3"/>
        <v>967.5</v>
      </c>
      <c r="Q15" s="65">
        <v>33</v>
      </c>
      <c r="R15" s="65">
        <v>3725</v>
      </c>
      <c r="S15" s="66">
        <f t="shared" si="4"/>
        <v>931.25</v>
      </c>
      <c r="T15" s="65">
        <v>48</v>
      </c>
      <c r="U15" s="110">
        <v>4745</v>
      </c>
      <c r="V15" s="66">
        <f t="shared" si="5"/>
        <v>1186.25</v>
      </c>
      <c r="W15" s="110">
        <v>30</v>
      </c>
      <c r="X15" s="110">
        <v>2695</v>
      </c>
      <c r="Y15" s="66">
        <f t="shared" si="6"/>
        <v>673.75</v>
      </c>
      <c r="Z15" s="110">
        <v>23</v>
      </c>
      <c r="AA15" s="110">
        <v>2470</v>
      </c>
      <c r="AB15" s="66">
        <f t="shared" si="7"/>
        <v>617.5</v>
      </c>
      <c r="AC15" s="65">
        <v>20</v>
      </c>
      <c r="AD15" s="110">
        <v>1790</v>
      </c>
      <c r="AE15" s="66">
        <f t="shared" si="8"/>
        <v>447.5</v>
      </c>
      <c r="AF15" s="110">
        <v>20</v>
      </c>
      <c r="AG15" s="110">
        <v>2220</v>
      </c>
      <c r="AH15" s="270">
        <f t="shared" si="9"/>
        <v>555</v>
      </c>
    </row>
    <row r="16" spans="1:34">
      <c r="A16" s="138"/>
      <c r="B16" s="48" t="s">
        <v>291</v>
      </c>
      <c r="C16" s="49" t="s">
        <v>292</v>
      </c>
      <c r="D16" s="52" t="str">
        <f>VLOOKUP(B16,Remark!J:L,3,0)</f>
        <v>TSIT</v>
      </c>
      <c r="E16" s="51">
        <v>19</v>
      </c>
      <c r="F16" s="51">
        <v>2025</v>
      </c>
      <c r="G16" s="66">
        <f t="shared" si="0"/>
        <v>506.25</v>
      </c>
      <c r="H16" s="53">
        <v>28</v>
      </c>
      <c r="I16" s="53">
        <v>2105</v>
      </c>
      <c r="J16" s="66">
        <f t="shared" si="1"/>
        <v>526.25</v>
      </c>
      <c r="K16" s="53">
        <v>37</v>
      </c>
      <c r="L16" s="50">
        <v>2940</v>
      </c>
      <c r="M16" s="66">
        <f t="shared" si="2"/>
        <v>735</v>
      </c>
      <c r="N16" s="50"/>
      <c r="O16" s="50">
        <v>5035</v>
      </c>
      <c r="P16" s="66">
        <f t="shared" si="3"/>
        <v>1258.75</v>
      </c>
      <c r="Q16" s="65">
        <v>57</v>
      </c>
      <c r="R16" s="65">
        <v>5445</v>
      </c>
      <c r="S16" s="66">
        <f t="shared" si="4"/>
        <v>1361.25</v>
      </c>
      <c r="T16" s="65">
        <v>42</v>
      </c>
      <c r="U16" s="110">
        <v>3430</v>
      </c>
      <c r="V16" s="66">
        <f t="shared" si="5"/>
        <v>857.5</v>
      </c>
      <c r="W16" s="110">
        <v>45</v>
      </c>
      <c r="X16" s="110">
        <v>4120</v>
      </c>
      <c r="Y16" s="66">
        <f t="shared" si="6"/>
        <v>1030</v>
      </c>
      <c r="Z16" s="110">
        <v>56</v>
      </c>
      <c r="AA16" s="110">
        <v>4515</v>
      </c>
      <c r="AB16" s="66">
        <f t="shared" si="7"/>
        <v>1128.75</v>
      </c>
      <c r="AC16" s="65">
        <v>37</v>
      </c>
      <c r="AD16" s="110">
        <v>3560</v>
      </c>
      <c r="AE16" s="66">
        <f t="shared" si="8"/>
        <v>890</v>
      </c>
      <c r="AF16" s="110">
        <v>61</v>
      </c>
      <c r="AG16" s="110">
        <v>4735</v>
      </c>
      <c r="AH16" s="270">
        <f t="shared" si="9"/>
        <v>1183.75</v>
      </c>
    </row>
    <row r="17" spans="1:34">
      <c r="A17" s="138"/>
      <c r="B17" s="48" t="s">
        <v>293</v>
      </c>
      <c r="C17" s="49" t="s">
        <v>294</v>
      </c>
      <c r="D17" s="52" t="str">
        <f>VLOOKUP(B17,Remark!J:L,3,0)</f>
        <v>Kerry</v>
      </c>
      <c r="E17" s="51">
        <v>166</v>
      </c>
      <c r="F17" s="51">
        <v>19300</v>
      </c>
      <c r="G17" s="66">
        <f t="shared" si="0"/>
        <v>4825</v>
      </c>
      <c r="H17" s="53"/>
      <c r="I17" s="53"/>
      <c r="J17" s="66">
        <f t="shared" si="1"/>
        <v>0</v>
      </c>
      <c r="K17" s="53">
        <v>332</v>
      </c>
      <c r="L17" s="50">
        <v>35120</v>
      </c>
      <c r="M17" s="66">
        <f t="shared" si="2"/>
        <v>8780</v>
      </c>
      <c r="N17" s="50"/>
      <c r="O17" s="50">
        <v>44370</v>
      </c>
      <c r="P17" s="66">
        <f t="shared" si="3"/>
        <v>11092.5</v>
      </c>
      <c r="Q17" s="65">
        <v>472</v>
      </c>
      <c r="R17" s="65">
        <v>56815</v>
      </c>
      <c r="S17" s="66">
        <f t="shared" si="4"/>
        <v>14203.75</v>
      </c>
      <c r="T17" s="65">
        <v>424</v>
      </c>
      <c r="U17" s="110">
        <v>47725</v>
      </c>
      <c r="V17" s="66">
        <f t="shared" si="5"/>
        <v>11931.25</v>
      </c>
      <c r="W17" s="110">
        <v>389</v>
      </c>
      <c r="X17" s="110">
        <v>45990</v>
      </c>
      <c r="Y17" s="66">
        <f t="shared" si="6"/>
        <v>11497.5</v>
      </c>
      <c r="Z17" s="110">
        <v>498</v>
      </c>
      <c r="AA17" s="110">
        <v>56425</v>
      </c>
      <c r="AB17" s="66">
        <f t="shared" si="7"/>
        <v>14106.25</v>
      </c>
      <c r="AC17" s="65">
        <v>452</v>
      </c>
      <c r="AD17" s="110">
        <v>49560</v>
      </c>
      <c r="AE17" s="66">
        <f t="shared" si="8"/>
        <v>12390</v>
      </c>
      <c r="AF17" s="110">
        <v>594</v>
      </c>
      <c r="AG17" s="110">
        <v>65185</v>
      </c>
      <c r="AH17" s="270">
        <f t="shared" si="9"/>
        <v>16296.25</v>
      </c>
    </row>
    <row r="18" spans="1:34">
      <c r="A18" s="138"/>
      <c r="B18" s="48" t="s">
        <v>295</v>
      </c>
      <c r="C18" s="49" t="s">
        <v>296</v>
      </c>
      <c r="D18" s="52" t="str">
        <f>VLOOKUP(B18,Remark!J:L,3,0)</f>
        <v>BSTO</v>
      </c>
      <c r="E18" s="51">
        <v>78</v>
      </c>
      <c r="F18" s="51">
        <v>6760</v>
      </c>
      <c r="G18" s="66">
        <f t="shared" si="0"/>
        <v>1690</v>
      </c>
      <c r="H18" s="53">
        <v>154</v>
      </c>
      <c r="I18" s="53">
        <v>13265</v>
      </c>
      <c r="J18" s="66">
        <f t="shared" si="1"/>
        <v>3316.25</v>
      </c>
      <c r="K18" s="53">
        <v>173</v>
      </c>
      <c r="L18" s="50">
        <v>14555</v>
      </c>
      <c r="M18" s="66">
        <f t="shared" si="2"/>
        <v>3638.75</v>
      </c>
      <c r="N18" s="50"/>
      <c r="O18" s="50">
        <v>16725</v>
      </c>
      <c r="P18" s="66">
        <f t="shared" si="3"/>
        <v>4181.25</v>
      </c>
      <c r="Q18" s="65">
        <v>231</v>
      </c>
      <c r="R18" s="65">
        <v>19540</v>
      </c>
      <c r="S18" s="66">
        <f t="shared" si="4"/>
        <v>4885</v>
      </c>
      <c r="T18" s="65">
        <v>153</v>
      </c>
      <c r="U18" s="110">
        <v>11525</v>
      </c>
      <c r="V18" s="66">
        <f t="shared" si="5"/>
        <v>2881.25</v>
      </c>
      <c r="W18" s="110">
        <v>191</v>
      </c>
      <c r="X18" s="110">
        <v>14400</v>
      </c>
      <c r="Y18" s="66">
        <f t="shared" si="6"/>
        <v>3600</v>
      </c>
      <c r="Z18" s="110">
        <v>185</v>
      </c>
      <c r="AA18" s="110">
        <v>15475</v>
      </c>
      <c r="AB18" s="66">
        <f t="shared" si="7"/>
        <v>3868.75</v>
      </c>
      <c r="AC18" s="65">
        <v>115</v>
      </c>
      <c r="AD18" s="110">
        <v>11030</v>
      </c>
      <c r="AE18" s="66">
        <f t="shared" si="8"/>
        <v>2757.5</v>
      </c>
      <c r="AF18" s="110">
        <v>187</v>
      </c>
      <c r="AG18" s="110">
        <v>18080</v>
      </c>
      <c r="AH18" s="270">
        <f t="shared" si="9"/>
        <v>4520</v>
      </c>
    </row>
    <row r="19" spans="1:34">
      <c r="A19" s="138"/>
      <c r="B19" s="48" t="s">
        <v>298</v>
      </c>
      <c r="C19" s="49" t="s">
        <v>299</v>
      </c>
      <c r="D19" s="52" t="str">
        <f>VLOOKUP(B19,Remark!J:L,3,0)</f>
        <v>SMUT</v>
      </c>
      <c r="E19" s="51">
        <v>20</v>
      </c>
      <c r="F19" s="51">
        <v>2765</v>
      </c>
      <c r="G19" s="66">
        <f t="shared" si="0"/>
        <v>691.25</v>
      </c>
      <c r="H19" s="53">
        <v>66</v>
      </c>
      <c r="I19" s="53">
        <v>8125</v>
      </c>
      <c r="J19" s="66">
        <f t="shared" si="1"/>
        <v>2031.25</v>
      </c>
      <c r="K19" s="53">
        <v>79</v>
      </c>
      <c r="L19" s="50">
        <v>6860</v>
      </c>
      <c r="M19" s="66">
        <f t="shared" si="2"/>
        <v>1715</v>
      </c>
      <c r="N19" s="50"/>
      <c r="O19" s="50">
        <v>6220</v>
      </c>
      <c r="P19" s="66">
        <f t="shared" si="3"/>
        <v>1555</v>
      </c>
      <c r="Q19" s="65">
        <v>94</v>
      </c>
      <c r="R19" s="65">
        <v>6765</v>
      </c>
      <c r="S19" s="66">
        <f t="shared" si="4"/>
        <v>1691.25</v>
      </c>
      <c r="T19" s="65">
        <v>110</v>
      </c>
      <c r="U19" s="110">
        <v>8425</v>
      </c>
      <c r="V19" s="66">
        <f t="shared" si="5"/>
        <v>2106.25</v>
      </c>
      <c r="W19" s="110">
        <v>114</v>
      </c>
      <c r="X19" s="110">
        <v>9995</v>
      </c>
      <c r="Y19" s="66">
        <f t="shared" si="6"/>
        <v>2498.75</v>
      </c>
      <c r="Z19" s="110">
        <v>145</v>
      </c>
      <c r="AA19" s="110">
        <v>11065</v>
      </c>
      <c r="AB19" s="66">
        <f t="shared" si="7"/>
        <v>2766.25</v>
      </c>
      <c r="AC19" s="65">
        <v>83</v>
      </c>
      <c r="AD19" s="110">
        <v>6635</v>
      </c>
      <c r="AE19" s="66">
        <f t="shared" si="8"/>
        <v>1658.75</v>
      </c>
      <c r="AF19" s="110">
        <v>128</v>
      </c>
      <c r="AG19" s="110">
        <v>9630</v>
      </c>
      <c r="AH19" s="270">
        <f t="shared" si="9"/>
        <v>2407.5</v>
      </c>
    </row>
    <row r="20" spans="1:34">
      <c r="A20" s="138"/>
      <c r="B20" s="48" t="s">
        <v>300</v>
      </c>
      <c r="C20" s="49" t="s">
        <v>301</v>
      </c>
      <c r="D20" s="52" t="str">
        <f>VLOOKUP(B20,Remark!J:L,3,0)</f>
        <v>MPTN</v>
      </c>
      <c r="E20" s="51">
        <v>16</v>
      </c>
      <c r="F20" s="51">
        <v>1595</v>
      </c>
      <c r="G20" s="66">
        <f t="shared" si="0"/>
        <v>398.75</v>
      </c>
      <c r="H20" s="53">
        <v>23</v>
      </c>
      <c r="I20" s="53">
        <v>1960</v>
      </c>
      <c r="J20" s="66">
        <f t="shared" si="1"/>
        <v>490</v>
      </c>
      <c r="K20" s="53">
        <v>22</v>
      </c>
      <c r="L20" s="50">
        <v>2020</v>
      </c>
      <c r="M20" s="66">
        <f t="shared" si="2"/>
        <v>505</v>
      </c>
      <c r="N20" s="50"/>
      <c r="O20" s="50">
        <v>625</v>
      </c>
      <c r="P20" s="66">
        <f t="shared" si="3"/>
        <v>156.25</v>
      </c>
      <c r="Q20" s="65">
        <v>15</v>
      </c>
      <c r="R20" s="65">
        <v>1110</v>
      </c>
      <c r="S20" s="66">
        <f t="shared" si="4"/>
        <v>277.5</v>
      </c>
      <c r="T20" s="65">
        <v>8</v>
      </c>
      <c r="U20" s="110">
        <v>1060</v>
      </c>
      <c r="V20" s="66">
        <f t="shared" si="5"/>
        <v>265</v>
      </c>
      <c r="W20" s="110">
        <v>8</v>
      </c>
      <c r="X20" s="110">
        <v>715</v>
      </c>
      <c r="Y20" s="66">
        <f t="shared" si="6"/>
        <v>178.75</v>
      </c>
      <c r="Z20" s="110">
        <v>10</v>
      </c>
      <c r="AA20" s="110">
        <v>780</v>
      </c>
      <c r="AB20" s="66">
        <f t="shared" si="7"/>
        <v>195</v>
      </c>
      <c r="AC20" s="65">
        <v>8</v>
      </c>
      <c r="AD20" s="110">
        <v>530</v>
      </c>
      <c r="AE20" s="66">
        <f t="shared" si="8"/>
        <v>132.5</v>
      </c>
      <c r="AF20" s="110">
        <v>25</v>
      </c>
      <c r="AG20" s="110">
        <v>1665</v>
      </c>
      <c r="AH20" s="270">
        <f t="shared" si="9"/>
        <v>416.25</v>
      </c>
    </row>
    <row r="21" spans="1:34">
      <c r="A21" s="138"/>
      <c r="B21" s="48" t="s">
        <v>303</v>
      </c>
      <c r="C21" s="49" t="s">
        <v>304</v>
      </c>
      <c r="D21" s="52" t="str">
        <f>VLOOKUP(B21,Remark!J:L,3,0)</f>
        <v>MPTN</v>
      </c>
      <c r="E21" s="51">
        <v>23</v>
      </c>
      <c r="F21" s="51">
        <v>1865</v>
      </c>
      <c r="G21" s="66">
        <f t="shared" si="0"/>
        <v>466.25</v>
      </c>
      <c r="H21" s="53">
        <v>61</v>
      </c>
      <c r="I21" s="53">
        <v>5445</v>
      </c>
      <c r="J21" s="66">
        <f t="shared" si="1"/>
        <v>1361.25</v>
      </c>
      <c r="K21" s="53">
        <v>56</v>
      </c>
      <c r="L21" s="50">
        <v>5455</v>
      </c>
      <c r="M21" s="66">
        <f t="shared" si="2"/>
        <v>1363.75</v>
      </c>
      <c r="N21" s="50"/>
      <c r="O21" s="50">
        <v>7605</v>
      </c>
      <c r="P21" s="66">
        <f t="shared" si="3"/>
        <v>1901.25</v>
      </c>
      <c r="Q21" s="65">
        <v>66</v>
      </c>
      <c r="R21" s="65">
        <v>5765</v>
      </c>
      <c r="S21" s="66">
        <f t="shared" si="4"/>
        <v>1441.25</v>
      </c>
      <c r="T21" s="65">
        <v>63</v>
      </c>
      <c r="U21" s="110">
        <v>5505</v>
      </c>
      <c r="V21" s="66">
        <f t="shared" si="5"/>
        <v>1376.25</v>
      </c>
      <c r="W21" s="110">
        <v>145</v>
      </c>
      <c r="X21" s="110">
        <v>14075</v>
      </c>
      <c r="Y21" s="66">
        <f t="shared" si="6"/>
        <v>3518.75</v>
      </c>
      <c r="Z21" s="110">
        <v>102</v>
      </c>
      <c r="AA21" s="110">
        <v>8315</v>
      </c>
      <c r="AB21" s="66">
        <f t="shared" si="7"/>
        <v>2078.75</v>
      </c>
      <c r="AC21" s="65">
        <v>78</v>
      </c>
      <c r="AD21" s="110">
        <v>7040</v>
      </c>
      <c r="AE21" s="66">
        <f t="shared" si="8"/>
        <v>1760</v>
      </c>
      <c r="AF21" s="110">
        <v>87</v>
      </c>
      <c r="AG21" s="110">
        <v>8360</v>
      </c>
      <c r="AH21" s="270">
        <f t="shared" si="9"/>
        <v>2090</v>
      </c>
    </row>
    <row r="22" spans="1:34">
      <c r="A22" s="138"/>
      <c r="B22" s="48" t="s">
        <v>305</v>
      </c>
      <c r="C22" s="49" t="s">
        <v>306</v>
      </c>
      <c r="D22" s="52" t="str">
        <f>VLOOKUP(B22,Remark!J:L,3,0)</f>
        <v>BYAI</v>
      </c>
      <c r="E22" s="51">
        <v>22</v>
      </c>
      <c r="F22" s="51">
        <v>1945</v>
      </c>
      <c r="G22" s="66">
        <f t="shared" si="0"/>
        <v>486.25</v>
      </c>
      <c r="H22" s="53">
        <v>14</v>
      </c>
      <c r="I22" s="53">
        <v>1455</v>
      </c>
      <c r="J22" s="66">
        <f t="shared" si="1"/>
        <v>363.75</v>
      </c>
      <c r="K22" s="53">
        <v>22</v>
      </c>
      <c r="L22" s="50">
        <v>2540</v>
      </c>
      <c r="M22" s="66">
        <f t="shared" si="2"/>
        <v>635</v>
      </c>
      <c r="N22" s="50"/>
      <c r="O22" s="50">
        <v>2600</v>
      </c>
      <c r="P22" s="66">
        <f t="shared" si="3"/>
        <v>650</v>
      </c>
      <c r="Q22" s="65">
        <v>30</v>
      </c>
      <c r="R22" s="65">
        <v>3015</v>
      </c>
      <c r="S22" s="66">
        <f t="shared" si="4"/>
        <v>753.75</v>
      </c>
      <c r="T22" s="65">
        <v>12</v>
      </c>
      <c r="U22" s="110">
        <v>1455</v>
      </c>
      <c r="V22" s="66">
        <f t="shared" si="5"/>
        <v>363.75</v>
      </c>
      <c r="W22" s="110">
        <v>13</v>
      </c>
      <c r="X22" s="110">
        <v>1200</v>
      </c>
      <c r="Y22" s="66">
        <f t="shared" si="6"/>
        <v>300</v>
      </c>
      <c r="Z22" s="110">
        <v>30</v>
      </c>
      <c r="AA22" s="110">
        <v>2585</v>
      </c>
      <c r="AB22" s="66">
        <f t="shared" si="7"/>
        <v>646.25</v>
      </c>
      <c r="AC22" s="65">
        <v>20</v>
      </c>
      <c r="AD22" s="110">
        <v>2090</v>
      </c>
      <c r="AE22" s="66">
        <f t="shared" si="8"/>
        <v>522.5</v>
      </c>
      <c r="AF22" s="110">
        <v>24</v>
      </c>
      <c r="AG22" s="110">
        <v>2885</v>
      </c>
      <c r="AH22" s="270">
        <f t="shared" si="9"/>
        <v>721.25</v>
      </c>
    </row>
    <row r="23" spans="1:34">
      <c r="A23" s="138"/>
      <c r="B23" s="48" t="s">
        <v>308</v>
      </c>
      <c r="C23" s="49" t="s">
        <v>309</v>
      </c>
      <c r="D23" s="52" t="str">
        <f>VLOOKUP(B23,Remark!J:L,3,0)</f>
        <v>RSIT</v>
      </c>
      <c r="E23" s="51">
        <v>28</v>
      </c>
      <c r="F23" s="51">
        <v>3035</v>
      </c>
      <c r="G23" s="66">
        <f t="shared" si="0"/>
        <v>758.75</v>
      </c>
      <c r="H23" s="53">
        <v>23</v>
      </c>
      <c r="I23" s="53">
        <v>2395</v>
      </c>
      <c r="J23" s="66">
        <f t="shared" si="1"/>
        <v>598.75</v>
      </c>
      <c r="K23" s="53">
        <v>13</v>
      </c>
      <c r="L23" s="50">
        <v>1285</v>
      </c>
      <c r="M23" s="66">
        <f t="shared" si="2"/>
        <v>321.25</v>
      </c>
      <c r="N23" s="50"/>
      <c r="O23" s="50">
        <v>3040</v>
      </c>
      <c r="P23" s="66">
        <f t="shared" si="3"/>
        <v>760</v>
      </c>
      <c r="Q23" s="65">
        <v>39</v>
      </c>
      <c r="R23" s="65">
        <v>3800</v>
      </c>
      <c r="S23" s="66">
        <f t="shared" si="4"/>
        <v>950</v>
      </c>
      <c r="T23" s="65">
        <v>39</v>
      </c>
      <c r="U23" s="110">
        <v>3760</v>
      </c>
      <c r="V23" s="66">
        <f t="shared" si="5"/>
        <v>940</v>
      </c>
      <c r="W23" s="110">
        <v>27</v>
      </c>
      <c r="X23" s="110">
        <v>3010</v>
      </c>
      <c r="Y23" s="66">
        <f t="shared" si="6"/>
        <v>752.5</v>
      </c>
      <c r="Z23" s="110">
        <v>25</v>
      </c>
      <c r="AA23" s="110">
        <v>2765</v>
      </c>
      <c r="AB23" s="66">
        <f t="shared" si="7"/>
        <v>691.25</v>
      </c>
      <c r="AC23" s="65">
        <v>26</v>
      </c>
      <c r="AD23" s="110">
        <v>3555</v>
      </c>
      <c r="AE23" s="66">
        <f t="shared" si="8"/>
        <v>888.75</v>
      </c>
      <c r="AF23" s="110">
        <v>55</v>
      </c>
      <c r="AG23" s="110">
        <v>6690</v>
      </c>
      <c r="AH23" s="270">
        <f t="shared" si="9"/>
        <v>1672.5</v>
      </c>
    </row>
    <row r="24" spans="1:34">
      <c r="A24" s="138"/>
      <c r="B24" s="48" t="s">
        <v>311</v>
      </c>
      <c r="C24" s="49" t="s">
        <v>312</v>
      </c>
      <c r="D24" s="52" t="str">
        <f>VLOOKUP(B24,Remark!J:L,3,0)</f>
        <v>TUPM</v>
      </c>
      <c r="E24" s="51">
        <v>48</v>
      </c>
      <c r="F24" s="51">
        <v>6105</v>
      </c>
      <c r="G24" s="66">
        <f t="shared" si="0"/>
        <v>1526.25</v>
      </c>
      <c r="H24" s="53">
        <v>66</v>
      </c>
      <c r="I24" s="53">
        <v>6220</v>
      </c>
      <c r="J24" s="66">
        <f t="shared" si="1"/>
        <v>1555</v>
      </c>
      <c r="K24" s="53">
        <v>47</v>
      </c>
      <c r="L24" s="50">
        <v>4700</v>
      </c>
      <c r="M24" s="66">
        <f t="shared" si="2"/>
        <v>1175</v>
      </c>
      <c r="N24" s="50"/>
      <c r="O24" s="50">
        <v>2360</v>
      </c>
      <c r="P24" s="66">
        <f t="shared" si="3"/>
        <v>590</v>
      </c>
      <c r="Q24" s="65">
        <v>0</v>
      </c>
      <c r="R24" s="65">
        <v>0</v>
      </c>
      <c r="S24" s="66">
        <f t="shared" si="4"/>
        <v>0</v>
      </c>
      <c r="T24" s="65">
        <v>0</v>
      </c>
      <c r="U24" s="110">
        <v>0</v>
      </c>
      <c r="V24" s="66">
        <f t="shared" si="5"/>
        <v>0</v>
      </c>
      <c r="W24" s="110">
        <v>0</v>
      </c>
      <c r="X24" s="110">
        <v>0</v>
      </c>
      <c r="Y24" s="66">
        <f t="shared" si="6"/>
        <v>0</v>
      </c>
      <c r="Z24" s="110">
        <v>0</v>
      </c>
      <c r="AA24" s="110">
        <v>0</v>
      </c>
      <c r="AB24" s="66">
        <f t="shared" si="7"/>
        <v>0</v>
      </c>
      <c r="AC24" s="65">
        <v>0</v>
      </c>
      <c r="AD24" s="110">
        <v>0</v>
      </c>
      <c r="AE24" s="66">
        <f t="shared" si="8"/>
        <v>0</v>
      </c>
      <c r="AF24" s="110">
        <v>0</v>
      </c>
      <c r="AG24" s="110">
        <v>0</v>
      </c>
      <c r="AH24" s="270">
        <f t="shared" si="9"/>
        <v>0</v>
      </c>
    </row>
    <row r="25" spans="1:34">
      <c r="A25" s="138"/>
      <c r="B25" s="48" t="s">
        <v>314</v>
      </c>
      <c r="C25" s="49" t="s">
        <v>315</v>
      </c>
      <c r="D25" s="52" t="str">
        <f>VLOOKUP(B25,Remark!J:L,3,0)</f>
        <v>BKEN</v>
      </c>
      <c r="E25" s="51">
        <v>44</v>
      </c>
      <c r="F25" s="51">
        <v>4290</v>
      </c>
      <c r="G25" s="66">
        <f t="shared" si="0"/>
        <v>1072.5</v>
      </c>
      <c r="H25" s="53">
        <v>183</v>
      </c>
      <c r="I25" s="53">
        <v>19850</v>
      </c>
      <c r="J25" s="66">
        <f t="shared" si="1"/>
        <v>4962.5</v>
      </c>
      <c r="K25" s="53">
        <v>161</v>
      </c>
      <c r="L25" s="50">
        <v>15770</v>
      </c>
      <c r="M25" s="66">
        <f t="shared" si="2"/>
        <v>3942.5</v>
      </c>
      <c r="N25" s="50"/>
      <c r="O25" s="50">
        <v>25445</v>
      </c>
      <c r="P25" s="66">
        <f t="shared" si="3"/>
        <v>6361.25</v>
      </c>
      <c r="Q25" s="65">
        <v>232</v>
      </c>
      <c r="R25" s="65">
        <v>23665</v>
      </c>
      <c r="S25" s="66">
        <f t="shared" si="4"/>
        <v>5916.25</v>
      </c>
      <c r="T25" s="65">
        <v>133</v>
      </c>
      <c r="U25" s="110">
        <v>15885</v>
      </c>
      <c r="V25" s="66">
        <f t="shared" si="5"/>
        <v>3971.25</v>
      </c>
      <c r="W25" s="110">
        <v>46</v>
      </c>
      <c r="X25" s="110">
        <v>18880</v>
      </c>
      <c r="Y25" s="66">
        <f t="shared" si="6"/>
        <v>4720</v>
      </c>
      <c r="Z25" s="110">
        <v>205</v>
      </c>
      <c r="AA25" s="110">
        <v>17720</v>
      </c>
      <c r="AB25" s="66">
        <f t="shared" si="7"/>
        <v>4430</v>
      </c>
      <c r="AC25" s="65">
        <v>215</v>
      </c>
      <c r="AD25" s="110">
        <v>20060</v>
      </c>
      <c r="AE25" s="66">
        <f t="shared" si="8"/>
        <v>5015</v>
      </c>
      <c r="AF25" s="110">
        <v>202</v>
      </c>
      <c r="AG25" s="110">
        <v>20275</v>
      </c>
      <c r="AH25" s="270">
        <f t="shared" si="9"/>
        <v>5068.75</v>
      </c>
    </row>
    <row r="26" spans="1:34">
      <c r="A26" s="138"/>
      <c r="B26" s="48" t="s">
        <v>316</v>
      </c>
      <c r="C26" s="49" t="s">
        <v>317</v>
      </c>
      <c r="D26" s="52" t="str">
        <f>VLOOKUP(B26,Remark!J:L,3,0)</f>
        <v>ONUT</v>
      </c>
      <c r="E26" s="51">
        <v>30</v>
      </c>
      <c r="F26" s="51">
        <v>2370</v>
      </c>
      <c r="G26" s="66">
        <f t="shared" si="0"/>
        <v>592.5</v>
      </c>
      <c r="H26" s="53">
        <v>54</v>
      </c>
      <c r="I26" s="53">
        <v>5340</v>
      </c>
      <c r="J26" s="66">
        <f t="shared" si="1"/>
        <v>1335</v>
      </c>
      <c r="K26" s="53">
        <v>54</v>
      </c>
      <c r="L26" s="50">
        <v>5210</v>
      </c>
      <c r="M26" s="66">
        <f t="shared" si="2"/>
        <v>1302.5</v>
      </c>
      <c r="N26" s="50"/>
      <c r="O26" s="50">
        <v>5750</v>
      </c>
      <c r="P26" s="66">
        <f t="shared" si="3"/>
        <v>1437.5</v>
      </c>
      <c r="Q26" s="65">
        <v>63</v>
      </c>
      <c r="R26" s="65">
        <v>6865</v>
      </c>
      <c r="S26" s="66">
        <f t="shared" si="4"/>
        <v>1716.25</v>
      </c>
      <c r="T26" s="65">
        <v>54</v>
      </c>
      <c r="U26" s="110">
        <v>5545</v>
      </c>
      <c r="V26" s="66">
        <f t="shared" si="5"/>
        <v>1386.25</v>
      </c>
      <c r="W26" s="110">
        <v>29</v>
      </c>
      <c r="X26" s="110">
        <v>4230</v>
      </c>
      <c r="Y26" s="66">
        <f t="shared" si="6"/>
        <v>1057.5</v>
      </c>
      <c r="Z26" s="110">
        <v>31</v>
      </c>
      <c r="AA26" s="110">
        <v>2355</v>
      </c>
      <c r="AB26" s="66">
        <f t="shared" si="7"/>
        <v>588.75</v>
      </c>
      <c r="AC26" s="65">
        <v>14</v>
      </c>
      <c r="AD26" s="110">
        <v>1460</v>
      </c>
      <c r="AE26" s="66">
        <f t="shared" si="8"/>
        <v>365</v>
      </c>
      <c r="AF26" s="110">
        <v>30</v>
      </c>
      <c r="AG26" s="110">
        <v>3244</v>
      </c>
      <c r="AH26" s="270">
        <f t="shared" si="9"/>
        <v>811</v>
      </c>
    </row>
    <row r="27" spans="1:34">
      <c r="A27" s="138"/>
      <c r="B27" s="48" t="s">
        <v>318</v>
      </c>
      <c r="C27" s="49" t="s">
        <v>319</v>
      </c>
      <c r="D27" s="52" t="str">
        <f>VLOOKUP(B27,Remark!J:L,3,0)</f>
        <v>PINK</v>
      </c>
      <c r="E27" s="51">
        <v>14</v>
      </c>
      <c r="F27" s="51">
        <v>1635</v>
      </c>
      <c r="G27" s="66">
        <f t="shared" si="0"/>
        <v>408.75</v>
      </c>
      <c r="H27" s="53">
        <v>106</v>
      </c>
      <c r="I27" s="53">
        <v>10115</v>
      </c>
      <c r="J27" s="66">
        <f t="shared" si="1"/>
        <v>2528.75</v>
      </c>
      <c r="K27" s="53">
        <v>95</v>
      </c>
      <c r="L27" s="50">
        <v>9305</v>
      </c>
      <c r="M27" s="66">
        <f t="shared" si="2"/>
        <v>2326.25</v>
      </c>
      <c r="N27" s="50"/>
      <c r="O27" s="50">
        <v>7810</v>
      </c>
      <c r="P27" s="66">
        <f t="shared" si="3"/>
        <v>1952.5</v>
      </c>
      <c r="Q27" s="65">
        <v>109</v>
      </c>
      <c r="R27" s="65">
        <v>10745</v>
      </c>
      <c r="S27" s="66">
        <f t="shared" si="4"/>
        <v>2686.25</v>
      </c>
      <c r="T27" s="65">
        <v>95</v>
      </c>
      <c r="U27" s="110">
        <v>9565</v>
      </c>
      <c r="V27" s="66">
        <f t="shared" si="5"/>
        <v>2391.25</v>
      </c>
      <c r="W27" s="110">
        <v>92</v>
      </c>
      <c r="X27" s="110">
        <v>8315</v>
      </c>
      <c r="Y27" s="66">
        <f t="shared" si="6"/>
        <v>2078.75</v>
      </c>
      <c r="Z27" s="110">
        <v>82</v>
      </c>
      <c r="AA27" s="110">
        <v>9325</v>
      </c>
      <c r="AB27" s="66">
        <f t="shared" si="7"/>
        <v>2331.25</v>
      </c>
      <c r="AC27" s="65">
        <v>92</v>
      </c>
      <c r="AD27" s="110">
        <v>7910</v>
      </c>
      <c r="AE27" s="66">
        <f t="shared" si="8"/>
        <v>1977.5</v>
      </c>
      <c r="AF27" s="110">
        <v>88</v>
      </c>
      <c r="AG27" s="110">
        <v>7610</v>
      </c>
      <c r="AH27" s="270">
        <f t="shared" si="9"/>
        <v>1902.5</v>
      </c>
    </row>
    <row r="28" spans="1:34">
      <c r="A28" s="137"/>
      <c r="B28" s="48" t="s">
        <v>320</v>
      </c>
      <c r="C28" s="49" t="s">
        <v>321</v>
      </c>
      <c r="D28" s="52" t="str">
        <f>VLOOKUP(B28,Remark!J:L,3,0)</f>
        <v>KSWA</v>
      </c>
      <c r="E28" s="52">
        <v>18</v>
      </c>
      <c r="F28" s="51">
        <v>1640</v>
      </c>
      <c r="G28" s="66">
        <f t="shared" si="0"/>
        <v>410</v>
      </c>
      <c r="H28" s="53">
        <v>47</v>
      </c>
      <c r="I28" s="53">
        <v>4570</v>
      </c>
      <c r="J28" s="66">
        <f t="shared" si="1"/>
        <v>1142.5</v>
      </c>
      <c r="K28" s="53">
        <v>40</v>
      </c>
      <c r="L28" s="50">
        <v>2535</v>
      </c>
      <c r="M28" s="66">
        <f t="shared" si="2"/>
        <v>633.75</v>
      </c>
      <c r="N28" s="50"/>
      <c r="O28" s="50">
        <v>6150</v>
      </c>
      <c r="P28" s="66">
        <f t="shared" si="3"/>
        <v>1537.5</v>
      </c>
      <c r="Q28" s="65">
        <v>94</v>
      </c>
      <c r="R28" s="65">
        <v>7495</v>
      </c>
      <c r="S28" s="66">
        <f t="shared" si="4"/>
        <v>1873.75</v>
      </c>
      <c r="T28" s="65">
        <v>64</v>
      </c>
      <c r="U28" s="110">
        <v>4605</v>
      </c>
      <c r="V28" s="66">
        <f t="shared" si="5"/>
        <v>1151.25</v>
      </c>
      <c r="W28" s="110">
        <v>64</v>
      </c>
      <c r="X28" s="110">
        <v>5980</v>
      </c>
      <c r="Y28" s="66">
        <f t="shared" si="6"/>
        <v>1495</v>
      </c>
      <c r="Z28" s="110">
        <v>86</v>
      </c>
      <c r="AA28" s="110">
        <v>7255</v>
      </c>
      <c r="AB28" s="66">
        <f t="shared" si="7"/>
        <v>1813.75</v>
      </c>
      <c r="AC28" s="65">
        <v>55</v>
      </c>
      <c r="AD28" s="110">
        <v>4990</v>
      </c>
      <c r="AE28" s="66">
        <f t="shared" si="8"/>
        <v>1247.5</v>
      </c>
      <c r="AF28" s="110">
        <v>77</v>
      </c>
      <c r="AG28" s="110">
        <v>5005</v>
      </c>
      <c r="AH28" s="270">
        <f t="shared" si="9"/>
        <v>1251.25</v>
      </c>
    </row>
    <row r="29" spans="1:34">
      <c r="A29" s="137"/>
      <c r="B29" s="48" t="s">
        <v>323</v>
      </c>
      <c r="C29" s="49" t="s">
        <v>324</v>
      </c>
      <c r="D29" s="52" t="str">
        <f>VLOOKUP(B29,Remark!J:L,3,0)</f>
        <v>BBUA</v>
      </c>
      <c r="E29" s="52">
        <v>9</v>
      </c>
      <c r="F29" s="51">
        <v>815</v>
      </c>
      <c r="G29" s="66">
        <f t="shared" si="0"/>
        <v>203.75</v>
      </c>
      <c r="H29" s="53">
        <v>54</v>
      </c>
      <c r="I29" s="53">
        <v>4990</v>
      </c>
      <c r="J29" s="66">
        <f t="shared" si="1"/>
        <v>1247.5</v>
      </c>
      <c r="K29" s="53">
        <v>62</v>
      </c>
      <c r="L29" s="50">
        <v>5180</v>
      </c>
      <c r="M29" s="66">
        <f t="shared" si="2"/>
        <v>1295</v>
      </c>
      <c r="N29" s="50"/>
      <c r="O29" s="50">
        <v>4065</v>
      </c>
      <c r="P29" s="66">
        <f t="shared" si="3"/>
        <v>1016.25</v>
      </c>
      <c r="Q29" s="65">
        <v>64</v>
      </c>
      <c r="R29" s="65">
        <v>4880</v>
      </c>
      <c r="S29" s="66">
        <f t="shared" si="4"/>
        <v>1220</v>
      </c>
      <c r="T29" s="65">
        <v>59</v>
      </c>
      <c r="U29" s="110">
        <v>4860</v>
      </c>
      <c r="V29" s="66">
        <f t="shared" si="5"/>
        <v>1215</v>
      </c>
      <c r="W29" s="110">
        <v>52</v>
      </c>
      <c r="X29" s="110">
        <v>4285</v>
      </c>
      <c r="Y29" s="66">
        <f t="shared" si="6"/>
        <v>1071.25</v>
      </c>
      <c r="Z29" s="110">
        <v>35</v>
      </c>
      <c r="AA29" s="110">
        <v>3240</v>
      </c>
      <c r="AB29" s="66">
        <f t="shared" si="7"/>
        <v>810</v>
      </c>
      <c r="AC29" s="65">
        <v>39</v>
      </c>
      <c r="AD29" s="110">
        <v>2665</v>
      </c>
      <c r="AE29" s="66">
        <f t="shared" si="8"/>
        <v>666.25</v>
      </c>
      <c r="AF29" s="110">
        <v>43</v>
      </c>
      <c r="AG29" s="110">
        <v>4205</v>
      </c>
      <c r="AH29" s="270">
        <f t="shared" si="9"/>
        <v>1051.25</v>
      </c>
    </row>
    <row r="30" spans="1:34">
      <c r="A30" s="137"/>
      <c r="B30" s="48" t="s">
        <v>325</v>
      </c>
      <c r="C30" s="49" t="s">
        <v>326</v>
      </c>
      <c r="D30" s="52" t="str">
        <f>VLOOKUP(B30,Remark!J:L,3,0)</f>
        <v>KSWA</v>
      </c>
      <c r="E30" s="52">
        <v>9</v>
      </c>
      <c r="F30" s="51">
        <v>875</v>
      </c>
      <c r="G30" s="66">
        <f t="shared" si="0"/>
        <v>218.75</v>
      </c>
      <c r="H30" s="53">
        <v>29</v>
      </c>
      <c r="I30" s="53">
        <v>2840</v>
      </c>
      <c r="J30" s="66">
        <f t="shared" si="1"/>
        <v>710</v>
      </c>
      <c r="K30" s="53">
        <v>23</v>
      </c>
      <c r="L30" s="50">
        <v>2055</v>
      </c>
      <c r="M30" s="66">
        <f t="shared" si="2"/>
        <v>513.75</v>
      </c>
      <c r="N30" s="50"/>
      <c r="O30" s="50">
        <v>3575</v>
      </c>
      <c r="P30" s="66">
        <f t="shared" si="3"/>
        <v>893.75</v>
      </c>
      <c r="Q30" s="65">
        <v>142</v>
      </c>
      <c r="R30" s="65">
        <v>13755</v>
      </c>
      <c r="S30" s="66">
        <f t="shared" si="4"/>
        <v>3438.75</v>
      </c>
      <c r="T30" s="65">
        <v>47</v>
      </c>
      <c r="U30" s="110">
        <v>4700</v>
      </c>
      <c r="V30" s="66">
        <f t="shared" si="5"/>
        <v>1175</v>
      </c>
      <c r="W30" s="110">
        <v>5</v>
      </c>
      <c r="X30" s="110">
        <v>500</v>
      </c>
      <c r="Y30" s="66">
        <f t="shared" si="6"/>
        <v>125</v>
      </c>
      <c r="Z30" s="110">
        <v>0</v>
      </c>
      <c r="AA30" s="110">
        <v>0</v>
      </c>
      <c r="AB30" s="66">
        <f t="shared" si="7"/>
        <v>0</v>
      </c>
      <c r="AC30" s="65">
        <v>0</v>
      </c>
      <c r="AD30" s="110">
        <v>0</v>
      </c>
      <c r="AE30" s="66">
        <f t="shared" si="8"/>
        <v>0</v>
      </c>
      <c r="AF30" s="110">
        <v>0</v>
      </c>
      <c r="AG30" s="110">
        <v>0</v>
      </c>
      <c r="AH30" s="270">
        <f t="shared" si="9"/>
        <v>0</v>
      </c>
    </row>
    <row r="31" spans="1:34">
      <c r="A31" s="137"/>
      <c r="B31" s="48" t="s">
        <v>327</v>
      </c>
      <c r="C31" s="49" t="s">
        <v>328</v>
      </c>
      <c r="D31" s="52" t="str">
        <f>VLOOKUP(B31,Remark!J:L,3,0)</f>
        <v>TSIT</v>
      </c>
      <c r="E31" s="52">
        <v>23</v>
      </c>
      <c r="F31" s="51">
        <v>1970</v>
      </c>
      <c r="G31" s="66">
        <f t="shared" si="0"/>
        <v>492.5</v>
      </c>
      <c r="H31" s="53">
        <v>112</v>
      </c>
      <c r="I31" s="53">
        <v>11085</v>
      </c>
      <c r="J31" s="66">
        <f t="shared" si="1"/>
        <v>2771.25</v>
      </c>
      <c r="K31" s="53">
        <v>184</v>
      </c>
      <c r="L31" s="50">
        <v>17145</v>
      </c>
      <c r="M31" s="66">
        <f t="shared" si="2"/>
        <v>4286.25</v>
      </c>
      <c r="N31" s="50"/>
      <c r="O31" s="50">
        <v>19170</v>
      </c>
      <c r="P31" s="66">
        <f t="shared" si="3"/>
        <v>4792.5</v>
      </c>
      <c r="Q31" s="65">
        <v>253</v>
      </c>
      <c r="R31" s="65">
        <v>23870</v>
      </c>
      <c r="S31" s="66">
        <f t="shared" si="4"/>
        <v>5967.5</v>
      </c>
      <c r="T31" s="65">
        <v>260</v>
      </c>
      <c r="U31" s="110">
        <v>22620</v>
      </c>
      <c r="V31" s="66">
        <f t="shared" si="5"/>
        <v>5655</v>
      </c>
      <c r="W31" s="110">
        <v>109</v>
      </c>
      <c r="X31" s="110">
        <v>24155</v>
      </c>
      <c r="Y31" s="66">
        <f t="shared" si="6"/>
        <v>6038.75</v>
      </c>
      <c r="Z31" s="110">
        <v>364</v>
      </c>
      <c r="AA31" s="110">
        <v>35780</v>
      </c>
      <c r="AB31" s="66">
        <f t="shared" si="7"/>
        <v>8945</v>
      </c>
      <c r="AC31" s="65">
        <v>251</v>
      </c>
      <c r="AD31" s="110">
        <v>24425</v>
      </c>
      <c r="AE31" s="66">
        <f t="shared" si="8"/>
        <v>6106.25</v>
      </c>
      <c r="AF31" s="110">
        <v>340</v>
      </c>
      <c r="AG31" s="110">
        <v>31835</v>
      </c>
      <c r="AH31" s="270">
        <f t="shared" si="9"/>
        <v>7958.75</v>
      </c>
    </row>
    <row r="32" spans="1:34">
      <c r="A32" s="137"/>
      <c r="B32" s="48" t="s">
        <v>329</v>
      </c>
      <c r="C32" s="49" t="s">
        <v>330</v>
      </c>
      <c r="D32" s="52" t="str">
        <f>VLOOKUP(B32,Remark!J:L,3,0)</f>
        <v>BKEN</v>
      </c>
      <c r="E32" s="52">
        <v>5</v>
      </c>
      <c r="F32" s="51">
        <v>525</v>
      </c>
      <c r="G32" s="66">
        <f t="shared" si="0"/>
        <v>131.25</v>
      </c>
      <c r="H32" s="53">
        <v>21</v>
      </c>
      <c r="I32" s="53">
        <v>1900</v>
      </c>
      <c r="J32" s="66">
        <f t="shared" si="1"/>
        <v>475</v>
      </c>
      <c r="K32" s="53">
        <v>38</v>
      </c>
      <c r="L32" s="50">
        <v>3215</v>
      </c>
      <c r="M32" s="66">
        <f t="shared" si="2"/>
        <v>803.75</v>
      </c>
      <c r="N32" s="50"/>
      <c r="O32" s="50">
        <v>3780</v>
      </c>
      <c r="P32" s="66">
        <f t="shared" si="3"/>
        <v>945</v>
      </c>
      <c r="Q32" s="65">
        <v>76</v>
      </c>
      <c r="R32" s="65">
        <v>9100</v>
      </c>
      <c r="S32" s="66">
        <f t="shared" si="4"/>
        <v>2275</v>
      </c>
      <c r="T32" s="65">
        <v>75</v>
      </c>
      <c r="U32" s="110">
        <v>7850</v>
      </c>
      <c r="V32" s="66">
        <f t="shared" si="5"/>
        <v>1962.5</v>
      </c>
      <c r="W32" s="110">
        <v>79</v>
      </c>
      <c r="X32" s="110">
        <v>7690</v>
      </c>
      <c r="Y32" s="66">
        <f t="shared" si="6"/>
        <v>1922.5</v>
      </c>
      <c r="Z32" s="110">
        <v>63</v>
      </c>
      <c r="AA32" s="110">
        <v>5235</v>
      </c>
      <c r="AB32" s="66">
        <f t="shared" si="7"/>
        <v>1308.75</v>
      </c>
      <c r="AC32" s="65">
        <v>40</v>
      </c>
      <c r="AD32" s="110">
        <v>3605</v>
      </c>
      <c r="AE32" s="66">
        <f t="shared" si="8"/>
        <v>901.25</v>
      </c>
      <c r="AF32" s="110">
        <v>49</v>
      </c>
      <c r="AG32" s="110">
        <v>4375</v>
      </c>
      <c r="AH32" s="270">
        <f t="shared" si="9"/>
        <v>1093.75</v>
      </c>
    </row>
    <row r="33" spans="1:34">
      <c r="A33" s="137"/>
      <c r="B33" s="48" t="s">
        <v>331</v>
      </c>
      <c r="C33" s="49" t="s">
        <v>332</v>
      </c>
      <c r="D33" s="52" t="str">
        <f>VLOOKUP(B33,Remark!J:L,3,0)</f>
        <v>TEPA</v>
      </c>
      <c r="E33" s="52">
        <v>48</v>
      </c>
      <c r="F33" s="51">
        <v>4170</v>
      </c>
      <c r="G33" s="66">
        <f t="shared" si="0"/>
        <v>1042.5</v>
      </c>
      <c r="H33" s="53">
        <v>80</v>
      </c>
      <c r="I33" s="53">
        <v>5955</v>
      </c>
      <c r="J33" s="66">
        <f t="shared" si="1"/>
        <v>1488.75</v>
      </c>
      <c r="K33" s="53">
        <v>91</v>
      </c>
      <c r="L33" s="50">
        <v>10475</v>
      </c>
      <c r="M33" s="66">
        <f t="shared" si="2"/>
        <v>2618.75</v>
      </c>
      <c r="N33" s="50"/>
      <c r="O33" s="50">
        <v>13940</v>
      </c>
      <c r="P33" s="66">
        <f t="shared" si="3"/>
        <v>3485</v>
      </c>
      <c r="Q33" s="65">
        <v>124</v>
      </c>
      <c r="R33" s="65">
        <v>11955</v>
      </c>
      <c r="S33" s="66">
        <f t="shared" si="4"/>
        <v>2988.75</v>
      </c>
      <c r="T33" s="65">
        <v>142</v>
      </c>
      <c r="U33" s="110">
        <v>16265</v>
      </c>
      <c r="V33" s="66">
        <f t="shared" si="5"/>
        <v>4066.25</v>
      </c>
      <c r="W33" s="110">
        <v>75</v>
      </c>
      <c r="X33" s="110">
        <v>14770</v>
      </c>
      <c r="Y33" s="66">
        <f t="shared" si="6"/>
        <v>3692.5</v>
      </c>
      <c r="Z33" s="110">
        <v>187</v>
      </c>
      <c r="AA33" s="110">
        <v>15885</v>
      </c>
      <c r="AB33" s="66">
        <f t="shared" si="7"/>
        <v>3971.25</v>
      </c>
      <c r="AC33" s="65">
        <v>169</v>
      </c>
      <c r="AD33" s="110">
        <v>13920</v>
      </c>
      <c r="AE33" s="66">
        <f t="shared" si="8"/>
        <v>3480</v>
      </c>
      <c r="AF33" s="110">
        <v>260</v>
      </c>
      <c r="AG33" s="110">
        <v>21395</v>
      </c>
      <c r="AH33" s="270">
        <f t="shared" si="9"/>
        <v>5348.75</v>
      </c>
    </row>
    <row r="34" spans="1:34">
      <c r="A34" s="137"/>
      <c r="B34" s="48" t="s">
        <v>333</v>
      </c>
      <c r="C34" s="49" t="s">
        <v>334</v>
      </c>
      <c r="D34" s="52" t="str">
        <f>VLOOKUP(B34,Remark!J:L,3,0)</f>
        <v>PKED</v>
      </c>
      <c r="E34" s="52">
        <v>59</v>
      </c>
      <c r="F34" s="51">
        <v>5610</v>
      </c>
      <c r="G34" s="66">
        <f t="shared" si="0"/>
        <v>1402.5</v>
      </c>
      <c r="H34" s="53">
        <v>104</v>
      </c>
      <c r="I34" s="53">
        <v>9785</v>
      </c>
      <c r="J34" s="66">
        <f t="shared" si="1"/>
        <v>2446.25</v>
      </c>
      <c r="K34" s="53">
        <v>100</v>
      </c>
      <c r="L34" s="50">
        <v>9185</v>
      </c>
      <c r="M34" s="66">
        <f t="shared" si="2"/>
        <v>2296.25</v>
      </c>
      <c r="N34" s="50"/>
      <c r="O34" s="50">
        <v>12810</v>
      </c>
      <c r="P34" s="66">
        <f t="shared" si="3"/>
        <v>3202.5</v>
      </c>
      <c r="Q34" s="65">
        <v>46</v>
      </c>
      <c r="R34" s="65">
        <v>4075</v>
      </c>
      <c r="S34" s="66">
        <f t="shared" si="4"/>
        <v>1018.75</v>
      </c>
      <c r="T34" s="65">
        <v>0</v>
      </c>
      <c r="U34" s="110">
        <v>0</v>
      </c>
      <c r="V34" s="66">
        <f t="shared" si="5"/>
        <v>0</v>
      </c>
      <c r="W34" s="110">
        <v>0</v>
      </c>
      <c r="X34" s="110">
        <v>0</v>
      </c>
      <c r="Y34" s="66">
        <f t="shared" si="6"/>
        <v>0</v>
      </c>
      <c r="Z34" s="110">
        <v>0</v>
      </c>
      <c r="AA34" s="110">
        <v>0</v>
      </c>
      <c r="AB34" s="66">
        <f t="shared" si="7"/>
        <v>0</v>
      </c>
      <c r="AC34" s="65">
        <v>0</v>
      </c>
      <c r="AD34" s="110">
        <v>0</v>
      </c>
      <c r="AE34" s="66">
        <f t="shared" si="8"/>
        <v>0</v>
      </c>
      <c r="AF34" s="110">
        <v>0</v>
      </c>
      <c r="AG34" s="110">
        <v>0</v>
      </c>
      <c r="AH34" s="270">
        <f t="shared" si="9"/>
        <v>0</v>
      </c>
    </row>
    <row r="35" spans="1:34">
      <c r="A35" s="137"/>
      <c r="B35" s="48" t="s">
        <v>335</v>
      </c>
      <c r="C35" s="49" t="s">
        <v>336</v>
      </c>
      <c r="D35" s="52" t="str">
        <f>VLOOKUP(B35,Remark!J:L,3,0)</f>
        <v>HPPY</v>
      </c>
      <c r="E35" s="52">
        <v>100</v>
      </c>
      <c r="F35" s="51">
        <v>9050</v>
      </c>
      <c r="G35" s="66">
        <f t="shared" si="0"/>
        <v>2262.5</v>
      </c>
      <c r="H35" s="53">
        <v>272</v>
      </c>
      <c r="I35" s="53">
        <v>25720</v>
      </c>
      <c r="J35" s="66">
        <f t="shared" si="1"/>
        <v>6430</v>
      </c>
      <c r="K35" s="53">
        <v>352</v>
      </c>
      <c r="L35" s="50">
        <v>33330</v>
      </c>
      <c r="M35" s="66">
        <f t="shared" si="2"/>
        <v>8332.5</v>
      </c>
      <c r="N35" s="50"/>
      <c r="O35" s="50">
        <v>34475</v>
      </c>
      <c r="P35" s="66">
        <f t="shared" si="3"/>
        <v>8618.75</v>
      </c>
      <c r="Q35" s="65">
        <v>322</v>
      </c>
      <c r="R35" s="65">
        <v>34115</v>
      </c>
      <c r="S35" s="66">
        <f t="shared" si="4"/>
        <v>8528.75</v>
      </c>
      <c r="T35" s="65">
        <v>370</v>
      </c>
      <c r="U35" s="110">
        <v>35030</v>
      </c>
      <c r="V35" s="66">
        <f t="shared" si="5"/>
        <v>8757.5</v>
      </c>
      <c r="W35" s="110">
        <v>396</v>
      </c>
      <c r="X35" s="110">
        <v>38985</v>
      </c>
      <c r="Y35" s="66">
        <f t="shared" si="6"/>
        <v>9746.25</v>
      </c>
      <c r="Z35" s="110">
        <v>440</v>
      </c>
      <c r="AA35" s="110">
        <v>41630</v>
      </c>
      <c r="AB35" s="66">
        <f t="shared" si="7"/>
        <v>10407.5</v>
      </c>
      <c r="AC35" s="65">
        <v>423</v>
      </c>
      <c r="AD35" s="110">
        <v>44140</v>
      </c>
      <c r="AE35" s="66">
        <f t="shared" si="8"/>
        <v>11035</v>
      </c>
      <c r="AF35" s="110">
        <v>573</v>
      </c>
      <c r="AG35" s="110">
        <v>57320</v>
      </c>
      <c r="AH35" s="270">
        <f t="shared" si="9"/>
        <v>14330</v>
      </c>
    </row>
    <row r="36" spans="1:34">
      <c r="A36" s="137"/>
      <c r="B36" s="48" t="s">
        <v>337</v>
      </c>
      <c r="C36" s="49" t="s">
        <v>338</v>
      </c>
      <c r="D36" s="52" t="str">
        <f>VLOOKUP(B36,Remark!J:L,3,0)</f>
        <v>HPPY</v>
      </c>
      <c r="E36" s="52">
        <v>33</v>
      </c>
      <c r="F36" s="51">
        <v>3425</v>
      </c>
      <c r="G36" s="66">
        <f t="shared" si="0"/>
        <v>856.25</v>
      </c>
      <c r="H36" s="53">
        <v>124</v>
      </c>
      <c r="I36" s="53">
        <v>12710</v>
      </c>
      <c r="J36" s="66">
        <f t="shared" si="1"/>
        <v>3177.5</v>
      </c>
      <c r="K36" s="53">
        <v>127</v>
      </c>
      <c r="L36" s="50">
        <v>12970</v>
      </c>
      <c r="M36" s="66">
        <f t="shared" si="2"/>
        <v>3242.5</v>
      </c>
      <c r="N36" s="50"/>
      <c r="O36" s="50">
        <v>15725</v>
      </c>
      <c r="P36" s="66">
        <f t="shared" si="3"/>
        <v>3931.25</v>
      </c>
      <c r="Q36" s="65">
        <v>160</v>
      </c>
      <c r="R36" s="65">
        <v>15860</v>
      </c>
      <c r="S36" s="66">
        <f t="shared" si="4"/>
        <v>3965</v>
      </c>
      <c r="T36" s="65">
        <v>194</v>
      </c>
      <c r="U36" s="110">
        <v>17820</v>
      </c>
      <c r="V36" s="66">
        <f t="shared" si="5"/>
        <v>4455</v>
      </c>
      <c r="W36" s="110">
        <v>225</v>
      </c>
      <c r="X36" s="110">
        <v>20780</v>
      </c>
      <c r="Y36" s="66">
        <f t="shared" si="6"/>
        <v>5195</v>
      </c>
      <c r="Z36" s="110">
        <v>395</v>
      </c>
      <c r="AA36" s="110">
        <v>37975</v>
      </c>
      <c r="AB36" s="66">
        <f t="shared" si="7"/>
        <v>9493.75</v>
      </c>
      <c r="AC36" s="65">
        <v>448</v>
      </c>
      <c r="AD36" s="110">
        <v>35490</v>
      </c>
      <c r="AE36" s="66">
        <f t="shared" si="8"/>
        <v>8872.5</v>
      </c>
      <c r="AF36" s="110">
        <v>449</v>
      </c>
      <c r="AG36" s="110">
        <v>37180</v>
      </c>
      <c r="AH36" s="270">
        <f t="shared" si="9"/>
        <v>9295</v>
      </c>
    </row>
    <row r="37" spans="1:34">
      <c r="A37" s="137"/>
      <c r="B37" s="48" t="s">
        <v>339</v>
      </c>
      <c r="C37" s="49" t="s">
        <v>340</v>
      </c>
      <c r="D37" s="52" t="str">
        <f>VLOOKUP(B37,Remark!J:L,3,0)</f>
        <v>BBON</v>
      </c>
      <c r="E37" s="52">
        <v>12</v>
      </c>
      <c r="F37" s="51">
        <v>875</v>
      </c>
      <c r="G37" s="66">
        <f t="shared" si="0"/>
        <v>218.75</v>
      </c>
      <c r="H37" s="53">
        <v>42</v>
      </c>
      <c r="I37" s="53">
        <v>3650</v>
      </c>
      <c r="J37" s="66">
        <f t="shared" si="1"/>
        <v>912.5</v>
      </c>
      <c r="K37" s="53">
        <v>35</v>
      </c>
      <c r="L37" s="50">
        <v>2555</v>
      </c>
      <c r="M37" s="66">
        <f t="shared" si="2"/>
        <v>638.75</v>
      </c>
      <c r="N37" s="50"/>
      <c r="O37" s="50">
        <v>5405</v>
      </c>
      <c r="P37" s="66">
        <f t="shared" si="3"/>
        <v>1351.25</v>
      </c>
      <c r="Q37" s="65">
        <v>88</v>
      </c>
      <c r="R37" s="65">
        <v>7925</v>
      </c>
      <c r="S37" s="66">
        <f t="shared" si="4"/>
        <v>1981.25</v>
      </c>
      <c r="T37" s="65">
        <v>128</v>
      </c>
      <c r="U37" s="110">
        <v>11300</v>
      </c>
      <c r="V37" s="66">
        <f t="shared" si="5"/>
        <v>2825</v>
      </c>
      <c r="W37" s="110">
        <v>170</v>
      </c>
      <c r="X37" s="110">
        <v>14765</v>
      </c>
      <c r="Y37" s="66">
        <f t="shared" si="6"/>
        <v>3691.25</v>
      </c>
      <c r="Z37" s="110">
        <v>136</v>
      </c>
      <c r="AA37" s="110">
        <v>13435</v>
      </c>
      <c r="AB37" s="66">
        <f t="shared" si="7"/>
        <v>3358.75</v>
      </c>
      <c r="AC37" s="65">
        <v>95</v>
      </c>
      <c r="AD37" s="110">
        <v>8840</v>
      </c>
      <c r="AE37" s="66">
        <f t="shared" si="8"/>
        <v>2210</v>
      </c>
      <c r="AF37" s="110">
        <v>89</v>
      </c>
      <c r="AG37" s="110">
        <v>9565</v>
      </c>
      <c r="AH37" s="270">
        <f t="shared" si="9"/>
        <v>2391.25</v>
      </c>
    </row>
    <row r="38" spans="1:34">
      <c r="A38" s="137"/>
      <c r="B38" s="48" t="s">
        <v>342</v>
      </c>
      <c r="C38" s="49" t="s">
        <v>343</v>
      </c>
      <c r="D38" s="52" t="str">
        <f>VLOOKUP(B38,Remark!J:L,3,0)</f>
        <v>TKRU</v>
      </c>
      <c r="E38" s="52">
        <v>18</v>
      </c>
      <c r="F38" s="51">
        <v>2095</v>
      </c>
      <c r="G38" s="66">
        <f t="shared" si="0"/>
        <v>523.75</v>
      </c>
      <c r="H38" s="53">
        <v>56</v>
      </c>
      <c r="I38" s="53">
        <v>6095</v>
      </c>
      <c r="J38" s="66">
        <f t="shared" si="1"/>
        <v>1523.75</v>
      </c>
      <c r="K38" s="53">
        <v>86</v>
      </c>
      <c r="L38" s="50">
        <v>7585</v>
      </c>
      <c r="M38" s="66">
        <f t="shared" si="2"/>
        <v>1896.25</v>
      </c>
      <c r="N38" s="50"/>
      <c r="O38" s="50">
        <v>10455</v>
      </c>
      <c r="P38" s="66">
        <f t="shared" si="3"/>
        <v>2613.75</v>
      </c>
      <c r="Q38" s="65">
        <v>115</v>
      </c>
      <c r="R38" s="65">
        <v>11630</v>
      </c>
      <c r="S38" s="66">
        <f t="shared" si="4"/>
        <v>2907.5</v>
      </c>
      <c r="T38" s="65">
        <v>115</v>
      </c>
      <c r="U38" s="110">
        <v>9765</v>
      </c>
      <c r="V38" s="66">
        <f t="shared" si="5"/>
        <v>2441.25</v>
      </c>
      <c r="W38" s="110">
        <v>90</v>
      </c>
      <c r="X38" s="110">
        <v>8630</v>
      </c>
      <c r="Y38" s="66">
        <f t="shared" si="6"/>
        <v>2157.5</v>
      </c>
      <c r="Z38" s="110">
        <v>61</v>
      </c>
      <c r="AA38" s="110">
        <v>5620</v>
      </c>
      <c r="AB38" s="66">
        <f t="shared" si="7"/>
        <v>1405</v>
      </c>
      <c r="AC38" s="65">
        <v>47</v>
      </c>
      <c r="AD38" s="110">
        <v>4675</v>
      </c>
      <c r="AE38" s="66">
        <f t="shared" si="8"/>
        <v>1168.75</v>
      </c>
      <c r="AF38" s="110">
        <v>91</v>
      </c>
      <c r="AG38" s="110">
        <v>7925</v>
      </c>
      <c r="AH38" s="270">
        <f t="shared" si="9"/>
        <v>1981.25</v>
      </c>
    </row>
    <row r="39" spans="1:34">
      <c r="A39" s="137"/>
      <c r="B39" s="48" t="s">
        <v>344</v>
      </c>
      <c r="C39" s="49" t="s">
        <v>345</v>
      </c>
      <c r="D39" s="52" t="str">
        <f>VLOOKUP(B39,Remark!J:L,3,0)</f>
        <v>DONM</v>
      </c>
      <c r="E39" s="52">
        <v>11</v>
      </c>
      <c r="F39" s="51">
        <v>1260</v>
      </c>
      <c r="G39" s="66">
        <f t="shared" si="0"/>
        <v>315</v>
      </c>
      <c r="H39" s="53">
        <v>49</v>
      </c>
      <c r="I39" s="53">
        <v>4470</v>
      </c>
      <c r="J39" s="66">
        <f t="shared" si="1"/>
        <v>1117.5</v>
      </c>
      <c r="K39" s="53">
        <v>50</v>
      </c>
      <c r="L39" s="50">
        <v>5220</v>
      </c>
      <c r="M39" s="66">
        <f t="shared" si="2"/>
        <v>1305</v>
      </c>
      <c r="N39" s="50"/>
      <c r="O39" s="50">
        <v>7460</v>
      </c>
      <c r="P39" s="66">
        <f t="shared" si="3"/>
        <v>1865</v>
      </c>
      <c r="Q39" s="65">
        <v>97</v>
      </c>
      <c r="R39" s="65">
        <v>9770</v>
      </c>
      <c r="S39" s="66">
        <f t="shared" si="4"/>
        <v>2442.5</v>
      </c>
      <c r="T39" s="65">
        <v>69</v>
      </c>
      <c r="U39" s="110">
        <v>5675</v>
      </c>
      <c r="V39" s="66">
        <f t="shared" si="5"/>
        <v>1418.75</v>
      </c>
      <c r="W39" s="110">
        <v>80</v>
      </c>
      <c r="X39" s="110">
        <v>6535</v>
      </c>
      <c r="Y39" s="66">
        <f t="shared" si="6"/>
        <v>1633.75</v>
      </c>
      <c r="Z39" s="110">
        <v>101</v>
      </c>
      <c r="AA39" s="110">
        <v>8410</v>
      </c>
      <c r="AB39" s="66">
        <f t="shared" si="7"/>
        <v>2102.5</v>
      </c>
      <c r="AC39" s="65">
        <v>46</v>
      </c>
      <c r="AD39" s="110">
        <v>4715</v>
      </c>
      <c r="AE39" s="66">
        <f t="shared" si="8"/>
        <v>1178.75</v>
      </c>
      <c r="AF39" s="110">
        <v>75</v>
      </c>
      <c r="AG39" s="110">
        <v>5550</v>
      </c>
      <c r="AH39" s="270">
        <f t="shared" si="9"/>
        <v>1387.5</v>
      </c>
    </row>
    <row r="40" spans="1:34">
      <c r="A40" s="137"/>
      <c r="B40" s="48" t="s">
        <v>346</v>
      </c>
      <c r="C40" s="49" t="s">
        <v>347</v>
      </c>
      <c r="D40" s="52" t="str">
        <f>VLOOKUP(B40,Remark!J:L,3,0)</f>
        <v>PTNK</v>
      </c>
      <c r="E40" s="52">
        <v>40</v>
      </c>
      <c r="F40" s="51">
        <v>4110</v>
      </c>
      <c r="G40" s="66">
        <f t="shared" si="0"/>
        <v>1027.5</v>
      </c>
      <c r="H40" s="53">
        <v>112</v>
      </c>
      <c r="I40" s="53">
        <v>9950</v>
      </c>
      <c r="J40" s="66">
        <f t="shared" si="1"/>
        <v>2487.5</v>
      </c>
      <c r="K40" s="53">
        <v>144</v>
      </c>
      <c r="L40" s="50">
        <v>11535</v>
      </c>
      <c r="M40" s="66">
        <f t="shared" si="2"/>
        <v>2883.75</v>
      </c>
      <c r="N40" s="50"/>
      <c r="O40" s="50">
        <v>13390</v>
      </c>
      <c r="P40" s="66">
        <f t="shared" si="3"/>
        <v>3347.5</v>
      </c>
      <c r="Q40" s="65">
        <v>121</v>
      </c>
      <c r="R40" s="65">
        <v>11675</v>
      </c>
      <c r="S40" s="66">
        <f t="shared" si="4"/>
        <v>2918.75</v>
      </c>
      <c r="T40" s="65">
        <v>133</v>
      </c>
      <c r="U40" s="110">
        <v>12645</v>
      </c>
      <c r="V40" s="66">
        <f t="shared" si="5"/>
        <v>3161.25</v>
      </c>
      <c r="W40" s="110">
        <v>138</v>
      </c>
      <c r="X40" s="110">
        <v>12830</v>
      </c>
      <c r="Y40" s="66">
        <f t="shared" si="6"/>
        <v>3207.5</v>
      </c>
      <c r="Z40" s="110">
        <v>132</v>
      </c>
      <c r="AA40" s="110">
        <v>12115</v>
      </c>
      <c r="AB40" s="66">
        <f t="shared" si="7"/>
        <v>3028.75</v>
      </c>
      <c r="AC40" s="65">
        <v>86</v>
      </c>
      <c r="AD40" s="110">
        <v>9375</v>
      </c>
      <c r="AE40" s="66">
        <f t="shared" si="8"/>
        <v>2343.75</v>
      </c>
      <c r="AF40" s="110">
        <v>85</v>
      </c>
      <c r="AG40" s="110">
        <v>8450</v>
      </c>
      <c r="AH40" s="270">
        <f t="shared" si="9"/>
        <v>2112.5</v>
      </c>
    </row>
    <row r="41" spans="1:34">
      <c r="A41" s="137"/>
      <c r="B41" s="48" t="s">
        <v>348</v>
      </c>
      <c r="C41" s="49" t="s">
        <v>349</v>
      </c>
      <c r="D41" s="52" t="str">
        <f>VLOOKUP(B41,Remark!J:L,3,0)</f>
        <v>TKRU</v>
      </c>
      <c r="E41" s="52">
        <v>13</v>
      </c>
      <c r="F41" s="51">
        <v>840</v>
      </c>
      <c r="G41" s="66">
        <f t="shared" si="0"/>
        <v>210</v>
      </c>
      <c r="H41" s="53">
        <v>42</v>
      </c>
      <c r="I41" s="53">
        <v>3865</v>
      </c>
      <c r="J41" s="66">
        <f t="shared" si="1"/>
        <v>966.25</v>
      </c>
      <c r="K41" s="53">
        <v>50</v>
      </c>
      <c r="L41" s="50">
        <v>4370</v>
      </c>
      <c r="M41" s="66">
        <f t="shared" si="2"/>
        <v>1092.5</v>
      </c>
      <c r="N41" s="50"/>
      <c r="O41" s="50">
        <v>7105</v>
      </c>
      <c r="P41" s="66">
        <f t="shared" si="3"/>
        <v>1776.25</v>
      </c>
      <c r="Q41" s="65">
        <v>67</v>
      </c>
      <c r="R41" s="65">
        <v>6160</v>
      </c>
      <c r="S41" s="66">
        <f t="shared" si="4"/>
        <v>1540</v>
      </c>
      <c r="T41" s="65">
        <v>82</v>
      </c>
      <c r="U41" s="110">
        <v>7925</v>
      </c>
      <c r="V41" s="66">
        <f t="shared" si="5"/>
        <v>1981.25</v>
      </c>
      <c r="W41" s="110">
        <v>142</v>
      </c>
      <c r="X41" s="110">
        <v>10520</v>
      </c>
      <c r="Y41" s="66">
        <f t="shared" si="6"/>
        <v>2630</v>
      </c>
      <c r="Z41" s="110">
        <v>135</v>
      </c>
      <c r="AA41" s="110">
        <v>9885</v>
      </c>
      <c r="AB41" s="66">
        <f t="shared" si="7"/>
        <v>2471.25</v>
      </c>
      <c r="AC41" s="65">
        <v>93</v>
      </c>
      <c r="AD41" s="110">
        <v>7075</v>
      </c>
      <c r="AE41" s="66">
        <f t="shared" si="8"/>
        <v>1768.75</v>
      </c>
      <c r="AF41" s="110">
        <v>86</v>
      </c>
      <c r="AG41" s="110">
        <v>7095</v>
      </c>
      <c r="AH41" s="270">
        <f t="shared" si="9"/>
        <v>1773.75</v>
      </c>
    </row>
    <row r="42" spans="1:34">
      <c r="A42" s="139"/>
      <c r="B42" s="48" t="s">
        <v>350</v>
      </c>
      <c r="C42" s="49" t="s">
        <v>351</v>
      </c>
      <c r="D42" s="52" t="str">
        <f>VLOOKUP(B42,Remark!J:L,3,0)</f>
        <v>BYAI</v>
      </c>
      <c r="E42" s="52">
        <v>24</v>
      </c>
      <c r="F42" s="51">
        <v>2075</v>
      </c>
      <c r="G42" s="66">
        <f t="shared" si="0"/>
        <v>518.75</v>
      </c>
      <c r="H42" s="53">
        <v>66</v>
      </c>
      <c r="I42" s="53">
        <v>5680</v>
      </c>
      <c r="J42" s="66">
        <f t="shared" si="1"/>
        <v>1420</v>
      </c>
      <c r="K42" s="53">
        <v>91</v>
      </c>
      <c r="L42" s="50">
        <v>8900</v>
      </c>
      <c r="M42" s="66">
        <f t="shared" si="2"/>
        <v>2225</v>
      </c>
      <c r="N42" s="50"/>
      <c r="O42" s="50">
        <v>9480</v>
      </c>
      <c r="P42" s="66">
        <f t="shared" si="3"/>
        <v>2370</v>
      </c>
      <c r="Q42" s="65">
        <v>102</v>
      </c>
      <c r="R42" s="65">
        <v>10420</v>
      </c>
      <c r="S42" s="66">
        <f t="shared" si="4"/>
        <v>2605</v>
      </c>
      <c r="T42" s="65">
        <v>108</v>
      </c>
      <c r="U42" s="110">
        <v>8500</v>
      </c>
      <c r="V42" s="66">
        <f t="shared" si="5"/>
        <v>2125</v>
      </c>
      <c r="W42" s="110">
        <v>137</v>
      </c>
      <c r="X42" s="110">
        <v>11550</v>
      </c>
      <c r="Y42" s="66">
        <f t="shared" si="6"/>
        <v>2887.5</v>
      </c>
      <c r="Z42" s="110">
        <v>115</v>
      </c>
      <c r="AA42" s="110">
        <v>10705</v>
      </c>
      <c r="AB42" s="66">
        <f t="shared" si="7"/>
        <v>2676.25</v>
      </c>
      <c r="AC42" s="65">
        <v>105</v>
      </c>
      <c r="AD42" s="110">
        <v>8825</v>
      </c>
      <c r="AE42" s="66">
        <f t="shared" si="8"/>
        <v>2206.25</v>
      </c>
      <c r="AF42" s="110">
        <v>156</v>
      </c>
      <c r="AG42" s="110">
        <v>13840</v>
      </c>
      <c r="AH42" s="270">
        <f t="shared" si="9"/>
        <v>3460</v>
      </c>
    </row>
    <row r="43" spans="1:34">
      <c r="A43" s="140"/>
      <c r="B43" s="48" t="s">
        <v>352</v>
      </c>
      <c r="C43" s="49" t="s">
        <v>353</v>
      </c>
      <c r="D43" s="52" t="str">
        <f>VLOOKUP(B43,Remark!J:L,3,0)</f>
        <v>MTNG</v>
      </c>
      <c r="E43" s="52">
        <v>10</v>
      </c>
      <c r="F43" s="51">
        <v>850</v>
      </c>
      <c r="G43" s="66">
        <f t="shared" si="0"/>
        <v>212.5</v>
      </c>
      <c r="H43" s="53">
        <v>68</v>
      </c>
      <c r="I43" s="53">
        <v>6195</v>
      </c>
      <c r="J43" s="66">
        <f t="shared" si="1"/>
        <v>1548.75</v>
      </c>
      <c r="K43" s="53">
        <v>99</v>
      </c>
      <c r="L43" s="50">
        <v>8515</v>
      </c>
      <c r="M43" s="66">
        <f t="shared" si="2"/>
        <v>2128.75</v>
      </c>
      <c r="N43" s="50"/>
      <c r="O43" s="50">
        <v>6855</v>
      </c>
      <c r="P43" s="66">
        <f t="shared" si="3"/>
        <v>1713.75</v>
      </c>
      <c r="Q43" s="65">
        <v>116</v>
      </c>
      <c r="R43" s="65">
        <v>11635</v>
      </c>
      <c r="S43" s="66">
        <f t="shared" si="4"/>
        <v>2908.75</v>
      </c>
      <c r="T43" s="65">
        <v>156</v>
      </c>
      <c r="U43" s="110">
        <v>17580</v>
      </c>
      <c r="V43" s="66">
        <f t="shared" si="5"/>
        <v>4395</v>
      </c>
      <c r="W43" s="110">
        <v>173</v>
      </c>
      <c r="X43" s="110">
        <v>22380</v>
      </c>
      <c r="Y43" s="66">
        <f t="shared" si="6"/>
        <v>5595</v>
      </c>
      <c r="Z43" s="110">
        <v>261</v>
      </c>
      <c r="AA43" s="110">
        <v>24300</v>
      </c>
      <c r="AB43" s="66">
        <f t="shared" si="7"/>
        <v>6075</v>
      </c>
      <c r="AC43" s="65">
        <v>249</v>
      </c>
      <c r="AD43" s="110">
        <v>21700</v>
      </c>
      <c r="AE43" s="66">
        <f t="shared" si="8"/>
        <v>5425</v>
      </c>
      <c r="AF43" s="110">
        <v>404</v>
      </c>
      <c r="AG43" s="110">
        <v>34760</v>
      </c>
      <c r="AH43" s="270">
        <f t="shared" si="9"/>
        <v>8690</v>
      </c>
    </row>
    <row r="44" spans="1:34">
      <c r="A44" s="137"/>
      <c r="B44" s="48" t="s">
        <v>354</v>
      </c>
      <c r="C44" s="49" t="s">
        <v>355</v>
      </c>
      <c r="D44" s="52" t="str">
        <f>VLOOKUP(B44,Remark!J:L,3,0)</f>
        <v>SCON</v>
      </c>
      <c r="E44" s="50"/>
      <c r="F44" s="50"/>
      <c r="G44" s="66">
        <f t="shared" si="0"/>
        <v>0</v>
      </c>
      <c r="H44" s="53">
        <v>41</v>
      </c>
      <c r="I44" s="53">
        <v>4110</v>
      </c>
      <c r="J44" s="66">
        <f t="shared" si="1"/>
        <v>1027.5</v>
      </c>
      <c r="K44" s="53">
        <v>61</v>
      </c>
      <c r="L44" s="50">
        <v>5470</v>
      </c>
      <c r="M44" s="66">
        <f t="shared" si="2"/>
        <v>1367.5</v>
      </c>
      <c r="N44" s="50"/>
      <c r="O44" s="50">
        <v>6460</v>
      </c>
      <c r="P44" s="66">
        <f t="shared" si="3"/>
        <v>1615</v>
      </c>
      <c r="Q44" s="65">
        <v>46</v>
      </c>
      <c r="R44" s="65">
        <v>3810</v>
      </c>
      <c r="S44" s="66">
        <f t="shared" si="4"/>
        <v>952.5</v>
      </c>
      <c r="T44" s="65">
        <v>65</v>
      </c>
      <c r="U44" s="110">
        <v>5730</v>
      </c>
      <c r="V44" s="66">
        <f t="shared" si="5"/>
        <v>1432.5</v>
      </c>
      <c r="W44" s="110">
        <v>70</v>
      </c>
      <c r="X44" s="110">
        <v>6035</v>
      </c>
      <c r="Y44" s="66">
        <f t="shared" si="6"/>
        <v>1508.75</v>
      </c>
      <c r="Z44" s="110">
        <v>83</v>
      </c>
      <c r="AA44" s="110">
        <v>6910</v>
      </c>
      <c r="AB44" s="66">
        <f t="shared" si="7"/>
        <v>1727.5</v>
      </c>
      <c r="AC44" s="65">
        <v>36</v>
      </c>
      <c r="AD44" s="110">
        <v>2595</v>
      </c>
      <c r="AE44" s="66">
        <f t="shared" si="8"/>
        <v>648.75</v>
      </c>
      <c r="AF44" s="110">
        <v>60</v>
      </c>
      <c r="AG44" s="110">
        <v>4695</v>
      </c>
      <c r="AH44" s="270">
        <f t="shared" si="9"/>
        <v>1173.75</v>
      </c>
    </row>
    <row r="45" spans="1:34">
      <c r="A45" s="140"/>
      <c r="B45" s="48" t="s">
        <v>356</v>
      </c>
      <c r="C45" s="49" t="s">
        <v>357</v>
      </c>
      <c r="D45" s="52" t="str">
        <f>VLOOKUP(B45,Remark!J:L,3,0)</f>
        <v>SMUT</v>
      </c>
      <c r="E45" s="52">
        <v>6</v>
      </c>
      <c r="F45" s="51">
        <v>435</v>
      </c>
      <c r="G45" s="66">
        <f t="shared" si="0"/>
        <v>108.75</v>
      </c>
      <c r="H45" s="53">
        <v>72</v>
      </c>
      <c r="I45" s="53">
        <v>6025</v>
      </c>
      <c r="J45" s="66">
        <f t="shared" si="1"/>
        <v>1506.25</v>
      </c>
      <c r="K45" s="53">
        <v>132</v>
      </c>
      <c r="L45" s="50">
        <v>11945</v>
      </c>
      <c r="M45" s="66">
        <f t="shared" si="2"/>
        <v>2986.25</v>
      </c>
      <c r="N45" s="50"/>
      <c r="O45" s="50">
        <v>19140</v>
      </c>
      <c r="P45" s="66">
        <f t="shared" si="3"/>
        <v>4785</v>
      </c>
      <c r="Q45" s="65">
        <v>317</v>
      </c>
      <c r="R45" s="65">
        <v>30380</v>
      </c>
      <c r="S45" s="66">
        <f t="shared" si="4"/>
        <v>7595</v>
      </c>
      <c r="T45" s="65">
        <v>253</v>
      </c>
      <c r="U45" s="110">
        <v>24460</v>
      </c>
      <c r="V45" s="66">
        <f t="shared" si="5"/>
        <v>6115</v>
      </c>
      <c r="W45" s="110">
        <v>338</v>
      </c>
      <c r="X45" s="110">
        <v>29760</v>
      </c>
      <c r="Y45" s="66">
        <f t="shared" si="6"/>
        <v>7440</v>
      </c>
      <c r="Z45" s="110">
        <v>332</v>
      </c>
      <c r="AA45" s="110">
        <v>30490</v>
      </c>
      <c r="AB45" s="66">
        <f t="shared" si="7"/>
        <v>7622.5</v>
      </c>
      <c r="AC45" s="65">
        <v>215</v>
      </c>
      <c r="AD45" s="110">
        <v>19470</v>
      </c>
      <c r="AE45" s="66">
        <f t="shared" si="8"/>
        <v>4867.5</v>
      </c>
      <c r="AF45" s="110">
        <v>408</v>
      </c>
      <c r="AG45" s="110">
        <v>41765</v>
      </c>
      <c r="AH45" s="270">
        <f t="shared" si="9"/>
        <v>10441.25</v>
      </c>
    </row>
    <row r="46" spans="1:34">
      <c r="A46" s="140"/>
      <c r="B46" s="48" t="s">
        <v>358</v>
      </c>
      <c r="C46" s="49" t="s">
        <v>359</v>
      </c>
      <c r="D46" s="52" t="str">
        <f>VLOOKUP(B46,Remark!J:L,3,0)</f>
        <v>BBUA</v>
      </c>
      <c r="E46" s="52">
        <v>1</v>
      </c>
      <c r="F46" s="51">
        <v>60</v>
      </c>
      <c r="G46" s="66">
        <f t="shared" si="0"/>
        <v>15</v>
      </c>
      <c r="H46" s="53">
        <v>10</v>
      </c>
      <c r="I46" s="53">
        <v>1155</v>
      </c>
      <c r="J46" s="66">
        <f t="shared" si="1"/>
        <v>288.75</v>
      </c>
      <c r="K46" s="53">
        <v>6</v>
      </c>
      <c r="L46" s="50">
        <v>475</v>
      </c>
      <c r="M46" s="66">
        <f t="shared" si="2"/>
        <v>118.75</v>
      </c>
      <c r="N46" s="50"/>
      <c r="O46" s="50">
        <v>680</v>
      </c>
      <c r="P46" s="66">
        <f t="shared" si="3"/>
        <v>170</v>
      </c>
      <c r="Q46" s="65">
        <v>13</v>
      </c>
      <c r="R46" s="65">
        <v>1240</v>
      </c>
      <c r="S46" s="66">
        <f t="shared" si="4"/>
        <v>310</v>
      </c>
      <c r="T46" s="65">
        <v>6</v>
      </c>
      <c r="U46" s="110">
        <v>750</v>
      </c>
      <c r="V46" s="66">
        <f t="shared" si="5"/>
        <v>187.5</v>
      </c>
      <c r="W46" s="110">
        <v>11</v>
      </c>
      <c r="X46" s="110">
        <v>1490</v>
      </c>
      <c r="Y46" s="66">
        <f t="shared" si="6"/>
        <v>372.5</v>
      </c>
      <c r="Z46" s="110">
        <v>19</v>
      </c>
      <c r="AA46" s="110">
        <v>2530</v>
      </c>
      <c r="AB46" s="66">
        <f t="shared" si="7"/>
        <v>632.5</v>
      </c>
      <c r="AC46" s="65">
        <v>25</v>
      </c>
      <c r="AD46" s="110">
        <v>4940</v>
      </c>
      <c r="AE46" s="66">
        <f t="shared" si="8"/>
        <v>1235</v>
      </c>
      <c r="AF46" s="110">
        <v>17</v>
      </c>
      <c r="AG46" s="110">
        <v>2370</v>
      </c>
      <c r="AH46" s="270">
        <f t="shared" si="9"/>
        <v>592.5</v>
      </c>
    </row>
    <row r="47" spans="1:34">
      <c r="A47" s="139"/>
      <c r="B47" s="48" t="s">
        <v>360</v>
      </c>
      <c r="C47" s="49" t="s">
        <v>361</v>
      </c>
      <c r="D47" s="52" t="str">
        <f>VLOOKUP(B47,Remark!J:L,3,0)</f>
        <v>BYAI</v>
      </c>
      <c r="E47" s="52">
        <v>25</v>
      </c>
      <c r="F47" s="51">
        <v>1645</v>
      </c>
      <c r="G47" s="66">
        <f t="shared" si="0"/>
        <v>411.25</v>
      </c>
      <c r="H47" s="53">
        <v>74</v>
      </c>
      <c r="I47" s="53">
        <v>6320</v>
      </c>
      <c r="J47" s="66">
        <f t="shared" si="1"/>
        <v>1580</v>
      </c>
      <c r="K47" s="53">
        <v>73</v>
      </c>
      <c r="L47" s="50">
        <v>5605</v>
      </c>
      <c r="M47" s="66">
        <f t="shared" si="2"/>
        <v>1401.25</v>
      </c>
      <c r="N47" s="50"/>
      <c r="O47" s="50">
        <v>26590</v>
      </c>
      <c r="P47" s="66">
        <f t="shared" si="3"/>
        <v>6647.5</v>
      </c>
      <c r="Q47" s="65">
        <v>230</v>
      </c>
      <c r="R47" s="65">
        <v>28295</v>
      </c>
      <c r="S47" s="66">
        <f>R47*25%</f>
        <v>7073.75</v>
      </c>
      <c r="T47" s="65">
        <v>187</v>
      </c>
      <c r="U47" s="110">
        <v>20235</v>
      </c>
      <c r="V47" s="66">
        <f t="shared" si="5"/>
        <v>5058.75</v>
      </c>
      <c r="W47" s="110">
        <v>92</v>
      </c>
      <c r="X47" s="110">
        <v>8950</v>
      </c>
      <c r="Y47" s="66">
        <f t="shared" si="6"/>
        <v>2237.5</v>
      </c>
      <c r="Z47" s="110">
        <v>111</v>
      </c>
      <c r="AA47" s="110">
        <v>10805</v>
      </c>
      <c r="AB47" s="66">
        <f t="shared" si="7"/>
        <v>2701.25</v>
      </c>
      <c r="AC47" s="65">
        <v>94</v>
      </c>
      <c r="AD47" s="110">
        <v>8640</v>
      </c>
      <c r="AE47" s="66">
        <f t="shared" si="8"/>
        <v>2160</v>
      </c>
      <c r="AF47" s="110">
        <v>117</v>
      </c>
      <c r="AG47" s="110">
        <v>12510</v>
      </c>
      <c r="AH47" s="270">
        <f t="shared" si="9"/>
        <v>3127.5</v>
      </c>
    </row>
    <row r="48" spans="1:34">
      <c r="A48" s="137"/>
      <c r="B48" s="48" t="s">
        <v>362</v>
      </c>
      <c r="C48" s="49" t="s">
        <v>363</v>
      </c>
      <c r="D48" s="52" t="str">
        <f>VLOOKUP(B48,Remark!J:L,3,0)</f>
        <v>MAHA</v>
      </c>
      <c r="E48" s="52">
        <v>5</v>
      </c>
      <c r="F48" s="51">
        <v>255</v>
      </c>
      <c r="G48" s="66">
        <f t="shared" si="0"/>
        <v>63.75</v>
      </c>
      <c r="H48" s="53">
        <v>50</v>
      </c>
      <c r="I48" s="53">
        <v>3600</v>
      </c>
      <c r="J48" s="66">
        <f t="shared" si="1"/>
        <v>900</v>
      </c>
      <c r="K48" s="53">
        <v>55</v>
      </c>
      <c r="L48" s="50">
        <v>4345</v>
      </c>
      <c r="M48" s="66">
        <f t="shared" si="2"/>
        <v>1086.25</v>
      </c>
      <c r="N48" s="50"/>
      <c r="O48" s="50">
        <v>5930</v>
      </c>
      <c r="P48" s="66">
        <f t="shared" si="3"/>
        <v>1482.5</v>
      </c>
      <c r="Q48" s="65">
        <v>62</v>
      </c>
      <c r="R48" s="65">
        <v>5845</v>
      </c>
      <c r="S48" s="66">
        <f t="shared" si="4"/>
        <v>1461.25</v>
      </c>
      <c r="T48" s="65">
        <v>34</v>
      </c>
      <c r="U48" s="110">
        <v>2965</v>
      </c>
      <c r="V48" s="66">
        <f t="shared" si="5"/>
        <v>741.25</v>
      </c>
      <c r="W48" s="110">
        <v>34</v>
      </c>
      <c r="X48" s="110">
        <v>2905</v>
      </c>
      <c r="Y48" s="66">
        <f t="shared" si="6"/>
        <v>726.25</v>
      </c>
      <c r="Z48" s="110">
        <v>32</v>
      </c>
      <c r="AA48" s="110">
        <v>2750</v>
      </c>
      <c r="AB48" s="66">
        <f t="shared" si="7"/>
        <v>687.5</v>
      </c>
      <c r="AC48" s="65">
        <v>27</v>
      </c>
      <c r="AD48" s="110">
        <v>1980</v>
      </c>
      <c r="AE48" s="66">
        <f t="shared" si="8"/>
        <v>495</v>
      </c>
      <c r="AF48" s="110">
        <v>27</v>
      </c>
      <c r="AG48" s="110">
        <v>2150</v>
      </c>
      <c r="AH48" s="270">
        <f t="shared" si="9"/>
        <v>537.5</v>
      </c>
    </row>
    <row r="49" spans="1:34">
      <c r="A49" s="137"/>
      <c r="B49" s="48" t="s">
        <v>365</v>
      </c>
      <c r="C49" s="49" t="s">
        <v>366</v>
      </c>
      <c r="D49" s="52" t="str">
        <f>VLOOKUP(B49,Remark!J:L,3,0)</f>
        <v>PANT</v>
      </c>
      <c r="E49" s="52">
        <v>7</v>
      </c>
      <c r="F49" s="51">
        <v>620</v>
      </c>
      <c r="G49" s="66">
        <f t="shared" si="0"/>
        <v>155</v>
      </c>
      <c r="H49" s="53">
        <v>45</v>
      </c>
      <c r="I49" s="53">
        <v>5540</v>
      </c>
      <c r="J49" s="66">
        <f t="shared" si="1"/>
        <v>1385</v>
      </c>
      <c r="K49" s="53">
        <v>52</v>
      </c>
      <c r="L49" s="50">
        <v>5385</v>
      </c>
      <c r="M49" s="66">
        <f t="shared" si="2"/>
        <v>1346.25</v>
      </c>
      <c r="N49" s="50"/>
      <c r="O49" s="50">
        <v>4175</v>
      </c>
      <c r="P49" s="66">
        <f t="shared" si="3"/>
        <v>1043.75</v>
      </c>
      <c r="Q49" s="65">
        <v>60</v>
      </c>
      <c r="R49" s="65">
        <v>7510</v>
      </c>
      <c r="S49" s="66">
        <f t="shared" si="4"/>
        <v>1877.5</v>
      </c>
      <c r="T49" s="65">
        <v>70</v>
      </c>
      <c r="U49" s="110">
        <v>5655</v>
      </c>
      <c r="V49" s="66">
        <f t="shared" si="5"/>
        <v>1413.75</v>
      </c>
      <c r="W49" s="110">
        <v>53</v>
      </c>
      <c r="X49" s="110">
        <v>5660</v>
      </c>
      <c r="Y49" s="66">
        <f t="shared" si="6"/>
        <v>1415</v>
      </c>
      <c r="Z49" s="110">
        <v>78</v>
      </c>
      <c r="AA49" s="110">
        <v>6425</v>
      </c>
      <c r="AB49" s="66">
        <f t="shared" si="7"/>
        <v>1606.25</v>
      </c>
      <c r="AC49" s="65">
        <v>97</v>
      </c>
      <c r="AD49" s="110">
        <v>8570</v>
      </c>
      <c r="AE49" s="66">
        <f t="shared" si="8"/>
        <v>2142.5</v>
      </c>
      <c r="AF49" s="110">
        <v>92</v>
      </c>
      <c r="AG49" s="110">
        <v>9720</v>
      </c>
      <c r="AH49" s="270">
        <f t="shared" si="9"/>
        <v>2430</v>
      </c>
    </row>
    <row r="50" spans="1:34">
      <c r="A50" s="137"/>
      <c r="B50" s="48" t="s">
        <v>368</v>
      </c>
      <c r="C50" s="49" t="s">
        <v>369</v>
      </c>
      <c r="D50" s="52" t="str">
        <f>VLOOKUP(B50,Remark!J:L,3,0)</f>
        <v>NKAM</v>
      </c>
      <c r="E50" s="52">
        <v>14</v>
      </c>
      <c r="F50" s="51">
        <v>1555</v>
      </c>
      <c r="G50" s="66">
        <f t="shared" si="0"/>
        <v>388.75</v>
      </c>
      <c r="H50" s="53">
        <v>21</v>
      </c>
      <c r="I50" s="53">
        <v>1875</v>
      </c>
      <c r="J50" s="66">
        <f t="shared" si="1"/>
        <v>468.75</v>
      </c>
      <c r="K50" s="53">
        <v>36</v>
      </c>
      <c r="L50" s="50">
        <v>3495</v>
      </c>
      <c r="M50" s="66">
        <f t="shared" si="2"/>
        <v>873.75</v>
      </c>
      <c r="N50" s="50"/>
      <c r="O50" s="50">
        <v>4665</v>
      </c>
      <c r="P50" s="66">
        <f t="shared" si="3"/>
        <v>1166.25</v>
      </c>
      <c r="Q50" s="65">
        <v>48</v>
      </c>
      <c r="R50" s="65">
        <v>5700</v>
      </c>
      <c r="S50" s="66">
        <f t="shared" si="4"/>
        <v>1425</v>
      </c>
      <c r="T50" s="65">
        <v>41</v>
      </c>
      <c r="U50" s="110">
        <v>5305</v>
      </c>
      <c r="V50" s="66">
        <f t="shared" si="5"/>
        <v>1326.25</v>
      </c>
      <c r="W50" s="110">
        <v>44</v>
      </c>
      <c r="X50" s="110">
        <v>5370</v>
      </c>
      <c r="Y50" s="66">
        <f t="shared" si="6"/>
        <v>1342.5</v>
      </c>
      <c r="Z50" s="110">
        <v>47</v>
      </c>
      <c r="AA50" s="110">
        <v>5450</v>
      </c>
      <c r="AB50" s="66">
        <f t="shared" si="7"/>
        <v>1362.5</v>
      </c>
      <c r="AC50" s="65">
        <v>37</v>
      </c>
      <c r="AD50" s="110">
        <v>5625</v>
      </c>
      <c r="AE50" s="66">
        <f t="shared" si="8"/>
        <v>1406.25</v>
      </c>
      <c r="AF50" s="110">
        <v>59</v>
      </c>
      <c r="AG50" s="110">
        <v>7310</v>
      </c>
      <c r="AH50" s="270">
        <f t="shared" si="9"/>
        <v>1827.5</v>
      </c>
    </row>
    <row r="51" spans="1:34">
      <c r="A51" s="140"/>
      <c r="B51" s="48" t="s">
        <v>370</v>
      </c>
      <c r="C51" s="49" t="s">
        <v>371</v>
      </c>
      <c r="D51" s="52" t="str">
        <f>VLOOKUP(B51,Remark!J:L,3,0)</f>
        <v>TYA6</v>
      </c>
      <c r="E51" s="50"/>
      <c r="F51" s="50"/>
      <c r="G51" s="66">
        <f t="shared" si="0"/>
        <v>0</v>
      </c>
      <c r="H51" s="53">
        <v>55</v>
      </c>
      <c r="I51" s="53">
        <v>6730</v>
      </c>
      <c r="J51" s="66">
        <f t="shared" si="1"/>
        <v>1682.5</v>
      </c>
      <c r="K51" s="53">
        <v>53</v>
      </c>
      <c r="L51" s="50">
        <v>4990</v>
      </c>
      <c r="M51" s="66">
        <f t="shared" si="2"/>
        <v>1247.5</v>
      </c>
      <c r="N51" s="50"/>
      <c r="O51" s="50">
        <v>2030</v>
      </c>
      <c r="P51" s="66">
        <f t="shared" si="3"/>
        <v>507.5</v>
      </c>
      <c r="Q51" s="65">
        <v>20</v>
      </c>
      <c r="R51" s="65">
        <v>2335</v>
      </c>
      <c r="S51" s="66">
        <f t="shared" si="4"/>
        <v>583.75</v>
      </c>
      <c r="T51" s="65">
        <v>21</v>
      </c>
      <c r="U51" s="110">
        <v>2470</v>
      </c>
      <c r="V51" s="66">
        <f t="shared" si="5"/>
        <v>617.5</v>
      </c>
      <c r="W51" s="110">
        <v>28</v>
      </c>
      <c r="X51" s="110">
        <v>2600</v>
      </c>
      <c r="Y51" s="66">
        <f t="shared" si="6"/>
        <v>650</v>
      </c>
      <c r="Z51" s="110">
        <v>29</v>
      </c>
      <c r="AA51" s="110">
        <v>3155</v>
      </c>
      <c r="AB51" s="66">
        <f t="shared" si="7"/>
        <v>788.75</v>
      </c>
      <c r="AC51" s="65">
        <v>42</v>
      </c>
      <c r="AD51" s="110">
        <v>5265</v>
      </c>
      <c r="AE51" s="66">
        <f t="shared" si="8"/>
        <v>1316.25</v>
      </c>
      <c r="AF51" s="110">
        <v>37</v>
      </c>
      <c r="AG51" s="110">
        <v>2745</v>
      </c>
      <c r="AH51" s="270">
        <f t="shared" si="9"/>
        <v>686.25</v>
      </c>
    </row>
    <row r="52" spans="1:34">
      <c r="A52" s="140"/>
      <c r="B52" s="48" t="s">
        <v>373</v>
      </c>
      <c r="C52" s="49" t="s">
        <v>374</v>
      </c>
      <c r="D52" s="52" t="str">
        <f>VLOOKUP(B52,Remark!J:L,3,0)</f>
        <v>TYA6</v>
      </c>
      <c r="E52" s="50"/>
      <c r="F52" s="50"/>
      <c r="G52" s="66">
        <f t="shared" si="0"/>
        <v>0</v>
      </c>
      <c r="H52" s="53">
        <v>60</v>
      </c>
      <c r="I52" s="53">
        <v>5535</v>
      </c>
      <c r="J52" s="66">
        <f t="shared" si="1"/>
        <v>1383.75</v>
      </c>
      <c r="K52" s="53">
        <v>126</v>
      </c>
      <c r="L52" s="50">
        <v>12810</v>
      </c>
      <c r="M52" s="66">
        <f t="shared" si="2"/>
        <v>3202.5</v>
      </c>
      <c r="N52" s="50"/>
      <c r="O52" s="50">
        <v>21110</v>
      </c>
      <c r="P52" s="66">
        <f t="shared" si="3"/>
        <v>5277.5</v>
      </c>
      <c r="Q52" s="65">
        <v>121</v>
      </c>
      <c r="R52" s="65">
        <v>10430</v>
      </c>
      <c r="S52" s="66">
        <f t="shared" si="4"/>
        <v>2607.5</v>
      </c>
      <c r="T52" s="65">
        <v>137</v>
      </c>
      <c r="U52" s="110">
        <v>11765</v>
      </c>
      <c r="V52" s="66">
        <f t="shared" si="5"/>
        <v>2941.25</v>
      </c>
      <c r="W52" s="110">
        <v>119</v>
      </c>
      <c r="X52" s="110">
        <v>10140</v>
      </c>
      <c r="Y52" s="66">
        <f t="shared" si="6"/>
        <v>2535</v>
      </c>
      <c r="Z52" s="110">
        <v>110</v>
      </c>
      <c r="AA52" s="110">
        <v>11580</v>
      </c>
      <c r="AB52" s="66">
        <f t="shared" si="7"/>
        <v>2895</v>
      </c>
      <c r="AC52" s="65">
        <v>100</v>
      </c>
      <c r="AD52" s="110">
        <v>9310</v>
      </c>
      <c r="AE52" s="66">
        <f t="shared" si="8"/>
        <v>2327.5</v>
      </c>
      <c r="AF52" s="110">
        <v>135</v>
      </c>
      <c r="AG52" s="110">
        <v>12765</v>
      </c>
      <c r="AH52" s="270">
        <f t="shared" si="9"/>
        <v>3191.25</v>
      </c>
    </row>
    <row r="53" spans="1:34">
      <c r="A53" s="137"/>
      <c r="B53" s="48" t="s">
        <v>375</v>
      </c>
      <c r="C53" s="49" t="s">
        <v>376</v>
      </c>
      <c r="D53" s="52" t="str">
        <f>VLOOKUP(B53,Remark!J:L,3,0)</f>
        <v>SUKS</v>
      </c>
      <c r="E53" s="52">
        <v>10</v>
      </c>
      <c r="F53" s="51">
        <v>860</v>
      </c>
      <c r="G53" s="66">
        <f t="shared" si="0"/>
        <v>215</v>
      </c>
      <c r="H53" s="53">
        <v>13</v>
      </c>
      <c r="I53" s="53">
        <v>710</v>
      </c>
      <c r="J53" s="66">
        <f t="shared" si="1"/>
        <v>177.5</v>
      </c>
      <c r="K53" s="53">
        <v>8</v>
      </c>
      <c r="L53" s="50">
        <v>490</v>
      </c>
      <c r="M53" s="66">
        <f t="shared" si="2"/>
        <v>122.5</v>
      </c>
      <c r="N53" s="50"/>
      <c r="O53" s="50">
        <v>100</v>
      </c>
      <c r="P53" s="66">
        <f t="shared" si="3"/>
        <v>25</v>
      </c>
      <c r="Q53" s="65">
        <v>0</v>
      </c>
      <c r="R53" s="65">
        <v>0</v>
      </c>
      <c r="S53" s="66">
        <f t="shared" si="4"/>
        <v>0</v>
      </c>
      <c r="T53" s="65">
        <v>0</v>
      </c>
      <c r="U53" s="110">
        <v>0</v>
      </c>
      <c r="V53" s="66">
        <f t="shared" si="5"/>
        <v>0</v>
      </c>
      <c r="W53" s="110">
        <v>0</v>
      </c>
      <c r="X53" s="110">
        <v>0</v>
      </c>
      <c r="Y53" s="66">
        <f t="shared" si="6"/>
        <v>0</v>
      </c>
      <c r="Z53" s="110">
        <v>0</v>
      </c>
      <c r="AA53" s="110">
        <v>0</v>
      </c>
      <c r="AB53" s="66">
        <f t="shared" si="7"/>
        <v>0</v>
      </c>
      <c r="AC53" s="65">
        <v>0</v>
      </c>
      <c r="AD53" s="110">
        <v>0</v>
      </c>
      <c r="AE53" s="66">
        <f t="shared" si="8"/>
        <v>0</v>
      </c>
      <c r="AF53" s="110">
        <v>0</v>
      </c>
      <c r="AG53" s="110">
        <v>0</v>
      </c>
      <c r="AH53" s="270">
        <f t="shared" si="9"/>
        <v>0</v>
      </c>
    </row>
    <row r="54" spans="1:34">
      <c r="A54" s="137"/>
      <c r="B54" s="48" t="s">
        <v>377</v>
      </c>
      <c r="C54" s="49" t="s">
        <v>378</v>
      </c>
      <c r="D54" s="52" t="str">
        <f>VLOOKUP(B54,Remark!J:L,3,0)</f>
        <v>BROM</v>
      </c>
      <c r="E54" s="52">
        <v>8</v>
      </c>
      <c r="F54" s="51">
        <v>535</v>
      </c>
      <c r="G54" s="66">
        <f t="shared" si="0"/>
        <v>133.75</v>
      </c>
      <c r="H54" s="53">
        <v>34</v>
      </c>
      <c r="I54" s="53">
        <v>4525</v>
      </c>
      <c r="J54" s="66">
        <f t="shared" si="1"/>
        <v>1131.25</v>
      </c>
      <c r="K54" s="53">
        <v>32</v>
      </c>
      <c r="L54" s="50">
        <v>2810</v>
      </c>
      <c r="M54" s="66">
        <f t="shared" si="2"/>
        <v>702.5</v>
      </c>
      <c r="N54" s="50"/>
      <c r="O54" s="50">
        <v>2355</v>
      </c>
      <c r="P54" s="66">
        <f t="shared" si="3"/>
        <v>588.75</v>
      </c>
      <c r="Q54" s="65">
        <v>20</v>
      </c>
      <c r="R54" s="65">
        <v>2120</v>
      </c>
      <c r="S54" s="66">
        <f t="shared" si="4"/>
        <v>530</v>
      </c>
      <c r="T54" s="65">
        <v>48</v>
      </c>
      <c r="U54" s="110">
        <v>3785</v>
      </c>
      <c r="V54" s="66">
        <f t="shared" si="5"/>
        <v>946.25</v>
      </c>
      <c r="W54" s="110">
        <v>24</v>
      </c>
      <c r="X54" s="110">
        <v>2505</v>
      </c>
      <c r="Y54" s="66">
        <f t="shared" si="6"/>
        <v>626.25</v>
      </c>
      <c r="Z54" s="110">
        <v>26</v>
      </c>
      <c r="AA54" s="110">
        <v>2305</v>
      </c>
      <c r="AB54" s="66">
        <f t="shared" si="7"/>
        <v>576.25</v>
      </c>
      <c r="AC54" s="65">
        <v>26</v>
      </c>
      <c r="AD54" s="110">
        <v>2910</v>
      </c>
      <c r="AE54" s="66">
        <f t="shared" si="8"/>
        <v>727.5</v>
      </c>
      <c r="AF54" s="110">
        <v>32</v>
      </c>
      <c r="AG54" s="110">
        <v>3100</v>
      </c>
      <c r="AH54" s="270">
        <f t="shared" si="9"/>
        <v>775</v>
      </c>
    </row>
    <row r="55" spans="1:34">
      <c r="A55" s="137"/>
      <c r="B55" s="48" t="s">
        <v>379</v>
      </c>
      <c r="C55" s="49" t="s">
        <v>380</v>
      </c>
      <c r="D55" s="52" t="str">
        <f>VLOOKUP(B55,Remark!J:L,3,0)</f>
        <v>BKAE</v>
      </c>
      <c r="E55" s="52">
        <v>15</v>
      </c>
      <c r="F55" s="51">
        <v>1220</v>
      </c>
      <c r="G55" s="66">
        <f t="shared" si="0"/>
        <v>305</v>
      </c>
      <c r="H55" s="53">
        <v>140</v>
      </c>
      <c r="I55" s="53">
        <v>13615</v>
      </c>
      <c r="J55" s="66">
        <f t="shared" si="1"/>
        <v>3403.75</v>
      </c>
      <c r="K55" s="53">
        <v>168</v>
      </c>
      <c r="L55" s="50">
        <v>15595</v>
      </c>
      <c r="M55" s="66">
        <f t="shared" si="2"/>
        <v>3898.75</v>
      </c>
      <c r="N55" s="50"/>
      <c r="O55" s="50">
        <v>12175</v>
      </c>
      <c r="P55" s="66">
        <f t="shared" si="3"/>
        <v>3043.75</v>
      </c>
      <c r="Q55" s="65">
        <v>168</v>
      </c>
      <c r="R55" s="65">
        <v>18650</v>
      </c>
      <c r="S55" s="66">
        <f t="shared" si="4"/>
        <v>4662.5</v>
      </c>
      <c r="T55" s="65">
        <v>152</v>
      </c>
      <c r="U55" s="110">
        <v>14260</v>
      </c>
      <c r="V55" s="66">
        <f t="shared" si="5"/>
        <v>3565</v>
      </c>
      <c r="W55" s="110">
        <v>165</v>
      </c>
      <c r="X55" s="110">
        <v>14415</v>
      </c>
      <c r="Y55" s="66">
        <f t="shared" si="6"/>
        <v>3603.75</v>
      </c>
      <c r="Z55" s="110">
        <v>157</v>
      </c>
      <c r="AA55" s="110">
        <v>13700</v>
      </c>
      <c r="AB55" s="66">
        <f t="shared" si="7"/>
        <v>3425</v>
      </c>
      <c r="AC55" s="65">
        <v>175</v>
      </c>
      <c r="AD55" s="110">
        <v>17335</v>
      </c>
      <c r="AE55" s="66">
        <f t="shared" si="8"/>
        <v>4333.75</v>
      </c>
      <c r="AF55" s="110">
        <v>181</v>
      </c>
      <c r="AG55" s="110">
        <v>17380</v>
      </c>
      <c r="AH55" s="270">
        <f t="shared" si="9"/>
        <v>4345</v>
      </c>
    </row>
    <row r="56" spans="1:34">
      <c r="A56" s="137"/>
      <c r="B56" s="48" t="s">
        <v>381</v>
      </c>
      <c r="C56" s="49" t="s">
        <v>382</v>
      </c>
      <c r="D56" s="52" t="str">
        <f>VLOOKUP(B56,Remark!J:L,3,0)</f>
        <v>SMAI</v>
      </c>
      <c r="E56" s="52">
        <v>10</v>
      </c>
      <c r="F56" s="51">
        <v>805</v>
      </c>
      <c r="G56" s="66">
        <f t="shared" si="0"/>
        <v>201.25</v>
      </c>
      <c r="H56" s="53">
        <v>77</v>
      </c>
      <c r="I56" s="53">
        <v>5405</v>
      </c>
      <c r="J56" s="66">
        <f t="shared" si="1"/>
        <v>1351.25</v>
      </c>
      <c r="K56" s="53">
        <v>211</v>
      </c>
      <c r="L56" s="50">
        <v>14535</v>
      </c>
      <c r="M56" s="66">
        <f t="shared" si="2"/>
        <v>3633.75</v>
      </c>
      <c r="N56" s="50"/>
      <c r="O56" s="50">
        <v>9560</v>
      </c>
      <c r="P56" s="66">
        <f t="shared" si="3"/>
        <v>2390</v>
      </c>
      <c r="Q56" s="65">
        <v>254</v>
      </c>
      <c r="R56" s="65">
        <v>20735</v>
      </c>
      <c r="S56" s="66">
        <f t="shared" si="4"/>
        <v>5183.75</v>
      </c>
      <c r="T56" s="65">
        <v>95</v>
      </c>
      <c r="U56" s="110">
        <v>8495</v>
      </c>
      <c r="V56" s="66">
        <f t="shared" si="5"/>
        <v>2123.75</v>
      </c>
      <c r="W56" s="110">
        <v>6</v>
      </c>
      <c r="X56" s="110">
        <v>1055</v>
      </c>
      <c r="Y56" s="66">
        <f t="shared" si="6"/>
        <v>263.75</v>
      </c>
      <c r="Z56" s="110">
        <v>21</v>
      </c>
      <c r="AA56" s="110">
        <v>1805</v>
      </c>
      <c r="AB56" s="66">
        <f t="shared" si="7"/>
        <v>451.25</v>
      </c>
      <c r="AC56" s="65">
        <v>9</v>
      </c>
      <c r="AD56" s="110">
        <v>750</v>
      </c>
      <c r="AE56" s="66">
        <f t="shared" si="8"/>
        <v>187.5</v>
      </c>
      <c r="AF56" s="110">
        <v>14</v>
      </c>
      <c r="AG56" s="110">
        <v>1280</v>
      </c>
      <c r="AH56" s="270">
        <f t="shared" si="9"/>
        <v>320</v>
      </c>
    </row>
    <row r="57" spans="1:34">
      <c r="A57" s="137"/>
      <c r="B57" s="48" t="s">
        <v>384</v>
      </c>
      <c r="C57" s="49" t="s">
        <v>385</v>
      </c>
      <c r="D57" s="52" t="str">
        <f>VLOOKUP(B57,Remark!J:L,3,0)</f>
        <v>MPTN</v>
      </c>
      <c r="E57" s="52">
        <v>7</v>
      </c>
      <c r="F57" s="51">
        <v>585</v>
      </c>
      <c r="G57" s="66">
        <f t="shared" si="0"/>
        <v>146.25</v>
      </c>
      <c r="H57" s="53">
        <v>52</v>
      </c>
      <c r="I57" s="53">
        <v>3725</v>
      </c>
      <c r="J57" s="66">
        <f t="shared" si="1"/>
        <v>931.25</v>
      </c>
      <c r="K57" s="53">
        <v>45</v>
      </c>
      <c r="L57" s="50">
        <v>3875</v>
      </c>
      <c r="M57" s="66">
        <f t="shared" si="2"/>
        <v>968.75</v>
      </c>
      <c r="N57" s="50"/>
      <c r="O57" s="50">
        <v>2875</v>
      </c>
      <c r="P57" s="66">
        <f t="shared" si="3"/>
        <v>718.75</v>
      </c>
      <c r="Q57" s="65">
        <v>62</v>
      </c>
      <c r="R57" s="65">
        <v>5455</v>
      </c>
      <c r="S57" s="66">
        <f t="shared" si="4"/>
        <v>1363.75</v>
      </c>
      <c r="T57" s="65">
        <v>45</v>
      </c>
      <c r="U57" s="110">
        <v>4225</v>
      </c>
      <c r="V57" s="66">
        <f t="shared" si="5"/>
        <v>1056.25</v>
      </c>
      <c r="W57" s="110">
        <v>49</v>
      </c>
      <c r="X57" s="110">
        <v>3705</v>
      </c>
      <c r="Y57" s="66">
        <f t="shared" si="6"/>
        <v>926.25</v>
      </c>
      <c r="Z57" s="110">
        <v>107</v>
      </c>
      <c r="AA57" s="110">
        <v>11155</v>
      </c>
      <c r="AB57" s="66">
        <f t="shared" si="7"/>
        <v>2788.75</v>
      </c>
      <c r="AC57" s="65">
        <v>44</v>
      </c>
      <c r="AD57" s="110">
        <v>3145</v>
      </c>
      <c r="AE57" s="66">
        <f t="shared" si="8"/>
        <v>786.25</v>
      </c>
      <c r="AF57" s="110">
        <v>48</v>
      </c>
      <c r="AG57" s="110">
        <v>3615</v>
      </c>
      <c r="AH57" s="270">
        <f t="shared" si="9"/>
        <v>903.75</v>
      </c>
    </row>
    <row r="58" spans="1:34">
      <c r="A58" s="137"/>
      <c r="B58" s="48" t="s">
        <v>386</v>
      </c>
      <c r="C58" s="49" t="s">
        <v>387</v>
      </c>
      <c r="D58" s="52" t="str">
        <f>VLOOKUP(B58,Remark!J:L,3,0)</f>
        <v>BROM</v>
      </c>
      <c r="E58" s="52">
        <v>10</v>
      </c>
      <c r="F58" s="51">
        <v>1310</v>
      </c>
      <c r="G58" s="66">
        <f t="shared" si="0"/>
        <v>327.5</v>
      </c>
      <c r="H58" s="53">
        <v>35</v>
      </c>
      <c r="I58" s="53">
        <v>3065</v>
      </c>
      <c r="J58" s="66">
        <f t="shared" si="1"/>
        <v>766.25</v>
      </c>
      <c r="K58" s="53">
        <v>76</v>
      </c>
      <c r="L58" s="50">
        <v>8375</v>
      </c>
      <c r="M58" s="66">
        <f t="shared" si="2"/>
        <v>2093.75</v>
      </c>
      <c r="N58" s="50"/>
      <c r="O58" s="50">
        <v>6765</v>
      </c>
      <c r="P58" s="66">
        <f t="shared" si="3"/>
        <v>1691.25</v>
      </c>
      <c r="Q58" s="65">
        <v>60</v>
      </c>
      <c r="R58" s="65">
        <v>6050</v>
      </c>
      <c r="S58" s="66">
        <f t="shared" si="4"/>
        <v>1512.5</v>
      </c>
      <c r="T58" s="65">
        <v>51</v>
      </c>
      <c r="U58" s="110">
        <v>4465</v>
      </c>
      <c r="V58" s="66">
        <f t="shared" si="5"/>
        <v>1116.25</v>
      </c>
      <c r="W58" s="110">
        <v>51</v>
      </c>
      <c r="X58" s="110">
        <v>5015</v>
      </c>
      <c r="Y58" s="66">
        <f t="shared" si="6"/>
        <v>1253.75</v>
      </c>
      <c r="Z58" s="110">
        <v>72</v>
      </c>
      <c r="AA58" s="110">
        <v>5775</v>
      </c>
      <c r="AB58" s="66">
        <f t="shared" si="7"/>
        <v>1443.75</v>
      </c>
      <c r="AC58" s="65">
        <v>18</v>
      </c>
      <c r="AD58" s="110">
        <v>2040</v>
      </c>
      <c r="AE58" s="66">
        <f t="shared" si="8"/>
        <v>510</v>
      </c>
      <c r="AF58" s="110">
        <v>26</v>
      </c>
      <c r="AG58" s="110">
        <v>2525</v>
      </c>
      <c r="AH58" s="270">
        <f t="shared" si="9"/>
        <v>631.25</v>
      </c>
    </row>
    <row r="59" spans="1:34">
      <c r="A59" s="137"/>
      <c r="B59" s="48" t="s">
        <v>388</v>
      </c>
      <c r="C59" s="49" t="s">
        <v>389</v>
      </c>
      <c r="D59" s="52" t="str">
        <f>VLOOKUP(B59,Remark!J:L,3,0)</f>
        <v>BAPU</v>
      </c>
      <c r="E59" s="52">
        <v>27</v>
      </c>
      <c r="F59" s="51">
        <v>5185</v>
      </c>
      <c r="G59" s="66">
        <f t="shared" si="0"/>
        <v>1296.25</v>
      </c>
      <c r="H59" s="53">
        <v>19</v>
      </c>
      <c r="I59" s="53">
        <v>1625</v>
      </c>
      <c r="J59" s="66">
        <f t="shared" si="1"/>
        <v>406.25</v>
      </c>
      <c r="K59" s="53">
        <v>57</v>
      </c>
      <c r="L59" s="50">
        <v>6070</v>
      </c>
      <c r="M59" s="66">
        <f t="shared" si="2"/>
        <v>1517.5</v>
      </c>
      <c r="N59" s="50"/>
      <c r="O59" s="50">
        <v>5600</v>
      </c>
      <c r="P59" s="66">
        <f t="shared" si="3"/>
        <v>1400</v>
      </c>
      <c r="Q59" s="65">
        <v>81</v>
      </c>
      <c r="R59" s="65">
        <v>6990</v>
      </c>
      <c r="S59" s="66">
        <f t="shared" si="4"/>
        <v>1747.5</v>
      </c>
      <c r="T59" s="65">
        <v>87</v>
      </c>
      <c r="U59" s="110">
        <v>7365</v>
      </c>
      <c r="V59" s="66">
        <f t="shared" si="5"/>
        <v>1841.25</v>
      </c>
      <c r="W59" s="110">
        <v>122</v>
      </c>
      <c r="X59" s="110">
        <v>10660</v>
      </c>
      <c r="Y59" s="66">
        <f t="shared" si="6"/>
        <v>2665</v>
      </c>
      <c r="Z59" s="110">
        <v>105</v>
      </c>
      <c r="AA59" s="110">
        <v>9185</v>
      </c>
      <c r="AB59" s="66">
        <f t="shared" si="7"/>
        <v>2296.25</v>
      </c>
      <c r="AC59" s="65">
        <v>72</v>
      </c>
      <c r="AD59" s="110">
        <v>5770</v>
      </c>
      <c r="AE59" s="66">
        <f t="shared" si="8"/>
        <v>1442.5</v>
      </c>
      <c r="AF59" s="110">
        <v>80</v>
      </c>
      <c r="AG59" s="110">
        <v>6240</v>
      </c>
      <c r="AH59" s="270">
        <f t="shared" si="9"/>
        <v>1560</v>
      </c>
    </row>
    <row r="60" spans="1:34">
      <c r="A60" s="137"/>
      <c r="B60" s="48" t="s">
        <v>391</v>
      </c>
      <c r="C60" s="49" t="s">
        <v>392</v>
      </c>
      <c r="D60" s="52" t="str">
        <f>VLOOKUP(B60,Remark!J:L,3,0)</f>
        <v>MTNG</v>
      </c>
      <c r="E60" s="52">
        <v>4</v>
      </c>
      <c r="F60" s="51">
        <v>545</v>
      </c>
      <c r="G60" s="66">
        <f t="shared" si="0"/>
        <v>136.25</v>
      </c>
      <c r="H60" s="53">
        <v>40</v>
      </c>
      <c r="I60" s="53">
        <v>3515</v>
      </c>
      <c r="J60" s="66">
        <f t="shared" si="1"/>
        <v>878.75</v>
      </c>
      <c r="K60" s="53">
        <v>43</v>
      </c>
      <c r="L60" s="50">
        <v>4945</v>
      </c>
      <c r="M60" s="66">
        <f t="shared" si="2"/>
        <v>1236.25</v>
      </c>
      <c r="N60" s="50"/>
      <c r="O60" s="50">
        <v>7725</v>
      </c>
      <c r="P60" s="66">
        <f t="shared" si="3"/>
        <v>1931.25</v>
      </c>
      <c r="Q60" s="65">
        <v>55</v>
      </c>
      <c r="R60" s="65">
        <v>6400</v>
      </c>
      <c r="S60" s="66">
        <f t="shared" si="4"/>
        <v>1600</v>
      </c>
      <c r="T60" s="65">
        <v>54</v>
      </c>
      <c r="U60" s="110">
        <v>10175</v>
      </c>
      <c r="V60" s="66">
        <f t="shared" si="5"/>
        <v>2543.75</v>
      </c>
      <c r="W60" s="110">
        <v>39</v>
      </c>
      <c r="X60" s="110">
        <v>11180</v>
      </c>
      <c r="Y60" s="66">
        <f t="shared" si="6"/>
        <v>2795</v>
      </c>
      <c r="Z60" s="110">
        <v>127</v>
      </c>
      <c r="AA60" s="110">
        <v>13045</v>
      </c>
      <c r="AB60" s="66">
        <f t="shared" si="7"/>
        <v>3261.25</v>
      </c>
      <c r="AC60" s="65">
        <v>0</v>
      </c>
      <c r="AD60" s="110">
        <v>0</v>
      </c>
      <c r="AE60" s="66">
        <f t="shared" si="8"/>
        <v>0</v>
      </c>
      <c r="AF60" s="110">
        <v>0</v>
      </c>
      <c r="AG60" s="110">
        <v>0</v>
      </c>
      <c r="AH60" s="270">
        <f t="shared" si="9"/>
        <v>0</v>
      </c>
    </row>
    <row r="61" spans="1:34">
      <c r="A61" s="137"/>
      <c r="B61" s="48" t="s">
        <v>393</v>
      </c>
      <c r="C61" s="49" t="s">
        <v>394</v>
      </c>
      <c r="D61" s="52" t="str">
        <f>VLOOKUP(B61,Remark!J:L,3,0)</f>
        <v>NKAM</v>
      </c>
      <c r="E61" s="52">
        <v>3</v>
      </c>
      <c r="F61" s="51">
        <v>300</v>
      </c>
      <c r="G61" s="66">
        <f t="shared" si="0"/>
        <v>75</v>
      </c>
      <c r="H61" s="53">
        <v>10</v>
      </c>
      <c r="I61" s="53">
        <v>1460</v>
      </c>
      <c r="J61" s="66">
        <f t="shared" si="1"/>
        <v>365</v>
      </c>
      <c r="K61" s="53">
        <v>10</v>
      </c>
      <c r="L61" s="50">
        <v>960</v>
      </c>
      <c r="M61" s="66">
        <f t="shared" si="2"/>
        <v>240</v>
      </c>
      <c r="N61" s="50"/>
      <c r="O61" s="50">
        <v>2735</v>
      </c>
      <c r="P61" s="66">
        <f t="shared" si="3"/>
        <v>683.75</v>
      </c>
      <c r="Q61" s="65">
        <v>18</v>
      </c>
      <c r="R61" s="65">
        <v>1960</v>
      </c>
      <c r="S61" s="66">
        <f t="shared" si="4"/>
        <v>490</v>
      </c>
      <c r="T61" s="65">
        <v>14</v>
      </c>
      <c r="U61" s="110">
        <v>1540</v>
      </c>
      <c r="V61" s="66">
        <f t="shared" si="5"/>
        <v>385</v>
      </c>
      <c r="W61" s="110">
        <v>24</v>
      </c>
      <c r="X61" s="110">
        <v>1805</v>
      </c>
      <c r="Y61" s="66">
        <f t="shared" si="6"/>
        <v>451.25</v>
      </c>
      <c r="Z61" s="110">
        <v>16</v>
      </c>
      <c r="AA61" s="110">
        <v>1700</v>
      </c>
      <c r="AB61" s="66">
        <f t="shared" si="7"/>
        <v>425</v>
      </c>
      <c r="AC61" s="65">
        <v>15</v>
      </c>
      <c r="AD61" s="110">
        <v>1845</v>
      </c>
      <c r="AE61" s="66">
        <f t="shared" si="8"/>
        <v>461.25</v>
      </c>
      <c r="AF61" s="110">
        <v>21</v>
      </c>
      <c r="AG61" s="110">
        <v>2155</v>
      </c>
      <c r="AH61" s="270">
        <f t="shared" si="9"/>
        <v>538.75</v>
      </c>
    </row>
    <row r="62" spans="1:34">
      <c r="A62" s="141"/>
      <c r="B62" s="48" t="s">
        <v>395</v>
      </c>
      <c r="C62" s="49" t="s">
        <v>396</v>
      </c>
      <c r="D62" s="52" t="str">
        <f>VLOOKUP(B62,Remark!J:L,3,0)</f>
        <v>Kerry</v>
      </c>
      <c r="E62" s="50"/>
      <c r="F62" s="50"/>
      <c r="G62" s="66">
        <f t="shared" si="0"/>
        <v>0</v>
      </c>
      <c r="H62" s="53"/>
      <c r="I62" s="53"/>
      <c r="J62" s="66">
        <f t="shared" si="1"/>
        <v>0</v>
      </c>
      <c r="K62" s="53">
        <v>52</v>
      </c>
      <c r="L62" s="50">
        <v>4465</v>
      </c>
      <c r="M62" s="66">
        <f t="shared" si="2"/>
        <v>1116.25</v>
      </c>
      <c r="N62" s="50"/>
      <c r="O62" s="50">
        <v>4420</v>
      </c>
      <c r="P62" s="66">
        <f t="shared" si="3"/>
        <v>1105</v>
      </c>
      <c r="Q62" s="65">
        <v>45</v>
      </c>
      <c r="R62" s="65">
        <v>4610</v>
      </c>
      <c r="S62" s="66">
        <f t="shared" si="4"/>
        <v>1152.5</v>
      </c>
      <c r="T62" s="65">
        <v>42</v>
      </c>
      <c r="U62" s="110">
        <v>4085</v>
      </c>
      <c r="V62" s="66">
        <f t="shared" si="5"/>
        <v>1021.25</v>
      </c>
      <c r="W62" s="110">
        <v>26</v>
      </c>
      <c r="X62" s="110">
        <v>5480</v>
      </c>
      <c r="Y62" s="66">
        <f t="shared" si="6"/>
        <v>1370</v>
      </c>
      <c r="Z62" s="110">
        <v>56</v>
      </c>
      <c r="AA62" s="110">
        <v>4870</v>
      </c>
      <c r="AB62" s="66">
        <f t="shared" si="7"/>
        <v>1217.5</v>
      </c>
      <c r="AC62" s="65">
        <v>25</v>
      </c>
      <c r="AD62" s="110">
        <v>2895</v>
      </c>
      <c r="AE62" s="66">
        <f t="shared" si="8"/>
        <v>723.75</v>
      </c>
      <c r="AF62" s="110">
        <v>41</v>
      </c>
      <c r="AG62" s="110">
        <v>3255</v>
      </c>
      <c r="AH62" s="270">
        <f t="shared" si="9"/>
        <v>813.75</v>
      </c>
    </row>
    <row r="63" spans="1:34">
      <c r="A63" s="141"/>
      <c r="B63" s="48" t="s">
        <v>397</v>
      </c>
      <c r="C63" s="49" t="s">
        <v>398</v>
      </c>
      <c r="D63" s="52" t="str">
        <f>VLOOKUP(B63,Remark!J:L,3,0)</f>
        <v>MTNG</v>
      </c>
      <c r="E63" s="50"/>
      <c r="F63" s="50"/>
      <c r="G63" s="66">
        <f t="shared" si="0"/>
        <v>0</v>
      </c>
      <c r="H63" s="53">
        <v>15</v>
      </c>
      <c r="I63" s="53">
        <v>2095</v>
      </c>
      <c r="J63" s="66">
        <f t="shared" si="1"/>
        <v>523.75</v>
      </c>
      <c r="K63" s="53">
        <v>101</v>
      </c>
      <c r="L63" s="50">
        <v>11115</v>
      </c>
      <c r="M63" s="66">
        <f t="shared" si="2"/>
        <v>2778.75</v>
      </c>
      <c r="N63" s="50"/>
      <c r="O63" s="50">
        <v>12840</v>
      </c>
      <c r="P63" s="66">
        <f t="shared" si="3"/>
        <v>3210</v>
      </c>
      <c r="Q63" s="65">
        <v>106</v>
      </c>
      <c r="R63" s="65">
        <v>11710</v>
      </c>
      <c r="S63" s="66">
        <f t="shared" si="4"/>
        <v>2927.5</v>
      </c>
      <c r="T63" s="65">
        <v>119</v>
      </c>
      <c r="U63" s="110">
        <v>12210</v>
      </c>
      <c r="V63" s="66">
        <f t="shared" si="5"/>
        <v>3052.5</v>
      </c>
      <c r="W63" s="110">
        <v>157</v>
      </c>
      <c r="X63" s="110">
        <v>15035</v>
      </c>
      <c r="Y63" s="66">
        <f t="shared" si="6"/>
        <v>3758.75</v>
      </c>
      <c r="Z63" s="110">
        <v>151</v>
      </c>
      <c r="AA63" s="110">
        <v>12285</v>
      </c>
      <c r="AB63" s="66">
        <f t="shared" si="7"/>
        <v>3071.25</v>
      </c>
      <c r="AC63" s="65">
        <v>124</v>
      </c>
      <c r="AD63" s="110">
        <v>10240</v>
      </c>
      <c r="AE63" s="66">
        <f t="shared" si="8"/>
        <v>2560</v>
      </c>
      <c r="AF63" s="110">
        <v>137</v>
      </c>
      <c r="AG63" s="110">
        <v>12250</v>
      </c>
      <c r="AH63" s="270">
        <f t="shared" si="9"/>
        <v>3062.5</v>
      </c>
    </row>
    <row r="64" spans="1:34">
      <c r="A64" s="141"/>
      <c r="B64" s="48" t="s">
        <v>399</v>
      </c>
      <c r="C64" s="49" t="s">
        <v>400</v>
      </c>
      <c r="D64" s="52" t="str">
        <f>VLOOKUP(B64,Remark!J:L,3,0)</f>
        <v>BAPU</v>
      </c>
      <c r="E64" s="50"/>
      <c r="F64" s="50"/>
      <c r="G64" s="66">
        <f t="shared" si="0"/>
        <v>0</v>
      </c>
      <c r="H64" s="53">
        <v>26</v>
      </c>
      <c r="I64" s="53">
        <v>2205</v>
      </c>
      <c r="J64" s="66">
        <f t="shared" si="1"/>
        <v>551.25</v>
      </c>
      <c r="K64" s="53">
        <v>65</v>
      </c>
      <c r="L64" s="50">
        <v>4780</v>
      </c>
      <c r="M64" s="66">
        <f t="shared" si="2"/>
        <v>1195</v>
      </c>
      <c r="N64" s="50"/>
      <c r="O64" s="50">
        <v>7775</v>
      </c>
      <c r="P64" s="66">
        <f t="shared" si="3"/>
        <v>1943.75</v>
      </c>
      <c r="Q64" s="65">
        <v>153</v>
      </c>
      <c r="R64" s="65">
        <v>12845</v>
      </c>
      <c r="S64" s="66">
        <f t="shared" si="4"/>
        <v>3211.25</v>
      </c>
      <c r="T64" s="65">
        <v>317</v>
      </c>
      <c r="U64" s="110">
        <v>26775</v>
      </c>
      <c r="V64" s="66">
        <f t="shared" si="5"/>
        <v>6693.75</v>
      </c>
      <c r="W64" s="110">
        <v>285</v>
      </c>
      <c r="X64" s="110">
        <v>21950</v>
      </c>
      <c r="Y64" s="66">
        <f t="shared" si="6"/>
        <v>5487.5</v>
      </c>
      <c r="Z64" s="110">
        <v>301</v>
      </c>
      <c r="AA64" s="110">
        <v>22985</v>
      </c>
      <c r="AB64" s="66">
        <f t="shared" si="7"/>
        <v>5746.25</v>
      </c>
      <c r="AC64" s="65">
        <v>73</v>
      </c>
      <c r="AD64" s="110">
        <v>5910</v>
      </c>
      <c r="AE64" s="66">
        <f t="shared" si="8"/>
        <v>1477.5</v>
      </c>
      <c r="AF64" s="110">
        <v>143</v>
      </c>
      <c r="AG64" s="110">
        <v>10985</v>
      </c>
      <c r="AH64" s="270">
        <f t="shared" si="9"/>
        <v>2746.25</v>
      </c>
    </row>
    <row r="65" spans="1:34">
      <c r="A65" s="141"/>
      <c r="B65" s="48" t="s">
        <v>401</v>
      </c>
      <c r="C65" s="49" t="s">
        <v>402</v>
      </c>
      <c r="D65" s="52" t="str">
        <f>VLOOKUP(B65,Remark!J:L,3,0)</f>
        <v>BAPU</v>
      </c>
      <c r="E65" s="50"/>
      <c r="F65" s="50"/>
      <c r="G65" s="66">
        <f t="shared" si="0"/>
        <v>0</v>
      </c>
      <c r="H65" s="53">
        <v>38</v>
      </c>
      <c r="I65" s="53">
        <v>4495</v>
      </c>
      <c r="J65" s="66">
        <f t="shared" si="1"/>
        <v>1123.75</v>
      </c>
      <c r="K65" s="53">
        <v>122</v>
      </c>
      <c r="L65" s="50">
        <v>10445</v>
      </c>
      <c r="M65" s="66">
        <f t="shared" si="2"/>
        <v>2611.25</v>
      </c>
      <c r="N65" s="50"/>
      <c r="O65" s="50">
        <v>10825</v>
      </c>
      <c r="P65" s="66">
        <f t="shared" si="3"/>
        <v>2706.25</v>
      </c>
      <c r="Q65" s="65">
        <v>132</v>
      </c>
      <c r="R65" s="65">
        <v>12425</v>
      </c>
      <c r="S65" s="66">
        <f t="shared" si="4"/>
        <v>3106.25</v>
      </c>
      <c r="T65" s="65">
        <v>148</v>
      </c>
      <c r="U65" s="110">
        <v>13950</v>
      </c>
      <c r="V65" s="66">
        <f t="shared" si="5"/>
        <v>3487.5</v>
      </c>
      <c r="W65" s="110">
        <v>118</v>
      </c>
      <c r="X65" s="110">
        <v>11030</v>
      </c>
      <c r="Y65" s="66">
        <f t="shared" si="6"/>
        <v>2757.5</v>
      </c>
      <c r="Z65" s="110">
        <v>102</v>
      </c>
      <c r="AA65" s="110">
        <v>9905</v>
      </c>
      <c r="AB65" s="66">
        <f t="shared" si="7"/>
        <v>2476.25</v>
      </c>
      <c r="AC65" s="65">
        <v>98</v>
      </c>
      <c r="AD65" s="110">
        <v>10165</v>
      </c>
      <c r="AE65" s="66">
        <f t="shared" si="8"/>
        <v>2541.25</v>
      </c>
      <c r="AF65" s="110">
        <v>131</v>
      </c>
      <c r="AG65" s="110">
        <v>13005</v>
      </c>
      <c r="AH65" s="270">
        <f t="shared" si="9"/>
        <v>3251.25</v>
      </c>
    </row>
    <row r="66" spans="1:34">
      <c r="A66" s="141"/>
      <c r="B66" s="48" t="s">
        <v>403</v>
      </c>
      <c r="C66" s="49" t="s">
        <v>404</v>
      </c>
      <c r="D66" s="52" t="str">
        <f>VLOOKUP(B66,Remark!J:L,3,0)</f>
        <v>Kerry</v>
      </c>
      <c r="E66" s="50"/>
      <c r="F66" s="50"/>
      <c r="G66" s="66">
        <f t="shared" si="0"/>
        <v>0</v>
      </c>
      <c r="H66" s="53"/>
      <c r="I66" s="53"/>
      <c r="J66" s="66">
        <f t="shared" si="1"/>
        <v>0</v>
      </c>
      <c r="K66" s="53">
        <v>15</v>
      </c>
      <c r="L66" s="50">
        <v>1945</v>
      </c>
      <c r="M66" s="66">
        <f t="shared" si="2"/>
        <v>486.25</v>
      </c>
      <c r="N66" s="50"/>
      <c r="O66" s="50">
        <v>2355</v>
      </c>
      <c r="P66" s="66">
        <f t="shared" si="3"/>
        <v>588.75</v>
      </c>
      <c r="Q66" s="65">
        <v>46</v>
      </c>
      <c r="R66" s="65">
        <v>4870</v>
      </c>
      <c r="S66" s="66">
        <f t="shared" si="4"/>
        <v>1217.5</v>
      </c>
      <c r="T66" s="65">
        <v>34</v>
      </c>
      <c r="U66" s="110">
        <v>3215</v>
      </c>
      <c r="V66" s="66">
        <f t="shared" si="5"/>
        <v>803.75</v>
      </c>
      <c r="W66" s="110">
        <v>32</v>
      </c>
      <c r="X66" s="110">
        <v>3400</v>
      </c>
      <c r="Y66" s="66">
        <f t="shared" si="6"/>
        <v>850</v>
      </c>
      <c r="Z66" s="110">
        <v>40</v>
      </c>
      <c r="AA66" s="110">
        <v>4800</v>
      </c>
      <c r="AB66" s="66">
        <f t="shared" si="7"/>
        <v>1200</v>
      </c>
      <c r="AC66" s="65">
        <v>67</v>
      </c>
      <c r="AD66" s="110">
        <v>8255</v>
      </c>
      <c r="AE66" s="66">
        <f t="shared" si="8"/>
        <v>2063.75</v>
      </c>
      <c r="AF66" s="110">
        <v>73</v>
      </c>
      <c r="AG66" s="110">
        <v>6805</v>
      </c>
      <c r="AH66" s="270">
        <f t="shared" si="9"/>
        <v>1701.25</v>
      </c>
    </row>
    <row r="67" spans="1:34">
      <c r="A67" s="141"/>
      <c r="B67" s="48" t="s">
        <v>405</v>
      </c>
      <c r="C67" s="49" t="s">
        <v>406</v>
      </c>
      <c r="D67" s="52" t="str">
        <f>VLOOKUP(B67,Remark!J:L,3,0)</f>
        <v>BBON</v>
      </c>
      <c r="E67" s="50"/>
      <c r="F67" s="50"/>
      <c r="G67" s="66">
        <f t="shared" ref="G67:G130" si="10">F67*25%</f>
        <v>0</v>
      </c>
      <c r="H67" s="53">
        <v>51</v>
      </c>
      <c r="I67" s="53">
        <v>4880</v>
      </c>
      <c r="J67" s="66">
        <f t="shared" ref="J67:J130" si="11">I67*25%</f>
        <v>1220</v>
      </c>
      <c r="K67" s="53">
        <v>53</v>
      </c>
      <c r="L67" s="50">
        <v>4655</v>
      </c>
      <c r="M67" s="66">
        <f t="shared" ref="M67:M130" si="12">L67*25%</f>
        <v>1163.75</v>
      </c>
      <c r="N67" s="50"/>
      <c r="O67" s="50">
        <v>5270</v>
      </c>
      <c r="P67" s="66">
        <f t="shared" ref="P67:P130" si="13">O67*25%</f>
        <v>1317.5</v>
      </c>
      <c r="Q67" s="65">
        <v>80</v>
      </c>
      <c r="R67" s="65">
        <v>7755</v>
      </c>
      <c r="S67" s="66">
        <f t="shared" ref="S67:S130" si="14">R67*25%</f>
        <v>1938.75</v>
      </c>
      <c r="T67" s="65">
        <v>119</v>
      </c>
      <c r="U67" s="110">
        <v>9985</v>
      </c>
      <c r="V67" s="66">
        <f t="shared" si="5"/>
        <v>2496.25</v>
      </c>
      <c r="W67" s="110">
        <v>116</v>
      </c>
      <c r="X67" s="110">
        <v>11370</v>
      </c>
      <c r="Y67" s="66">
        <f t="shared" si="6"/>
        <v>2842.5</v>
      </c>
      <c r="Z67" s="110">
        <v>126</v>
      </c>
      <c r="AA67" s="110">
        <v>12065</v>
      </c>
      <c r="AB67" s="66">
        <f t="shared" si="7"/>
        <v>3016.25</v>
      </c>
      <c r="AC67" s="65">
        <v>72</v>
      </c>
      <c r="AD67" s="110">
        <v>6230</v>
      </c>
      <c r="AE67" s="66">
        <f t="shared" si="8"/>
        <v>1557.5</v>
      </c>
      <c r="AF67" s="110">
        <v>30</v>
      </c>
      <c r="AG67" s="110">
        <v>3290</v>
      </c>
      <c r="AH67" s="270">
        <f t="shared" si="9"/>
        <v>822.5</v>
      </c>
    </row>
    <row r="68" spans="1:34">
      <c r="A68" s="141"/>
      <c r="B68" s="48" t="s">
        <v>407</v>
      </c>
      <c r="C68" s="49" t="s">
        <v>408</v>
      </c>
      <c r="D68" s="52" t="str">
        <f>VLOOKUP(B68,Remark!J:L,3,0)</f>
        <v>NKAM</v>
      </c>
      <c r="E68" s="50"/>
      <c r="F68" s="50"/>
      <c r="G68" s="66">
        <f t="shared" si="10"/>
        <v>0</v>
      </c>
      <c r="H68" s="53">
        <v>40</v>
      </c>
      <c r="I68" s="53">
        <v>3015</v>
      </c>
      <c r="J68" s="66">
        <f t="shared" si="11"/>
        <v>753.75</v>
      </c>
      <c r="K68" s="53">
        <v>53</v>
      </c>
      <c r="L68" s="50">
        <v>4870</v>
      </c>
      <c r="M68" s="66">
        <f t="shared" si="12"/>
        <v>1217.5</v>
      </c>
      <c r="N68" s="50"/>
      <c r="O68" s="50">
        <v>3720</v>
      </c>
      <c r="P68" s="66">
        <f t="shared" si="13"/>
        <v>930</v>
      </c>
      <c r="Q68" s="65">
        <v>32</v>
      </c>
      <c r="R68" s="65">
        <v>2570</v>
      </c>
      <c r="S68" s="66">
        <f t="shared" si="14"/>
        <v>642.5</v>
      </c>
      <c r="T68" s="65">
        <v>47</v>
      </c>
      <c r="U68" s="110">
        <v>4245</v>
      </c>
      <c r="V68" s="66">
        <f t="shared" ref="V68:V131" si="15">U68*25%</f>
        <v>1061.25</v>
      </c>
      <c r="W68" s="110">
        <v>51</v>
      </c>
      <c r="X68" s="110">
        <v>4515</v>
      </c>
      <c r="Y68" s="66">
        <f t="shared" ref="Y68:Y131" si="16">X68*25%</f>
        <v>1128.75</v>
      </c>
      <c r="Z68" s="110">
        <v>81</v>
      </c>
      <c r="AA68" s="110">
        <v>7560</v>
      </c>
      <c r="AB68" s="66">
        <f t="shared" ref="AB68:AB131" si="17">AA68*25%</f>
        <v>1890</v>
      </c>
      <c r="AC68" s="65">
        <v>98</v>
      </c>
      <c r="AD68" s="110">
        <v>7790</v>
      </c>
      <c r="AE68" s="66">
        <f t="shared" ref="AE68:AE131" si="18">AD68*25%</f>
        <v>1947.5</v>
      </c>
      <c r="AF68" s="110">
        <v>118</v>
      </c>
      <c r="AG68" s="110">
        <v>9125</v>
      </c>
      <c r="AH68" s="270">
        <f t="shared" ref="AH68:AH131" si="19">AG68*25%</f>
        <v>2281.25</v>
      </c>
    </row>
    <row r="69" spans="1:34">
      <c r="A69" s="141"/>
      <c r="B69" s="48" t="s">
        <v>409</v>
      </c>
      <c r="C69" s="49" t="s">
        <v>410</v>
      </c>
      <c r="D69" s="52" t="str">
        <f>VLOOKUP(B69,Remark!J:L,3,0)</f>
        <v>Kerry</v>
      </c>
      <c r="E69" s="50"/>
      <c r="F69" s="50"/>
      <c r="G69" s="66">
        <f t="shared" si="10"/>
        <v>0</v>
      </c>
      <c r="H69" s="53"/>
      <c r="I69" s="53"/>
      <c r="J69" s="66">
        <f t="shared" si="11"/>
        <v>0</v>
      </c>
      <c r="K69" s="53">
        <v>79</v>
      </c>
      <c r="L69" s="50">
        <v>8805</v>
      </c>
      <c r="M69" s="66">
        <f t="shared" si="12"/>
        <v>2201.25</v>
      </c>
      <c r="N69" s="50"/>
      <c r="O69" s="50">
        <v>17280</v>
      </c>
      <c r="P69" s="66">
        <f t="shared" si="13"/>
        <v>4320</v>
      </c>
      <c r="Q69" s="65">
        <v>149</v>
      </c>
      <c r="R69" s="65">
        <v>16850</v>
      </c>
      <c r="S69" s="66">
        <f t="shared" si="14"/>
        <v>4212.5</v>
      </c>
      <c r="T69" s="65">
        <v>177</v>
      </c>
      <c r="U69" s="110">
        <v>18850</v>
      </c>
      <c r="V69" s="66">
        <f t="shared" si="15"/>
        <v>4712.5</v>
      </c>
      <c r="W69" s="110">
        <v>183</v>
      </c>
      <c r="X69" s="110">
        <v>18115</v>
      </c>
      <c r="Y69" s="66">
        <f t="shared" si="16"/>
        <v>4528.75</v>
      </c>
      <c r="Z69" s="110">
        <v>208</v>
      </c>
      <c r="AA69" s="110">
        <v>20595</v>
      </c>
      <c r="AB69" s="66">
        <f t="shared" si="17"/>
        <v>5148.75</v>
      </c>
      <c r="AC69" s="65">
        <v>211</v>
      </c>
      <c r="AD69" s="110">
        <v>21700</v>
      </c>
      <c r="AE69" s="66">
        <f t="shared" si="18"/>
        <v>5425</v>
      </c>
      <c r="AF69" s="110">
        <v>224</v>
      </c>
      <c r="AG69" s="110">
        <v>22015</v>
      </c>
      <c r="AH69" s="270">
        <f t="shared" si="19"/>
        <v>5503.75</v>
      </c>
    </row>
    <row r="70" spans="1:34">
      <c r="A70" s="141"/>
      <c r="B70" s="48" t="s">
        <v>411</v>
      </c>
      <c r="C70" s="49" t="s">
        <v>412</v>
      </c>
      <c r="D70" s="52" t="str">
        <f>VLOOKUP(B70,Remark!J:L,3,0)</f>
        <v>Kerry</v>
      </c>
      <c r="E70" s="50"/>
      <c r="F70" s="50"/>
      <c r="G70" s="66">
        <f t="shared" si="10"/>
        <v>0</v>
      </c>
      <c r="H70" s="53"/>
      <c r="I70" s="53"/>
      <c r="J70" s="66">
        <f t="shared" si="11"/>
        <v>0</v>
      </c>
      <c r="K70" s="53">
        <v>29</v>
      </c>
      <c r="L70" s="50">
        <v>2485</v>
      </c>
      <c r="M70" s="66">
        <f t="shared" si="12"/>
        <v>621.25</v>
      </c>
      <c r="N70" s="50"/>
      <c r="O70" s="50">
        <v>6100</v>
      </c>
      <c r="P70" s="66">
        <f t="shared" si="13"/>
        <v>1525</v>
      </c>
      <c r="Q70" s="65">
        <v>45</v>
      </c>
      <c r="R70" s="65">
        <v>5200</v>
      </c>
      <c r="S70" s="66">
        <f t="shared" si="14"/>
        <v>1300</v>
      </c>
      <c r="T70" s="65">
        <v>57</v>
      </c>
      <c r="U70" s="110">
        <v>6355</v>
      </c>
      <c r="V70" s="66">
        <f t="shared" si="15"/>
        <v>1588.75</v>
      </c>
      <c r="W70" s="110">
        <v>59</v>
      </c>
      <c r="X70" s="110">
        <v>5200</v>
      </c>
      <c r="Y70" s="66">
        <f t="shared" si="16"/>
        <v>1300</v>
      </c>
      <c r="Z70" s="110">
        <v>69</v>
      </c>
      <c r="AA70" s="110">
        <v>7165</v>
      </c>
      <c r="AB70" s="66">
        <f t="shared" si="17"/>
        <v>1791.25</v>
      </c>
      <c r="AC70" s="65">
        <v>55</v>
      </c>
      <c r="AD70" s="110">
        <v>5920</v>
      </c>
      <c r="AE70" s="66">
        <f t="shared" si="18"/>
        <v>1480</v>
      </c>
      <c r="AF70" s="110">
        <v>83</v>
      </c>
      <c r="AG70" s="110">
        <v>7410</v>
      </c>
      <c r="AH70" s="270">
        <f t="shared" si="19"/>
        <v>1852.5</v>
      </c>
    </row>
    <row r="71" spans="1:34">
      <c r="A71" s="142"/>
      <c r="B71" s="48" t="s">
        <v>413</v>
      </c>
      <c r="C71" s="49" t="s">
        <v>414</v>
      </c>
      <c r="D71" s="52" t="str">
        <f>VLOOKUP(B71,Remark!J:L,3,0)</f>
        <v>TNON</v>
      </c>
      <c r="E71" s="50"/>
      <c r="F71" s="50"/>
      <c r="G71" s="66">
        <f t="shared" si="10"/>
        <v>0</v>
      </c>
      <c r="H71" s="53">
        <v>140</v>
      </c>
      <c r="I71" s="53">
        <v>16880</v>
      </c>
      <c r="J71" s="66">
        <f t="shared" si="11"/>
        <v>4220</v>
      </c>
      <c r="K71" s="53">
        <v>239</v>
      </c>
      <c r="L71" s="50">
        <v>25525</v>
      </c>
      <c r="M71" s="66">
        <f t="shared" si="12"/>
        <v>6381.25</v>
      </c>
      <c r="N71" s="50"/>
      <c r="O71" s="50">
        <v>22935</v>
      </c>
      <c r="P71" s="66">
        <f t="shared" si="13"/>
        <v>5733.75</v>
      </c>
      <c r="Q71" s="65">
        <v>276</v>
      </c>
      <c r="R71" s="65">
        <v>35220</v>
      </c>
      <c r="S71" s="66">
        <f t="shared" si="14"/>
        <v>8805</v>
      </c>
      <c r="T71" s="65">
        <v>315</v>
      </c>
      <c r="U71" s="110">
        <v>39230</v>
      </c>
      <c r="V71" s="66">
        <f t="shared" si="15"/>
        <v>9807.5</v>
      </c>
      <c r="W71" s="110">
        <v>321</v>
      </c>
      <c r="X71" s="110">
        <v>40280</v>
      </c>
      <c r="Y71" s="66">
        <f t="shared" si="16"/>
        <v>10070</v>
      </c>
      <c r="Z71" s="110">
        <v>329</v>
      </c>
      <c r="AA71" s="110">
        <v>43390</v>
      </c>
      <c r="AB71" s="66">
        <f t="shared" si="17"/>
        <v>10847.5</v>
      </c>
      <c r="AC71" s="65">
        <v>295</v>
      </c>
      <c r="AD71" s="110">
        <v>32725</v>
      </c>
      <c r="AE71" s="66">
        <f t="shared" si="18"/>
        <v>8181.25</v>
      </c>
      <c r="AF71" s="110">
        <v>322</v>
      </c>
      <c r="AG71" s="110">
        <v>37595</v>
      </c>
      <c r="AH71" s="270">
        <f t="shared" si="19"/>
        <v>9398.75</v>
      </c>
    </row>
    <row r="72" spans="1:34">
      <c r="A72" s="142"/>
      <c r="B72" s="48" t="s">
        <v>415</v>
      </c>
      <c r="C72" s="49" t="s">
        <v>416</v>
      </c>
      <c r="D72" s="52" t="str">
        <f>VLOOKUP(B72,Remark!J:L,3,0)</f>
        <v>Kerry</v>
      </c>
      <c r="E72" s="50"/>
      <c r="F72" s="50"/>
      <c r="G72" s="66">
        <f t="shared" si="10"/>
        <v>0</v>
      </c>
      <c r="H72" s="53"/>
      <c r="I72" s="53"/>
      <c r="J72" s="66">
        <f t="shared" si="11"/>
        <v>0</v>
      </c>
      <c r="K72" s="53">
        <v>149</v>
      </c>
      <c r="L72" s="50">
        <v>12605</v>
      </c>
      <c r="M72" s="66">
        <f t="shared" si="12"/>
        <v>3151.25</v>
      </c>
      <c r="N72" s="50"/>
      <c r="O72" s="50">
        <v>13440</v>
      </c>
      <c r="P72" s="66">
        <f t="shared" si="13"/>
        <v>3360</v>
      </c>
      <c r="Q72" s="65">
        <v>117</v>
      </c>
      <c r="R72" s="65">
        <v>15580</v>
      </c>
      <c r="S72" s="66">
        <f t="shared" si="14"/>
        <v>3895</v>
      </c>
      <c r="T72" s="65">
        <v>99</v>
      </c>
      <c r="U72" s="110">
        <v>11110</v>
      </c>
      <c r="V72" s="66">
        <f t="shared" si="15"/>
        <v>2777.5</v>
      </c>
      <c r="W72" s="110">
        <v>89</v>
      </c>
      <c r="X72" s="110">
        <v>10695</v>
      </c>
      <c r="Y72" s="66">
        <f t="shared" si="16"/>
        <v>2673.75</v>
      </c>
      <c r="Z72" s="110">
        <v>141</v>
      </c>
      <c r="AA72" s="110">
        <v>16775</v>
      </c>
      <c r="AB72" s="66">
        <f t="shared" si="17"/>
        <v>4193.75</v>
      </c>
      <c r="AC72" s="65">
        <v>169</v>
      </c>
      <c r="AD72" s="110">
        <v>19175</v>
      </c>
      <c r="AE72" s="66">
        <f t="shared" si="18"/>
        <v>4793.75</v>
      </c>
      <c r="AF72" s="110">
        <v>225</v>
      </c>
      <c r="AG72" s="110">
        <v>23765</v>
      </c>
      <c r="AH72" s="270">
        <f t="shared" si="19"/>
        <v>5941.25</v>
      </c>
    </row>
    <row r="73" spans="1:34">
      <c r="A73" s="142"/>
      <c r="B73" s="48" t="s">
        <v>417</v>
      </c>
      <c r="C73" s="49" t="s">
        <v>418</v>
      </c>
      <c r="D73" s="52" t="str">
        <f>VLOOKUP(B73,Remark!J:L,3,0)</f>
        <v>BBON</v>
      </c>
      <c r="E73" s="50"/>
      <c r="F73" s="50"/>
      <c r="G73" s="66">
        <f t="shared" si="10"/>
        <v>0</v>
      </c>
      <c r="H73" s="53">
        <v>8</v>
      </c>
      <c r="I73" s="53">
        <v>1350</v>
      </c>
      <c r="J73" s="66">
        <f t="shared" si="11"/>
        <v>337.5</v>
      </c>
      <c r="K73" s="53">
        <v>1</v>
      </c>
      <c r="L73" s="50">
        <v>150</v>
      </c>
      <c r="M73" s="66">
        <f t="shared" si="12"/>
        <v>37.5</v>
      </c>
      <c r="N73" s="50"/>
      <c r="O73" s="50">
        <v>890</v>
      </c>
      <c r="P73" s="66">
        <f t="shared" si="13"/>
        <v>222.5</v>
      </c>
      <c r="Q73" s="65">
        <v>6</v>
      </c>
      <c r="R73" s="65">
        <v>1020</v>
      </c>
      <c r="S73" s="66">
        <f t="shared" si="14"/>
        <v>255</v>
      </c>
      <c r="T73" s="65">
        <v>11</v>
      </c>
      <c r="U73" s="110">
        <v>1635</v>
      </c>
      <c r="V73" s="66">
        <f t="shared" si="15"/>
        <v>408.75</v>
      </c>
      <c r="W73" s="110">
        <v>2</v>
      </c>
      <c r="X73" s="110">
        <v>400</v>
      </c>
      <c r="Y73" s="66">
        <f t="shared" si="16"/>
        <v>100</v>
      </c>
      <c r="Z73" s="110">
        <v>0</v>
      </c>
      <c r="AA73" s="110">
        <v>0</v>
      </c>
      <c r="AB73" s="66">
        <f t="shared" si="17"/>
        <v>0</v>
      </c>
      <c r="AC73" s="65">
        <v>1</v>
      </c>
      <c r="AD73" s="110">
        <v>190</v>
      </c>
      <c r="AE73" s="66">
        <f t="shared" si="18"/>
        <v>47.5</v>
      </c>
      <c r="AF73" s="110">
        <v>0</v>
      </c>
      <c r="AG73" s="110">
        <v>0</v>
      </c>
      <c r="AH73" s="270">
        <f t="shared" si="19"/>
        <v>0</v>
      </c>
    </row>
    <row r="74" spans="1:34">
      <c r="A74" s="142"/>
      <c r="B74" s="48" t="s">
        <v>419</v>
      </c>
      <c r="C74" s="49" t="s">
        <v>420</v>
      </c>
      <c r="D74" s="52" t="str">
        <f>VLOOKUP(B74,Remark!J:L,3,0)</f>
        <v>Kerry</v>
      </c>
      <c r="E74" s="50"/>
      <c r="F74" s="50"/>
      <c r="G74" s="66">
        <f t="shared" si="10"/>
        <v>0</v>
      </c>
      <c r="H74" s="53"/>
      <c r="I74" s="53"/>
      <c r="J74" s="66">
        <f t="shared" si="11"/>
        <v>0</v>
      </c>
      <c r="K74" s="53">
        <v>21</v>
      </c>
      <c r="L74" s="50">
        <v>1375</v>
      </c>
      <c r="M74" s="66">
        <f t="shared" si="12"/>
        <v>343.75</v>
      </c>
      <c r="N74" s="50"/>
      <c r="O74" s="50">
        <v>2805</v>
      </c>
      <c r="P74" s="66">
        <f t="shared" si="13"/>
        <v>701.25</v>
      </c>
      <c r="Q74" s="65">
        <v>23</v>
      </c>
      <c r="R74" s="65">
        <v>2575</v>
      </c>
      <c r="S74" s="66">
        <f t="shared" si="14"/>
        <v>643.75</v>
      </c>
      <c r="T74" s="65">
        <v>18</v>
      </c>
      <c r="U74" s="110">
        <v>1870</v>
      </c>
      <c r="V74" s="66">
        <f t="shared" si="15"/>
        <v>467.5</v>
      </c>
      <c r="W74" s="110">
        <v>5</v>
      </c>
      <c r="X74" s="110">
        <v>350</v>
      </c>
      <c r="Y74" s="66">
        <f t="shared" si="16"/>
        <v>87.5</v>
      </c>
      <c r="Z74" s="110">
        <v>1</v>
      </c>
      <c r="AA74" s="110">
        <v>100</v>
      </c>
      <c r="AB74" s="66">
        <f t="shared" si="17"/>
        <v>25</v>
      </c>
      <c r="AC74" s="65">
        <v>33</v>
      </c>
      <c r="AD74" s="110">
        <v>4845</v>
      </c>
      <c r="AE74" s="66">
        <f t="shared" si="18"/>
        <v>1211.25</v>
      </c>
      <c r="AF74" s="110">
        <v>23</v>
      </c>
      <c r="AG74" s="110">
        <v>3040</v>
      </c>
      <c r="AH74" s="270">
        <f t="shared" si="19"/>
        <v>760</v>
      </c>
    </row>
    <row r="75" spans="1:34">
      <c r="A75" s="142"/>
      <c r="B75" s="48" t="s">
        <v>421</v>
      </c>
      <c r="C75" s="49" t="s">
        <v>422</v>
      </c>
      <c r="D75" s="52" t="str">
        <f>VLOOKUP(B75,Remark!J:L,3,0)</f>
        <v>SUKS</v>
      </c>
      <c r="E75" s="50"/>
      <c r="F75" s="50"/>
      <c r="G75" s="66">
        <f t="shared" si="10"/>
        <v>0</v>
      </c>
      <c r="H75" s="53">
        <v>4</v>
      </c>
      <c r="I75" s="53">
        <v>380</v>
      </c>
      <c r="J75" s="66">
        <f t="shared" si="11"/>
        <v>95</v>
      </c>
      <c r="K75" s="53">
        <v>17</v>
      </c>
      <c r="L75" s="50">
        <v>1010</v>
      </c>
      <c r="M75" s="66">
        <f t="shared" si="12"/>
        <v>252.5</v>
      </c>
      <c r="N75" s="50"/>
      <c r="O75" s="50">
        <v>2050</v>
      </c>
      <c r="P75" s="66">
        <f t="shared" si="13"/>
        <v>512.5</v>
      </c>
      <c r="Q75" s="65">
        <v>17</v>
      </c>
      <c r="R75" s="65">
        <v>1310</v>
      </c>
      <c r="S75" s="66">
        <f t="shared" si="14"/>
        <v>327.5</v>
      </c>
      <c r="T75" s="65">
        <v>30</v>
      </c>
      <c r="U75" s="110">
        <v>2160</v>
      </c>
      <c r="V75" s="66">
        <f t="shared" si="15"/>
        <v>540</v>
      </c>
      <c r="W75" s="110">
        <v>51</v>
      </c>
      <c r="X75" s="110">
        <v>3985</v>
      </c>
      <c r="Y75" s="66">
        <f t="shared" si="16"/>
        <v>996.25</v>
      </c>
      <c r="Z75" s="110">
        <v>34</v>
      </c>
      <c r="AA75" s="110">
        <v>2770</v>
      </c>
      <c r="AB75" s="66">
        <f t="shared" si="17"/>
        <v>692.5</v>
      </c>
      <c r="AC75" s="65">
        <v>33</v>
      </c>
      <c r="AD75" s="110">
        <v>2340</v>
      </c>
      <c r="AE75" s="66">
        <f t="shared" si="18"/>
        <v>585</v>
      </c>
      <c r="AF75" s="110">
        <v>40</v>
      </c>
      <c r="AG75" s="110">
        <v>3010</v>
      </c>
      <c r="AH75" s="270">
        <f t="shared" si="19"/>
        <v>752.5</v>
      </c>
    </row>
    <row r="76" spans="1:34">
      <c r="A76" s="142"/>
      <c r="B76" s="48" t="s">
        <v>423</v>
      </c>
      <c r="C76" s="49" t="s">
        <v>424</v>
      </c>
      <c r="D76" s="52" t="str">
        <f>VLOOKUP(B76,Remark!J:L,3,0)</f>
        <v>TSIT</v>
      </c>
      <c r="E76" s="50"/>
      <c r="F76" s="50"/>
      <c r="G76" s="66">
        <f t="shared" si="10"/>
        <v>0</v>
      </c>
      <c r="H76" s="53">
        <v>32</v>
      </c>
      <c r="I76" s="53">
        <v>3000</v>
      </c>
      <c r="J76" s="66">
        <f t="shared" si="11"/>
        <v>750</v>
      </c>
      <c r="K76" s="53">
        <v>15</v>
      </c>
      <c r="L76" s="50">
        <v>1280</v>
      </c>
      <c r="M76" s="66">
        <f t="shared" si="12"/>
        <v>320</v>
      </c>
      <c r="N76" s="50"/>
      <c r="O76" s="50">
        <v>3485</v>
      </c>
      <c r="P76" s="66">
        <f t="shared" si="13"/>
        <v>871.25</v>
      </c>
      <c r="Q76" s="65">
        <v>92</v>
      </c>
      <c r="R76" s="65">
        <v>8510</v>
      </c>
      <c r="S76" s="66">
        <f t="shared" si="14"/>
        <v>2127.5</v>
      </c>
      <c r="T76" s="65">
        <v>77</v>
      </c>
      <c r="U76" s="110">
        <v>7265</v>
      </c>
      <c r="V76" s="66">
        <f t="shared" si="15"/>
        <v>1816.25</v>
      </c>
      <c r="W76" s="110">
        <v>72</v>
      </c>
      <c r="X76" s="110">
        <v>6705</v>
      </c>
      <c r="Y76" s="66">
        <f t="shared" si="16"/>
        <v>1676.25</v>
      </c>
      <c r="Z76" s="110">
        <v>100</v>
      </c>
      <c r="AA76" s="110">
        <v>8145</v>
      </c>
      <c r="AB76" s="66">
        <f t="shared" si="17"/>
        <v>2036.25</v>
      </c>
      <c r="AC76" s="65">
        <v>43</v>
      </c>
      <c r="AD76" s="110">
        <v>3640</v>
      </c>
      <c r="AE76" s="66">
        <f t="shared" si="18"/>
        <v>910</v>
      </c>
      <c r="AF76" s="110">
        <v>42</v>
      </c>
      <c r="AG76" s="110">
        <v>3210</v>
      </c>
      <c r="AH76" s="270">
        <f t="shared" si="19"/>
        <v>802.5</v>
      </c>
    </row>
    <row r="77" spans="1:34">
      <c r="A77" s="142"/>
      <c r="B77" s="48" t="s">
        <v>425</v>
      </c>
      <c r="C77" s="49" t="s">
        <v>426</v>
      </c>
      <c r="D77" s="52" t="str">
        <f>VLOOKUP(B77,Remark!J:L,3,0)</f>
        <v>CHC4</v>
      </c>
      <c r="E77" s="50"/>
      <c r="F77" s="50"/>
      <c r="G77" s="66">
        <f t="shared" si="10"/>
        <v>0</v>
      </c>
      <c r="H77" s="53">
        <v>71</v>
      </c>
      <c r="I77" s="53">
        <v>6410</v>
      </c>
      <c r="J77" s="66">
        <f t="shared" si="11"/>
        <v>1602.5</v>
      </c>
      <c r="K77" s="53">
        <v>27</v>
      </c>
      <c r="L77" s="50">
        <v>3010</v>
      </c>
      <c r="M77" s="66">
        <f t="shared" si="12"/>
        <v>752.5</v>
      </c>
      <c r="N77" s="50"/>
      <c r="O77" s="50">
        <v>4055</v>
      </c>
      <c r="P77" s="66">
        <f t="shared" si="13"/>
        <v>1013.75</v>
      </c>
      <c r="Q77" s="65">
        <v>83</v>
      </c>
      <c r="R77" s="65">
        <v>7970</v>
      </c>
      <c r="S77" s="66">
        <f t="shared" si="14"/>
        <v>1992.5</v>
      </c>
      <c r="T77" s="65">
        <v>73</v>
      </c>
      <c r="U77" s="110">
        <v>7535</v>
      </c>
      <c r="V77" s="66">
        <f t="shared" si="15"/>
        <v>1883.75</v>
      </c>
      <c r="W77" s="110">
        <v>60</v>
      </c>
      <c r="X77" s="110">
        <v>6810</v>
      </c>
      <c r="Y77" s="66">
        <f t="shared" si="16"/>
        <v>1702.5</v>
      </c>
      <c r="Z77" s="110">
        <v>110</v>
      </c>
      <c r="AA77" s="110">
        <v>9520</v>
      </c>
      <c r="AB77" s="66">
        <f t="shared" si="17"/>
        <v>2380</v>
      </c>
      <c r="AC77" s="65">
        <v>105</v>
      </c>
      <c r="AD77" s="110">
        <v>11170</v>
      </c>
      <c r="AE77" s="66">
        <f t="shared" si="18"/>
        <v>2792.5</v>
      </c>
      <c r="AF77" s="110">
        <v>96</v>
      </c>
      <c r="AG77" s="110">
        <v>7620</v>
      </c>
      <c r="AH77" s="270">
        <f t="shared" si="19"/>
        <v>1905</v>
      </c>
    </row>
    <row r="78" spans="1:34">
      <c r="A78" s="142"/>
      <c r="B78" s="48" t="s">
        <v>427</v>
      </c>
      <c r="C78" s="49" t="s">
        <v>428</v>
      </c>
      <c r="D78" s="52" t="str">
        <f>VLOOKUP(B78,Remark!J:L,3,0)</f>
        <v>Kerry</v>
      </c>
      <c r="E78" s="50"/>
      <c r="F78" s="50"/>
      <c r="G78" s="66">
        <f t="shared" si="10"/>
        <v>0</v>
      </c>
      <c r="H78" s="53"/>
      <c r="I78" s="53"/>
      <c r="J78" s="66">
        <f t="shared" si="11"/>
        <v>0</v>
      </c>
      <c r="K78" s="53">
        <v>61</v>
      </c>
      <c r="L78" s="50">
        <v>6525</v>
      </c>
      <c r="M78" s="66">
        <f t="shared" si="12"/>
        <v>1631.25</v>
      </c>
      <c r="N78" s="50"/>
      <c r="O78" s="50">
        <v>5590</v>
      </c>
      <c r="P78" s="66">
        <f t="shared" si="13"/>
        <v>1397.5</v>
      </c>
      <c r="Q78" s="65">
        <v>63</v>
      </c>
      <c r="R78" s="65">
        <v>4520</v>
      </c>
      <c r="S78" s="66">
        <f t="shared" si="14"/>
        <v>1130</v>
      </c>
      <c r="T78" s="65">
        <v>88</v>
      </c>
      <c r="U78" s="110">
        <v>7840</v>
      </c>
      <c r="V78" s="66">
        <f t="shared" si="15"/>
        <v>1960</v>
      </c>
      <c r="W78" s="110">
        <v>25</v>
      </c>
      <c r="X78" s="110">
        <v>4320</v>
      </c>
      <c r="Y78" s="66">
        <f t="shared" si="16"/>
        <v>1080</v>
      </c>
      <c r="Z78" s="110">
        <v>47</v>
      </c>
      <c r="AA78" s="110">
        <v>5115</v>
      </c>
      <c r="AB78" s="66">
        <f t="shared" si="17"/>
        <v>1278.75</v>
      </c>
      <c r="AC78" s="65">
        <v>32</v>
      </c>
      <c r="AD78" s="110">
        <v>2670</v>
      </c>
      <c r="AE78" s="66">
        <f t="shared" si="18"/>
        <v>667.5</v>
      </c>
      <c r="AF78" s="110">
        <v>35</v>
      </c>
      <c r="AG78" s="110">
        <v>3350</v>
      </c>
      <c r="AH78" s="270">
        <f t="shared" si="19"/>
        <v>837.5</v>
      </c>
    </row>
    <row r="79" spans="1:34">
      <c r="A79" s="142"/>
      <c r="B79" s="48" t="s">
        <v>429</v>
      </c>
      <c r="C79" s="49" t="s">
        <v>430</v>
      </c>
      <c r="D79" s="52" t="str">
        <f>VLOOKUP(B79,Remark!J:L,3,0)</f>
        <v>Kerry</v>
      </c>
      <c r="E79" s="50"/>
      <c r="F79" s="50"/>
      <c r="G79" s="66">
        <f t="shared" si="10"/>
        <v>0</v>
      </c>
      <c r="H79" s="53"/>
      <c r="I79" s="53"/>
      <c r="J79" s="66">
        <f t="shared" si="11"/>
        <v>0</v>
      </c>
      <c r="K79" s="53">
        <v>234</v>
      </c>
      <c r="L79" s="50">
        <v>21325</v>
      </c>
      <c r="M79" s="66">
        <f t="shared" si="12"/>
        <v>5331.25</v>
      </c>
      <c r="N79" s="50"/>
      <c r="O79" s="50">
        <v>32725</v>
      </c>
      <c r="P79" s="66">
        <f t="shared" si="13"/>
        <v>8181.25</v>
      </c>
      <c r="Q79" s="65">
        <v>306</v>
      </c>
      <c r="R79" s="65">
        <v>30775</v>
      </c>
      <c r="S79" s="66">
        <f t="shared" si="14"/>
        <v>7693.75</v>
      </c>
      <c r="T79" s="65">
        <v>314</v>
      </c>
      <c r="U79" s="110">
        <v>43620</v>
      </c>
      <c r="V79" s="66">
        <f t="shared" si="15"/>
        <v>10905</v>
      </c>
      <c r="W79" s="110">
        <v>156</v>
      </c>
      <c r="X79" s="110">
        <v>72270</v>
      </c>
      <c r="Y79" s="66">
        <f t="shared" si="16"/>
        <v>18067.5</v>
      </c>
      <c r="Z79" s="110">
        <v>663</v>
      </c>
      <c r="AA79" s="110">
        <v>69340</v>
      </c>
      <c r="AB79" s="66">
        <f t="shared" si="17"/>
        <v>17335</v>
      </c>
      <c r="AC79" s="65">
        <v>555</v>
      </c>
      <c r="AD79" s="110">
        <v>55940</v>
      </c>
      <c r="AE79" s="66">
        <f t="shared" si="18"/>
        <v>13985</v>
      </c>
      <c r="AF79" s="110">
        <v>684</v>
      </c>
      <c r="AG79" s="110">
        <v>76385</v>
      </c>
      <c r="AH79" s="270">
        <f t="shared" si="19"/>
        <v>19096.25</v>
      </c>
    </row>
    <row r="80" spans="1:34">
      <c r="A80" s="142"/>
      <c r="B80" s="48" t="s">
        <v>431</v>
      </c>
      <c r="C80" s="49" t="s">
        <v>432</v>
      </c>
      <c r="D80" s="52" t="str">
        <f>VLOOKUP(B80,Remark!J:L,3,0)</f>
        <v>TEPA</v>
      </c>
      <c r="E80" s="50"/>
      <c r="F80" s="50"/>
      <c r="G80" s="66">
        <f t="shared" si="10"/>
        <v>0</v>
      </c>
      <c r="H80" s="53">
        <v>11</v>
      </c>
      <c r="I80" s="53">
        <v>1830</v>
      </c>
      <c r="J80" s="66">
        <f t="shared" si="11"/>
        <v>457.5</v>
      </c>
      <c r="K80" s="53">
        <v>59</v>
      </c>
      <c r="L80" s="50">
        <v>4335</v>
      </c>
      <c r="M80" s="66">
        <f t="shared" si="12"/>
        <v>1083.75</v>
      </c>
      <c r="N80" s="50"/>
      <c r="O80" s="50">
        <v>8250</v>
      </c>
      <c r="P80" s="66">
        <f t="shared" si="13"/>
        <v>2062.5</v>
      </c>
      <c r="Q80" s="65">
        <v>81</v>
      </c>
      <c r="R80" s="65">
        <v>9375</v>
      </c>
      <c r="S80" s="66">
        <f t="shared" si="14"/>
        <v>2343.75</v>
      </c>
      <c r="T80" s="65">
        <v>97</v>
      </c>
      <c r="U80" s="110">
        <v>11635</v>
      </c>
      <c r="V80" s="66">
        <f t="shared" si="15"/>
        <v>2908.75</v>
      </c>
      <c r="W80" s="110">
        <v>49</v>
      </c>
      <c r="X80" s="110">
        <v>11860</v>
      </c>
      <c r="Y80" s="66">
        <f t="shared" si="16"/>
        <v>2965</v>
      </c>
      <c r="Z80" s="110">
        <v>162</v>
      </c>
      <c r="AA80" s="110">
        <v>15305</v>
      </c>
      <c r="AB80" s="66">
        <f t="shared" si="17"/>
        <v>3826.25</v>
      </c>
      <c r="AC80" s="65">
        <v>131</v>
      </c>
      <c r="AD80" s="110">
        <v>10390</v>
      </c>
      <c r="AE80" s="66">
        <f t="shared" si="18"/>
        <v>2597.5</v>
      </c>
      <c r="AF80" s="110">
        <v>193</v>
      </c>
      <c r="AG80" s="110">
        <v>15840</v>
      </c>
      <c r="AH80" s="270">
        <f t="shared" si="19"/>
        <v>3960</v>
      </c>
    </row>
    <row r="81" spans="1:34">
      <c r="A81" s="142"/>
      <c r="B81" s="48" t="s">
        <v>433</v>
      </c>
      <c r="C81" s="49" t="s">
        <v>434</v>
      </c>
      <c r="D81" s="52" t="str">
        <f>VLOOKUP(B81,Remark!J:L,3,0)</f>
        <v>SMUT</v>
      </c>
      <c r="E81" s="50"/>
      <c r="F81" s="50"/>
      <c r="G81" s="66">
        <f t="shared" si="10"/>
        <v>0</v>
      </c>
      <c r="H81" s="53">
        <v>45</v>
      </c>
      <c r="I81" s="53">
        <v>4995</v>
      </c>
      <c r="J81" s="66">
        <f t="shared" si="11"/>
        <v>1248.75</v>
      </c>
      <c r="K81" s="53">
        <v>132</v>
      </c>
      <c r="L81" s="50">
        <v>12000</v>
      </c>
      <c r="M81" s="66">
        <f t="shared" si="12"/>
        <v>3000</v>
      </c>
      <c r="N81" s="50"/>
      <c r="O81" s="50">
        <v>13240</v>
      </c>
      <c r="P81" s="66">
        <f t="shared" si="13"/>
        <v>3310</v>
      </c>
      <c r="Q81" s="65">
        <v>108</v>
      </c>
      <c r="R81" s="65">
        <v>10205</v>
      </c>
      <c r="S81" s="66">
        <f t="shared" si="14"/>
        <v>2551.25</v>
      </c>
      <c r="T81" s="65">
        <v>104</v>
      </c>
      <c r="U81" s="110">
        <v>11295</v>
      </c>
      <c r="V81" s="66">
        <f t="shared" si="15"/>
        <v>2823.75</v>
      </c>
      <c r="W81" s="110">
        <v>73</v>
      </c>
      <c r="X81" s="110">
        <v>13085</v>
      </c>
      <c r="Y81" s="66">
        <f t="shared" si="16"/>
        <v>3271.25</v>
      </c>
      <c r="Z81" s="110">
        <v>163</v>
      </c>
      <c r="AA81" s="110">
        <v>16135</v>
      </c>
      <c r="AB81" s="66">
        <f t="shared" si="17"/>
        <v>4033.75</v>
      </c>
      <c r="AC81" s="65">
        <v>108</v>
      </c>
      <c r="AD81" s="110">
        <v>10765</v>
      </c>
      <c r="AE81" s="66">
        <f t="shared" si="18"/>
        <v>2691.25</v>
      </c>
      <c r="AF81" s="110">
        <v>104</v>
      </c>
      <c r="AG81" s="110">
        <v>13405</v>
      </c>
      <c r="AH81" s="270">
        <f t="shared" si="19"/>
        <v>3351.25</v>
      </c>
    </row>
    <row r="82" spans="1:34">
      <c r="A82" s="142"/>
      <c r="B82" s="48" t="s">
        <v>435</v>
      </c>
      <c r="C82" s="49" t="s">
        <v>436</v>
      </c>
      <c r="D82" s="52" t="str">
        <f>VLOOKUP(B82,Remark!J:L,3,0)</f>
        <v>CHC4</v>
      </c>
      <c r="E82" s="50"/>
      <c r="F82" s="50"/>
      <c r="G82" s="66">
        <f t="shared" si="10"/>
        <v>0</v>
      </c>
      <c r="H82" s="53">
        <v>55</v>
      </c>
      <c r="I82" s="53">
        <v>6645</v>
      </c>
      <c r="J82" s="66">
        <f t="shared" si="11"/>
        <v>1661.25</v>
      </c>
      <c r="K82" s="53">
        <v>31</v>
      </c>
      <c r="L82" s="50">
        <v>3635</v>
      </c>
      <c r="M82" s="66">
        <f t="shared" si="12"/>
        <v>908.75</v>
      </c>
      <c r="N82" s="50"/>
      <c r="O82" s="50">
        <v>7435</v>
      </c>
      <c r="P82" s="66">
        <f t="shared" si="13"/>
        <v>1858.75</v>
      </c>
      <c r="Q82" s="65">
        <v>58</v>
      </c>
      <c r="R82" s="65">
        <v>6985</v>
      </c>
      <c r="S82" s="66">
        <f t="shared" si="14"/>
        <v>1746.25</v>
      </c>
      <c r="T82" s="65">
        <v>68</v>
      </c>
      <c r="U82" s="110">
        <v>7140</v>
      </c>
      <c r="V82" s="66">
        <f t="shared" si="15"/>
        <v>1785</v>
      </c>
      <c r="W82" s="110">
        <v>77</v>
      </c>
      <c r="X82" s="110">
        <v>8690</v>
      </c>
      <c r="Y82" s="66">
        <f t="shared" si="16"/>
        <v>2172.5</v>
      </c>
      <c r="Z82" s="110">
        <v>112</v>
      </c>
      <c r="AA82" s="110">
        <v>10830</v>
      </c>
      <c r="AB82" s="66">
        <f t="shared" si="17"/>
        <v>2707.5</v>
      </c>
      <c r="AC82" s="65">
        <v>57</v>
      </c>
      <c r="AD82" s="110">
        <v>5975</v>
      </c>
      <c r="AE82" s="66">
        <f t="shared" si="18"/>
        <v>1493.75</v>
      </c>
      <c r="AF82" s="110">
        <v>49</v>
      </c>
      <c r="AG82" s="110">
        <v>5080</v>
      </c>
      <c r="AH82" s="270">
        <f t="shared" si="19"/>
        <v>1270</v>
      </c>
    </row>
    <row r="83" spans="1:34">
      <c r="A83" s="142"/>
      <c r="B83" s="48" t="s">
        <v>437</v>
      </c>
      <c r="C83" s="49" t="s">
        <v>438</v>
      </c>
      <c r="D83" s="52" t="str">
        <f>VLOOKUP(B83,Remark!J:L,3,0)</f>
        <v>TPLU</v>
      </c>
      <c r="E83" s="50"/>
      <c r="F83" s="50"/>
      <c r="G83" s="66">
        <f t="shared" si="10"/>
        <v>0</v>
      </c>
      <c r="H83" s="53">
        <v>77</v>
      </c>
      <c r="I83" s="53">
        <v>7810</v>
      </c>
      <c r="J83" s="66">
        <f t="shared" si="11"/>
        <v>1952.5</v>
      </c>
      <c r="K83" s="53">
        <v>124</v>
      </c>
      <c r="L83" s="50">
        <v>12615</v>
      </c>
      <c r="M83" s="66">
        <f t="shared" si="12"/>
        <v>3153.75</v>
      </c>
      <c r="N83" s="50"/>
      <c r="O83" s="50">
        <v>17680</v>
      </c>
      <c r="P83" s="66">
        <f t="shared" si="13"/>
        <v>4420</v>
      </c>
      <c r="Q83" s="65">
        <v>280</v>
      </c>
      <c r="R83" s="65">
        <v>28585</v>
      </c>
      <c r="S83" s="66">
        <f t="shared" si="14"/>
        <v>7146.25</v>
      </c>
      <c r="T83" s="65">
        <v>329</v>
      </c>
      <c r="U83" s="110">
        <v>32560</v>
      </c>
      <c r="V83" s="66">
        <f t="shared" si="15"/>
        <v>8140</v>
      </c>
      <c r="W83" s="110">
        <v>384</v>
      </c>
      <c r="X83" s="110">
        <v>41240</v>
      </c>
      <c r="Y83" s="66">
        <f t="shared" si="16"/>
        <v>10310</v>
      </c>
      <c r="Z83" s="110">
        <v>551</v>
      </c>
      <c r="AA83" s="110">
        <v>54855</v>
      </c>
      <c r="AB83" s="66">
        <f t="shared" si="17"/>
        <v>13713.75</v>
      </c>
      <c r="AC83" s="65">
        <v>543</v>
      </c>
      <c r="AD83" s="110">
        <v>55525</v>
      </c>
      <c r="AE83" s="66">
        <f t="shared" si="18"/>
        <v>13881.25</v>
      </c>
      <c r="AF83" s="110">
        <v>791</v>
      </c>
      <c r="AG83" s="110">
        <v>76330</v>
      </c>
      <c r="AH83" s="270">
        <f t="shared" si="19"/>
        <v>19082.5</v>
      </c>
    </row>
    <row r="84" spans="1:34">
      <c r="A84" s="142"/>
      <c r="B84" s="48" t="s">
        <v>439</v>
      </c>
      <c r="C84" s="49" t="s">
        <v>440</v>
      </c>
      <c r="D84" s="52" t="str">
        <f>VLOOKUP(B84,Remark!J:L,3,0)</f>
        <v>BKAE</v>
      </c>
      <c r="E84" s="50"/>
      <c r="F84" s="50"/>
      <c r="G84" s="66">
        <f t="shared" si="10"/>
        <v>0</v>
      </c>
      <c r="H84" s="53">
        <v>11</v>
      </c>
      <c r="I84" s="53">
        <v>1060</v>
      </c>
      <c r="J84" s="66">
        <f t="shared" si="11"/>
        <v>265</v>
      </c>
      <c r="K84" s="53">
        <v>0</v>
      </c>
      <c r="L84" s="50">
        <v>0</v>
      </c>
      <c r="M84" s="66">
        <f t="shared" si="12"/>
        <v>0</v>
      </c>
      <c r="N84" s="50"/>
      <c r="O84" s="50"/>
      <c r="P84" s="66">
        <f t="shared" si="13"/>
        <v>0</v>
      </c>
      <c r="Q84" s="65">
        <v>0</v>
      </c>
      <c r="R84" s="65">
        <v>0</v>
      </c>
      <c r="S84" s="66">
        <f t="shared" si="14"/>
        <v>0</v>
      </c>
      <c r="T84" s="65">
        <v>0</v>
      </c>
      <c r="U84" s="110">
        <v>0</v>
      </c>
      <c r="V84" s="66">
        <f t="shared" si="15"/>
        <v>0</v>
      </c>
      <c r="W84" s="110">
        <v>0</v>
      </c>
      <c r="X84" s="110">
        <v>0</v>
      </c>
      <c r="Y84" s="66">
        <f t="shared" si="16"/>
        <v>0</v>
      </c>
      <c r="Z84" s="110">
        <v>0</v>
      </c>
      <c r="AA84" s="110">
        <v>0</v>
      </c>
      <c r="AB84" s="66">
        <f t="shared" si="17"/>
        <v>0</v>
      </c>
      <c r="AC84" s="65">
        <v>0</v>
      </c>
      <c r="AD84" s="110">
        <v>0</v>
      </c>
      <c r="AE84" s="66">
        <f t="shared" si="18"/>
        <v>0</v>
      </c>
      <c r="AF84" s="110">
        <v>0</v>
      </c>
      <c r="AG84" s="110">
        <v>0</v>
      </c>
      <c r="AH84" s="270">
        <f t="shared" si="19"/>
        <v>0</v>
      </c>
    </row>
    <row r="85" spans="1:34">
      <c r="A85" s="142"/>
      <c r="B85" s="48" t="s">
        <v>441</v>
      </c>
      <c r="C85" s="49" t="s">
        <v>442</v>
      </c>
      <c r="D85" s="52" t="str">
        <f>VLOOKUP(B85,Remark!J:L,3,0)</f>
        <v>RMA2</v>
      </c>
      <c r="E85" s="50"/>
      <c r="F85" s="50"/>
      <c r="G85" s="66">
        <f t="shared" si="10"/>
        <v>0</v>
      </c>
      <c r="H85" s="53">
        <v>84</v>
      </c>
      <c r="I85" s="53">
        <v>11680</v>
      </c>
      <c r="J85" s="66">
        <f t="shared" si="11"/>
        <v>2920</v>
      </c>
      <c r="K85" s="53">
        <v>64</v>
      </c>
      <c r="L85" s="50">
        <v>9165</v>
      </c>
      <c r="M85" s="66">
        <f t="shared" si="12"/>
        <v>2291.25</v>
      </c>
      <c r="N85" s="50"/>
      <c r="O85" s="50">
        <v>12160</v>
      </c>
      <c r="P85" s="66">
        <f t="shared" si="13"/>
        <v>3040</v>
      </c>
      <c r="Q85" s="65">
        <v>102</v>
      </c>
      <c r="R85" s="65">
        <v>13135</v>
      </c>
      <c r="S85" s="66">
        <f t="shared" si="14"/>
        <v>3283.75</v>
      </c>
      <c r="T85" s="65">
        <v>125</v>
      </c>
      <c r="U85" s="110">
        <v>16655</v>
      </c>
      <c r="V85" s="66">
        <f t="shared" si="15"/>
        <v>4163.75</v>
      </c>
      <c r="W85" s="110">
        <v>158</v>
      </c>
      <c r="X85" s="110">
        <v>19770</v>
      </c>
      <c r="Y85" s="66">
        <f t="shared" si="16"/>
        <v>4942.5</v>
      </c>
      <c r="Z85" s="110">
        <v>252</v>
      </c>
      <c r="AA85" s="110">
        <v>29825</v>
      </c>
      <c r="AB85" s="66">
        <f t="shared" si="17"/>
        <v>7456.25</v>
      </c>
      <c r="AC85" s="65">
        <v>284</v>
      </c>
      <c r="AD85" s="110">
        <v>31655</v>
      </c>
      <c r="AE85" s="66">
        <f t="shared" si="18"/>
        <v>7913.75</v>
      </c>
      <c r="AF85" s="110">
        <v>360</v>
      </c>
      <c r="AG85" s="110">
        <v>40495</v>
      </c>
      <c r="AH85" s="270">
        <f t="shared" si="19"/>
        <v>10123.75</v>
      </c>
    </row>
    <row r="86" spans="1:34">
      <c r="A86" s="142"/>
      <c r="B86" s="48" t="s">
        <v>443</v>
      </c>
      <c r="C86" s="49" t="s">
        <v>444</v>
      </c>
      <c r="D86" s="52" t="str">
        <f>VLOOKUP(B86,Remark!J:L,3,0)</f>
        <v>Kerry</v>
      </c>
      <c r="E86" s="50"/>
      <c r="F86" s="50"/>
      <c r="G86" s="66">
        <f t="shared" si="10"/>
        <v>0</v>
      </c>
      <c r="H86" s="53"/>
      <c r="I86" s="53"/>
      <c r="J86" s="66">
        <f t="shared" si="11"/>
        <v>0</v>
      </c>
      <c r="K86" s="53">
        <v>61</v>
      </c>
      <c r="L86" s="50">
        <v>4425</v>
      </c>
      <c r="M86" s="66">
        <f t="shared" si="12"/>
        <v>1106.25</v>
      </c>
      <c r="N86" s="50"/>
      <c r="O86" s="50">
        <v>24980</v>
      </c>
      <c r="P86" s="66">
        <f t="shared" si="13"/>
        <v>6245</v>
      </c>
      <c r="Q86" s="65">
        <v>208</v>
      </c>
      <c r="R86" s="65">
        <v>19720</v>
      </c>
      <c r="S86" s="66">
        <f t="shared" si="14"/>
        <v>4930</v>
      </c>
      <c r="T86" s="65">
        <v>103</v>
      </c>
      <c r="U86" s="110">
        <v>10885</v>
      </c>
      <c r="V86" s="66">
        <f t="shared" si="15"/>
        <v>2721.25</v>
      </c>
      <c r="W86" s="110">
        <v>143</v>
      </c>
      <c r="X86" s="110">
        <v>15065</v>
      </c>
      <c r="Y86" s="66">
        <f t="shared" si="16"/>
        <v>3766.25</v>
      </c>
      <c r="Z86" s="110">
        <v>223</v>
      </c>
      <c r="AA86" s="110">
        <v>23890</v>
      </c>
      <c r="AB86" s="66">
        <f t="shared" si="17"/>
        <v>5972.5</v>
      </c>
      <c r="AC86" s="65">
        <v>161</v>
      </c>
      <c r="AD86" s="110">
        <v>15775</v>
      </c>
      <c r="AE86" s="66">
        <f t="shared" si="18"/>
        <v>3943.75</v>
      </c>
      <c r="AF86" s="110">
        <v>185</v>
      </c>
      <c r="AG86" s="110">
        <v>19375</v>
      </c>
      <c r="AH86" s="270">
        <f t="shared" si="19"/>
        <v>4843.75</v>
      </c>
    </row>
    <row r="87" spans="1:34">
      <c r="A87" s="142"/>
      <c r="B87" s="48" t="s">
        <v>445</v>
      </c>
      <c r="C87" s="49" t="s">
        <v>446</v>
      </c>
      <c r="D87" s="52" t="str">
        <f>VLOOKUP(B87,Remark!J:L,3,0)</f>
        <v>ONUT</v>
      </c>
      <c r="E87" s="50"/>
      <c r="F87" s="50"/>
      <c r="G87" s="66">
        <f t="shared" si="10"/>
        <v>0</v>
      </c>
      <c r="H87" s="53">
        <v>54</v>
      </c>
      <c r="I87" s="53">
        <v>4740</v>
      </c>
      <c r="J87" s="66">
        <f t="shared" si="11"/>
        <v>1185</v>
      </c>
      <c r="K87" s="53">
        <v>102</v>
      </c>
      <c r="L87" s="50">
        <v>10545</v>
      </c>
      <c r="M87" s="66">
        <f t="shared" si="12"/>
        <v>2636.25</v>
      </c>
      <c r="N87" s="50"/>
      <c r="O87" s="50">
        <v>15970</v>
      </c>
      <c r="P87" s="66">
        <f t="shared" si="13"/>
        <v>3992.5</v>
      </c>
      <c r="Q87" s="65">
        <v>191</v>
      </c>
      <c r="R87" s="65">
        <v>21275</v>
      </c>
      <c r="S87" s="66">
        <f t="shared" si="14"/>
        <v>5318.75</v>
      </c>
      <c r="T87" s="65">
        <v>178</v>
      </c>
      <c r="U87" s="110">
        <v>18790</v>
      </c>
      <c r="V87" s="66">
        <f t="shared" si="15"/>
        <v>4697.5</v>
      </c>
      <c r="W87" s="110">
        <v>204</v>
      </c>
      <c r="X87" s="110">
        <v>23170</v>
      </c>
      <c r="Y87" s="66">
        <f t="shared" si="16"/>
        <v>5792.5</v>
      </c>
      <c r="Z87" s="110">
        <v>265</v>
      </c>
      <c r="AA87" s="110">
        <v>24790</v>
      </c>
      <c r="AB87" s="66">
        <f t="shared" si="17"/>
        <v>6197.5</v>
      </c>
      <c r="AC87" s="65">
        <v>183</v>
      </c>
      <c r="AD87" s="110">
        <v>17265</v>
      </c>
      <c r="AE87" s="66">
        <f t="shared" si="18"/>
        <v>4316.25</v>
      </c>
      <c r="AF87" s="110">
        <v>326</v>
      </c>
      <c r="AG87" s="110">
        <v>33735</v>
      </c>
      <c r="AH87" s="270">
        <f t="shared" si="19"/>
        <v>8433.75</v>
      </c>
    </row>
    <row r="88" spans="1:34">
      <c r="A88" s="142"/>
      <c r="B88" s="48" t="s">
        <v>447</v>
      </c>
      <c r="C88" s="49" t="s">
        <v>448</v>
      </c>
      <c r="D88" s="52" t="str">
        <f>VLOOKUP(B88,Remark!J:L,3,0)</f>
        <v>BBUA</v>
      </c>
      <c r="E88" s="50"/>
      <c r="F88" s="50"/>
      <c r="G88" s="66">
        <f t="shared" si="10"/>
        <v>0</v>
      </c>
      <c r="H88" s="53">
        <v>38</v>
      </c>
      <c r="I88" s="53">
        <v>2340</v>
      </c>
      <c r="J88" s="66">
        <f t="shared" si="11"/>
        <v>585</v>
      </c>
      <c r="K88" s="53">
        <v>26</v>
      </c>
      <c r="L88" s="50">
        <v>2370</v>
      </c>
      <c r="M88" s="66">
        <f t="shared" si="12"/>
        <v>592.5</v>
      </c>
      <c r="N88" s="50"/>
      <c r="O88" s="50">
        <v>3115</v>
      </c>
      <c r="P88" s="66">
        <f t="shared" si="13"/>
        <v>778.75</v>
      </c>
      <c r="Q88" s="65">
        <v>39</v>
      </c>
      <c r="R88" s="65">
        <v>3650</v>
      </c>
      <c r="S88" s="66">
        <f t="shared" si="14"/>
        <v>912.5</v>
      </c>
      <c r="T88" s="65">
        <v>67</v>
      </c>
      <c r="U88" s="110">
        <v>8980</v>
      </c>
      <c r="V88" s="66">
        <f t="shared" si="15"/>
        <v>2245</v>
      </c>
      <c r="W88" s="110">
        <v>19</v>
      </c>
      <c r="X88" s="110">
        <v>4780</v>
      </c>
      <c r="Y88" s="66">
        <f t="shared" si="16"/>
        <v>1195</v>
      </c>
      <c r="Z88" s="110">
        <v>55</v>
      </c>
      <c r="AA88" s="110">
        <v>5365</v>
      </c>
      <c r="AB88" s="66">
        <f t="shared" si="17"/>
        <v>1341.25</v>
      </c>
      <c r="AC88" s="65">
        <v>52</v>
      </c>
      <c r="AD88" s="110">
        <v>5780</v>
      </c>
      <c r="AE88" s="66">
        <f t="shared" si="18"/>
        <v>1445</v>
      </c>
      <c r="AF88" s="110">
        <v>60</v>
      </c>
      <c r="AG88" s="110">
        <v>5955</v>
      </c>
      <c r="AH88" s="270">
        <f t="shared" si="19"/>
        <v>1488.75</v>
      </c>
    </row>
    <row r="89" spans="1:34">
      <c r="A89" s="142"/>
      <c r="B89" s="48" t="s">
        <v>449</v>
      </c>
      <c r="C89" s="49" t="s">
        <v>450</v>
      </c>
      <c r="D89" s="52" t="str">
        <f>VLOOKUP(B89,Remark!J:L,3,0)</f>
        <v>BKAE</v>
      </c>
      <c r="E89" s="50"/>
      <c r="F89" s="50"/>
      <c r="G89" s="66">
        <f t="shared" si="10"/>
        <v>0</v>
      </c>
      <c r="H89" s="53">
        <v>58</v>
      </c>
      <c r="I89" s="53">
        <v>4270</v>
      </c>
      <c r="J89" s="66">
        <f t="shared" si="11"/>
        <v>1067.5</v>
      </c>
      <c r="K89" s="53">
        <v>83</v>
      </c>
      <c r="L89" s="50">
        <v>7870</v>
      </c>
      <c r="M89" s="66">
        <f t="shared" si="12"/>
        <v>1967.5</v>
      </c>
      <c r="N89" s="50"/>
      <c r="O89" s="50">
        <v>9040</v>
      </c>
      <c r="P89" s="66">
        <f t="shared" si="13"/>
        <v>2260</v>
      </c>
      <c r="Q89" s="65">
        <v>115</v>
      </c>
      <c r="R89" s="65">
        <v>10070</v>
      </c>
      <c r="S89" s="66">
        <f t="shared" si="14"/>
        <v>2517.5</v>
      </c>
      <c r="T89" s="65">
        <v>92</v>
      </c>
      <c r="U89" s="110">
        <v>7890</v>
      </c>
      <c r="V89" s="66">
        <f t="shared" si="15"/>
        <v>1972.5</v>
      </c>
      <c r="W89" s="110">
        <v>98</v>
      </c>
      <c r="X89" s="110">
        <v>10520</v>
      </c>
      <c r="Y89" s="66">
        <f t="shared" si="16"/>
        <v>2630</v>
      </c>
      <c r="Z89" s="110">
        <v>114</v>
      </c>
      <c r="AA89" s="110">
        <v>9830</v>
      </c>
      <c r="AB89" s="66">
        <f t="shared" si="17"/>
        <v>2457.5</v>
      </c>
      <c r="AC89" s="65">
        <v>126</v>
      </c>
      <c r="AD89" s="110">
        <v>11570</v>
      </c>
      <c r="AE89" s="66">
        <f t="shared" si="18"/>
        <v>2892.5</v>
      </c>
      <c r="AF89" s="110">
        <v>247</v>
      </c>
      <c r="AG89" s="110">
        <v>20345</v>
      </c>
      <c r="AH89" s="270">
        <f t="shared" si="19"/>
        <v>5086.25</v>
      </c>
    </row>
    <row r="90" spans="1:34">
      <c r="A90" s="142"/>
      <c r="B90" s="48" t="s">
        <v>451</v>
      </c>
      <c r="C90" s="49" t="s">
        <v>452</v>
      </c>
      <c r="D90" s="52" t="str">
        <f>VLOOKUP(B90,Remark!J:L,3,0)</f>
        <v>NMIN</v>
      </c>
      <c r="E90" s="50"/>
      <c r="F90" s="50"/>
      <c r="G90" s="66">
        <f t="shared" si="10"/>
        <v>0</v>
      </c>
      <c r="H90" s="53">
        <v>187</v>
      </c>
      <c r="I90" s="53">
        <v>14905</v>
      </c>
      <c r="J90" s="66">
        <f t="shared" si="11"/>
        <v>3726.25</v>
      </c>
      <c r="K90" s="53">
        <v>274</v>
      </c>
      <c r="L90" s="50">
        <v>25630</v>
      </c>
      <c r="M90" s="66">
        <f t="shared" si="12"/>
        <v>6407.5</v>
      </c>
      <c r="N90" s="50"/>
      <c r="O90" s="50">
        <v>41995</v>
      </c>
      <c r="P90" s="66">
        <f t="shared" si="13"/>
        <v>10498.75</v>
      </c>
      <c r="Q90" s="65">
        <v>492</v>
      </c>
      <c r="R90" s="65">
        <v>45835</v>
      </c>
      <c r="S90" s="66">
        <f t="shared" si="14"/>
        <v>11458.75</v>
      </c>
      <c r="T90" s="65">
        <v>544</v>
      </c>
      <c r="U90" s="110">
        <v>56505</v>
      </c>
      <c r="V90" s="66">
        <f t="shared" si="15"/>
        <v>14126.25</v>
      </c>
      <c r="W90" s="110">
        <v>141</v>
      </c>
      <c r="X90" s="110">
        <v>58205</v>
      </c>
      <c r="Y90" s="66">
        <f t="shared" si="16"/>
        <v>14551.25</v>
      </c>
      <c r="Z90" s="110">
        <v>968</v>
      </c>
      <c r="AA90" s="110">
        <v>78040</v>
      </c>
      <c r="AB90" s="66">
        <f t="shared" si="17"/>
        <v>19510</v>
      </c>
      <c r="AC90" s="65">
        <v>767</v>
      </c>
      <c r="AD90" s="110">
        <v>63755</v>
      </c>
      <c r="AE90" s="66">
        <f t="shared" si="18"/>
        <v>15938.75</v>
      </c>
      <c r="AF90" s="110">
        <v>817</v>
      </c>
      <c r="AG90" s="110">
        <v>72555</v>
      </c>
      <c r="AH90" s="270">
        <f t="shared" si="19"/>
        <v>18138.75</v>
      </c>
    </row>
    <row r="91" spans="1:34">
      <c r="A91" s="142"/>
      <c r="B91" s="48" t="s">
        <v>453</v>
      </c>
      <c r="C91" s="49" t="s">
        <v>454</v>
      </c>
      <c r="D91" s="52" t="str">
        <f>VLOOKUP(B91,Remark!J:L,3,0)</f>
        <v>Kerry</v>
      </c>
      <c r="E91" s="50"/>
      <c r="F91" s="50"/>
      <c r="G91" s="66">
        <f t="shared" si="10"/>
        <v>0</v>
      </c>
      <c r="H91" s="53"/>
      <c r="I91" s="53"/>
      <c r="J91" s="66">
        <f t="shared" si="11"/>
        <v>0</v>
      </c>
      <c r="K91" s="53">
        <v>40</v>
      </c>
      <c r="L91" s="50">
        <v>3860</v>
      </c>
      <c r="M91" s="66">
        <f t="shared" si="12"/>
        <v>965</v>
      </c>
      <c r="N91" s="50"/>
      <c r="O91" s="50">
        <v>4110</v>
      </c>
      <c r="P91" s="66">
        <f t="shared" si="13"/>
        <v>1027.5</v>
      </c>
      <c r="Q91" s="65">
        <v>32</v>
      </c>
      <c r="R91" s="65">
        <v>2700</v>
      </c>
      <c r="S91" s="66">
        <f t="shared" si="14"/>
        <v>675</v>
      </c>
      <c r="T91" s="65">
        <v>30</v>
      </c>
      <c r="U91" s="110">
        <v>4030</v>
      </c>
      <c r="V91" s="66">
        <f t="shared" si="15"/>
        <v>1007.5</v>
      </c>
      <c r="W91" s="110">
        <v>5</v>
      </c>
      <c r="X91" s="110">
        <v>3585</v>
      </c>
      <c r="Y91" s="66">
        <f t="shared" si="16"/>
        <v>896.25</v>
      </c>
      <c r="Z91" s="110">
        <v>23</v>
      </c>
      <c r="AA91" s="110">
        <v>1900</v>
      </c>
      <c r="AB91" s="66">
        <f t="shared" si="17"/>
        <v>475</v>
      </c>
      <c r="AC91" s="65">
        <v>18</v>
      </c>
      <c r="AD91" s="110">
        <v>1755</v>
      </c>
      <c r="AE91" s="66">
        <f t="shared" si="18"/>
        <v>438.75</v>
      </c>
      <c r="AF91" s="110">
        <v>38</v>
      </c>
      <c r="AG91" s="110">
        <v>3770</v>
      </c>
      <c r="AH91" s="270">
        <f t="shared" si="19"/>
        <v>942.5</v>
      </c>
    </row>
    <row r="92" spans="1:34">
      <c r="A92" s="142"/>
      <c r="B92" s="48" t="s">
        <v>455</v>
      </c>
      <c r="C92" s="49" t="s">
        <v>456</v>
      </c>
      <c r="D92" s="52" t="str">
        <f>VLOOKUP(B92,Remark!J:L,3,0)</f>
        <v>Kerry</v>
      </c>
      <c r="E92" s="50"/>
      <c r="F92" s="50"/>
      <c r="G92" s="66">
        <f t="shared" si="10"/>
        <v>0</v>
      </c>
      <c r="H92" s="53"/>
      <c r="I92" s="53"/>
      <c r="J92" s="66">
        <f t="shared" si="11"/>
        <v>0</v>
      </c>
      <c r="K92" s="53">
        <v>370</v>
      </c>
      <c r="L92" s="50">
        <v>36030</v>
      </c>
      <c r="M92" s="66">
        <f t="shared" si="12"/>
        <v>9007.5</v>
      </c>
      <c r="N92" s="50"/>
      <c r="O92" s="50">
        <v>53045</v>
      </c>
      <c r="P92" s="66">
        <f t="shared" si="13"/>
        <v>13261.25</v>
      </c>
      <c r="Q92" s="65">
        <v>758</v>
      </c>
      <c r="R92" s="65">
        <v>73085</v>
      </c>
      <c r="S92" s="66">
        <f t="shared" si="14"/>
        <v>18271.25</v>
      </c>
      <c r="T92" s="65">
        <v>880</v>
      </c>
      <c r="U92" s="110">
        <v>76925</v>
      </c>
      <c r="V92" s="66">
        <f t="shared" si="15"/>
        <v>19231.25</v>
      </c>
      <c r="W92" s="110">
        <v>906</v>
      </c>
      <c r="X92" s="110">
        <v>82150</v>
      </c>
      <c r="Y92" s="66">
        <f t="shared" si="16"/>
        <v>20537.5</v>
      </c>
      <c r="Z92" s="110">
        <v>1094</v>
      </c>
      <c r="AA92" s="110">
        <v>94965</v>
      </c>
      <c r="AB92" s="66">
        <f t="shared" si="17"/>
        <v>23741.25</v>
      </c>
      <c r="AC92" s="65">
        <v>1015</v>
      </c>
      <c r="AD92" s="110">
        <v>90850</v>
      </c>
      <c r="AE92" s="66">
        <f t="shared" si="18"/>
        <v>22712.5</v>
      </c>
      <c r="AF92" s="110">
        <v>1484</v>
      </c>
      <c r="AG92" s="110">
        <v>125940</v>
      </c>
      <c r="AH92" s="270">
        <f t="shared" si="19"/>
        <v>31485</v>
      </c>
    </row>
    <row r="93" spans="1:34">
      <c r="A93" s="142"/>
      <c r="B93" s="48" t="s">
        <v>457</v>
      </c>
      <c r="C93" s="49" t="s">
        <v>458</v>
      </c>
      <c r="D93" s="52" t="str">
        <f>VLOOKUP(B93,Remark!J:L,3,0)</f>
        <v>HPPY</v>
      </c>
      <c r="E93" s="50"/>
      <c r="F93" s="50"/>
      <c r="G93" s="66">
        <f t="shared" si="10"/>
        <v>0</v>
      </c>
      <c r="H93" s="53">
        <v>21</v>
      </c>
      <c r="I93" s="53">
        <v>2850</v>
      </c>
      <c r="J93" s="66">
        <f t="shared" si="11"/>
        <v>712.5</v>
      </c>
      <c r="K93" s="53">
        <v>80</v>
      </c>
      <c r="L93" s="50">
        <v>6190</v>
      </c>
      <c r="M93" s="66">
        <f t="shared" si="12"/>
        <v>1547.5</v>
      </c>
      <c r="N93" s="50"/>
      <c r="O93" s="50">
        <v>10070</v>
      </c>
      <c r="P93" s="66">
        <f t="shared" si="13"/>
        <v>2517.5</v>
      </c>
      <c r="Q93" s="65">
        <v>92</v>
      </c>
      <c r="R93" s="65">
        <v>11165</v>
      </c>
      <c r="S93" s="66">
        <f t="shared" si="14"/>
        <v>2791.25</v>
      </c>
      <c r="T93" s="65">
        <v>74</v>
      </c>
      <c r="U93" s="110">
        <v>10410</v>
      </c>
      <c r="V93" s="66">
        <f t="shared" si="15"/>
        <v>2602.5</v>
      </c>
      <c r="W93" s="110">
        <v>118</v>
      </c>
      <c r="X93" s="110">
        <v>17435</v>
      </c>
      <c r="Y93" s="66">
        <f t="shared" si="16"/>
        <v>4358.75</v>
      </c>
      <c r="Z93" s="110">
        <v>300</v>
      </c>
      <c r="AA93" s="110">
        <v>34325</v>
      </c>
      <c r="AB93" s="66">
        <f t="shared" si="17"/>
        <v>8581.25</v>
      </c>
      <c r="AC93" s="65">
        <v>62</v>
      </c>
      <c r="AD93" s="110">
        <v>5120</v>
      </c>
      <c r="AE93" s="66">
        <f t="shared" si="18"/>
        <v>1280</v>
      </c>
      <c r="AF93" s="110">
        <v>152</v>
      </c>
      <c r="AG93" s="110">
        <v>14480</v>
      </c>
      <c r="AH93" s="270">
        <f t="shared" si="19"/>
        <v>3620</v>
      </c>
    </row>
    <row r="94" spans="1:34">
      <c r="A94" s="142"/>
      <c r="B94" s="48" t="s">
        <v>459</v>
      </c>
      <c r="C94" s="49" t="s">
        <v>460</v>
      </c>
      <c r="D94" s="52" t="str">
        <f>VLOOKUP(B94,Remark!J:L,3,0)</f>
        <v>CHC4</v>
      </c>
      <c r="E94" s="50"/>
      <c r="F94" s="50"/>
      <c r="G94" s="66">
        <f t="shared" si="10"/>
        <v>0</v>
      </c>
      <c r="H94" s="53">
        <v>32</v>
      </c>
      <c r="I94" s="53">
        <v>3765</v>
      </c>
      <c r="J94" s="66">
        <f t="shared" si="11"/>
        <v>941.25</v>
      </c>
      <c r="K94" s="53">
        <v>13</v>
      </c>
      <c r="L94" s="50">
        <v>1075</v>
      </c>
      <c r="M94" s="66">
        <f t="shared" si="12"/>
        <v>268.75</v>
      </c>
      <c r="N94" s="50"/>
      <c r="O94" s="50">
        <v>2405</v>
      </c>
      <c r="P94" s="66">
        <f t="shared" si="13"/>
        <v>601.25</v>
      </c>
      <c r="Q94" s="65">
        <v>16</v>
      </c>
      <c r="R94" s="65">
        <v>1560</v>
      </c>
      <c r="S94" s="66">
        <f t="shared" si="14"/>
        <v>390</v>
      </c>
      <c r="T94" s="65">
        <v>15</v>
      </c>
      <c r="U94" s="110">
        <v>1580</v>
      </c>
      <c r="V94" s="66">
        <f t="shared" si="15"/>
        <v>395</v>
      </c>
      <c r="W94" s="110">
        <v>4</v>
      </c>
      <c r="X94" s="110">
        <v>540</v>
      </c>
      <c r="Y94" s="66">
        <f t="shared" si="16"/>
        <v>135</v>
      </c>
      <c r="Z94" s="110">
        <v>4</v>
      </c>
      <c r="AA94" s="110">
        <v>355</v>
      </c>
      <c r="AB94" s="66">
        <f t="shared" si="17"/>
        <v>88.75</v>
      </c>
      <c r="AC94" s="65">
        <v>7</v>
      </c>
      <c r="AD94" s="110">
        <v>415</v>
      </c>
      <c r="AE94" s="66">
        <f t="shared" si="18"/>
        <v>103.75</v>
      </c>
      <c r="AF94" s="110">
        <v>14</v>
      </c>
      <c r="AG94" s="110">
        <v>2565</v>
      </c>
      <c r="AH94" s="270">
        <f t="shared" si="19"/>
        <v>641.25</v>
      </c>
    </row>
    <row r="95" spans="1:34">
      <c r="A95" s="142"/>
      <c r="B95" s="48" t="s">
        <v>461</v>
      </c>
      <c r="C95" s="49" t="s">
        <v>462</v>
      </c>
      <c r="D95" s="52" t="str">
        <f>VLOOKUP(B95,Remark!J:L,3,0)</f>
        <v>NAIN</v>
      </c>
      <c r="E95" s="50"/>
      <c r="F95" s="50"/>
      <c r="G95" s="66">
        <f t="shared" si="10"/>
        <v>0</v>
      </c>
      <c r="H95" s="53"/>
      <c r="I95" s="53"/>
      <c r="J95" s="66">
        <f t="shared" si="11"/>
        <v>0</v>
      </c>
      <c r="K95" s="53">
        <v>0</v>
      </c>
      <c r="L95" s="50">
        <v>45</v>
      </c>
      <c r="M95" s="66">
        <f t="shared" si="12"/>
        <v>11.25</v>
      </c>
      <c r="N95" s="50"/>
      <c r="O95" s="50">
        <v>305</v>
      </c>
      <c r="P95" s="66">
        <f t="shared" si="13"/>
        <v>76.25</v>
      </c>
      <c r="Q95" s="65">
        <v>0</v>
      </c>
      <c r="R95" s="65">
        <v>0</v>
      </c>
      <c r="S95" s="66">
        <f t="shared" si="14"/>
        <v>0</v>
      </c>
      <c r="T95" s="65">
        <v>0</v>
      </c>
      <c r="U95" s="110">
        <v>0</v>
      </c>
      <c r="V95" s="66">
        <f t="shared" si="15"/>
        <v>0</v>
      </c>
      <c r="W95" s="110">
        <v>0</v>
      </c>
      <c r="X95" s="110">
        <v>0</v>
      </c>
      <c r="Y95" s="66">
        <f t="shared" si="16"/>
        <v>0</v>
      </c>
      <c r="Z95" s="110">
        <v>0</v>
      </c>
      <c r="AA95" s="110">
        <v>0</v>
      </c>
      <c r="AB95" s="66">
        <f t="shared" si="17"/>
        <v>0</v>
      </c>
      <c r="AC95" s="65">
        <v>0</v>
      </c>
      <c r="AD95" s="110">
        <v>0</v>
      </c>
      <c r="AE95" s="66">
        <f t="shared" si="18"/>
        <v>0</v>
      </c>
      <c r="AF95" s="110">
        <v>0</v>
      </c>
      <c r="AG95" s="110">
        <v>0</v>
      </c>
      <c r="AH95" s="270">
        <f t="shared" si="19"/>
        <v>0</v>
      </c>
    </row>
    <row r="96" spans="1:34">
      <c r="A96" s="142"/>
      <c r="B96" s="48" t="s">
        <v>464</v>
      </c>
      <c r="C96" s="49" t="s">
        <v>465</v>
      </c>
      <c r="D96" s="52" t="str">
        <f>VLOOKUP(B96,Remark!J:L,3,0)</f>
        <v>BBUA</v>
      </c>
      <c r="E96" s="50"/>
      <c r="F96" s="50"/>
      <c r="G96" s="66">
        <f t="shared" si="10"/>
        <v>0</v>
      </c>
      <c r="H96" s="53">
        <v>6</v>
      </c>
      <c r="I96" s="53">
        <v>400</v>
      </c>
      <c r="J96" s="66">
        <f t="shared" si="11"/>
        <v>100</v>
      </c>
      <c r="K96" s="53">
        <v>24</v>
      </c>
      <c r="L96" s="50">
        <v>2220</v>
      </c>
      <c r="M96" s="66">
        <f t="shared" si="12"/>
        <v>555</v>
      </c>
      <c r="N96" s="50"/>
      <c r="O96" s="50">
        <v>4315</v>
      </c>
      <c r="P96" s="66">
        <f t="shared" si="13"/>
        <v>1078.75</v>
      </c>
      <c r="Q96" s="65">
        <v>43</v>
      </c>
      <c r="R96" s="65">
        <v>4505</v>
      </c>
      <c r="S96" s="66">
        <f t="shared" si="14"/>
        <v>1126.25</v>
      </c>
      <c r="T96" s="65">
        <v>76</v>
      </c>
      <c r="U96" s="110">
        <v>8305</v>
      </c>
      <c r="V96" s="66">
        <f t="shared" si="15"/>
        <v>2076.25</v>
      </c>
      <c r="W96" s="110">
        <v>65</v>
      </c>
      <c r="X96" s="110">
        <v>5165</v>
      </c>
      <c r="Y96" s="66">
        <f t="shared" si="16"/>
        <v>1291.25</v>
      </c>
      <c r="Z96" s="110">
        <v>76</v>
      </c>
      <c r="AA96" s="110">
        <v>7585</v>
      </c>
      <c r="AB96" s="66">
        <f t="shared" si="17"/>
        <v>1896.25</v>
      </c>
      <c r="AC96" s="65">
        <v>64</v>
      </c>
      <c r="AD96" s="110">
        <v>8855</v>
      </c>
      <c r="AE96" s="66">
        <f t="shared" si="18"/>
        <v>2213.75</v>
      </c>
      <c r="AF96" s="110">
        <v>54</v>
      </c>
      <c r="AG96" s="110">
        <v>6315</v>
      </c>
      <c r="AH96" s="270">
        <f t="shared" si="19"/>
        <v>1578.75</v>
      </c>
    </row>
    <row r="97" spans="1:34">
      <c r="A97" s="142"/>
      <c r="B97" s="48" t="s">
        <v>466</v>
      </c>
      <c r="C97" s="49" t="s">
        <v>467</v>
      </c>
      <c r="D97" s="52" t="str">
        <f>VLOOKUP(B97,Remark!J:L,3,0)</f>
        <v>Kerry</v>
      </c>
      <c r="E97" s="50"/>
      <c r="F97" s="50"/>
      <c r="G97" s="66">
        <f t="shared" si="10"/>
        <v>0</v>
      </c>
      <c r="H97" s="53"/>
      <c r="I97" s="53"/>
      <c r="J97" s="66">
        <f t="shared" si="11"/>
        <v>0</v>
      </c>
      <c r="K97" s="53">
        <v>71</v>
      </c>
      <c r="L97" s="50">
        <v>7915</v>
      </c>
      <c r="M97" s="66">
        <f t="shared" si="12"/>
        <v>1978.75</v>
      </c>
      <c r="N97" s="50"/>
      <c r="O97" s="50">
        <v>12410</v>
      </c>
      <c r="P97" s="66">
        <f t="shared" si="13"/>
        <v>3102.5</v>
      </c>
      <c r="Q97" s="65">
        <v>124</v>
      </c>
      <c r="R97" s="65">
        <v>10475</v>
      </c>
      <c r="S97" s="66">
        <f t="shared" si="14"/>
        <v>2618.75</v>
      </c>
      <c r="T97" s="65">
        <v>199</v>
      </c>
      <c r="U97" s="110">
        <v>17185</v>
      </c>
      <c r="V97" s="66">
        <f t="shared" si="15"/>
        <v>4296.25</v>
      </c>
      <c r="W97" s="110">
        <v>176</v>
      </c>
      <c r="X97" s="110">
        <v>16680</v>
      </c>
      <c r="Y97" s="66">
        <f t="shared" si="16"/>
        <v>4170</v>
      </c>
      <c r="Z97" s="110">
        <v>195</v>
      </c>
      <c r="AA97" s="110">
        <v>18055</v>
      </c>
      <c r="AB97" s="66">
        <f t="shared" si="17"/>
        <v>4513.75</v>
      </c>
      <c r="AC97" s="65">
        <v>86</v>
      </c>
      <c r="AD97" s="110">
        <v>7605</v>
      </c>
      <c r="AE97" s="66">
        <f t="shared" si="18"/>
        <v>1901.25</v>
      </c>
      <c r="AF97" s="110">
        <v>70</v>
      </c>
      <c r="AG97" s="110">
        <v>6370</v>
      </c>
      <c r="AH97" s="270">
        <f t="shared" si="19"/>
        <v>1592.5</v>
      </c>
    </row>
    <row r="98" spans="1:34">
      <c r="A98" s="142"/>
      <c r="B98" s="48" t="s">
        <v>468</v>
      </c>
      <c r="C98" s="49" t="s">
        <v>469</v>
      </c>
      <c r="D98" s="52" t="str">
        <f>VLOOKUP(B98,Remark!J:L,3,0)</f>
        <v>Kerry</v>
      </c>
      <c r="E98" s="50"/>
      <c r="F98" s="50"/>
      <c r="G98" s="66">
        <f t="shared" si="10"/>
        <v>0</v>
      </c>
      <c r="H98" s="53"/>
      <c r="I98" s="53"/>
      <c r="J98" s="66">
        <f t="shared" si="11"/>
        <v>0</v>
      </c>
      <c r="K98" s="53">
        <v>175</v>
      </c>
      <c r="L98" s="50">
        <v>19635</v>
      </c>
      <c r="M98" s="66">
        <f t="shared" si="12"/>
        <v>4908.75</v>
      </c>
      <c r="N98" s="50"/>
      <c r="O98" s="50">
        <v>17640</v>
      </c>
      <c r="P98" s="66">
        <f t="shared" si="13"/>
        <v>4410</v>
      </c>
      <c r="Q98" s="65">
        <v>172</v>
      </c>
      <c r="R98" s="65">
        <v>19470</v>
      </c>
      <c r="S98" s="66">
        <f t="shared" si="14"/>
        <v>4867.5</v>
      </c>
      <c r="T98" s="65">
        <v>158</v>
      </c>
      <c r="U98" s="110">
        <v>24065</v>
      </c>
      <c r="V98" s="66">
        <f t="shared" si="15"/>
        <v>6016.25</v>
      </c>
      <c r="W98" s="110">
        <v>47</v>
      </c>
      <c r="X98" s="110">
        <v>19320</v>
      </c>
      <c r="Y98" s="66">
        <f t="shared" si="16"/>
        <v>4830</v>
      </c>
      <c r="Z98" s="110">
        <v>182</v>
      </c>
      <c r="AA98" s="110">
        <v>19695</v>
      </c>
      <c r="AB98" s="66">
        <f t="shared" si="17"/>
        <v>4923.75</v>
      </c>
      <c r="AC98" s="65">
        <v>117</v>
      </c>
      <c r="AD98" s="110">
        <v>10345</v>
      </c>
      <c r="AE98" s="66">
        <f t="shared" si="18"/>
        <v>2586.25</v>
      </c>
      <c r="AF98" s="110">
        <v>142</v>
      </c>
      <c r="AG98" s="110">
        <v>15290</v>
      </c>
      <c r="AH98" s="270">
        <f t="shared" si="19"/>
        <v>3822.5</v>
      </c>
    </row>
    <row r="99" spans="1:34">
      <c r="A99" s="142"/>
      <c r="B99" s="48" t="s">
        <v>470</v>
      </c>
      <c r="C99" s="49" t="s">
        <v>471</v>
      </c>
      <c r="D99" s="52" t="str">
        <f>VLOOKUP(B99,Remark!J:L,3,0)</f>
        <v>CHC4</v>
      </c>
      <c r="E99" s="50"/>
      <c r="F99" s="50"/>
      <c r="G99" s="66">
        <f t="shared" si="10"/>
        <v>0</v>
      </c>
      <c r="H99" s="53">
        <v>193</v>
      </c>
      <c r="I99" s="53">
        <v>15815</v>
      </c>
      <c r="J99" s="66">
        <f t="shared" si="11"/>
        <v>3953.75</v>
      </c>
      <c r="K99" s="53">
        <v>145</v>
      </c>
      <c r="L99" s="50">
        <v>13215</v>
      </c>
      <c r="M99" s="66">
        <f t="shared" si="12"/>
        <v>3303.75</v>
      </c>
      <c r="N99" s="50"/>
      <c r="O99" s="50">
        <v>12825</v>
      </c>
      <c r="P99" s="66">
        <f t="shared" si="13"/>
        <v>3206.25</v>
      </c>
      <c r="Q99" s="65">
        <v>136</v>
      </c>
      <c r="R99" s="65">
        <v>10405</v>
      </c>
      <c r="S99" s="66">
        <f t="shared" si="14"/>
        <v>2601.25</v>
      </c>
      <c r="T99" s="65">
        <v>168</v>
      </c>
      <c r="U99" s="110">
        <v>13390</v>
      </c>
      <c r="V99" s="66">
        <f t="shared" si="15"/>
        <v>3347.5</v>
      </c>
      <c r="W99" s="110">
        <v>143</v>
      </c>
      <c r="X99" s="110">
        <v>12330</v>
      </c>
      <c r="Y99" s="66">
        <f t="shared" si="16"/>
        <v>3082.5</v>
      </c>
      <c r="Z99" s="110">
        <v>221</v>
      </c>
      <c r="AA99" s="110">
        <v>17570</v>
      </c>
      <c r="AB99" s="66">
        <f t="shared" si="17"/>
        <v>4392.5</v>
      </c>
      <c r="AC99" s="65">
        <v>140</v>
      </c>
      <c r="AD99" s="110">
        <v>11850</v>
      </c>
      <c r="AE99" s="66">
        <f t="shared" si="18"/>
        <v>2962.5</v>
      </c>
      <c r="AF99" s="110">
        <v>198</v>
      </c>
      <c r="AG99" s="110">
        <v>16175</v>
      </c>
      <c r="AH99" s="270">
        <f t="shared" si="19"/>
        <v>4043.75</v>
      </c>
    </row>
    <row r="100" spans="1:34">
      <c r="A100" s="142"/>
      <c r="B100" s="48" t="s">
        <v>472</v>
      </c>
      <c r="C100" s="49" t="s">
        <v>473</v>
      </c>
      <c r="D100" s="52" t="str">
        <f>VLOOKUP(B100,Remark!J:L,3,0)</f>
        <v>NMIN</v>
      </c>
      <c r="E100" s="50"/>
      <c r="F100" s="50"/>
      <c r="G100" s="66">
        <f t="shared" si="10"/>
        <v>0</v>
      </c>
      <c r="H100" s="53">
        <v>46</v>
      </c>
      <c r="I100" s="53">
        <v>5310</v>
      </c>
      <c r="J100" s="66">
        <f t="shared" si="11"/>
        <v>1327.5</v>
      </c>
      <c r="K100" s="53">
        <v>340</v>
      </c>
      <c r="L100" s="50">
        <v>26065</v>
      </c>
      <c r="M100" s="66">
        <f t="shared" si="12"/>
        <v>6516.25</v>
      </c>
      <c r="N100" s="50"/>
      <c r="O100" s="50">
        <v>43660</v>
      </c>
      <c r="P100" s="66">
        <f t="shared" si="13"/>
        <v>10915</v>
      </c>
      <c r="Q100" s="65">
        <v>369</v>
      </c>
      <c r="R100" s="65">
        <v>42690</v>
      </c>
      <c r="S100" s="66">
        <f t="shared" si="14"/>
        <v>10672.5</v>
      </c>
      <c r="T100" s="65">
        <v>383</v>
      </c>
      <c r="U100" s="110">
        <v>62055</v>
      </c>
      <c r="V100" s="66">
        <f t="shared" si="15"/>
        <v>15513.75</v>
      </c>
      <c r="W100" s="110">
        <v>139</v>
      </c>
      <c r="X100" s="110">
        <v>66440</v>
      </c>
      <c r="Y100" s="66">
        <f t="shared" si="16"/>
        <v>16610</v>
      </c>
      <c r="Z100" s="110">
        <v>589</v>
      </c>
      <c r="AA100" s="110">
        <v>64975</v>
      </c>
      <c r="AB100" s="66">
        <f t="shared" si="17"/>
        <v>16243.75</v>
      </c>
      <c r="AC100" s="65">
        <v>705</v>
      </c>
      <c r="AD100" s="110">
        <v>75985</v>
      </c>
      <c r="AE100" s="66">
        <f t="shared" si="18"/>
        <v>18996.25</v>
      </c>
      <c r="AF100" s="110">
        <v>800</v>
      </c>
      <c r="AG100" s="110">
        <v>83770</v>
      </c>
      <c r="AH100" s="270">
        <f t="shared" si="19"/>
        <v>20942.5</v>
      </c>
    </row>
    <row r="101" spans="1:34">
      <c r="A101" s="143"/>
      <c r="B101" s="48" t="s">
        <v>474</v>
      </c>
      <c r="C101" s="49" t="s">
        <v>475</v>
      </c>
      <c r="D101" s="52" t="str">
        <f>VLOOKUP(B101,Remark!J:L,3,0)</f>
        <v>Kerry</v>
      </c>
      <c r="E101" s="50"/>
      <c r="F101" s="50"/>
      <c r="G101" s="66">
        <f t="shared" si="10"/>
        <v>0</v>
      </c>
      <c r="H101" s="53"/>
      <c r="I101" s="53"/>
      <c r="J101" s="66">
        <f t="shared" si="11"/>
        <v>0</v>
      </c>
      <c r="K101" s="53">
        <v>0</v>
      </c>
      <c r="L101" s="50">
        <v>0</v>
      </c>
      <c r="M101" s="66">
        <f t="shared" si="12"/>
        <v>0</v>
      </c>
      <c r="N101" s="50"/>
      <c r="O101" s="50"/>
      <c r="P101" s="66">
        <f t="shared" si="13"/>
        <v>0</v>
      </c>
      <c r="Q101" s="65">
        <v>34</v>
      </c>
      <c r="R101" s="65">
        <v>4065</v>
      </c>
      <c r="S101" s="66">
        <f t="shared" si="14"/>
        <v>1016.25</v>
      </c>
      <c r="T101" s="65">
        <v>144</v>
      </c>
      <c r="U101" s="110">
        <v>15905</v>
      </c>
      <c r="V101" s="66">
        <f t="shared" si="15"/>
        <v>3976.25</v>
      </c>
      <c r="W101" s="110">
        <v>154</v>
      </c>
      <c r="X101" s="110">
        <v>16990</v>
      </c>
      <c r="Y101" s="66">
        <f t="shared" si="16"/>
        <v>4247.5</v>
      </c>
      <c r="Z101" s="110">
        <v>291</v>
      </c>
      <c r="AA101" s="110">
        <v>27390</v>
      </c>
      <c r="AB101" s="66">
        <f t="shared" si="17"/>
        <v>6847.5</v>
      </c>
      <c r="AC101" s="65">
        <v>345</v>
      </c>
      <c r="AD101" s="110">
        <v>32470</v>
      </c>
      <c r="AE101" s="66">
        <f t="shared" si="18"/>
        <v>8117.5</v>
      </c>
      <c r="AF101" s="110">
        <v>409</v>
      </c>
      <c r="AG101" s="110">
        <v>40940</v>
      </c>
      <c r="AH101" s="270">
        <f t="shared" si="19"/>
        <v>10235</v>
      </c>
    </row>
    <row r="102" spans="1:34">
      <c r="A102" s="142"/>
      <c r="B102" s="48" t="s">
        <v>476</v>
      </c>
      <c r="C102" s="49" t="s">
        <v>477</v>
      </c>
      <c r="D102" s="52" t="str">
        <f>VLOOKUP(B102,Remark!J:L,3,0)</f>
        <v>Kerry</v>
      </c>
      <c r="E102" s="50"/>
      <c r="F102" s="50"/>
      <c r="G102" s="66">
        <f t="shared" si="10"/>
        <v>0</v>
      </c>
      <c r="H102" s="53"/>
      <c r="I102" s="53"/>
      <c r="J102" s="66">
        <f t="shared" si="11"/>
        <v>0</v>
      </c>
      <c r="K102" s="53">
        <v>431</v>
      </c>
      <c r="L102" s="50">
        <v>50715</v>
      </c>
      <c r="M102" s="66">
        <f t="shared" si="12"/>
        <v>12678.75</v>
      </c>
      <c r="N102" s="50"/>
      <c r="O102" s="50">
        <v>64700</v>
      </c>
      <c r="P102" s="66">
        <f t="shared" si="13"/>
        <v>16175</v>
      </c>
      <c r="Q102" s="65">
        <v>833</v>
      </c>
      <c r="R102" s="65">
        <v>95475</v>
      </c>
      <c r="S102" s="66">
        <f t="shared" si="14"/>
        <v>23868.75</v>
      </c>
      <c r="T102" s="65">
        <v>786</v>
      </c>
      <c r="U102" s="110">
        <v>104605</v>
      </c>
      <c r="V102" s="66">
        <f t="shared" si="15"/>
        <v>26151.25</v>
      </c>
      <c r="W102" s="110">
        <v>965</v>
      </c>
      <c r="X102" s="110">
        <v>106470</v>
      </c>
      <c r="Y102" s="66">
        <f t="shared" si="16"/>
        <v>26617.5</v>
      </c>
      <c r="Z102" s="110">
        <v>702</v>
      </c>
      <c r="AA102" s="110">
        <v>80560</v>
      </c>
      <c r="AB102" s="66">
        <f t="shared" si="17"/>
        <v>20140</v>
      </c>
      <c r="AC102" s="65">
        <v>942</v>
      </c>
      <c r="AD102" s="110">
        <v>95000</v>
      </c>
      <c r="AE102" s="66">
        <f t="shared" si="18"/>
        <v>23750</v>
      </c>
      <c r="AF102" s="110">
        <v>1267</v>
      </c>
      <c r="AG102" s="110">
        <v>122865</v>
      </c>
      <c r="AH102" s="270">
        <f t="shared" si="19"/>
        <v>30716.25</v>
      </c>
    </row>
    <row r="103" spans="1:34">
      <c r="A103" s="142"/>
      <c r="B103" s="48" t="s">
        <v>478</v>
      </c>
      <c r="C103" s="49" t="s">
        <v>479</v>
      </c>
      <c r="D103" s="52" t="str">
        <f>VLOOKUP(B103,Remark!J:L,3,0)</f>
        <v>EKKA</v>
      </c>
      <c r="E103" s="50"/>
      <c r="F103" s="50"/>
      <c r="G103" s="66">
        <f t="shared" si="10"/>
        <v>0</v>
      </c>
      <c r="H103" s="53">
        <v>17</v>
      </c>
      <c r="I103" s="53">
        <v>1920</v>
      </c>
      <c r="J103" s="66">
        <f t="shared" si="11"/>
        <v>480</v>
      </c>
      <c r="K103" s="53">
        <v>80</v>
      </c>
      <c r="L103" s="50">
        <v>10530</v>
      </c>
      <c r="M103" s="66">
        <f t="shared" si="12"/>
        <v>2632.5</v>
      </c>
      <c r="N103" s="50"/>
      <c r="O103" s="50">
        <v>12560</v>
      </c>
      <c r="P103" s="66">
        <f t="shared" si="13"/>
        <v>3140</v>
      </c>
      <c r="Q103" s="65">
        <v>111</v>
      </c>
      <c r="R103" s="65">
        <v>13335</v>
      </c>
      <c r="S103" s="66">
        <f t="shared" si="14"/>
        <v>3333.75</v>
      </c>
      <c r="T103" s="65">
        <v>174</v>
      </c>
      <c r="U103" s="110">
        <v>17435</v>
      </c>
      <c r="V103" s="66">
        <f t="shared" si="15"/>
        <v>4358.75</v>
      </c>
      <c r="W103" s="110">
        <v>164</v>
      </c>
      <c r="X103" s="110">
        <v>17190</v>
      </c>
      <c r="Y103" s="66">
        <f t="shared" si="16"/>
        <v>4297.5</v>
      </c>
      <c r="Z103" s="110">
        <v>202</v>
      </c>
      <c r="AA103" s="110">
        <v>21135</v>
      </c>
      <c r="AB103" s="66">
        <f t="shared" si="17"/>
        <v>5283.75</v>
      </c>
      <c r="AC103" s="65">
        <v>186</v>
      </c>
      <c r="AD103" s="110">
        <v>19820</v>
      </c>
      <c r="AE103" s="66">
        <f t="shared" si="18"/>
        <v>4955</v>
      </c>
      <c r="AF103" s="110">
        <v>293</v>
      </c>
      <c r="AG103" s="110">
        <v>30990</v>
      </c>
      <c r="AH103" s="270">
        <f t="shared" si="19"/>
        <v>7747.5</v>
      </c>
    </row>
    <row r="104" spans="1:34">
      <c r="A104" s="142"/>
      <c r="B104" s="48" t="s">
        <v>481</v>
      </c>
      <c r="C104" s="49" t="s">
        <v>482</v>
      </c>
      <c r="D104" s="52" t="str">
        <f>VLOOKUP(B104,Remark!J:L,3,0)</f>
        <v>BAPU</v>
      </c>
      <c r="E104" s="50"/>
      <c r="F104" s="50"/>
      <c r="G104" s="66">
        <f t="shared" si="10"/>
        <v>0</v>
      </c>
      <c r="H104" s="53"/>
      <c r="I104" s="53"/>
      <c r="J104" s="66">
        <f t="shared" si="11"/>
        <v>0</v>
      </c>
      <c r="K104" s="53">
        <v>0</v>
      </c>
      <c r="L104" s="50">
        <v>0</v>
      </c>
      <c r="M104" s="66">
        <f t="shared" si="12"/>
        <v>0</v>
      </c>
      <c r="N104" s="50"/>
      <c r="O104" s="50">
        <v>475</v>
      </c>
      <c r="P104" s="66">
        <f t="shared" si="13"/>
        <v>118.75</v>
      </c>
      <c r="Q104" s="65">
        <v>18</v>
      </c>
      <c r="R104" s="65">
        <v>1745</v>
      </c>
      <c r="S104" s="66">
        <f t="shared" si="14"/>
        <v>436.25</v>
      </c>
      <c r="T104" s="65">
        <v>10</v>
      </c>
      <c r="U104" s="110">
        <v>1075</v>
      </c>
      <c r="V104" s="66">
        <f t="shared" si="15"/>
        <v>268.75</v>
      </c>
      <c r="W104" s="110">
        <v>19</v>
      </c>
      <c r="X104" s="110">
        <v>1925</v>
      </c>
      <c r="Y104" s="66">
        <f t="shared" si="16"/>
        <v>481.25</v>
      </c>
      <c r="Z104" s="110">
        <v>21</v>
      </c>
      <c r="AA104" s="110">
        <v>1630</v>
      </c>
      <c r="AB104" s="66">
        <f t="shared" si="17"/>
        <v>407.5</v>
      </c>
      <c r="AC104" s="65">
        <v>21</v>
      </c>
      <c r="AD104" s="110">
        <v>2270</v>
      </c>
      <c r="AE104" s="66">
        <f t="shared" si="18"/>
        <v>567.5</v>
      </c>
      <c r="AF104" s="110">
        <v>40</v>
      </c>
      <c r="AG104" s="110">
        <v>4580</v>
      </c>
      <c r="AH104" s="270">
        <f t="shared" si="19"/>
        <v>1145</v>
      </c>
    </row>
    <row r="105" spans="1:34">
      <c r="A105" s="142"/>
      <c r="B105" s="48" t="s">
        <v>483</v>
      </c>
      <c r="C105" s="49" t="s">
        <v>484</v>
      </c>
      <c r="D105" s="52" t="str">
        <f>VLOOKUP(B105,Remark!J:L,3,0)</f>
        <v>Kerry</v>
      </c>
      <c r="E105" s="50"/>
      <c r="F105" s="50"/>
      <c r="G105" s="66">
        <f t="shared" si="10"/>
        <v>0</v>
      </c>
      <c r="H105" s="53"/>
      <c r="I105" s="53"/>
      <c r="J105" s="66">
        <f t="shared" si="11"/>
        <v>0</v>
      </c>
      <c r="K105" s="53">
        <v>99</v>
      </c>
      <c r="L105" s="50">
        <v>8890</v>
      </c>
      <c r="M105" s="66">
        <f t="shared" si="12"/>
        <v>2222.5</v>
      </c>
      <c r="N105" s="50"/>
      <c r="O105" s="50">
        <v>16215</v>
      </c>
      <c r="P105" s="66">
        <f t="shared" si="13"/>
        <v>4053.75</v>
      </c>
      <c r="Q105" s="65">
        <v>230</v>
      </c>
      <c r="R105" s="65">
        <v>23050</v>
      </c>
      <c r="S105" s="66">
        <f t="shared" si="14"/>
        <v>5762.5</v>
      </c>
      <c r="T105" s="65">
        <v>244</v>
      </c>
      <c r="U105" s="110">
        <v>32975</v>
      </c>
      <c r="V105" s="66">
        <f t="shared" si="15"/>
        <v>8243.75</v>
      </c>
      <c r="W105" s="110">
        <v>373</v>
      </c>
      <c r="X105" s="110">
        <v>36095</v>
      </c>
      <c r="Y105" s="66">
        <f t="shared" si="16"/>
        <v>9023.75</v>
      </c>
      <c r="Z105" s="110">
        <v>541</v>
      </c>
      <c r="AA105" s="110">
        <v>51845</v>
      </c>
      <c r="AB105" s="66">
        <f t="shared" si="17"/>
        <v>12961.25</v>
      </c>
      <c r="AC105" s="65">
        <v>441</v>
      </c>
      <c r="AD105" s="110">
        <v>44205</v>
      </c>
      <c r="AE105" s="66">
        <f t="shared" si="18"/>
        <v>11051.25</v>
      </c>
      <c r="AF105" s="110">
        <v>594</v>
      </c>
      <c r="AG105" s="110">
        <v>57895</v>
      </c>
      <c r="AH105" s="270">
        <f t="shared" si="19"/>
        <v>14473.75</v>
      </c>
    </row>
    <row r="106" spans="1:34">
      <c r="A106" s="142"/>
      <c r="B106" s="48" t="s">
        <v>485</v>
      </c>
      <c r="C106" s="49" t="s">
        <v>486</v>
      </c>
      <c r="D106" s="52" t="str">
        <f>VLOOKUP(B106,Remark!J:L,3,0)</f>
        <v>Kerry</v>
      </c>
      <c r="E106" s="50"/>
      <c r="F106" s="50"/>
      <c r="G106" s="66">
        <f t="shared" si="10"/>
        <v>0</v>
      </c>
      <c r="H106" s="53"/>
      <c r="I106" s="53"/>
      <c r="J106" s="66">
        <f t="shared" si="11"/>
        <v>0</v>
      </c>
      <c r="K106" s="53">
        <v>42</v>
      </c>
      <c r="L106" s="50">
        <v>4170</v>
      </c>
      <c r="M106" s="66">
        <f t="shared" si="12"/>
        <v>1042.5</v>
      </c>
      <c r="N106" s="50"/>
      <c r="O106" s="50">
        <v>6305</v>
      </c>
      <c r="P106" s="66">
        <f t="shared" si="13"/>
        <v>1576.25</v>
      </c>
      <c r="Q106" s="65">
        <v>91</v>
      </c>
      <c r="R106" s="65">
        <v>7995</v>
      </c>
      <c r="S106" s="66">
        <f t="shared" si="14"/>
        <v>1998.75</v>
      </c>
      <c r="T106" s="65">
        <v>87</v>
      </c>
      <c r="U106" s="110">
        <v>9080</v>
      </c>
      <c r="V106" s="66">
        <f t="shared" si="15"/>
        <v>2270</v>
      </c>
      <c r="W106" s="110">
        <v>18</v>
      </c>
      <c r="X106" s="110">
        <v>8020</v>
      </c>
      <c r="Y106" s="66">
        <f t="shared" si="16"/>
        <v>2005</v>
      </c>
      <c r="Z106" s="110">
        <v>89</v>
      </c>
      <c r="AA106" s="110">
        <v>7805</v>
      </c>
      <c r="AB106" s="66">
        <f t="shared" si="17"/>
        <v>1951.25</v>
      </c>
      <c r="AC106" s="65">
        <v>75</v>
      </c>
      <c r="AD106" s="110">
        <v>6525</v>
      </c>
      <c r="AE106" s="66">
        <f t="shared" si="18"/>
        <v>1631.25</v>
      </c>
      <c r="AF106" s="110">
        <v>118</v>
      </c>
      <c r="AG106" s="110">
        <v>10220</v>
      </c>
      <c r="AH106" s="270">
        <f t="shared" si="19"/>
        <v>2555</v>
      </c>
    </row>
    <row r="107" spans="1:34">
      <c r="A107" s="142"/>
      <c r="B107" s="48" t="s">
        <v>487</v>
      </c>
      <c r="C107" s="49" t="s">
        <v>488</v>
      </c>
      <c r="D107" s="52" t="str">
        <f>VLOOKUP(B107,Remark!J:L,3,0)</f>
        <v>TYA6</v>
      </c>
      <c r="E107" s="50"/>
      <c r="F107" s="50"/>
      <c r="G107" s="66">
        <f t="shared" si="10"/>
        <v>0</v>
      </c>
      <c r="H107" s="53"/>
      <c r="I107" s="53"/>
      <c r="J107" s="66">
        <f t="shared" si="11"/>
        <v>0</v>
      </c>
      <c r="K107" s="53">
        <v>4</v>
      </c>
      <c r="L107" s="50">
        <v>560</v>
      </c>
      <c r="M107" s="66">
        <f t="shared" si="12"/>
        <v>140</v>
      </c>
      <c r="N107" s="50"/>
      <c r="O107" s="50">
        <v>2165</v>
      </c>
      <c r="P107" s="66">
        <f t="shared" si="13"/>
        <v>541.25</v>
      </c>
      <c r="Q107" s="65">
        <v>25</v>
      </c>
      <c r="R107" s="65">
        <v>2855</v>
      </c>
      <c r="S107" s="66">
        <f t="shared" si="14"/>
        <v>713.75</v>
      </c>
      <c r="T107" s="65">
        <v>18</v>
      </c>
      <c r="U107" s="110">
        <v>1900</v>
      </c>
      <c r="V107" s="66">
        <f t="shared" si="15"/>
        <v>475</v>
      </c>
      <c r="W107" s="110">
        <v>35</v>
      </c>
      <c r="X107" s="110">
        <v>2650</v>
      </c>
      <c r="Y107" s="66">
        <f t="shared" si="16"/>
        <v>662.5</v>
      </c>
      <c r="Z107" s="110">
        <v>37</v>
      </c>
      <c r="AA107" s="110">
        <v>3870</v>
      </c>
      <c r="AB107" s="66">
        <f t="shared" si="17"/>
        <v>967.5</v>
      </c>
      <c r="AC107" s="65">
        <v>22</v>
      </c>
      <c r="AD107" s="110">
        <v>2120</v>
      </c>
      <c r="AE107" s="66">
        <f t="shared" si="18"/>
        <v>530</v>
      </c>
      <c r="AF107" s="110">
        <v>34</v>
      </c>
      <c r="AG107" s="110">
        <v>3015</v>
      </c>
      <c r="AH107" s="270">
        <f t="shared" si="19"/>
        <v>753.75</v>
      </c>
    </row>
    <row r="108" spans="1:34">
      <c r="A108" s="142"/>
      <c r="B108" s="48" t="s">
        <v>489</v>
      </c>
      <c r="C108" s="49" t="s">
        <v>490</v>
      </c>
      <c r="D108" s="52" t="str">
        <f>VLOOKUP(B108,Remark!J:L,3,0)</f>
        <v>Kerry</v>
      </c>
      <c r="E108" s="50"/>
      <c r="F108" s="50"/>
      <c r="G108" s="66">
        <f t="shared" si="10"/>
        <v>0</v>
      </c>
      <c r="H108" s="53"/>
      <c r="I108" s="53"/>
      <c r="J108" s="66">
        <f t="shared" si="11"/>
        <v>0</v>
      </c>
      <c r="K108" s="53">
        <v>25</v>
      </c>
      <c r="L108" s="50">
        <v>2730</v>
      </c>
      <c r="M108" s="66">
        <f t="shared" si="12"/>
        <v>682.5</v>
      </c>
      <c r="N108" s="50"/>
      <c r="O108" s="50">
        <v>8710</v>
      </c>
      <c r="P108" s="66">
        <f t="shared" si="13"/>
        <v>2177.5</v>
      </c>
      <c r="Q108" s="65">
        <v>146</v>
      </c>
      <c r="R108" s="65">
        <v>16030</v>
      </c>
      <c r="S108" s="66">
        <f t="shared" si="14"/>
        <v>4007.5</v>
      </c>
      <c r="T108" s="65">
        <v>87</v>
      </c>
      <c r="U108" s="110">
        <v>13280</v>
      </c>
      <c r="V108" s="66">
        <f t="shared" si="15"/>
        <v>3320</v>
      </c>
      <c r="W108" s="110">
        <v>47</v>
      </c>
      <c r="X108" s="110">
        <v>17580</v>
      </c>
      <c r="Y108" s="66">
        <f t="shared" si="16"/>
        <v>4395</v>
      </c>
      <c r="Z108" s="110">
        <v>193</v>
      </c>
      <c r="AA108" s="110">
        <v>17820</v>
      </c>
      <c r="AB108" s="66">
        <f t="shared" si="17"/>
        <v>4455</v>
      </c>
      <c r="AC108" s="65">
        <v>270</v>
      </c>
      <c r="AD108" s="110">
        <v>25660</v>
      </c>
      <c r="AE108" s="66">
        <f t="shared" si="18"/>
        <v>6415</v>
      </c>
      <c r="AF108" s="110">
        <v>178</v>
      </c>
      <c r="AG108" s="110">
        <v>17160</v>
      </c>
      <c r="AH108" s="270">
        <f t="shared" si="19"/>
        <v>4290</v>
      </c>
    </row>
    <row r="109" spans="1:34">
      <c r="A109" s="142"/>
      <c r="B109" s="48" t="s">
        <v>491</v>
      </c>
      <c r="C109" s="49" t="s">
        <v>492</v>
      </c>
      <c r="D109" s="52" t="str">
        <f>VLOOKUP(B109,Remark!J:L,3,0)</f>
        <v>BBUA</v>
      </c>
      <c r="E109" s="50"/>
      <c r="F109" s="50"/>
      <c r="G109" s="66">
        <f t="shared" si="10"/>
        <v>0</v>
      </c>
      <c r="H109" s="53"/>
      <c r="I109" s="53"/>
      <c r="J109" s="66">
        <f t="shared" si="11"/>
        <v>0</v>
      </c>
      <c r="K109" s="53">
        <v>2</v>
      </c>
      <c r="L109" s="50">
        <v>205</v>
      </c>
      <c r="M109" s="66">
        <f t="shared" si="12"/>
        <v>51.25</v>
      </c>
      <c r="N109" s="50"/>
      <c r="O109" s="50"/>
      <c r="P109" s="66">
        <f t="shared" si="13"/>
        <v>0</v>
      </c>
      <c r="Q109" s="65">
        <v>1</v>
      </c>
      <c r="R109" s="65">
        <v>190</v>
      </c>
      <c r="S109" s="66">
        <f t="shared" si="14"/>
        <v>47.5</v>
      </c>
      <c r="T109" s="65">
        <v>0</v>
      </c>
      <c r="U109" s="110">
        <v>0</v>
      </c>
      <c r="V109" s="66">
        <f t="shared" si="15"/>
        <v>0</v>
      </c>
      <c r="W109" s="110">
        <v>0</v>
      </c>
      <c r="X109" s="110">
        <v>0</v>
      </c>
      <c r="Y109" s="66">
        <f t="shared" si="16"/>
        <v>0</v>
      </c>
      <c r="Z109" s="110">
        <v>1</v>
      </c>
      <c r="AA109" s="110">
        <v>190</v>
      </c>
      <c r="AB109" s="66">
        <f t="shared" si="17"/>
        <v>47.5</v>
      </c>
      <c r="AC109" s="65">
        <v>2</v>
      </c>
      <c r="AD109" s="110">
        <v>105</v>
      </c>
      <c r="AE109" s="66">
        <f t="shared" si="18"/>
        <v>26.25</v>
      </c>
      <c r="AF109" s="110">
        <v>0</v>
      </c>
      <c r="AG109" s="110">
        <v>0</v>
      </c>
      <c r="AH109" s="270">
        <f t="shared" si="19"/>
        <v>0</v>
      </c>
    </row>
    <row r="110" spans="1:34">
      <c r="A110" s="142"/>
      <c r="B110" s="48" t="s">
        <v>493</v>
      </c>
      <c r="C110" s="49" t="s">
        <v>494</v>
      </c>
      <c r="D110" s="52" t="str">
        <f>VLOOKUP(B110,Remark!J:L,3,0)</f>
        <v>PKED</v>
      </c>
      <c r="E110" s="50"/>
      <c r="F110" s="50"/>
      <c r="G110" s="66">
        <f t="shared" si="10"/>
        <v>0</v>
      </c>
      <c r="H110" s="53">
        <v>14</v>
      </c>
      <c r="I110" s="53">
        <v>1165</v>
      </c>
      <c r="J110" s="66">
        <f t="shared" si="11"/>
        <v>291.25</v>
      </c>
      <c r="K110" s="53">
        <v>20</v>
      </c>
      <c r="L110" s="50">
        <v>2050</v>
      </c>
      <c r="M110" s="66">
        <f t="shared" si="12"/>
        <v>512.5</v>
      </c>
      <c r="N110" s="50"/>
      <c r="O110" s="50">
        <v>6180</v>
      </c>
      <c r="P110" s="66">
        <f t="shared" si="13"/>
        <v>1545</v>
      </c>
      <c r="Q110" s="65">
        <v>86</v>
      </c>
      <c r="R110" s="65">
        <v>6835</v>
      </c>
      <c r="S110" s="66">
        <f t="shared" si="14"/>
        <v>1708.75</v>
      </c>
      <c r="T110" s="65">
        <v>65</v>
      </c>
      <c r="U110" s="110">
        <v>5420</v>
      </c>
      <c r="V110" s="66">
        <f t="shared" si="15"/>
        <v>1355</v>
      </c>
      <c r="W110" s="110">
        <v>50</v>
      </c>
      <c r="X110" s="110">
        <v>4110</v>
      </c>
      <c r="Y110" s="66">
        <f t="shared" si="16"/>
        <v>1027.5</v>
      </c>
      <c r="Z110" s="110">
        <v>45</v>
      </c>
      <c r="AA110" s="110">
        <v>3300</v>
      </c>
      <c r="AB110" s="66">
        <f t="shared" si="17"/>
        <v>825</v>
      </c>
      <c r="AC110" s="65">
        <v>27</v>
      </c>
      <c r="AD110" s="110">
        <v>2410</v>
      </c>
      <c r="AE110" s="66">
        <f t="shared" si="18"/>
        <v>602.5</v>
      </c>
      <c r="AF110" s="110">
        <v>39</v>
      </c>
      <c r="AG110" s="110">
        <v>3120</v>
      </c>
      <c r="AH110" s="270">
        <f t="shared" si="19"/>
        <v>780</v>
      </c>
    </row>
    <row r="111" spans="1:34">
      <c r="A111" s="142"/>
      <c r="B111" s="48" t="s">
        <v>495</v>
      </c>
      <c r="C111" s="49" t="s">
        <v>496</v>
      </c>
      <c r="D111" s="52" t="str">
        <f>VLOOKUP(B111,Remark!J:L,3,0)</f>
        <v>Kerry</v>
      </c>
      <c r="E111" s="50"/>
      <c r="F111" s="50"/>
      <c r="G111" s="66">
        <f t="shared" si="10"/>
        <v>0</v>
      </c>
      <c r="H111" s="53"/>
      <c r="I111" s="53"/>
      <c r="J111" s="66">
        <f t="shared" si="11"/>
        <v>0</v>
      </c>
      <c r="K111" s="53">
        <v>6</v>
      </c>
      <c r="L111" s="50">
        <v>490</v>
      </c>
      <c r="M111" s="66">
        <f t="shared" si="12"/>
        <v>122.5</v>
      </c>
      <c r="N111" s="50"/>
      <c r="O111" s="50">
        <v>5265</v>
      </c>
      <c r="P111" s="66">
        <f t="shared" si="13"/>
        <v>1316.25</v>
      </c>
      <c r="Q111" s="65">
        <v>46</v>
      </c>
      <c r="R111" s="65">
        <v>5255</v>
      </c>
      <c r="S111" s="66">
        <f t="shared" si="14"/>
        <v>1313.75</v>
      </c>
      <c r="T111" s="65">
        <v>0</v>
      </c>
      <c r="U111" s="110">
        <v>0</v>
      </c>
      <c r="V111" s="66">
        <f t="shared" si="15"/>
        <v>0</v>
      </c>
      <c r="W111" s="110">
        <v>0</v>
      </c>
      <c r="X111" s="110">
        <v>0</v>
      </c>
      <c r="Y111" s="66">
        <f t="shared" si="16"/>
        <v>0</v>
      </c>
      <c r="Z111" s="110">
        <v>0</v>
      </c>
      <c r="AA111" s="110">
        <v>0</v>
      </c>
      <c r="AB111" s="66">
        <f t="shared" si="17"/>
        <v>0</v>
      </c>
      <c r="AC111" s="65">
        <v>0</v>
      </c>
      <c r="AD111" s="110">
        <v>0</v>
      </c>
      <c r="AE111" s="66">
        <f t="shared" si="18"/>
        <v>0</v>
      </c>
      <c r="AF111" s="110">
        <v>0</v>
      </c>
      <c r="AG111" s="110">
        <v>0</v>
      </c>
      <c r="AH111" s="270">
        <f t="shared" si="19"/>
        <v>0</v>
      </c>
    </row>
    <row r="112" spans="1:34">
      <c r="A112" s="142"/>
      <c r="B112" s="48" t="s">
        <v>497</v>
      </c>
      <c r="C112" s="49" t="s">
        <v>498</v>
      </c>
      <c r="D112" s="52" t="str">
        <f>VLOOKUP(B112,Remark!J:L,3,0)</f>
        <v>NKAM</v>
      </c>
      <c r="E112" s="50"/>
      <c r="F112" s="50"/>
      <c r="G112" s="66">
        <f t="shared" si="10"/>
        <v>0</v>
      </c>
      <c r="H112" s="53"/>
      <c r="I112" s="53"/>
      <c r="J112" s="66">
        <f t="shared" si="11"/>
        <v>0</v>
      </c>
      <c r="K112" s="53">
        <v>2</v>
      </c>
      <c r="L112" s="50">
        <v>205</v>
      </c>
      <c r="M112" s="66">
        <f t="shared" si="12"/>
        <v>51.25</v>
      </c>
      <c r="N112" s="50"/>
      <c r="O112" s="50">
        <v>805</v>
      </c>
      <c r="P112" s="66">
        <f t="shared" si="13"/>
        <v>201.25</v>
      </c>
      <c r="Q112" s="65">
        <v>29</v>
      </c>
      <c r="R112" s="65">
        <v>3165</v>
      </c>
      <c r="S112" s="66">
        <f t="shared" si="14"/>
        <v>791.25</v>
      </c>
      <c r="T112" s="65">
        <v>73</v>
      </c>
      <c r="U112" s="110">
        <v>8050</v>
      </c>
      <c r="V112" s="66">
        <f t="shared" si="15"/>
        <v>2012.5</v>
      </c>
      <c r="W112" s="110">
        <v>71</v>
      </c>
      <c r="X112" s="110">
        <v>7055</v>
      </c>
      <c r="Y112" s="66">
        <f t="shared" si="16"/>
        <v>1763.75</v>
      </c>
      <c r="Z112" s="110">
        <v>61</v>
      </c>
      <c r="AA112" s="110">
        <v>6870</v>
      </c>
      <c r="AB112" s="66">
        <f t="shared" si="17"/>
        <v>1717.5</v>
      </c>
      <c r="AC112" s="65">
        <v>77</v>
      </c>
      <c r="AD112" s="110">
        <v>6990</v>
      </c>
      <c r="AE112" s="66">
        <f t="shared" si="18"/>
        <v>1747.5</v>
      </c>
      <c r="AF112" s="110">
        <v>80</v>
      </c>
      <c r="AG112" s="110">
        <v>9350</v>
      </c>
      <c r="AH112" s="270">
        <f t="shared" si="19"/>
        <v>2337.5</v>
      </c>
    </row>
    <row r="113" spans="1:34">
      <c r="A113" s="142"/>
      <c r="B113" s="48" t="s">
        <v>499</v>
      </c>
      <c r="C113" s="49" t="s">
        <v>500</v>
      </c>
      <c r="D113" s="52" t="str">
        <f>VLOOKUP(B113,Remark!J:L,3,0)</f>
        <v>BPEE</v>
      </c>
      <c r="E113" s="50"/>
      <c r="F113" s="50"/>
      <c r="G113" s="66">
        <f t="shared" si="10"/>
        <v>0</v>
      </c>
      <c r="H113" s="53">
        <v>3</v>
      </c>
      <c r="I113" s="53">
        <v>385</v>
      </c>
      <c r="J113" s="66">
        <f t="shared" si="11"/>
        <v>96.25</v>
      </c>
      <c r="K113" s="53">
        <v>14</v>
      </c>
      <c r="L113" s="50">
        <v>1255</v>
      </c>
      <c r="M113" s="66">
        <f t="shared" si="12"/>
        <v>313.75</v>
      </c>
      <c r="N113" s="50"/>
      <c r="O113" s="50">
        <v>1550</v>
      </c>
      <c r="P113" s="66">
        <f t="shared" si="13"/>
        <v>387.5</v>
      </c>
      <c r="Q113" s="65">
        <v>6</v>
      </c>
      <c r="R113" s="65">
        <v>530</v>
      </c>
      <c r="S113" s="66">
        <f t="shared" si="14"/>
        <v>132.5</v>
      </c>
      <c r="T113" s="65">
        <v>21</v>
      </c>
      <c r="U113" s="110">
        <v>1700</v>
      </c>
      <c r="V113" s="66">
        <f t="shared" si="15"/>
        <v>425</v>
      </c>
      <c r="W113" s="110">
        <v>12</v>
      </c>
      <c r="X113" s="110">
        <v>1050</v>
      </c>
      <c r="Y113" s="66">
        <f t="shared" si="16"/>
        <v>262.5</v>
      </c>
      <c r="Z113" s="110">
        <v>11</v>
      </c>
      <c r="AA113" s="110">
        <v>1025</v>
      </c>
      <c r="AB113" s="66">
        <f t="shared" si="17"/>
        <v>256.25</v>
      </c>
      <c r="AC113" s="65">
        <v>12</v>
      </c>
      <c r="AD113" s="110">
        <v>955</v>
      </c>
      <c r="AE113" s="66">
        <f t="shared" si="18"/>
        <v>238.75</v>
      </c>
      <c r="AF113" s="110">
        <v>1</v>
      </c>
      <c r="AG113" s="110">
        <v>150</v>
      </c>
      <c r="AH113" s="270">
        <f t="shared" si="19"/>
        <v>37.5</v>
      </c>
    </row>
    <row r="114" spans="1:34">
      <c r="A114" s="142"/>
      <c r="B114" s="48" t="s">
        <v>502</v>
      </c>
      <c r="C114" s="49" t="s">
        <v>503</v>
      </c>
      <c r="D114" s="52" t="str">
        <f>VLOOKUP(B114,Remark!J:L,3,0)</f>
        <v>TYA6</v>
      </c>
      <c r="E114" s="50"/>
      <c r="F114" s="50"/>
      <c r="G114" s="66">
        <f t="shared" si="10"/>
        <v>0</v>
      </c>
      <c r="H114" s="53">
        <v>11</v>
      </c>
      <c r="I114" s="53">
        <v>1255</v>
      </c>
      <c r="J114" s="66">
        <f t="shared" si="11"/>
        <v>313.75</v>
      </c>
      <c r="K114" s="53">
        <v>1</v>
      </c>
      <c r="L114" s="50">
        <v>150</v>
      </c>
      <c r="M114" s="66">
        <f t="shared" si="12"/>
        <v>37.5</v>
      </c>
      <c r="N114" s="50"/>
      <c r="O114" s="50">
        <v>870</v>
      </c>
      <c r="P114" s="66">
        <f t="shared" si="13"/>
        <v>217.5</v>
      </c>
      <c r="Q114" s="65">
        <v>2</v>
      </c>
      <c r="R114" s="65">
        <v>160</v>
      </c>
      <c r="S114" s="66">
        <f t="shared" si="14"/>
        <v>40</v>
      </c>
      <c r="T114" s="65">
        <v>3</v>
      </c>
      <c r="U114" s="110">
        <v>310</v>
      </c>
      <c r="V114" s="66">
        <f t="shared" si="15"/>
        <v>77.5</v>
      </c>
      <c r="W114" s="110">
        <v>0</v>
      </c>
      <c r="X114" s="110">
        <v>250</v>
      </c>
      <c r="Y114" s="66">
        <f t="shared" si="16"/>
        <v>62.5</v>
      </c>
      <c r="Z114" s="110">
        <v>2</v>
      </c>
      <c r="AA114" s="110">
        <v>90</v>
      </c>
      <c r="AB114" s="66">
        <f t="shared" si="17"/>
        <v>22.5</v>
      </c>
      <c r="AC114" s="65">
        <v>1</v>
      </c>
      <c r="AD114" s="110">
        <v>60</v>
      </c>
      <c r="AE114" s="66">
        <f t="shared" si="18"/>
        <v>15</v>
      </c>
      <c r="AF114" s="110">
        <v>2</v>
      </c>
      <c r="AG114" s="110">
        <v>160</v>
      </c>
      <c r="AH114" s="270">
        <f t="shared" si="19"/>
        <v>40</v>
      </c>
    </row>
    <row r="115" spans="1:34">
      <c r="A115" s="142"/>
      <c r="B115" s="48" t="s">
        <v>504</v>
      </c>
      <c r="C115" s="49" t="s">
        <v>505</v>
      </c>
      <c r="D115" s="52" t="str">
        <f>VLOOKUP(B115,Remark!J:L,3,0)</f>
        <v>RMA2</v>
      </c>
      <c r="E115" s="50"/>
      <c r="F115" s="50"/>
      <c r="G115" s="66">
        <f t="shared" si="10"/>
        <v>0</v>
      </c>
      <c r="H115" s="53"/>
      <c r="I115" s="53"/>
      <c r="J115" s="66">
        <f t="shared" si="11"/>
        <v>0</v>
      </c>
      <c r="K115" s="53">
        <v>1</v>
      </c>
      <c r="L115" s="50">
        <v>60</v>
      </c>
      <c r="M115" s="66">
        <f t="shared" si="12"/>
        <v>15</v>
      </c>
      <c r="N115" s="50"/>
      <c r="O115" s="50">
        <v>220</v>
      </c>
      <c r="P115" s="66">
        <f t="shared" si="13"/>
        <v>55</v>
      </c>
      <c r="Q115" s="65">
        <v>9</v>
      </c>
      <c r="R115" s="65">
        <v>1065</v>
      </c>
      <c r="S115" s="66">
        <f t="shared" si="14"/>
        <v>266.25</v>
      </c>
      <c r="T115" s="65">
        <v>7</v>
      </c>
      <c r="U115" s="110">
        <v>500</v>
      </c>
      <c r="V115" s="66">
        <f t="shared" si="15"/>
        <v>125</v>
      </c>
      <c r="W115" s="110">
        <v>10</v>
      </c>
      <c r="X115" s="110">
        <v>1100</v>
      </c>
      <c r="Y115" s="66">
        <f t="shared" si="16"/>
        <v>275</v>
      </c>
      <c r="Z115" s="110">
        <v>10</v>
      </c>
      <c r="AA115" s="110">
        <v>1090</v>
      </c>
      <c r="AB115" s="66">
        <f t="shared" si="17"/>
        <v>272.5</v>
      </c>
      <c r="AC115" s="65">
        <v>11</v>
      </c>
      <c r="AD115" s="110">
        <v>1035</v>
      </c>
      <c r="AE115" s="66">
        <f t="shared" si="18"/>
        <v>258.75</v>
      </c>
      <c r="AF115" s="110">
        <v>10</v>
      </c>
      <c r="AG115" s="110">
        <v>1195</v>
      </c>
      <c r="AH115" s="270">
        <f t="shared" si="19"/>
        <v>298.75</v>
      </c>
    </row>
    <row r="116" spans="1:34">
      <c r="A116" s="142"/>
      <c r="B116" s="48" t="s">
        <v>506</v>
      </c>
      <c r="C116" s="49" t="s">
        <v>507</v>
      </c>
      <c r="D116" s="52" t="str">
        <f>VLOOKUP(B116,Remark!J:L,3,0)</f>
        <v>Kerry</v>
      </c>
      <c r="E116" s="50"/>
      <c r="F116" s="50"/>
      <c r="G116" s="66">
        <f t="shared" si="10"/>
        <v>0</v>
      </c>
      <c r="H116" s="53"/>
      <c r="I116" s="53"/>
      <c r="J116" s="66">
        <f t="shared" si="11"/>
        <v>0</v>
      </c>
      <c r="K116" s="53">
        <v>32</v>
      </c>
      <c r="L116" s="50">
        <v>3955</v>
      </c>
      <c r="M116" s="66">
        <f t="shared" si="12"/>
        <v>988.75</v>
      </c>
      <c r="N116" s="50"/>
      <c r="O116" s="50">
        <v>5135</v>
      </c>
      <c r="P116" s="66">
        <f t="shared" si="13"/>
        <v>1283.75</v>
      </c>
      <c r="Q116" s="65">
        <v>91</v>
      </c>
      <c r="R116" s="65">
        <v>10950</v>
      </c>
      <c r="S116" s="66">
        <f t="shared" si="14"/>
        <v>2737.5</v>
      </c>
      <c r="T116" s="65">
        <v>123</v>
      </c>
      <c r="U116" s="110">
        <v>17195</v>
      </c>
      <c r="V116" s="66">
        <f t="shared" si="15"/>
        <v>4298.75</v>
      </c>
      <c r="W116" s="110">
        <v>107</v>
      </c>
      <c r="X116" s="110">
        <v>11980</v>
      </c>
      <c r="Y116" s="66">
        <f t="shared" si="16"/>
        <v>2995</v>
      </c>
      <c r="Z116" s="110">
        <v>130</v>
      </c>
      <c r="AA116" s="110">
        <v>15230</v>
      </c>
      <c r="AB116" s="66">
        <f t="shared" si="17"/>
        <v>3807.5</v>
      </c>
      <c r="AC116" s="65">
        <v>159</v>
      </c>
      <c r="AD116" s="110">
        <v>17435</v>
      </c>
      <c r="AE116" s="66">
        <f t="shared" si="18"/>
        <v>4358.75</v>
      </c>
      <c r="AF116" s="110">
        <v>125</v>
      </c>
      <c r="AG116" s="110">
        <v>12105</v>
      </c>
      <c r="AH116" s="270">
        <f t="shared" si="19"/>
        <v>3026.25</v>
      </c>
    </row>
    <row r="117" spans="1:34">
      <c r="A117" s="142"/>
      <c r="B117" s="48" t="s">
        <v>508</v>
      </c>
      <c r="C117" s="49" t="s">
        <v>509</v>
      </c>
      <c r="D117" s="52" t="str">
        <f>VLOOKUP(B117,Remark!J:L,3,0)</f>
        <v>HPPY</v>
      </c>
      <c r="E117" s="50"/>
      <c r="F117" s="50"/>
      <c r="G117" s="66">
        <f t="shared" si="10"/>
        <v>0</v>
      </c>
      <c r="H117" s="53"/>
      <c r="I117" s="53"/>
      <c r="J117" s="66">
        <f t="shared" si="11"/>
        <v>0</v>
      </c>
      <c r="K117" s="53">
        <v>64</v>
      </c>
      <c r="L117" s="50">
        <v>6490</v>
      </c>
      <c r="M117" s="66">
        <f t="shared" si="12"/>
        <v>1622.5</v>
      </c>
      <c r="N117" s="50"/>
      <c r="O117" s="50">
        <v>19310</v>
      </c>
      <c r="P117" s="66">
        <f t="shared" si="13"/>
        <v>4827.5</v>
      </c>
      <c r="Q117" s="65">
        <v>221</v>
      </c>
      <c r="R117" s="65">
        <v>25845</v>
      </c>
      <c r="S117" s="66">
        <f t="shared" si="14"/>
        <v>6461.25</v>
      </c>
      <c r="T117" s="65">
        <v>705</v>
      </c>
      <c r="U117" s="110">
        <v>57605</v>
      </c>
      <c r="V117" s="66">
        <f t="shared" si="15"/>
        <v>14401.25</v>
      </c>
      <c r="W117" s="110">
        <v>609</v>
      </c>
      <c r="X117" s="110">
        <v>47155</v>
      </c>
      <c r="Y117" s="66">
        <f t="shared" si="16"/>
        <v>11788.75</v>
      </c>
      <c r="Z117" s="110">
        <v>287</v>
      </c>
      <c r="AA117" s="110">
        <v>30875</v>
      </c>
      <c r="AB117" s="66">
        <f t="shared" si="17"/>
        <v>7718.75</v>
      </c>
      <c r="AC117" s="65">
        <v>414</v>
      </c>
      <c r="AD117" s="110">
        <v>35405</v>
      </c>
      <c r="AE117" s="66">
        <f t="shared" si="18"/>
        <v>8851.25</v>
      </c>
      <c r="AF117" s="110">
        <v>341</v>
      </c>
      <c r="AG117" s="110">
        <v>37810</v>
      </c>
      <c r="AH117" s="270">
        <f t="shared" si="19"/>
        <v>9452.5</v>
      </c>
    </row>
    <row r="118" spans="1:34">
      <c r="A118" s="142"/>
      <c r="B118" s="48" t="s">
        <v>510</v>
      </c>
      <c r="C118" s="49" t="s">
        <v>511</v>
      </c>
      <c r="D118" s="52" t="str">
        <f>VLOOKUP(B118,Remark!J:L,3,0)</f>
        <v>TTAI</v>
      </c>
      <c r="E118" s="50"/>
      <c r="F118" s="50"/>
      <c r="G118" s="66">
        <f t="shared" si="10"/>
        <v>0</v>
      </c>
      <c r="H118" s="53">
        <v>15</v>
      </c>
      <c r="I118" s="53">
        <v>1230</v>
      </c>
      <c r="J118" s="66">
        <f t="shared" si="11"/>
        <v>307.5</v>
      </c>
      <c r="K118" s="53">
        <v>6</v>
      </c>
      <c r="L118" s="50">
        <v>685</v>
      </c>
      <c r="M118" s="66">
        <f t="shared" si="12"/>
        <v>171.25</v>
      </c>
      <c r="N118" s="50"/>
      <c r="O118" s="50">
        <v>540</v>
      </c>
      <c r="P118" s="66">
        <f t="shared" si="13"/>
        <v>135</v>
      </c>
      <c r="Q118" s="65">
        <v>23</v>
      </c>
      <c r="R118" s="65">
        <v>2075</v>
      </c>
      <c r="S118" s="66">
        <f t="shared" si="14"/>
        <v>518.75</v>
      </c>
      <c r="T118" s="65">
        <v>10</v>
      </c>
      <c r="U118" s="110">
        <v>785</v>
      </c>
      <c r="V118" s="66">
        <f t="shared" si="15"/>
        <v>196.25</v>
      </c>
      <c r="W118" s="110">
        <v>9</v>
      </c>
      <c r="X118" s="110">
        <v>535</v>
      </c>
      <c r="Y118" s="66">
        <f t="shared" si="16"/>
        <v>133.75</v>
      </c>
      <c r="Z118" s="110">
        <v>9</v>
      </c>
      <c r="AA118" s="110">
        <v>770</v>
      </c>
      <c r="AB118" s="66">
        <f t="shared" si="17"/>
        <v>192.5</v>
      </c>
      <c r="AC118" s="65">
        <v>11</v>
      </c>
      <c r="AD118" s="110">
        <v>1125</v>
      </c>
      <c r="AE118" s="66">
        <f t="shared" si="18"/>
        <v>281.25</v>
      </c>
      <c r="AF118" s="110">
        <v>20</v>
      </c>
      <c r="AG118" s="110">
        <v>1830</v>
      </c>
      <c r="AH118" s="270">
        <f t="shared" si="19"/>
        <v>457.5</v>
      </c>
    </row>
    <row r="119" spans="1:34">
      <c r="A119" s="142"/>
      <c r="B119" s="48" t="s">
        <v>513</v>
      </c>
      <c r="C119" s="49" t="s">
        <v>514</v>
      </c>
      <c r="D119" s="52" t="str">
        <f>VLOOKUP(B119,Remark!J:L,3,0)</f>
        <v>TAIT</v>
      </c>
      <c r="E119" s="50"/>
      <c r="F119" s="50"/>
      <c r="G119" s="66">
        <f t="shared" si="10"/>
        <v>0</v>
      </c>
      <c r="H119" s="53">
        <v>4</v>
      </c>
      <c r="I119" s="53">
        <v>195</v>
      </c>
      <c r="J119" s="66">
        <f t="shared" si="11"/>
        <v>48.75</v>
      </c>
      <c r="K119" s="53">
        <v>6</v>
      </c>
      <c r="L119" s="50">
        <v>440</v>
      </c>
      <c r="M119" s="66">
        <f t="shared" si="12"/>
        <v>110</v>
      </c>
      <c r="N119" s="50"/>
      <c r="O119" s="50">
        <v>735</v>
      </c>
      <c r="P119" s="66">
        <f t="shared" si="13"/>
        <v>183.75</v>
      </c>
      <c r="Q119" s="65">
        <v>9</v>
      </c>
      <c r="R119" s="65">
        <v>860</v>
      </c>
      <c r="S119" s="66">
        <f t="shared" si="14"/>
        <v>215</v>
      </c>
      <c r="T119" s="65">
        <v>15</v>
      </c>
      <c r="U119" s="110">
        <v>1305</v>
      </c>
      <c r="V119" s="66">
        <f t="shared" si="15"/>
        <v>326.25</v>
      </c>
      <c r="W119" s="110">
        <v>10</v>
      </c>
      <c r="X119" s="110">
        <v>595</v>
      </c>
      <c r="Y119" s="66">
        <f t="shared" si="16"/>
        <v>148.75</v>
      </c>
      <c r="Z119" s="110">
        <v>11</v>
      </c>
      <c r="AA119" s="110">
        <v>750</v>
      </c>
      <c r="AB119" s="66">
        <f t="shared" si="17"/>
        <v>187.5</v>
      </c>
      <c r="AC119" s="65">
        <v>4</v>
      </c>
      <c r="AD119" s="110">
        <v>265</v>
      </c>
      <c r="AE119" s="66">
        <f t="shared" si="18"/>
        <v>66.25</v>
      </c>
      <c r="AF119" s="110">
        <v>15</v>
      </c>
      <c r="AG119" s="110">
        <v>890</v>
      </c>
      <c r="AH119" s="270">
        <f t="shared" si="19"/>
        <v>222.5</v>
      </c>
    </row>
    <row r="120" spans="1:34">
      <c r="A120" s="142"/>
      <c r="B120" s="48" t="s">
        <v>516</v>
      </c>
      <c r="C120" s="49" t="s">
        <v>517</v>
      </c>
      <c r="D120" s="52" t="str">
        <f>VLOOKUP(B120,Remark!J:L,3,0)</f>
        <v>ROMK</v>
      </c>
      <c r="E120" s="50"/>
      <c r="F120" s="50"/>
      <c r="G120" s="66">
        <f t="shared" si="10"/>
        <v>0</v>
      </c>
      <c r="H120" s="53">
        <v>10</v>
      </c>
      <c r="I120" s="53">
        <v>770</v>
      </c>
      <c r="J120" s="66">
        <f t="shared" si="11"/>
        <v>192.5</v>
      </c>
      <c r="K120" s="53">
        <v>37</v>
      </c>
      <c r="L120" s="50">
        <v>2700</v>
      </c>
      <c r="M120" s="66">
        <f t="shared" si="12"/>
        <v>675</v>
      </c>
      <c r="N120" s="50"/>
      <c r="O120" s="50">
        <v>3360</v>
      </c>
      <c r="P120" s="66">
        <f t="shared" si="13"/>
        <v>840</v>
      </c>
      <c r="Q120" s="65">
        <v>73</v>
      </c>
      <c r="R120" s="65">
        <v>4665</v>
      </c>
      <c r="S120" s="66">
        <f t="shared" si="14"/>
        <v>1166.25</v>
      </c>
      <c r="T120" s="65">
        <v>25</v>
      </c>
      <c r="U120" s="110">
        <v>3020</v>
      </c>
      <c r="V120" s="66">
        <f t="shared" si="15"/>
        <v>755</v>
      </c>
      <c r="W120" s="110">
        <v>0</v>
      </c>
      <c r="X120" s="110">
        <v>550</v>
      </c>
      <c r="Y120" s="66">
        <f t="shared" si="16"/>
        <v>137.5</v>
      </c>
      <c r="Z120" s="110">
        <v>0</v>
      </c>
      <c r="AA120" s="110">
        <v>0</v>
      </c>
      <c r="AB120" s="66">
        <f t="shared" si="17"/>
        <v>0</v>
      </c>
      <c r="AC120" s="65">
        <v>0</v>
      </c>
      <c r="AD120" s="110">
        <v>0</v>
      </c>
      <c r="AE120" s="66">
        <f t="shared" si="18"/>
        <v>0</v>
      </c>
      <c r="AF120" s="110">
        <v>0</v>
      </c>
      <c r="AG120" s="110">
        <v>0</v>
      </c>
      <c r="AH120" s="270">
        <f t="shared" si="19"/>
        <v>0</v>
      </c>
    </row>
    <row r="121" spans="1:34">
      <c r="A121" s="142"/>
      <c r="B121" s="48" t="s">
        <v>518</v>
      </c>
      <c r="C121" s="49" t="s">
        <v>519</v>
      </c>
      <c r="D121" s="52" t="str">
        <f>VLOOKUP(B121,Remark!J:L,3,0)</f>
        <v>MTNG</v>
      </c>
      <c r="E121" s="50"/>
      <c r="F121" s="50"/>
      <c r="G121" s="66">
        <f t="shared" si="10"/>
        <v>0</v>
      </c>
      <c r="H121" s="53"/>
      <c r="I121" s="53"/>
      <c r="J121" s="66">
        <f t="shared" si="11"/>
        <v>0</v>
      </c>
      <c r="K121" s="53">
        <v>8</v>
      </c>
      <c r="L121" s="50">
        <v>920</v>
      </c>
      <c r="M121" s="66">
        <f t="shared" si="12"/>
        <v>230</v>
      </c>
      <c r="N121" s="50"/>
      <c r="O121" s="50">
        <v>455</v>
      </c>
      <c r="P121" s="66">
        <f t="shared" si="13"/>
        <v>113.75</v>
      </c>
      <c r="Q121" s="65">
        <v>1</v>
      </c>
      <c r="R121" s="65">
        <v>45</v>
      </c>
      <c r="S121" s="66">
        <f t="shared" si="14"/>
        <v>11.25</v>
      </c>
      <c r="T121" s="65">
        <v>7</v>
      </c>
      <c r="U121" s="110">
        <v>490</v>
      </c>
      <c r="V121" s="66">
        <f t="shared" si="15"/>
        <v>122.5</v>
      </c>
      <c r="W121" s="110">
        <v>20</v>
      </c>
      <c r="X121" s="110">
        <v>1885</v>
      </c>
      <c r="Y121" s="66">
        <f t="shared" si="16"/>
        <v>471.25</v>
      </c>
      <c r="Z121" s="110">
        <v>3</v>
      </c>
      <c r="AA121" s="110">
        <v>150</v>
      </c>
      <c r="AB121" s="66">
        <f t="shared" si="17"/>
        <v>37.5</v>
      </c>
      <c r="AC121" s="65">
        <v>3</v>
      </c>
      <c r="AD121" s="110">
        <v>500</v>
      </c>
      <c r="AE121" s="66">
        <f t="shared" si="18"/>
        <v>125</v>
      </c>
      <c r="AF121" s="110">
        <v>0</v>
      </c>
      <c r="AG121" s="110">
        <v>0</v>
      </c>
      <c r="AH121" s="270">
        <f t="shared" si="19"/>
        <v>0</v>
      </c>
    </row>
    <row r="122" spans="1:34">
      <c r="A122" s="142"/>
      <c r="B122" s="48" t="s">
        <v>520</v>
      </c>
      <c r="C122" s="49" t="s">
        <v>521</v>
      </c>
      <c r="D122" s="52" t="str">
        <f>VLOOKUP(B122,Remark!J:L,3,0)</f>
        <v>Kerry</v>
      </c>
      <c r="E122" s="50"/>
      <c r="F122" s="50"/>
      <c r="G122" s="66">
        <f t="shared" si="10"/>
        <v>0</v>
      </c>
      <c r="H122" s="53"/>
      <c r="I122" s="53"/>
      <c r="J122" s="66">
        <f t="shared" si="11"/>
        <v>0</v>
      </c>
      <c r="K122" s="53">
        <v>113</v>
      </c>
      <c r="L122" s="50">
        <v>13655</v>
      </c>
      <c r="M122" s="66">
        <f t="shared" si="12"/>
        <v>3413.75</v>
      </c>
      <c r="N122" s="50"/>
      <c r="O122" s="50">
        <v>32625</v>
      </c>
      <c r="P122" s="66">
        <f t="shared" si="13"/>
        <v>8156.25</v>
      </c>
      <c r="Q122" s="65">
        <v>454</v>
      </c>
      <c r="R122" s="65">
        <v>47265</v>
      </c>
      <c r="S122" s="66">
        <f t="shared" si="14"/>
        <v>11816.25</v>
      </c>
      <c r="T122" s="65">
        <v>751</v>
      </c>
      <c r="U122" s="110">
        <v>78265</v>
      </c>
      <c r="V122" s="66">
        <f t="shared" si="15"/>
        <v>19566.25</v>
      </c>
      <c r="W122" s="110">
        <v>975</v>
      </c>
      <c r="X122" s="110">
        <v>95960</v>
      </c>
      <c r="Y122" s="66">
        <f t="shared" si="16"/>
        <v>23990</v>
      </c>
      <c r="Z122" s="110">
        <v>977</v>
      </c>
      <c r="AA122" s="110">
        <v>96130</v>
      </c>
      <c r="AB122" s="66">
        <f t="shared" si="17"/>
        <v>24032.5</v>
      </c>
      <c r="AC122" s="65">
        <v>901</v>
      </c>
      <c r="AD122" s="110">
        <v>84390</v>
      </c>
      <c r="AE122" s="66">
        <f t="shared" si="18"/>
        <v>21097.5</v>
      </c>
      <c r="AF122" s="110">
        <v>1232</v>
      </c>
      <c r="AG122" s="110">
        <v>114680</v>
      </c>
      <c r="AH122" s="270">
        <f t="shared" si="19"/>
        <v>28670</v>
      </c>
    </row>
    <row r="123" spans="1:34">
      <c r="A123" s="142"/>
      <c r="B123" s="48" t="s">
        <v>522</v>
      </c>
      <c r="C123" s="49" t="s">
        <v>523</v>
      </c>
      <c r="D123" s="52" t="str">
        <f>VLOOKUP(B123,Remark!J:L,3,0)</f>
        <v>Kerry</v>
      </c>
      <c r="E123" s="50"/>
      <c r="F123" s="50"/>
      <c r="G123" s="66">
        <f t="shared" si="10"/>
        <v>0</v>
      </c>
      <c r="H123" s="53"/>
      <c r="I123" s="53"/>
      <c r="J123" s="66">
        <f t="shared" si="11"/>
        <v>0</v>
      </c>
      <c r="K123" s="53">
        <v>52</v>
      </c>
      <c r="L123" s="50">
        <v>5395</v>
      </c>
      <c r="M123" s="66">
        <f t="shared" si="12"/>
        <v>1348.75</v>
      </c>
      <c r="N123" s="50"/>
      <c r="O123" s="50">
        <v>5475</v>
      </c>
      <c r="P123" s="66">
        <f t="shared" si="13"/>
        <v>1368.75</v>
      </c>
      <c r="Q123" s="65">
        <v>29</v>
      </c>
      <c r="R123" s="65">
        <v>3850</v>
      </c>
      <c r="S123" s="66">
        <f t="shared" si="14"/>
        <v>962.5</v>
      </c>
      <c r="T123" s="65">
        <v>76</v>
      </c>
      <c r="U123" s="110">
        <v>8340</v>
      </c>
      <c r="V123" s="66">
        <f t="shared" si="15"/>
        <v>2085</v>
      </c>
      <c r="W123" s="110">
        <v>66</v>
      </c>
      <c r="X123" s="110">
        <v>7490</v>
      </c>
      <c r="Y123" s="66">
        <f t="shared" si="16"/>
        <v>1872.5</v>
      </c>
      <c r="Z123" s="110">
        <v>85</v>
      </c>
      <c r="AA123" s="110">
        <v>7250</v>
      </c>
      <c r="AB123" s="66">
        <f t="shared" si="17"/>
        <v>1812.5</v>
      </c>
      <c r="AC123" s="65">
        <v>58</v>
      </c>
      <c r="AD123" s="110">
        <v>7035</v>
      </c>
      <c r="AE123" s="66">
        <f t="shared" si="18"/>
        <v>1758.75</v>
      </c>
      <c r="AF123" s="110">
        <v>93</v>
      </c>
      <c r="AG123" s="110">
        <v>9145</v>
      </c>
      <c r="AH123" s="270">
        <f t="shared" si="19"/>
        <v>2286.25</v>
      </c>
    </row>
    <row r="124" spans="1:34">
      <c r="A124" s="142"/>
      <c r="B124" s="48" t="s">
        <v>524</v>
      </c>
      <c r="C124" s="49" t="s">
        <v>525</v>
      </c>
      <c r="D124" s="52" t="str">
        <f>VLOOKUP(B124,Remark!J:L,3,0)</f>
        <v>PTNK</v>
      </c>
      <c r="E124" s="50"/>
      <c r="F124" s="50"/>
      <c r="G124" s="66">
        <f t="shared" si="10"/>
        <v>0</v>
      </c>
      <c r="H124" s="53">
        <v>66</v>
      </c>
      <c r="I124" s="53">
        <v>5995</v>
      </c>
      <c r="J124" s="66">
        <f t="shared" si="11"/>
        <v>1498.75</v>
      </c>
      <c r="K124" s="53">
        <v>349</v>
      </c>
      <c r="L124" s="50">
        <v>25140</v>
      </c>
      <c r="M124" s="66">
        <f t="shared" si="12"/>
        <v>6285</v>
      </c>
      <c r="N124" s="50"/>
      <c r="O124" s="50">
        <v>44120</v>
      </c>
      <c r="P124" s="66">
        <f t="shared" si="13"/>
        <v>11030</v>
      </c>
      <c r="Q124" s="65">
        <v>331</v>
      </c>
      <c r="R124" s="65">
        <v>31660</v>
      </c>
      <c r="S124" s="66">
        <f t="shared" si="14"/>
        <v>7915</v>
      </c>
      <c r="T124" s="65">
        <v>401</v>
      </c>
      <c r="U124" s="110">
        <v>39020</v>
      </c>
      <c r="V124" s="66">
        <f t="shared" si="15"/>
        <v>9755</v>
      </c>
      <c r="W124" s="110">
        <v>336</v>
      </c>
      <c r="X124" s="110">
        <v>31985</v>
      </c>
      <c r="Y124" s="66">
        <f t="shared" si="16"/>
        <v>7996.25</v>
      </c>
      <c r="Z124" s="110">
        <v>0</v>
      </c>
      <c r="AA124" s="110">
        <v>0</v>
      </c>
      <c r="AB124" s="66">
        <f t="shared" si="17"/>
        <v>0</v>
      </c>
      <c r="AC124" s="65">
        <v>0</v>
      </c>
      <c r="AD124" s="110">
        <v>0</v>
      </c>
      <c r="AE124" s="66">
        <f t="shared" si="18"/>
        <v>0</v>
      </c>
      <c r="AF124" s="110">
        <v>0</v>
      </c>
      <c r="AG124" s="110">
        <v>0</v>
      </c>
      <c r="AH124" s="270">
        <f t="shared" si="19"/>
        <v>0</v>
      </c>
    </row>
    <row r="125" spans="1:34">
      <c r="A125" s="142"/>
      <c r="B125" s="48" t="s">
        <v>526</v>
      </c>
      <c r="C125" s="49" t="s">
        <v>527</v>
      </c>
      <c r="D125" s="52" t="str">
        <f>VLOOKUP(B125,Remark!J:L,3,0)</f>
        <v>Kerry</v>
      </c>
      <c r="E125" s="50"/>
      <c r="F125" s="50"/>
      <c r="G125" s="66">
        <f t="shared" si="10"/>
        <v>0</v>
      </c>
      <c r="H125" s="53"/>
      <c r="I125" s="53"/>
      <c r="J125" s="66">
        <f t="shared" si="11"/>
        <v>0</v>
      </c>
      <c r="K125" s="53">
        <v>111</v>
      </c>
      <c r="L125" s="50">
        <v>11305</v>
      </c>
      <c r="M125" s="66">
        <f t="shared" si="12"/>
        <v>2826.25</v>
      </c>
      <c r="N125" s="50"/>
      <c r="O125" s="50">
        <v>24155</v>
      </c>
      <c r="P125" s="66">
        <f t="shared" si="13"/>
        <v>6038.75</v>
      </c>
      <c r="Q125" s="65">
        <v>90</v>
      </c>
      <c r="R125" s="65">
        <v>8545</v>
      </c>
      <c r="S125" s="66">
        <f t="shared" si="14"/>
        <v>2136.25</v>
      </c>
      <c r="T125" s="65">
        <v>107</v>
      </c>
      <c r="U125" s="110">
        <v>11410</v>
      </c>
      <c r="V125" s="66">
        <f t="shared" si="15"/>
        <v>2852.5</v>
      </c>
      <c r="W125" s="110">
        <v>118</v>
      </c>
      <c r="X125" s="110">
        <v>12550</v>
      </c>
      <c r="Y125" s="66">
        <f t="shared" si="16"/>
        <v>3137.5</v>
      </c>
      <c r="Z125" s="110">
        <v>119</v>
      </c>
      <c r="AA125" s="110">
        <v>10705</v>
      </c>
      <c r="AB125" s="66">
        <f t="shared" si="17"/>
        <v>2676.25</v>
      </c>
      <c r="AC125" s="65">
        <v>247</v>
      </c>
      <c r="AD125" s="110">
        <v>23815</v>
      </c>
      <c r="AE125" s="66">
        <f t="shared" si="18"/>
        <v>5953.75</v>
      </c>
      <c r="AF125" s="110">
        <v>153</v>
      </c>
      <c r="AG125" s="110">
        <v>15830</v>
      </c>
      <c r="AH125" s="270">
        <f t="shared" si="19"/>
        <v>3957.5</v>
      </c>
    </row>
    <row r="126" spans="1:34">
      <c r="A126" s="142"/>
      <c r="B126" s="48" t="s">
        <v>528</v>
      </c>
      <c r="C126" s="49" t="s">
        <v>529</v>
      </c>
      <c r="D126" s="52" t="str">
        <f>VLOOKUP(B126,Remark!J:L,3,0)</f>
        <v>BBON</v>
      </c>
      <c r="E126" s="50"/>
      <c r="F126" s="50"/>
      <c r="G126" s="66">
        <f t="shared" si="10"/>
        <v>0</v>
      </c>
      <c r="H126" s="53">
        <v>1</v>
      </c>
      <c r="I126" s="53">
        <v>150</v>
      </c>
      <c r="J126" s="66">
        <f t="shared" si="11"/>
        <v>37.5</v>
      </c>
      <c r="K126" s="53">
        <v>3</v>
      </c>
      <c r="L126" s="50">
        <v>470</v>
      </c>
      <c r="M126" s="66">
        <f t="shared" si="12"/>
        <v>117.5</v>
      </c>
      <c r="N126" s="50"/>
      <c r="O126" s="50">
        <v>390</v>
      </c>
      <c r="P126" s="66">
        <f t="shared" si="13"/>
        <v>97.5</v>
      </c>
      <c r="Q126" s="65">
        <v>4</v>
      </c>
      <c r="R126" s="65">
        <v>485</v>
      </c>
      <c r="S126" s="66">
        <f t="shared" si="14"/>
        <v>121.25</v>
      </c>
      <c r="T126" s="65">
        <v>3</v>
      </c>
      <c r="U126" s="110">
        <v>600</v>
      </c>
      <c r="V126" s="66">
        <f t="shared" si="15"/>
        <v>150</v>
      </c>
      <c r="W126" s="110">
        <v>0</v>
      </c>
      <c r="X126" s="110">
        <v>0</v>
      </c>
      <c r="Y126" s="66">
        <f t="shared" si="16"/>
        <v>0</v>
      </c>
      <c r="Z126" s="110">
        <v>0</v>
      </c>
      <c r="AA126" s="110">
        <v>0</v>
      </c>
      <c r="AB126" s="66">
        <f t="shared" si="17"/>
        <v>0</v>
      </c>
      <c r="AC126" s="65">
        <v>0</v>
      </c>
      <c r="AD126" s="110">
        <v>0</v>
      </c>
      <c r="AE126" s="66">
        <f t="shared" si="18"/>
        <v>0</v>
      </c>
      <c r="AF126" s="110">
        <v>0</v>
      </c>
      <c r="AG126" s="110">
        <v>0</v>
      </c>
      <c r="AH126" s="270">
        <f t="shared" si="19"/>
        <v>0</v>
      </c>
    </row>
    <row r="127" spans="1:34">
      <c r="A127" s="144"/>
      <c r="B127" s="48" t="s">
        <v>530</v>
      </c>
      <c r="C127" s="49" t="s">
        <v>531</v>
      </c>
      <c r="D127" s="52" t="str">
        <f>VLOOKUP(B127,Remark!J:L,3,0)</f>
        <v>Kerry</v>
      </c>
      <c r="E127" s="50"/>
      <c r="F127" s="50"/>
      <c r="G127" s="66">
        <f t="shared" si="10"/>
        <v>0</v>
      </c>
      <c r="H127" s="53"/>
      <c r="I127" s="53"/>
      <c r="J127" s="66">
        <f t="shared" si="11"/>
        <v>0</v>
      </c>
      <c r="K127" s="53">
        <v>29</v>
      </c>
      <c r="L127" s="50">
        <v>2875</v>
      </c>
      <c r="M127" s="66">
        <f t="shared" si="12"/>
        <v>718.75</v>
      </c>
      <c r="N127" s="50"/>
      <c r="O127" s="50">
        <v>3040</v>
      </c>
      <c r="P127" s="66">
        <f t="shared" si="13"/>
        <v>760</v>
      </c>
      <c r="Q127" s="65">
        <v>44</v>
      </c>
      <c r="R127" s="65">
        <v>4050</v>
      </c>
      <c r="S127" s="66">
        <f t="shared" si="14"/>
        <v>1012.5</v>
      </c>
      <c r="T127" s="65">
        <v>42</v>
      </c>
      <c r="U127" s="110">
        <v>3405</v>
      </c>
      <c r="V127" s="66">
        <f t="shared" si="15"/>
        <v>851.25</v>
      </c>
      <c r="W127" s="110">
        <v>38</v>
      </c>
      <c r="X127" s="110">
        <v>3835</v>
      </c>
      <c r="Y127" s="66">
        <f t="shared" si="16"/>
        <v>958.75</v>
      </c>
      <c r="Z127" s="110">
        <v>26</v>
      </c>
      <c r="AA127" s="110">
        <v>1925</v>
      </c>
      <c r="AB127" s="66">
        <f t="shared" si="17"/>
        <v>481.25</v>
      </c>
      <c r="AC127" s="65">
        <v>40</v>
      </c>
      <c r="AD127" s="110">
        <v>3205</v>
      </c>
      <c r="AE127" s="66">
        <f t="shared" si="18"/>
        <v>801.25</v>
      </c>
      <c r="AF127" s="110">
        <v>42</v>
      </c>
      <c r="AG127" s="110">
        <v>3220</v>
      </c>
      <c r="AH127" s="270">
        <f t="shared" si="19"/>
        <v>805</v>
      </c>
    </row>
    <row r="128" spans="1:34">
      <c r="A128" s="144"/>
      <c r="B128" s="48" t="s">
        <v>532</v>
      </c>
      <c r="C128" s="49" t="s">
        <v>531</v>
      </c>
      <c r="D128" s="52" t="str">
        <f>VLOOKUP(B128,Remark!J:L,3,0)</f>
        <v>CHC4</v>
      </c>
      <c r="E128" s="50"/>
      <c r="F128" s="50"/>
      <c r="G128" s="66">
        <f t="shared" si="10"/>
        <v>0</v>
      </c>
      <c r="H128" s="53">
        <v>4</v>
      </c>
      <c r="I128" s="53">
        <v>235</v>
      </c>
      <c r="J128" s="66">
        <f t="shared" si="11"/>
        <v>58.75</v>
      </c>
      <c r="K128" s="53">
        <v>4</v>
      </c>
      <c r="L128" s="50">
        <v>425</v>
      </c>
      <c r="M128" s="66">
        <f t="shared" si="12"/>
        <v>106.25</v>
      </c>
      <c r="N128" s="50"/>
      <c r="O128" s="50">
        <v>2040</v>
      </c>
      <c r="P128" s="66">
        <f t="shared" si="13"/>
        <v>510</v>
      </c>
      <c r="Q128" s="65">
        <v>24</v>
      </c>
      <c r="R128" s="65">
        <v>2645</v>
      </c>
      <c r="S128" s="66">
        <f t="shared" si="14"/>
        <v>661.25</v>
      </c>
      <c r="T128" s="65">
        <v>36</v>
      </c>
      <c r="U128" s="110">
        <v>3745</v>
      </c>
      <c r="V128" s="66">
        <f t="shared" si="15"/>
        <v>936.25</v>
      </c>
      <c r="W128" s="110">
        <v>43</v>
      </c>
      <c r="X128" s="110">
        <v>3535</v>
      </c>
      <c r="Y128" s="66">
        <f t="shared" si="16"/>
        <v>883.75</v>
      </c>
      <c r="Z128" s="110">
        <v>50</v>
      </c>
      <c r="AA128" s="110">
        <v>4485</v>
      </c>
      <c r="AB128" s="66">
        <f t="shared" si="17"/>
        <v>1121.25</v>
      </c>
      <c r="AC128" s="65">
        <v>33</v>
      </c>
      <c r="AD128" s="110">
        <v>2930</v>
      </c>
      <c r="AE128" s="66">
        <f t="shared" si="18"/>
        <v>732.5</v>
      </c>
      <c r="AF128" s="110">
        <v>59</v>
      </c>
      <c r="AG128" s="110">
        <v>5935</v>
      </c>
      <c r="AH128" s="270">
        <f t="shared" si="19"/>
        <v>1483.75</v>
      </c>
    </row>
    <row r="129" spans="1:34">
      <c r="A129" s="142"/>
      <c r="B129" s="48" t="s">
        <v>533</v>
      </c>
      <c r="C129" s="49" t="s">
        <v>534</v>
      </c>
      <c r="D129" s="52" t="str">
        <f>VLOOKUP(B129,Remark!J:L,3,0)</f>
        <v>DONM</v>
      </c>
      <c r="E129" s="50"/>
      <c r="F129" s="50"/>
      <c r="G129" s="66">
        <f t="shared" si="10"/>
        <v>0</v>
      </c>
      <c r="H129" s="53">
        <v>1</v>
      </c>
      <c r="I129" s="53">
        <v>250</v>
      </c>
      <c r="J129" s="66">
        <f t="shared" si="11"/>
        <v>62.5</v>
      </c>
      <c r="K129" s="53">
        <v>6</v>
      </c>
      <c r="L129" s="50">
        <v>395</v>
      </c>
      <c r="M129" s="66">
        <f t="shared" si="12"/>
        <v>98.75</v>
      </c>
      <c r="N129" s="50"/>
      <c r="O129" s="50">
        <v>845</v>
      </c>
      <c r="P129" s="66">
        <f t="shared" si="13"/>
        <v>211.25</v>
      </c>
      <c r="Q129" s="65">
        <v>11</v>
      </c>
      <c r="R129" s="65">
        <v>1210</v>
      </c>
      <c r="S129" s="66">
        <f t="shared" si="14"/>
        <v>302.5</v>
      </c>
      <c r="T129" s="65">
        <v>15</v>
      </c>
      <c r="U129" s="110">
        <v>1700</v>
      </c>
      <c r="V129" s="66">
        <f t="shared" si="15"/>
        <v>425</v>
      </c>
      <c r="W129" s="110">
        <v>69</v>
      </c>
      <c r="X129" s="110">
        <v>6260</v>
      </c>
      <c r="Y129" s="66">
        <f t="shared" si="16"/>
        <v>1565</v>
      </c>
      <c r="Z129" s="110">
        <v>16</v>
      </c>
      <c r="AA129" s="110">
        <v>1345</v>
      </c>
      <c r="AB129" s="66">
        <f t="shared" si="17"/>
        <v>336.25</v>
      </c>
      <c r="AC129" s="65">
        <v>18</v>
      </c>
      <c r="AD129" s="110">
        <v>1440</v>
      </c>
      <c r="AE129" s="66">
        <f t="shared" si="18"/>
        <v>360</v>
      </c>
      <c r="AF129" s="110">
        <v>37</v>
      </c>
      <c r="AG129" s="110">
        <v>3015</v>
      </c>
      <c r="AH129" s="270">
        <f t="shared" si="19"/>
        <v>753.75</v>
      </c>
    </row>
    <row r="130" spans="1:34">
      <c r="A130" s="142"/>
      <c r="B130" s="48" t="s">
        <v>535</v>
      </c>
      <c r="C130" s="49" t="s">
        <v>536</v>
      </c>
      <c r="D130" s="52" t="str">
        <f>VLOOKUP(B130,Remark!J:L,3,0)</f>
        <v>Kerry</v>
      </c>
      <c r="E130" s="50"/>
      <c r="F130" s="50"/>
      <c r="G130" s="66">
        <f t="shared" si="10"/>
        <v>0</v>
      </c>
      <c r="H130" s="53"/>
      <c r="I130" s="53"/>
      <c r="J130" s="66">
        <f t="shared" si="11"/>
        <v>0</v>
      </c>
      <c r="K130" s="53">
        <v>20</v>
      </c>
      <c r="L130" s="50">
        <v>2960</v>
      </c>
      <c r="M130" s="66">
        <f t="shared" si="12"/>
        <v>740</v>
      </c>
      <c r="N130" s="50"/>
      <c r="O130" s="50">
        <v>4335</v>
      </c>
      <c r="P130" s="66">
        <f t="shared" si="13"/>
        <v>1083.75</v>
      </c>
      <c r="Q130" s="65">
        <v>45</v>
      </c>
      <c r="R130" s="65">
        <v>6320</v>
      </c>
      <c r="S130" s="66">
        <f t="shared" si="14"/>
        <v>1580</v>
      </c>
      <c r="T130" s="65">
        <v>38</v>
      </c>
      <c r="U130" s="110">
        <v>4860</v>
      </c>
      <c r="V130" s="66">
        <f t="shared" si="15"/>
        <v>1215</v>
      </c>
      <c r="W130" s="110">
        <v>34</v>
      </c>
      <c r="X130" s="110">
        <v>3670</v>
      </c>
      <c r="Y130" s="66">
        <f t="shared" si="16"/>
        <v>917.5</v>
      </c>
      <c r="Z130" s="110">
        <v>30</v>
      </c>
      <c r="AA130" s="110">
        <v>3515</v>
      </c>
      <c r="AB130" s="66">
        <f t="shared" si="17"/>
        <v>878.75</v>
      </c>
      <c r="AC130" s="65">
        <v>26</v>
      </c>
      <c r="AD130" s="110">
        <v>2790</v>
      </c>
      <c r="AE130" s="66">
        <f t="shared" si="18"/>
        <v>697.5</v>
      </c>
      <c r="AF130" s="110">
        <v>9</v>
      </c>
      <c r="AG130" s="110">
        <v>835</v>
      </c>
      <c r="AH130" s="270">
        <f t="shared" si="19"/>
        <v>208.75</v>
      </c>
    </row>
    <row r="131" spans="1:34">
      <c r="A131" s="142"/>
      <c r="B131" s="48" t="s">
        <v>537</v>
      </c>
      <c r="C131" s="49" t="s">
        <v>538</v>
      </c>
      <c r="D131" s="52" t="str">
        <f>VLOOKUP(B131,Remark!J:L,3,0)</f>
        <v>ONUT</v>
      </c>
      <c r="E131" s="50"/>
      <c r="F131" s="50"/>
      <c r="G131" s="66">
        <f t="shared" ref="G131:G194" si="20">F131*25%</f>
        <v>0</v>
      </c>
      <c r="H131" s="53"/>
      <c r="I131" s="53"/>
      <c r="J131" s="66">
        <f t="shared" ref="J131:J194" si="21">I131*25%</f>
        <v>0</v>
      </c>
      <c r="K131" s="53">
        <v>0</v>
      </c>
      <c r="L131" s="50">
        <v>0</v>
      </c>
      <c r="M131" s="66">
        <f t="shared" ref="M131:M194" si="22">L131*25%</f>
        <v>0</v>
      </c>
      <c r="N131" s="50"/>
      <c r="O131" s="50">
        <v>1635</v>
      </c>
      <c r="P131" s="66">
        <f t="shared" ref="P131:P194" si="23">O131*25%</f>
        <v>408.75</v>
      </c>
      <c r="Q131" s="65">
        <v>6</v>
      </c>
      <c r="R131" s="65">
        <v>850</v>
      </c>
      <c r="S131" s="66">
        <f t="shared" ref="S131:S194" si="24">R131*25%</f>
        <v>212.5</v>
      </c>
      <c r="T131" s="65">
        <v>5</v>
      </c>
      <c r="U131" s="110">
        <v>660</v>
      </c>
      <c r="V131" s="66">
        <f t="shared" si="15"/>
        <v>165</v>
      </c>
      <c r="W131" s="110">
        <v>6</v>
      </c>
      <c r="X131" s="110">
        <v>720</v>
      </c>
      <c r="Y131" s="66">
        <f t="shared" si="16"/>
        <v>180</v>
      </c>
      <c r="Z131" s="110">
        <v>7</v>
      </c>
      <c r="AA131" s="110">
        <v>425</v>
      </c>
      <c r="AB131" s="66">
        <f t="shared" si="17"/>
        <v>106.25</v>
      </c>
      <c r="AC131" s="65">
        <v>5</v>
      </c>
      <c r="AD131" s="110">
        <v>575</v>
      </c>
      <c r="AE131" s="66">
        <f t="shared" si="18"/>
        <v>143.75</v>
      </c>
      <c r="AF131" s="110">
        <v>34</v>
      </c>
      <c r="AG131" s="110">
        <v>2860</v>
      </c>
      <c r="AH131" s="270">
        <f t="shared" si="19"/>
        <v>715</v>
      </c>
    </row>
    <row r="132" spans="1:34">
      <c r="A132" s="142"/>
      <c r="B132" s="48" t="s">
        <v>539</v>
      </c>
      <c r="C132" s="49" t="s">
        <v>540</v>
      </c>
      <c r="D132" s="52" t="str">
        <f>VLOOKUP(B132,Remark!J:L,3,0)</f>
        <v>NKAM</v>
      </c>
      <c r="E132" s="50"/>
      <c r="F132" s="50"/>
      <c r="G132" s="66">
        <f t="shared" si="20"/>
        <v>0</v>
      </c>
      <c r="H132" s="53">
        <v>4</v>
      </c>
      <c r="I132" s="53">
        <v>250</v>
      </c>
      <c r="J132" s="66">
        <f t="shared" si="21"/>
        <v>62.5</v>
      </c>
      <c r="K132" s="53">
        <v>29</v>
      </c>
      <c r="L132" s="50">
        <v>2260</v>
      </c>
      <c r="M132" s="66">
        <f t="shared" si="22"/>
        <v>565</v>
      </c>
      <c r="N132" s="50"/>
      <c r="O132" s="50">
        <v>3105</v>
      </c>
      <c r="P132" s="66">
        <f t="shared" si="23"/>
        <v>776.25</v>
      </c>
      <c r="Q132" s="65">
        <v>23</v>
      </c>
      <c r="R132" s="65">
        <v>2385</v>
      </c>
      <c r="S132" s="66">
        <f t="shared" si="24"/>
        <v>596.25</v>
      </c>
      <c r="T132" s="65">
        <v>20</v>
      </c>
      <c r="U132" s="110">
        <v>1505</v>
      </c>
      <c r="V132" s="66">
        <f t="shared" ref="V132:V195" si="25">U132*25%</f>
        <v>376.25</v>
      </c>
      <c r="W132" s="110">
        <v>46</v>
      </c>
      <c r="X132" s="110">
        <v>5275</v>
      </c>
      <c r="Y132" s="66">
        <f t="shared" ref="Y132:Y195" si="26">X132*25%</f>
        <v>1318.75</v>
      </c>
      <c r="Z132" s="110">
        <v>87</v>
      </c>
      <c r="AA132" s="110">
        <v>8515</v>
      </c>
      <c r="AB132" s="66">
        <f t="shared" ref="AB132:AB195" si="27">AA132*25%</f>
        <v>2128.75</v>
      </c>
      <c r="AC132" s="65">
        <v>69</v>
      </c>
      <c r="AD132" s="110">
        <v>7525</v>
      </c>
      <c r="AE132" s="66">
        <f t="shared" ref="AE132:AE195" si="28">AD132*25%</f>
        <v>1881.25</v>
      </c>
      <c r="AF132" s="110">
        <v>47</v>
      </c>
      <c r="AG132" s="110">
        <v>5245</v>
      </c>
      <c r="AH132" s="270">
        <f t="shared" ref="AH132:AH195" si="29">AG132*25%</f>
        <v>1311.25</v>
      </c>
    </row>
    <row r="133" spans="1:34">
      <c r="A133" s="142"/>
      <c r="B133" s="48" t="s">
        <v>541</v>
      </c>
      <c r="C133" s="49" t="s">
        <v>542</v>
      </c>
      <c r="D133" s="52" t="str">
        <f>VLOOKUP(B133,Remark!J:L,3,0)</f>
        <v>SUKS</v>
      </c>
      <c r="E133" s="50"/>
      <c r="F133" s="50"/>
      <c r="G133" s="66">
        <f t="shared" si="20"/>
        <v>0</v>
      </c>
      <c r="H133" s="53">
        <v>3</v>
      </c>
      <c r="I133" s="53">
        <v>485</v>
      </c>
      <c r="J133" s="66">
        <f t="shared" si="21"/>
        <v>121.25</v>
      </c>
      <c r="K133" s="53">
        <v>10</v>
      </c>
      <c r="L133" s="50">
        <v>795</v>
      </c>
      <c r="M133" s="66">
        <f t="shared" si="22"/>
        <v>198.75</v>
      </c>
      <c r="N133" s="50"/>
      <c r="O133" s="50">
        <v>485</v>
      </c>
      <c r="P133" s="66">
        <f t="shared" si="23"/>
        <v>121.25</v>
      </c>
      <c r="Q133" s="65">
        <v>25</v>
      </c>
      <c r="R133" s="65">
        <v>3035</v>
      </c>
      <c r="S133" s="66">
        <f t="shared" si="24"/>
        <v>758.75</v>
      </c>
      <c r="T133" s="65">
        <v>47</v>
      </c>
      <c r="U133" s="110">
        <v>4280</v>
      </c>
      <c r="V133" s="66">
        <f t="shared" si="25"/>
        <v>1070</v>
      </c>
      <c r="W133" s="110">
        <v>35</v>
      </c>
      <c r="X133" s="110">
        <v>2980</v>
      </c>
      <c r="Y133" s="66">
        <f t="shared" si="26"/>
        <v>745</v>
      </c>
      <c r="Z133" s="110">
        <v>45</v>
      </c>
      <c r="AA133" s="110">
        <v>4220</v>
      </c>
      <c r="AB133" s="66">
        <f t="shared" si="27"/>
        <v>1055</v>
      </c>
      <c r="AC133" s="65">
        <v>28</v>
      </c>
      <c r="AD133" s="110">
        <v>2505</v>
      </c>
      <c r="AE133" s="66">
        <f t="shared" si="28"/>
        <v>626.25</v>
      </c>
      <c r="AF133" s="110">
        <v>57</v>
      </c>
      <c r="AG133" s="110">
        <v>5885</v>
      </c>
      <c r="AH133" s="270">
        <f t="shared" si="29"/>
        <v>1471.25</v>
      </c>
    </row>
    <row r="134" spans="1:34">
      <c r="A134" s="142"/>
      <c r="B134" s="48" t="s">
        <v>543</v>
      </c>
      <c r="C134" s="49" t="s">
        <v>544</v>
      </c>
      <c r="D134" s="52" t="str">
        <f>VLOOKUP(B134,Remark!J:L,3,0)</f>
        <v>KKAW</v>
      </c>
      <c r="E134" s="50"/>
      <c r="F134" s="50"/>
      <c r="G134" s="66">
        <f t="shared" si="20"/>
        <v>0</v>
      </c>
      <c r="H134" s="53">
        <v>4</v>
      </c>
      <c r="I134" s="53">
        <v>590</v>
      </c>
      <c r="J134" s="66">
        <f t="shared" si="21"/>
        <v>147.5</v>
      </c>
      <c r="K134" s="53">
        <v>1</v>
      </c>
      <c r="L134" s="50">
        <v>60</v>
      </c>
      <c r="M134" s="66">
        <f t="shared" si="22"/>
        <v>15</v>
      </c>
      <c r="N134" s="50"/>
      <c r="O134" s="50">
        <v>2250</v>
      </c>
      <c r="P134" s="66">
        <f t="shared" si="23"/>
        <v>562.5</v>
      </c>
      <c r="Q134" s="65">
        <v>28</v>
      </c>
      <c r="R134" s="65">
        <v>3085</v>
      </c>
      <c r="S134" s="66">
        <f t="shared" si="24"/>
        <v>771.25</v>
      </c>
      <c r="T134" s="65">
        <v>12</v>
      </c>
      <c r="U134" s="110">
        <v>1550</v>
      </c>
      <c r="V134" s="66">
        <f t="shared" si="25"/>
        <v>387.5</v>
      </c>
      <c r="W134" s="110">
        <v>10</v>
      </c>
      <c r="X134" s="110">
        <v>1095</v>
      </c>
      <c r="Y134" s="66">
        <f t="shared" si="26"/>
        <v>273.75</v>
      </c>
      <c r="Z134" s="110">
        <v>6</v>
      </c>
      <c r="AA134" s="110">
        <v>735</v>
      </c>
      <c r="AB134" s="66">
        <f t="shared" si="27"/>
        <v>183.75</v>
      </c>
      <c r="AC134" s="65">
        <v>0</v>
      </c>
      <c r="AD134" s="110">
        <v>0</v>
      </c>
      <c r="AE134" s="66">
        <f t="shared" si="28"/>
        <v>0</v>
      </c>
      <c r="AF134" s="110">
        <v>3</v>
      </c>
      <c r="AG134" s="110">
        <v>400</v>
      </c>
      <c r="AH134" s="270">
        <f t="shared" si="29"/>
        <v>100</v>
      </c>
    </row>
    <row r="135" spans="1:34">
      <c r="A135" s="142"/>
      <c r="B135" s="48" t="s">
        <v>546</v>
      </c>
      <c r="C135" s="49" t="s">
        <v>547</v>
      </c>
      <c r="D135" s="52" t="str">
        <f>VLOOKUP(B135,Remark!J:L,3,0)</f>
        <v>TSIT</v>
      </c>
      <c r="E135" s="50"/>
      <c r="F135" s="50"/>
      <c r="G135" s="66">
        <f t="shared" si="20"/>
        <v>0</v>
      </c>
      <c r="H135" s="53">
        <v>75</v>
      </c>
      <c r="I135" s="53">
        <v>6080</v>
      </c>
      <c r="J135" s="66">
        <f t="shared" si="21"/>
        <v>1520</v>
      </c>
      <c r="K135" s="53">
        <v>131</v>
      </c>
      <c r="L135" s="50">
        <v>9525</v>
      </c>
      <c r="M135" s="66">
        <f t="shared" si="22"/>
        <v>2381.25</v>
      </c>
      <c r="N135" s="50"/>
      <c r="O135" s="50">
        <v>11060</v>
      </c>
      <c r="P135" s="66">
        <f t="shared" si="23"/>
        <v>2765</v>
      </c>
      <c r="Q135" s="65">
        <v>175</v>
      </c>
      <c r="R135" s="65">
        <v>13485</v>
      </c>
      <c r="S135" s="66">
        <f t="shared" si="24"/>
        <v>3371.25</v>
      </c>
      <c r="T135" s="65">
        <v>223</v>
      </c>
      <c r="U135" s="110">
        <v>19975</v>
      </c>
      <c r="V135" s="66">
        <f t="shared" si="25"/>
        <v>4993.75</v>
      </c>
      <c r="W135" s="110">
        <v>213</v>
      </c>
      <c r="X135" s="110">
        <v>18610</v>
      </c>
      <c r="Y135" s="66">
        <f t="shared" si="26"/>
        <v>4652.5</v>
      </c>
      <c r="Z135" s="110">
        <v>203</v>
      </c>
      <c r="AA135" s="110">
        <v>16655</v>
      </c>
      <c r="AB135" s="66">
        <f t="shared" si="27"/>
        <v>4163.75</v>
      </c>
      <c r="AC135" s="65">
        <v>200</v>
      </c>
      <c r="AD135" s="110">
        <v>14395</v>
      </c>
      <c r="AE135" s="66">
        <f t="shared" si="28"/>
        <v>3598.75</v>
      </c>
      <c r="AF135" s="110">
        <v>238</v>
      </c>
      <c r="AG135" s="110">
        <v>20290</v>
      </c>
      <c r="AH135" s="270">
        <f t="shared" si="29"/>
        <v>5072.5</v>
      </c>
    </row>
    <row r="136" spans="1:34">
      <c r="A136" s="142"/>
      <c r="B136" s="48" t="s">
        <v>548</v>
      </c>
      <c r="C136" s="49" t="s">
        <v>549</v>
      </c>
      <c r="D136" s="52" t="str">
        <f>VLOOKUP(B136,Remark!J:L,3,0)</f>
        <v>SCON</v>
      </c>
      <c r="E136" s="50"/>
      <c r="F136" s="50"/>
      <c r="G136" s="66">
        <f t="shared" si="20"/>
        <v>0</v>
      </c>
      <c r="H136" s="53">
        <v>38</v>
      </c>
      <c r="I136" s="53">
        <v>3420</v>
      </c>
      <c r="J136" s="66">
        <f t="shared" si="21"/>
        <v>855</v>
      </c>
      <c r="K136" s="53">
        <v>141</v>
      </c>
      <c r="L136" s="50">
        <v>14530</v>
      </c>
      <c r="M136" s="66">
        <f t="shared" si="22"/>
        <v>3632.5</v>
      </c>
      <c r="N136" s="50"/>
      <c r="O136" s="50">
        <v>8180</v>
      </c>
      <c r="P136" s="66">
        <f t="shared" si="23"/>
        <v>2045</v>
      </c>
      <c r="Q136" s="65">
        <v>0</v>
      </c>
      <c r="R136" s="65">
        <v>0</v>
      </c>
      <c r="S136" s="66">
        <f t="shared" si="24"/>
        <v>0</v>
      </c>
      <c r="T136" s="65">
        <v>0</v>
      </c>
      <c r="U136" s="110">
        <v>0</v>
      </c>
      <c r="V136" s="66">
        <f t="shared" si="25"/>
        <v>0</v>
      </c>
      <c r="W136" s="110">
        <v>0</v>
      </c>
      <c r="X136" s="110">
        <v>0</v>
      </c>
      <c r="Y136" s="66">
        <f t="shared" si="26"/>
        <v>0</v>
      </c>
      <c r="Z136" s="110">
        <v>0</v>
      </c>
      <c r="AA136" s="110">
        <v>0</v>
      </c>
      <c r="AB136" s="66">
        <f t="shared" si="27"/>
        <v>0</v>
      </c>
      <c r="AC136" s="65">
        <v>0</v>
      </c>
      <c r="AD136" s="110">
        <v>0</v>
      </c>
      <c r="AE136" s="66">
        <f t="shared" si="28"/>
        <v>0</v>
      </c>
      <c r="AF136" s="110">
        <v>0</v>
      </c>
      <c r="AG136" s="110">
        <v>0</v>
      </c>
      <c r="AH136" s="270">
        <f t="shared" si="29"/>
        <v>0</v>
      </c>
    </row>
    <row r="137" spans="1:34">
      <c r="A137" s="142"/>
      <c r="B137" s="48" t="s">
        <v>550</v>
      </c>
      <c r="C137" s="49" t="s">
        <v>551</v>
      </c>
      <c r="D137" s="52" t="str">
        <f>VLOOKUP(B137,Remark!J:L,3,0)</f>
        <v>BANA</v>
      </c>
      <c r="E137" s="50"/>
      <c r="F137" s="50"/>
      <c r="G137" s="66">
        <f t="shared" si="20"/>
        <v>0</v>
      </c>
      <c r="H137" s="53">
        <v>1</v>
      </c>
      <c r="I137" s="53">
        <v>100</v>
      </c>
      <c r="J137" s="66">
        <f t="shared" si="21"/>
        <v>25</v>
      </c>
      <c r="K137" s="53">
        <v>4</v>
      </c>
      <c r="L137" s="50">
        <v>340</v>
      </c>
      <c r="M137" s="66">
        <f t="shared" si="22"/>
        <v>85</v>
      </c>
      <c r="N137" s="50"/>
      <c r="O137" s="50">
        <v>515</v>
      </c>
      <c r="P137" s="66">
        <f t="shared" si="23"/>
        <v>128.75</v>
      </c>
      <c r="Q137" s="65">
        <v>12</v>
      </c>
      <c r="R137" s="65">
        <v>925</v>
      </c>
      <c r="S137" s="66">
        <f t="shared" si="24"/>
        <v>231.25</v>
      </c>
      <c r="T137" s="65">
        <v>11</v>
      </c>
      <c r="U137" s="110">
        <v>1100</v>
      </c>
      <c r="V137" s="66">
        <f t="shared" si="25"/>
        <v>275</v>
      </c>
      <c r="W137" s="110">
        <v>19</v>
      </c>
      <c r="X137" s="110">
        <v>1965</v>
      </c>
      <c r="Y137" s="66">
        <f t="shared" si="26"/>
        <v>491.25</v>
      </c>
      <c r="Z137" s="110">
        <v>15</v>
      </c>
      <c r="AA137" s="110">
        <v>1650</v>
      </c>
      <c r="AB137" s="66">
        <f t="shared" si="27"/>
        <v>412.5</v>
      </c>
      <c r="AC137" s="65">
        <v>20</v>
      </c>
      <c r="AD137" s="110">
        <v>2130</v>
      </c>
      <c r="AE137" s="66">
        <f t="shared" si="28"/>
        <v>532.5</v>
      </c>
      <c r="AF137" s="110">
        <v>28</v>
      </c>
      <c r="AG137" s="110">
        <v>2940</v>
      </c>
      <c r="AH137" s="270">
        <f t="shared" si="29"/>
        <v>735</v>
      </c>
    </row>
    <row r="138" spans="1:34">
      <c r="A138" s="142"/>
      <c r="B138" s="48" t="s">
        <v>553</v>
      </c>
      <c r="C138" s="49" t="s">
        <v>554</v>
      </c>
      <c r="D138" s="52" t="str">
        <f>VLOOKUP(B138,Remark!J:L,3,0)</f>
        <v>SUKS</v>
      </c>
      <c r="E138" s="50"/>
      <c r="F138" s="50"/>
      <c r="G138" s="66">
        <f t="shared" si="20"/>
        <v>0</v>
      </c>
      <c r="H138" s="53">
        <v>3</v>
      </c>
      <c r="I138" s="53">
        <v>190</v>
      </c>
      <c r="J138" s="66">
        <f t="shared" si="21"/>
        <v>47.5</v>
      </c>
      <c r="K138" s="53">
        <v>10</v>
      </c>
      <c r="L138" s="50">
        <v>875</v>
      </c>
      <c r="M138" s="66">
        <f t="shared" si="22"/>
        <v>218.75</v>
      </c>
      <c r="N138" s="50"/>
      <c r="O138" s="50">
        <v>4925</v>
      </c>
      <c r="P138" s="66">
        <f t="shared" si="23"/>
        <v>1231.25</v>
      </c>
      <c r="Q138" s="65">
        <v>55</v>
      </c>
      <c r="R138" s="65">
        <v>6445</v>
      </c>
      <c r="S138" s="66">
        <f t="shared" si="24"/>
        <v>1611.25</v>
      </c>
      <c r="T138" s="65">
        <v>133</v>
      </c>
      <c r="U138" s="110">
        <v>9095</v>
      </c>
      <c r="V138" s="66">
        <f t="shared" si="25"/>
        <v>2273.75</v>
      </c>
      <c r="W138" s="110">
        <v>146</v>
      </c>
      <c r="X138" s="110">
        <v>12305</v>
      </c>
      <c r="Y138" s="66">
        <f>X138*25%</f>
        <v>3076.25</v>
      </c>
      <c r="Z138" s="110">
        <v>167</v>
      </c>
      <c r="AA138" s="110">
        <v>11890</v>
      </c>
      <c r="AB138" s="66">
        <f t="shared" si="27"/>
        <v>2972.5</v>
      </c>
      <c r="AC138" s="65">
        <v>157</v>
      </c>
      <c r="AD138" s="110">
        <v>11115</v>
      </c>
      <c r="AE138" s="66">
        <f t="shared" si="28"/>
        <v>2778.75</v>
      </c>
      <c r="AF138" s="110">
        <v>191</v>
      </c>
      <c r="AG138" s="110">
        <v>13530</v>
      </c>
      <c r="AH138" s="270">
        <f t="shared" si="29"/>
        <v>3382.5</v>
      </c>
    </row>
    <row r="139" spans="1:34">
      <c r="A139" s="142"/>
      <c r="B139" s="48" t="s">
        <v>555</v>
      </c>
      <c r="C139" s="49" t="s">
        <v>556</v>
      </c>
      <c r="D139" s="52" t="str">
        <f>VLOOKUP(B139,Remark!J:L,3,0)</f>
        <v>Kerry</v>
      </c>
      <c r="E139" s="50"/>
      <c r="F139" s="50"/>
      <c r="G139" s="66">
        <f t="shared" si="20"/>
        <v>0</v>
      </c>
      <c r="H139" s="53"/>
      <c r="I139" s="53"/>
      <c r="J139" s="66">
        <f t="shared" si="21"/>
        <v>0</v>
      </c>
      <c r="K139" s="53">
        <v>30</v>
      </c>
      <c r="L139" s="50">
        <v>3040</v>
      </c>
      <c r="M139" s="66">
        <f t="shared" si="22"/>
        <v>760</v>
      </c>
      <c r="N139" s="50"/>
      <c r="O139" s="50">
        <v>5975</v>
      </c>
      <c r="P139" s="66">
        <f t="shared" si="23"/>
        <v>1493.75</v>
      </c>
      <c r="Q139" s="65">
        <v>74</v>
      </c>
      <c r="R139" s="65">
        <v>8015</v>
      </c>
      <c r="S139" s="66">
        <f t="shared" si="24"/>
        <v>2003.75</v>
      </c>
      <c r="T139" s="65">
        <v>71</v>
      </c>
      <c r="U139" s="110">
        <v>10345</v>
      </c>
      <c r="V139" s="66">
        <f t="shared" si="25"/>
        <v>2586.25</v>
      </c>
      <c r="W139" s="110">
        <v>51</v>
      </c>
      <c r="X139" s="110">
        <v>12040</v>
      </c>
      <c r="Y139" s="66">
        <f t="shared" si="26"/>
        <v>3010</v>
      </c>
      <c r="Z139" s="110">
        <v>121</v>
      </c>
      <c r="AA139" s="110">
        <v>12730</v>
      </c>
      <c r="AB139" s="66">
        <f t="shared" si="27"/>
        <v>3182.5</v>
      </c>
      <c r="AC139" s="65">
        <v>112</v>
      </c>
      <c r="AD139" s="110">
        <v>10735</v>
      </c>
      <c r="AE139" s="66">
        <f t="shared" si="28"/>
        <v>2683.75</v>
      </c>
      <c r="AF139" s="110">
        <v>183</v>
      </c>
      <c r="AG139" s="110">
        <v>21540</v>
      </c>
      <c r="AH139" s="270">
        <f t="shared" si="29"/>
        <v>5385</v>
      </c>
    </row>
    <row r="140" spans="1:34">
      <c r="A140" s="142"/>
      <c r="B140" s="48" t="s">
        <v>557</v>
      </c>
      <c r="C140" s="49" t="s">
        <v>558</v>
      </c>
      <c r="D140" s="52" t="str">
        <f>VLOOKUP(B140,Remark!J:L,3,0)</f>
        <v>Kerry</v>
      </c>
      <c r="E140" s="50"/>
      <c r="F140" s="50"/>
      <c r="G140" s="66">
        <f t="shared" si="20"/>
        <v>0</v>
      </c>
      <c r="H140" s="53"/>
      <c r="I140" s="53"/>
      <c r="J140" s="66">
        <f t="shared" si="21"/>
        <v>0</v>
      </c>
      <c r="K140" s="53">
        <v>2</v>
      </c>
      <c r="L140" s="50">
        <v>105</v>
      </c>
      <c r="M140" s="66">
        <f t="shared" si="22"/>
        <v>26.25</v>
      </c>
      <c r="N140" s="50"/>
      <c r="O140" s="50">
        <v>1600</v>
      </c>
      <c r="P140" s="66">
        <f t="shared" si="23"/>
        <v>400</v>
      </c>
      <c r="Q140" s="65">
        <v>34</v>
      </c>
      <c r="R140" s="65">
        <v>4145</v>
      </c>
      <c r="S140" s="66">
        <f t="shared" si="24"/>
        <v>1036.25</v>
      </c>
      <c r="T140" s="65">
        <v>33</v>
      </c>
      <c r="U140" s="110">
        <v>3735</v>
      </c>
      <c r="V140" s="66">
        <f t="shared" si="25"/>
        <v>933.75</v>
      </c>
      <c r="W140" s="110">
        <v>40</v>
      </c>
      <c r="X140" s="110">
        <v>4580</v>
      </c>
      <c r="Y140" s="66">
        <f t="shared" si="26"/>
        <v>1145</v>
      </c>
      <c r="Z140" s="110">
        <v>34</v>
      </c>
      <c r="AA140" s="110">
        <v>3495</v>
      </c>
      <c r="AB140" s="66">
        <f t="shared" si="27"/>
        <v>873.75</v>
      </c>
      <c r="AC140" s="65">
        <v>45</v>
      </c>
      <c r="AD140" s="110">
        <v>3825</v>
      </c>
      <c r="AE140" s="66">
        <f t="shared" si="28"/>
        <v>956.25</v>
      </c>
      <c r="AF140" s="110">
        <v>71</v>
      </c>
      <c r="AG140" s="110">
        <v>7670</v>
      </c>
      <c r="AH140" s="270">
        <f t="shared" si="29"/>
        <v>1917.5</v>
      </c>
    </row>
    <row r="141" spans="1:34">
      <c r="A141" s="142"/>
      <c r="B141" s="48" t="s">
        <v>559</v>
      </c>
      <c r="C141" s="49" t="s">
        <v>560</v>
      </c>
      <c r="D141" s="52" t="str">
        <f>VLOOKUP(B141,Remark!J:L,3,0)</f>
        <v>TPLU</v>
      </c>
      <c r="E141" s="50"/>
      <c r="F141" s="50"/>
      <c r="G141" s="66">
        <f t="shared" si="20"/>
        <v>0</v>
      </c>
      <c r="H141" s="53"/>
      <c r="I141" s="53"/>
      <c r="J141" s="66">
        <f t="shared" si="21"/>
        <v>0</v>
      </c>
      <c r="K141" s="53">
        <v>10</v>
      </c>
      <c r="L141" s="50">
        <v>1130</v>
      </c>
      <c r="M141" s="66">
        <f t="shared" si="22"/>
        <v>282.5</v>
      </c>
      <c r="N141" s="50"/>
      <c r="O141" s="50">
        <v>485</v>
      </c>
      <c r="P141" s="66">
        <f t="shared" si="23"/>
        <v>121.25</v>
      </c>
      <c r="Q141" s="65">
        <v>25</v>
      </c>
      <c r="R141" s="65">
        <v>2565</v>
      </c>
      <c r="S141" s="66">
        <f t="shared" si="24"/>
        <v>641.25</v>
      </c>
      <c r="T141" s="65">
        <v>29</v>
      </c>
      <c r="U141" s="110">
        <v>3060</v>
      </c>
      <c r="V141" s="66">
        <f t="shared" si="25"/>
        <v>765</v>
      </c>
      <c r="W141" s="110">
        <v>31</v>
      </c>
      <c r="X141" s="110">
        <v>3215</v>
      </c>
      <c r="Y141" s="66">
        <f t="shared" si="26"/>
        <v>803.75</v>
      </c>
      <c r="Z141" s="110">
        <v>57</v>
      </c>
      <c r="AA141" s="110">
        <v>4665</v>
      </c>
      <c r="AB141" s="66">
        <f t="shared" si="27"/>
        <v>1166.25</v>
      </c>
      <c r="AC141" s="65">
        <v>116</v>
      </c>
      <c r="AD141" s="110">
        <v>8600</v>
      </c>
      <c r="AE141" s="66">
        <f t="shared" si="28"/>
        <v>2150</v>
      </c>
      <c r="AF141" s="110">
        <v>117</v>
      </c>
      <c r="AG141" s="110">
        <v>8945</v>
      </c>
      <c r="AH141" s="270">
        <f t="shared" si="29"/>
        <v>2236.25</v>
      </c>
    </row>
    <row r="142" spans="1:34">
      <c r="A142" s="142"/>
      <c r="B142" s="48" t="s">
        <v>561</v>
      </c>
      <c r="C142" s="49" t="s">
        <v>562</v>
      </c>
      <c r="D142" s="52" t="str">
        <f>VLOOKUP(B142,Remark!J:L,3,0)</f>
        <v>TKRU</v>
      </c>
      <c r="E142" s="50"/>
      <c r="F142" s="50"/>
      <c r="G142" s="66">
        <f t="shared" si="20"/>
        <v>0</v>
      </c>
      <c r="H142" s="53"/>
      <c r="I142" s="53"/>
      <c r="J142" s="66">
        <f t="shared" si="21"/>
        <v>0</v>
      </c>
      <c r="K142" s="53">
        <v>12</v>
      </c>
      <c r="L142" s="50">
        <v>1930</v>
      </c>
      <c r="M142" s="66">
        <f t="shared" si="22"/>
        <v>482.5</v>
      </c>
      <c r="N142" s="50"/>
      <c r="O142" s="50">
        <v>2810</v>
      </c>
      <c r="P142" s="66">
        <f t="shared" si="23"/>
        <v>702.5</v>
      </c>
      <c r="Q142" s="65">
        <v>7</v>
      </c>
      <c r="R142" s="65">
        <v>820</v>
      </c>
      <c r="S142" s="66">
        <f t="shared" si="24"/>
        <v>205</v>
      </c>
      <c r="T142" s="65">
        <v>19</v>
      </c>
      <c r="U142" s="110">
        <v>1760</v>
      </c>
      <c r="V142" s="66">
        <f t="shared" si="25"/>
        <v>440</v>
      </c>
      <c r="W142" s="110">
        <v>10</v>
      </c>
      <c r="X142" s="110">
        <v>1035</v>
      </c>
      <c r="Y142" s="66">
        <f t="shared" si="26"/>
        <v>258.75</v>
      </c>
      <c r="Z142" s="110">
        <v>2</v>
      </c>
      <c r="AA142" s="110">
        <v>195</v>
      </c>
      <c r="AB142" s="66">
        <f t="shared" si="27"/>
        <v>48.75</v>
      </c>
      <c r="AC142" s="65">
        <v>1</v>
      </c>
      <c r="AD142" s="110">
        <v>45</v>
      </c>
      <c r="AE142" s="66">
        <f t="shared" si="28"/>
        <v>11.25</v>
      </c>
      <c r="AF142" s="110">
        <v>2</v>
      </c>
      <c r="AG142" s="110">
        <v>125</v>
      </c>
      <c r="AH142" s="270">
        <f t="shared" si="29"/>
        <v>31.25</v>
      </c>
    </row>
    <row r="143" spans="1:34">
      <c r="A143" s="142"/>
      <c r="B143" s="48" t="s">
        <v>563</v>
      </c>
      <c r="C143" s="49" t="s">
        <v>564</v>
      </c>
      <c r="D143" s="52" t="str">
        <f>VLOOKUP(B143,Remark!J:L,3,0)</f>
        <v>NAIN</v>
      </c>
      <c r="E143" s="50"/>
      <c r="F143" s="50"/>
      <c r="G143" s="66">
        <f t="shared" si="20"/>
        <v>0</v>
      </c>
      <c r="H143" s="53">
        <v>1</v>
      </c>
      <c r="I143" s="53">
        <v>45</v>
      </c>
      <c r="J143" s="66">
        <f t="shared" si="21"/>
        <v>11.25</v>
      </c>
      <c r="K143" s="53">
        <v>13</v>
      </c>
      <c r="L143" s="50">
        <v>1740</v>
      </c>
      <c r="M143" s="66">
        <f t="shared" si="22"/>
        <v>435</v>
      </c>
      <c r="N143" s="50"/>
      <c r="O143" s="50">
        <v>1885</v>
      </c>
      <c r="P143" s="66">
        <f t="shared" si="23"/>
        <v>471.25</v>
      </c>
      <c r="Q143" s="65">
        <v>30</v>
      </c>
      <c r="R143" s="65">
        <v>3710</v>
      </c>
      <c r="S143" s="66">
        <f t="shared" si="24"/>
        <v>927.5</v>
      </c>
      <c r="T143" s="65">
        <v>35</v>
      </c>
      <c r="U143" s="110">
        <v>3505</v>
      </c>
      <c r="V143" s="66">
        <f t="shared" si="25"/>
        <v>876.25</v>
      </c>
      <c r="W143" s="110">
        <v>10</v>
      </c>
      <c r="X143" s="110">
        <v>1310</v>
      </c>
      <c r="Y143" s="66">
        <f t="shared" si="26"/>
        <v>327.5</v>
      </c>
      <c r="Z143" s="110">
        <v>21</v>
      </c>
      <c r="AA143" s="110">
        <v>1950</v>
      </c>
      <c r="AB143" s="66">
        <f t="shared" si="27"/>
        <v>487.5</v>
      </c>
      <c r="AC143" s="65">
        <v>19</v>
      </c>
      <c r="AD143" s="110">
        <v>1845</v>
      </c>
      <c r="AE143" s="66">
        <f t="shared" si="28"/>
        <v>461.25</v>
      </c>
      <c r="AF143" s="110">
        <v>12</v>
      </c>
      <c r="AG143" s="110">
        <v>1420</v>
      </c>
      <c r="AH143" s="270">
        <f t="shared" si="29"/>
        <v>355</v>
      </c>
    </row>
    <row r="144" spans="1:34">
      <c r="A144" s="142"/>
      <c r="B144" s="48" t="s">
        <v>565</v>
      </c>
      <c r="C144" s="49" t="s">
        <v>566</v>
      </c>
      <c r="D144" s="52" t="str">
        <f>VLOOKUP(B144,Remark!J:L,3,0)</f>
        <v>BSTO</v>
      </c>
      <c r="E144" s="50"/>
      <c r="F144" s="50"/>
      <c r="G144" s="66">
        <f t="shared" si="20"/>
        <v>0</v>
      </c>
      <c r="H144" s="53">
        <v>3</v>
      </c>
      <c r="I144" s="53">
        <v>135</v>
      </c>
      <c r="J144" s="66">
        <f t="shared" si="21"/>
        <v>33.75</v>
      </c>
      <c r="K144" s="53">
        <v>11</v>
      </c>
      <c r="L144" s="50">
        <v>975</v>
      </c>
      <c r="M144" s="66">
        <f t="shared" si="22"/>
        <v>243.75</v>
      </c>
      <c r="N144" s="50"/>
      <c r="O144" s="50">
        <v>1895</v>
      </c>
      <c r="P144" s="66">
        <f t="shared" si="23"/>
        <v>473.75</v>
      </c>
      <c r="Q144" s="65">
        <v>38</v>
      </c>
      <c r="R144" s="65">
        <v>3980</v>
      </c>
      <c r="S144" s="66">
        <f t="shared" si="24"/>
        <v>995</v>
      </c>
      <c r="T144" s="65">
        <v>35</v>
      </c>
      <c r="U144" s="110">
        <v>4305</v>
      </c>
      <c r="V144" s="66">
        <f t="shared" si="25"/>
        <v>1076.25</v>
      </c>
      <c r="W144" s="110">
        <v>20</v>
      </c>
      <c r="X144" s="110">
        <v>5035</v>
      </c>
      <c r="Y144" s="66">
        <f t="shared" si="26"/>
        <v>1258.75</v>
      </c>
      <c r="Z144" s="110">
        <v>54</v>
      </c>
      <c r="AA144" s="110">
        <v>4290</v>
      </c>
      <c r="AB144" s="66">
        <f t="shared" si="27"/>
        <v>1072.5</v>
      </c>
      <c r="AC144" s="65">
        <v>59</v>
      </c>
      <c r="AD144" s="110">
        <v>4665</v>
      </c>
      <c r="AE144" s="66">
        <f t="shared" si="28"/>
        <v>1166.25</v>
      </c>
      <c r="AF144" s="110">
        <v>74</v>
      </c>
      <c r="AG144" s="110">
        <v>6870</v>
      </c>
      <c r="AH144" s="270">
        <f t="shared" si="29"/>
        <v>1717.5</v>
      </c>
    </row>
    <row r="145" spans="1:34">
      <c r="A145" s="142"/>
      <c r="B145" s="48" t="s">
        <v>567</v>
      </c>
      <c r="C145" s="49" t="s">
        <v>568</v>
      </c>
      <c r="D145" s="52" t="str">
        <f>VLOOKUP(B145,Remark!J:L,3,0)</f>
        <v>TEPA</v>
      </c>
      <c r="E145" s="50"/>
      <c r="F145" s="50"/>
      <c r="G145" s="66">
        <f t="shared" si="20"/>
        <v>0</v>
      </c>
      <c r="H145" s="53"/>
      <c r="I145" s="53"/>
      <c r="J145" s="66">
        <f t="shared" si="21"/>
        <v>0</v>
      </c>
      <c r="K145" s="53">
        <v>3</v>
      </c>
      <c r="L145" s="50">
        <v>200</v>
      </c>
      <c r="M145" s="66">
        <f t="shared" si="22"/>
        <v>50</v>
      </c>
      <c r="N145" s="50"/>
      <c r="O145" s="50">
        <v>4515</v>
      </c>
      <c r="P145" s="66">
        <f t="shared" si="23"/>
        <v>1128.75</v>
      </c>
      <c r="Q145" s="65">
        <v>118</v>
      </c>
      <c r="R145" s="65">
        <v>12390</v>
      </c>
      <c r="S145" s="66">
        <f t="shared" si="24"/>
        <v>3097.5</v>
      </c>
      <c r="T145" s="65">
        <v>138</v>
      </c>
      <c r="U145" s="110">
        <v>13280</v>
      </c>
      <c r="V145" s="66">
        <f t="shared" si="25"/>
        <v>3320</v>
      </c>
      <c r="W145" s="110">
        <v>172</v>
      </c>
      <c r="X145" s="110">
        <v>14455</v>
      </c>
      <c r="Y145" s="66">
        <f t="shared" si="26"/>
        <v>3613.75</v>
      </c>
      <c r="Z145" s="110">
        <v>168</v>
      </c>
      <c r="AA145" s="110">
        <v>18335</v>
      </c>
      <c r="AB145" s="66">
        <f t="shared" si="27"/>
        <v>4583.75</v>
      </c>
      <c r="AC145" s="65">
        <v>144</v>
      </c>
      <c r="AD145" s="110">
        <v>13605</v>
      </c>
      <c r="AE145" s="66">
        <f t="shared" si="28"/>
        <v>3401.25</v>
      </c>
      <c r="AF145" s="110">
        <v>138</v>
      </c>
      <c r="AG145" s="110">
        <v>13010</v>
      </c>
      <c r="AH145" s="270">
        <f t="shared" si="29"/>
        <v>3252.5</v>
      </c>
    </row>
    <row r="146" spans="1:34">
      <c r="A146" s="142"/>
      <c r="B146" s="48" t="s">
        <v>569</v>
      </c>
      <c r="C146" s="49" t="s">
        <v>570</v>
      </c>
      <c r="D146" s="52" t="str">
        <f>VLOOKUP(B146,Remark!J:L,3,0)</f>
        <v>TPLU</v>
      </c>
      <c r="E146" s="50"/>
      <c r="F146" s="50"/>
      <c r="G146" s="66">
        <f t="shared" si="20"/>
        <v>0</v>
      </c>
      <c r="H146" s="53">
        <v>7</v>
      </c>
      <c r="I146" s="53">
        <v>375</v>
      </c>
      <c r="J146" s="66">
        <f t="shared" si="21"/>
        <v>93.75</v>
      </c>
      <c r="K146" s="53">
        <v>6</v>
      </c>
      <c r="L146" s="50">
        <v>640</v>
      </c>
      <c r="M146" s="66">
        <f t="shared" si="22"/>
        <v>160</v>
      </c>
      <c r="N146" s="50"/>
      <c r="O146" s="50">
        <v>1705</v>
      </c>
      <c r="P146" s="66">
        <f t="shared" si="23"/>
        <v>426.25</v>
      </c>
      <c r="Q146" s="65">
        <v>28</v>
      </c>
      <c r="R146" s="65">
        <v>2795</v>
      </c>
      <c r="S146" s="66">
        <f t="shared" si="24"/>
        <v>698.75</v>
      </c>
      <c r="T146" s="65">
        <v>30</v>
      </c>
      <c r="U146" s="110">
        <v>3300</v>
      </c>
      <c r="V146" s="66">
        <f t="shared" si="25"/>
        <v>825</v>
      </c>
      <c r="W146" s="110">
        <v>30</v>
      </c>
      <c r="X146" s="110">
        <v>3370</v>
      </c>
      <c r="Y146" s="66">
        <f t="shared" si="26"/>
        <v>842.5</v>
      </c>
      <c r="Z146" s="110">
        <v>50</v>
      </c>
      <c r="AA146" s="110">
        <v>4000</v>
      </c>
      <c r="AB146" s="66">
        <f t="shared" si="27"/>
        <v>1000</v>
      </c>
      <c r="AC146" s="65">
        <v>25</v>
      </c>
      <c r="AD146" s="110">
        <v>2265</v>
      </c>
      <c r="AE146" s="66">
        <f t="shared" si="28"/>
        <v>566.25</v>
      </c>
      <c r="AF146" s="110">
        <v>92</v>
      </c>
      <c r="AG146" s="110">
        <v>7900</v>
      </c>
      <c r="AH146" s="270">
        <f t="shared" si="29"/>
        <v>1975</v>
      </c>
    </row>
    <row r="147" spans="1:34">
      <c r="A147" s="142"/>
      <c r="B147" s="48" t="s">
        <v>571</v>
      </c>
      <c r="C147" s="49" t="s">
        <v>572</v>
      </c>
      <c r="D147" s="52" t="str">
        <f>VLOOKUP(B147,Remark!J:L,3,0)</f>
        <v>HPPY</v>
      </c>
      <c r="E147" s="50"/>
      <c r="F147" s="50"/>
      <c r="G147" s="66">
        <f t="shared" si="20"/>
        <v>0</v>
      </c>
      <c r="H147" s="53"/>
      <c r="I147" s="53"/>
      <c r="J147" s="66">
        <f t="shared" si="21"/>
        <v>0</v>
      </c>
      <c r="K147" s="53">
        <v>4</v>
      </c>
      <c r="L147" s="50">
        <v>355</v>
      </c>
      <c r="M147" s="66">
        <f t="shared" si="22"/>
        <v>88.75</v>
      </c>
      <c r="N147" s="50"/>
      <c r="O147" s="50">
        <v>1600</v>
      </c>
      <c r="P147" s="66">
        <f t="shared" si="23"/>
        <v>400</v>
      </c>
      <c r="Q147" s="65">
        <v>24</v>
      </c>
      <c r="R147" s="65">
        <v>3015</v>
      </c>
      <c r="S147" s="66">
        <f t="shared" si="24"/>
        <v>753.75</v>
      </c>
      <c r="T147" s="65">
        <v>28</v>
      </c>
      <c r="U147" s="110">
        <v>3165</v>
      </c>
      <c r="V147" s="66">
        <f t="shared" si="25"/>
        <v>791.25</v>
      </c>
      <c r="W147" s="110">
        <v>40</v>
      </c>
      <c r="X147" s="110">
        <v>4240</v>
      </c>
      <c r="Y147" s="66">
        <f t="shared" si="26"/>
        <v>1060</v>
      </c>
      <c r="Z147" s="110">
        <v>27</v>
      </c>
      <c r="AA147" s="110">
        <v>2140</v>
      </c>
      <c r="AB147" s="66">
        <f t="shared" si="27"/>
        <v>535</v>
      </c>
      <c r="AC147" s="65">
        <v>27</v>
      </c>
      <c r="AD147" s="110">
        <v>3100</v>
      </c>
      <c r="AE147" s="66">
        <f t="shared" si="28"/>
        <v>775</v>
      </c>
      <c r="AF147" s="110">
        <v>33</v>
      </c>
      <c r="AG147" s="110">
        <v>3470</v>
      </c>
      <c r="AH147" s="270">
        <f t="shared" si="29"/>
        <v>867.5</v>
      </c>
    </row>
    <row r="148" spans="1:34">
      <c r="A148" s="142"/>
      <c r="B148" s="48" t="s">
        <v>573</v>
      </c>
      <c r="C148" s="49" t="s">
        <v>574</v>
      </c>
      <c r="D148" s="52" t="str">
        <f>VLOOKUP(B148,Remark!J:L,3,0)</f>
        <v>ONUT</v>
      </c>
      <c r="E148" s="50"/>
      <c r="F148" s="50"/>
      <c r="G148" s="66">
        <f t="shared" si="20"/>
        <v>0</v>
      </c>
      <c r="H148" s="53">
        <v>19</v>
      </c>
      <c r="I148" s="53">
        <v>1905</v>
      </c>
      <c r="J148" s="66">
        <f t="shared" si="21"/>
        <v>476.25</v>
      </c>
      <c r="K148" s="53">
        <v>34</v>
      </c>
      <c r="L148" s="50">
        <v>4535</v>
      </c>
      <c r="M148" s="66">
        <f t="shared" si="22"/>
        <v>1133.75</v>
      </c>
      <c r="N148" s="50"/>
      <c r="O148" s="50">
        <v>8120</v>
      </c>
      <c r="P148" s="66">
        <f t="shared" si="23"/>
        <v>2030</v>
      </c>
      <c r="Q148" s="65">
        <v>86</v>
      </c>
      <c r="R148" s="65">
        <v>9165</v>
      </c>
      <c r="S148" s="66">
        <f t="shared" si="24"/>
        <v>2291.25</v>
      </c>
      <c r="T148" s="65">
        <v>87</v>
      </c>
      <c r="U148" s="110">
        <v>7985</v>
      </c>
      <c r="V148" s="66">
        <f t="shared" si="25"/>
        <v>1996.25</v>
      </c>
      <c r="W148" s="110">
        <v>91</v>
      </c>
      <c r="X148" s="110">
        <v>9060</v>
      </c>
      <c r="Y148" s="66">
        <f t="shared" si="26"/>
        <v>2265</v>
      </c>
      <c r="Z148" s="110">
        <v>90</v>
      </c>
      <c r="AA148" s="110">
        <v>10555</v>
      </c>
      <c r="AB148" s="66">
        <f t="shared" si="27"/>
        <v>2638.75</v>
      </c>
      <c r="AC148" s="65">
        <v>54</v>
      </c>
      <c r="AD148" s="110">
        <v>5535</v>
      </c>
      <c r="AE148" s="66">
        <f t="shared" si="28"/>
        <v>1383.75</v>
      </c>
      <c r="AF148" s="110">
        <v>59</v>
      </c>
      <c r="AG148" s="110">
        <v>5840</v>
      </c>
      <c r="AH148" s="270">
        <f t="shared" si="29"/>
        <v>1460</v>
      </c>
    </row>
    <row r="149" spans="1:34">
      <c r="A149" s="142"/>
      <c r="B149" s="48" t="s">
        <v>575</v>
      </c>
      <c r="C149" s="49" t="s">
        <v>576</v>
      </c>
      <c r="D149" s="52" t="str">
        <f>VLOOKUP(B149,Remark!J:L,3,0)</f>
        <v>TUPM</v>
      </c>
      <c r="E149" s="50"/>
      <c r="F149" s="50"/>
      <c r="G149" s="66">
        <f t="shared" si="20"/>
        <v>0</v>
      </c>
      <c r="H149" s="53">
        <v>5</v>
      </c>
      <c r="I149" s="53">
        <v>290</v>
      </c>
      <c r="J149" s="66">
        <f t="shared" si="21"/>
        <v>72.5</v>
      </c>
      <c r="K149" s="53">
        <v>2</v>
      </c>
      <c r="L149" s="50">
        <v>265</v>
      </c>
      <c r="M149" s="66">
        <f t="shared" si="22"/>
        <v>66.25</v>
      </c>
      <c r="N149" s="50"/>
      <c r="O149" s="50">
        <v>1240</v>
      </c>
      <c r="P149" s="66">
        <f t="shared" si="23"/>
        <v>310</v>
      </c>
      <c r="Q149" s="65">
        <v>26</v>
      </c>
      <c r="R149" s="65">
        <v>2560</v>
      </c>
      <c r="S149" s="66">
        <f t="shared" si="24"/>
        <v>640</v>
      </c>
      <c r="T149" s="65">
        <v>43</v>
      </c>
      <c r="U149" s="110">
        <v>3645</v>
      </c>
      <c r="V149" s="66">
        <f t="shared" si="25"/>
        <v>911.25</v>
      </c>
      <c r="W149" s="110">
        <v>45</v>
      </c>
      <c r="X149" s="110">
        <v>4655</v>
      </c>
      <c r="Y149" s="66">
        <f t="shared" si="26"/>
        <v>1163.75</v>
      </c>
      <c r="Z149" s="110">
        <v>45</v>
      </c>
      <c r="AA149" s="110">
        <v>5350</v>
      </c>
      <c r="AB149" s="66">
        <f t="shared" si="27"/>
        <v>1337.5</v>
      </c>
      <c r="AC149" s="65">
        <v>25</v>
      </c>
      <c r="AD149" s="110">
        <v>2115</v>
      </c>
      <c r="AE149" s="66">
        <f t="shared" si="28"/>
        <v>528.75</v>
      </c>
      <c r="AF149" s="110">
        <v>20</v>
      </c>
      <c r="AG149" s="110">
        <v>1670</v>
      </c>
      <c r="AH149" s="270">
        <f t="shared" si="29"/>
        <v>417.5</v>
      </c>
    </row>
    <row r="150" spans="1:34">
      <c r="A150" s="142"/>
      <c r="B150" s="48" t="s">
        <v>577</v>
      </c>
      <c r="C150" s="49" t="s">
        <v>578</v>
      </c>
      <c r="D150" s="52" t="str">
        <f>VLOOKUP(B150,Remark!J:L,3,0)</f>
        <v>PANT</v>
      </c>
      <c r="E150" s="50"/>
      <c r="F150" s="50"/>
      <c r="G150" s="66">
        <f t="shared" si="20"/>
        <v>0</v>
      </c>
      <c r="H150" s="53">
        <v>1</v>
      </c>
      <c r="I150" s="53">
        <v>45</v>
      </c>
      <c r="J150" s="66">
        <f t="shared" si="21"/>
        <v>11.25</v>
      </c>
      <c r="K150" s="53">
        <v>4</v>
      </c>
      <c r="L150" s="50">
        <v>545</v>
      </c>
      <c r="M150" s="66">
        <f t="shared" si="22"/>
        <v>136.25</v>
      </c>
      <c r="N150" s="50"/>
      <c r="O150" s="50">
        <v>1305</v>
      </c>
      <c r="P150" s="66">
        <f t="shared" si="23"/>
        <v>326.25</v>
      </c>
      <c r="Q150" s="65">
        <v>8</v>
      </c>
      <c r="R150" s="65">
        <v>435</v>
      </c>
      <c r="S150" s="66">
        <f t="shared" si="24"/>
        <v>108.75</v>
      </c>
      <c r="T150" s="65">
        <v>21</v>
      </c>
      <c r="U150" s="110">
        <v>1300</v>
      </c>
      <c r="V150" s="66">
        <f t="shared" si="25"/>
        <v>325</v>
      </c>
      <c r="W150" s="110">
        <v>16</v>
      </c>
      <c r="X150" s="110">
        <v>1370</v>
      </c>
      <c r="Y150" s="66">
        <f t="shared" si="26"/>
        <v>342.5</v>
      </c>
      <c r="Z150" s="110">
        <v>4</v>
      </c>
      <c r="AA150" s="110">
        <v>355</v>
      </c>
      <c r="AB150" s="66">
        <f t="shared" si="27"/>
        <v>88.75</v>
      </c>
      <c r="AC150" s="65">
        <v>10</v>
      </c>
      <c r="AD150" s="110">
        <v>875</v>
      </c>
      <c r="AE150" s="66">
        <f t="shared" si="28"/>
        <v>218.75</v>
      </c>
      <c r="AF150" s="110">
        <v>16</v>
      </c>
      <c r="AG150" s="110">
        <v>1000</v>
      </c>
      <c r="AH150" s="270">
        <f t="shared" si="29"/>
        <v>250</v>
      </c>
    </row>
    <row r="151" spans="1:34">
      <c r="A151" s="142"/>
      <c r="B151" s="48" t="s">
        <v>579</v>
      </c>
      <c r="C151" s="49" t="s">
        <v>580</v>
      </c>
      <c r="D151" s="52" t="str">
        <f>VLOOKUP(B151,Remark!J:L,3,0)</f>
        <v>SNOI</v>
      </c>
      <c r="E151" s="50"/>
      <c r="F151" s="50"/>
      <c r="G151" s="66">
        <f t="shared" si="20"/>
        <v>0</v>
      </c>
      <c r="H151" s="53"/>
      <c r="I151" s="53"/>
      <c r="J151" s="66">
        <f t="shared" si="21"/>
        <v>0</v>
      </c>
      <c r="K151" s="53">
        <v>0</v>
      </c>
      <c r="L151" s="50">
        <v>0</v>
      </c>
      <c r="M151" s="66">
        <f t="shared" si="22"/>
        <v>0</v>
      </c>
      <c r="N151" s="50"/>
      <c r="O151" s="50"/>
      <c r="P151" s="66">
        <f t="shared" si="23"/>
        <v>0</v>
      </c>
      <c r="Q151" s="65">
        <v>0</v>
      </c>
      <c r="R151" s="65">
        <v>0</v>
      </c>
      <c r="S151" s="66">
        <f t="shared" si="24"/>
        <v>0</v>
      </c>
      <c r="T151" s="65">
        <v>0</v>
      </c>
      <c r="U151" s="110">
        <v>0</v>
      </c>
      <c r="V151" s="66">
        <f t="shared" si="25"/>
        <v>0</v>
      </c>
      <c r="W151" s="110">
        <v>0</v>
      </c>
      <c r="X151" s="110">
        <v>0</v>
      </c>
      <c r="Y151" s="66">
        <f t="shared" si="26"/>
        <v>0</v>
      </c>
      <c r="Z151" s="110">
        <v>0</v>
      </c>
      <c r="AA151" s="110">
        <v>0</v>
      </c>
      <c r="AB151" s="66">
        <f t="shared" si="27"/>
        <v>0</v>
      </c>
      <c r="AC151" s="65">
        <v>0</v>
      </c>
      <c r="AD151" s="110">
        <v>0</v>
      </c>
      <c r="AE151" s="66">
        <f t="shared" si="28"/>
        <v>0</v>
      </c>
      <c r="AF151" s="110">
        <v>0</v>
      </c>
      <c r="AG151" s="110">
        <v>0</v>
      </c>
      <c r="AH151" s="270">
        <f t="shared" si="29"/>
        <v>0</v>
      </c>
    </row>
    <row r="152" spans="1:34">
      <c r="A152" s="142"/>
      <c r="B152" s="48" t="s">
        <v>582</v>
      </c>
      <c r="C152" s="49" t="s">
        <v>583</v>
      </c>
      <c r="D152" s="52" t="str">
        <f>VLOOKUP(B152,Remark!J:L,3,0)</f>
        <v>TPLU</v>
      </c>
      <c r="E152" s="50"/>
      <c r="F152" s="50"/>
      <c r="G152" s="66">
        <f t="shared" si="20"/>
        <v>0</v>
      </c>
      <c r="H152" s="53">
        <v>6</v>
      </c>
      <c r="I152" s="53">
        <v>580</v>
      </c>
      <c r="J152" s="66">
        <f t="shared" si="21"/>
        <v>145</v>
      </c>
      <c r="K152" s="53">
        <v>22</v>
      </c>
      <c r="L152" s="50">
        <v>2250</v>
      </c>
      <c r="M152" s="66">
        <f t="shared" si="22"/>
        <v>562.5</v>
      </c>
      <c r="N152" s="50"/>
      <c r="O152" s="50">
        <v>3540</v>
      </c>
      <c r="P152" s="66">
        <f t="shared" si="23"/>
        <v>885</v>
      </c>
      <c r="Q152" s="65">
        <v>56</v>
      </c>
      <c r="R152" s="65">
        <v>5025</v>
      </c>
      <c r="S152" s="66">
        <f t="shared" si="24"/>
        <v>1256.25</v>
      </c>
      <c r="T152" s="65">
        <v>81</v>
      </c>
      <c r="U152" s="110">
        <v>6405</v>
      </c>
      <c r="V152" s="66">
        <f t="shared" si="25"/>
        <v>1601.25</v>
      </c>
      <c r="W152" s="110">
        <v>134</v>
      </c>
      <c r="X152" s="110">
        <v>10945</v>
      </c>
      <c r="Y152" s="66">
        <f t="shared" si="26"/>
        <v>2736.25</v>
      </c>
      <c r="Z152" s="110">
        <v>179</v>
      </c>
      <c r="AA152" s="110">
        <v>14035</v>
      </c>
      <c r="AB152" s="66">
        <f t="shared" si="27"/>
        <v>3508.75</v>
      </c>
      <c r="AC152" s="65">
        <v>149</v>
      </c>
      <c r="AD152" s="110">
        <v>11945</v>
      </c>
      <c r="AE152" s="66">
        <f t="shared" si="28"/>
        <v>2986.25</v>
      </c>
      <c r="AF152" s="110">
        <v>128</v>
      </c>
      <c r="AG152" s="110">
        <v>10835</v>
      </c>
      <c r="AH152" s="270">
        <f t="shared" si="29"/>
        <v>2708.75</v>
      </c>
    </row>
    <row r="153" spans="1:34">
      <c r="A153" s="142"/>
      <c r="B153" s="48" t="s">
        <v>584</v>
      </c>
      <c r="C153" s="49" t="s">
        <v>585</v>
      </c>
      <c r="D153" s="52" t="str">
        <f>VLOOKUP(B153,Remark!J:L,3,0)</f>
        <v>SCON</v>
      </c>
      <c r="E153" s="50"/>
      <c r="F153" s="50"/>
      <c r="G153" s="66">
        <f t="shared" si="20"/>
        <v>0</v>
      </c>
      <c r="H153" s="53"/>
      <c r="I153" s="53"/>
      <c r="J153" s="66">
        <f t="shared" si="21"/>
        <v>0</v>
      </c>
      <c r="K153" s="53">
        <v>5</v>
      </c>
      <c r="L153" s="50">
        <v>395</v>
      </c>
      <c r="M153" s="66">
        <f t="shared" si="22"/>
        <v>98.75</v>
      </c>
      <c r="N153" s="50"/>
      <c r="O153" s="50">
        <v>805</v>
      </c>
      <c r="P153" s="66">
        <f t="shared" si="23"/>
        <v>201.25</v>
      </c>
      <c r="Q153" s="65">
        <v>3</v>
      </c>
      <c r="R153" s="65">
        <v>400</v>
      </c>
      <c r="S153" s="66">
        <f t="shared" si="24"/>
        <v>100</v>
      </c>
      <c r="T153" s="65">
        <v>1</v>
      </c>
      <c r="U153" s="110">
        <v>150</v>
      </c>
      <c r="V153" s="66">
        <f t="shared" si="25"/>
        <v>37.5</v>
      </c>
      <c r="W153" s="110">
        <v>11</v>
      </c>
      <c r="X153" s="110">
        <v>1305</v>
      </c>
      <c r="Y153" s="66">
        <f t="shared" si="26"/>
        <v>326.25</v>
      </c>
      <c r="Z153" s="110">
        <v>20</v>
      </c>
      <c r="AA153" s="110">
        <v>2350</v>
      </c>
      <c r="AB153" s="66">
        <f t="shared" si="27"/>
        <v>587.5</v>
      </c>
      <c r="AC153" s="65">
        <v>5</v>
      </c>
      <c r="AD153" s="110">
        <v>530</v>
      </c>
      <c r="AE153" s="66">
        <f t="shared" si="28"/>
        <v>132.5</v>
      </c>
      <c r="AF153" s="110">
        <v>14</v>
      </c>
      <c r="AG153" s="110">
        <v>1500</v>
      </c>
      <c r="AH153" s="270">
        <f t="shared" si="29"/>
        <v>375</v>
      </c>
    </row>
    <row r="154" spans="1:34">
      <c r="A154" s="142"/>
      <c r="B154" s="48" t="s">
        <v>586</v>
      </c>
      <c r="C154" s="49" t="s">
        <v>587</v>
      </c>
      <c r="D154" s="52" t="str">
        <f>VLOOKUP(B154,Remark!J:L,3,0)</f>
        <v>HPPY</v>
      </c>
      <c r="E154" s="50"/>
      <c r="F154" s="50"/>
      <c r="G154" s="66">
        <f t="shared" si="20"/>
        <v>0</v>
      </c>
      <c r="H154" s="53">
        <v>11</v>
      </c>
      <c r="I154" s="53">
        <v>745</v>
      </c>
      <c r="J154" s="66">
        <f t="shared" si="21"/>
        <v>186.25</v>
      </c>
      <c r="K154" s="53">
        <v>39</v>
      </c>
      <c r="L154" s="50">
        <v>2845</v>
      </c>
      <c r="M154" s="66">
        <f t="shared" si="22"/>
        <v>711.25</v>
      </c>
      <c r="N154" s="50"/>
      <c r="O154" s="50">
        <v>4925</v>
      </c>
      <c r="P154" s="66">
        <f t="shared" si="23"/>
        <v>1231.25</v>
      </c>
      <c r="Q154" s="65">
        <v>58</v>
      </c>
      <c r="R154" s="65">
        <v>4930</v>
      </c>
      <c r="S154" s="66">
        <f t="shared" si="24"/>
        <v>1232.5</v>
      </c>
      <c r="T154" s="65">
        <v>64</v>
      </c>
      <c r="U154" s="110">
        <v>6155</v>
      </c>
      <c r="V154" s="66">
        <f t="shared" si="25"/>
        <v>1538.75</v>
      </c>
      <c r="W154" s="110">
        <v>38</v>
      </c>
      <c r="X154" s="110">
        <v>6755</v>
      </c>
      <c r="Y154" s="66">
        <f t="shared" si="26"/>
        <v>1688.75</v>
      </c>
      <c r="Z154" s="110">
        <v>102</v>
      </c>
      <c r="AA154" s="110">
        <v>7360</v>
      </c>
      <c r="AB154" s="66">
        <f t="shared" si="27"/>
        <v>1840</v>
      </c>
      <c r="AC154" s="65">
        <v>83</v>
      </c>
      <c r="AD154" s="110">
        <v>6850</v>
      </c>
      <c r="AE154" s="66">
        <f t="shared" si="28"/>
        <v>1712.5</v>
      </c>
      <c r="AF154" s="110">
        <v>114</v>
      </c>
      <c r="AG154" s="110">
        <v>8715</v>
      </c>
      <c r="AH154" s="270">
        <f t="shared" si="29"/>
        <v>2178.75</v>
      </c>
    </row>
    <row r="155" spans="1:34">
      <c r="A155" s="142"/>
      <c r="B155" s="48" t="s">
        <v>588</v>
      </c>
      <c r="C155" s="49" t="s">
        <v>589</v>
      </c>
      <c r="D155" s="52" t="str">
        <f>VLOOKUP(B155,Remark!J:L,3,0)</f>
        <v>PINK</v>
      </c>
      <c r="E155" s="50"/>
      <c r="F155" s="50"/>
      <c r="G155" s="66">
        <f t="shared" si="20"/>
        <v>0</v>
      </c>
      <c r="H155" s="53">
        <v>11</v>
      </c>
      <c r="I155" s="53">
        <v>1040</v>
      </c>
      <c r="J155" s="66">
        <f t="shared" si="21"/>
        <v>260</v>
      </c>
      <c r="K155" s="53">
        <v>41</v>
      </c>
      <c r="L155" s="50">
        <v>4070</v>
      </c>
      <c r="M155" s="66">
        <f t="shared" si="22"/>
        <v>1017.5</v>
      </c>
      <c r="N155" s="50"/>
      <c r="O155" s="50">
        <v>3905</v>
      </c>
      <c r="P155" s="66">
        <f t="shared" si="23"/>
        <v>976.25</v>
      </c>
      <c r="Q155" s="65">
        <v>55</v>
      </c>
      <c r="R155" s="65">
        <v>4905</v>
      </c>
      <c r="S155" s="66">
        <f t="shared" si="24"/>
        <v>1226.25</v>
      </c>
      <c r="T155" s="65">
        <v>54</v>
      </c>
      <c r="U155" s="110">
        <v>6675</v>
      </c>
      <c r="V155" s="66">
        <f t="shared" si="25"/>
        <v>1668.75</v>
      </c>
      <c r="W155" s="110">
        <v>55</v>
      </c>
      <c r="X155" s="110">
        <v>7635</v>
      </c>
      <c r="Y155" s="66">
        <f t="shared" si="26"/>
        <v>1908.75</v>
      </c>
      <c r="Z155" s="110">
        <v>114</v>
      </c>
      <c r="AA155" s="110">
        <v>11025</v>
      </c>
      <c r="AB155" s="66">
        <f t="shared" si="27"/>
        <v>2756.25</v>
      </c>
      <c r="AC155" s="65">
        <v>87</v>
      </c>
      <c r="AD155" s="110">
        <v>8590</v>
      </c>
      <c r="AE155" s="66">
        <f t="shared" si="28"/>
        <v>2147.5</v>
      </c>
      <c r="AF155" s="110">
        <v>80</v>
      </c>
      <c r="AG155" s="110">
        <v>8320</v>
      </c>
      <c r="AH155" s="270">
        <f t="shared" si="29"/>
        <v>2080</v>
      </c>
    </row>
    <row r="156" spans="1:34">
      <c r="A156" s="142"/>
      <c r="B156" s="48" t="s">
        <v>590</v>
      </c>
      <c r="C156" s="49" t="s">
        <v>591</v>
      </c>
      <c r="D156" s="52" t="str">
        <f>VLOOKUP(B156,Remark!J:L,3,0)</f>
        <v>PINK</v>
      </c>
      <c r="E156" s="50"/>
      <c r="F156" s="50"/>
      <c r="G156" s="66">
        <f t="shared" si="20"/>
        <v>0</v>
      </c>
      <c r="H156" s="53">
        <v>13</v>
      </c>
      <c r="I156" s="53">
        <v>1085</v>
      </c>
      <c r="J156" s="66">
        <f t="shared" si="21"/>
        <v>271.25</v>
      </c>
      <c r="K156" s="53">
        <v>69</v>
      </c>
      <c r="L156" s="50">
        <v>6265</v>
      </c>
      <c r="M156" s="66">
        <f t="shared" si="22"/>
        <v>1566.25</v>
      </c>
      <c r="N156" s="50"/>
      <c r="O156" s="50">
        <v>5965</v>
      </c>
      <c r="P156" s="66">
        <f t="shared" si="23"/>
        <v>1491.25</v>
      </c>
      <c r="Q156" s="65">
        <v>100</v>
      </c>
      <c r="R156" s="65">
        <v>11135</v>
      </c>
      <c r="S156" s="66">
        <f t="shared" si="24"/>
        <v>2783.75</v>
      </c>
      <c r="T156" s="65">
        <v>121</v>
      </c>
      <c r="U156" s="110">
        <v>13655</v>
      </c>
      <c r="V156" s="66">
        <f t="shared" si="25"/>
        <v>3413.75</v>
      </c>
      <c r="W156" s="110">
        <v>115</v>
      </c>
      <c r="X156" s="110">
        <v>11520</v>
      </c>
      <c r="Y156" s="66">
        <f t="shared" si="26"/>
        <v>2880</v>
      </c>
      <c r="Z156" s="110">
        <v>124</v>
      </c>
      <c r="AA156" s="110">
        <v>13005</v>
      </c>
      <c r="AB156" s="66">
        <f t="shared" si="27"/>
        <v>3251.25</v>
      </c>
      <c r="AC156" s="65">
        <v>97</v>
      </c>
      <c r="AD156" s="110">
        <v>10125</v>
      </c>
      <c r="AE156" s="66">
        <f t="shared" si="28"/>
        <v>2531.25</v>
      </c>
      <c r="AF156" s="110">
        <v>139</v>
      </c>
      <c r="AG156" s="110">
        <v>14090</v>
      </c>
      <c r="AH156" s="270">
        <f t="shared" si="29"/>
        <v>3522.5</v>
      </c>
    </row>
    <row r="157" spans="1:34">
      <c r="A157" s="142"/>
      <c r="B157" s="48" t="s">
        <v>592</v>
      </c>
      <c r="C157" s="49" t="s">
        <v>593</v>
      </c>
      <c r="D157" s="52" t="str">
        <f>VLOOKUP(B157,Remark!J:L,3,0)</f>
        <v>NAIN</v>
      </c>
      <c r="E157" s="50"/>
      <c r="F157" s="50"/>
      <c r="G157" s="66">
        <f t="shared" si="20"/>
        <v>0</v>
      </c>
      <c r="H157" s="53"/>
      <c r="I157" s="53"/>
      <c r="J157" s="66">
        <f t="shared" si="21"/>
        <v>0</v>
      </c>
      <c r="K157" s="53">
        <v>9</v>
      </c>
      <c r="L157" s="50">
        <v>1155</v>
      </c>
      <c r="M157" s="66">
        <f t="shared" si="22"/>
        <v>288.75</v>
      </c>
      <c r="N157" s="50"/>
      <c r="O157" s="50">
        <v>5920</v>
      </c>
      <c r="P157" s="66">
        <f t="shared" si="23"/>
        <v>1480</v>
      </c>
      <c r="Q157" s="65">
        <v>21</v>
      </c>
      <c r="R157" s="65">
        <v>2115</v>
      </c>
      <c r="S157" s="66">
        <f t="shared" si="24"/>
        <v>528.75</v>
      </c>
      <c r="T157" s="65">
        <v>5</v>
      </c>
      <c r="U157" s="110">
        <v>490</v>
      </c>
      <c r="V157" s="66">
        <f t="shared" si="25"/>
        <v>122.5</v>
      </c>
      <c r="W157" s="110">
        <v>0</v>
      </c>
      <c r="X157" s="110">
        <v>0</v>
      </c>
      <c r="Y157" s="66">
        <f t="shared" si="26"/>
        <v>0</v>
      </c>
      <c r="Z157" s="110">
        <v>0</v>
      </c>
      <c r="AA157" s="110">
        <v>0</v>
      </c>
      <c r="AB157" s="66">
        <f t="shared" si="27"/>
        <v>0</v>
      </c>
      <c r="AC157" s="65">
        <v>0</v>
      </c>
      <c r="AD157" s="110">
        <v>0</v>
      </c>
      <c r="AE157" s="66">
        <f t="shared" si="28"/>
        <v>0</v>
      </c>
      <c r="AF157" s="110">
        <v>0</v>
      </c>
      <c r="AG157" s="110">
        <v>0</v>
      </c>
      <c r="AH157" s="270">
        <f t="shared" si="29"/>
        <v>0</v>
      </c>
    </row>
    <row r="158" spans="1:34">
      <c r="A158" s="142"/>
      <c r="B158" s="48" t="s">
        <v>594</v>
      </c>
      <c r="C158" s="49" t="s">
        <v>595</v>
      </c>
      <c r="D158" s="52" t="str">
        <f>VLOOKUP(B158,Remark!J:L,3,0)</f>
        <v>KKAW</v>
      </c>
      <c r="E158" s="50"/>
      <c r="F158" s="50"/>
      <c r="G158" s="66">
        <f t="shared" si="20"/>
        <v>0</v>
      </c>
      <c r="H158" s="53"/>
      <c r="I158" s="53"/>
      <c r="J158" s="66">
        <f t="shared" si="21"/>
        <v>0</v>
      </c>
      <c r="K158" s="53">
        <v>0</v>
      </c>
      <c r="L158" s="50">
        <v>0</v>
      </c>
      <c r="M158" s="66">
        <f t="shared" si="22"/>
        <v>0</v>
      </c>
      <c r="N158" s="50"/>
      <c r="O158" s="50">
        <v>3115</v>
      </c>
      <c r="P158" s="66">
        <f t="shared" si="23"/>
        <v>778.75</v>
      </c>
      <c r="Q158" s="65">
        <v>30</v>
      </c>
      <c r="R158" s="65">
        <v>4060</v>
      </c>
      <c r="S158" s="66">
        <f t="shared" si="24"/>
        <v>1015</v>
      </c>
      <c r="T158" s="65">
        <v>39</v>
      </c>
      <c r="U158" s="110">
        <v>3760</v>
      </c>
      <c r="V158" s="66">
        <f t="shared" si="25"/>
        <v>940</v>
      </c>
      <c r="W158" s="110">
        <v>37</v>
      </c>
      <c r="X158" s="110">
        <v>3730</v>
      </c>
      <c r="Y158" s="66">
        <f t="shared" si="26"/>
        <v>932.5</v>
      </c>
      <c r="Z158" s="110">
        <v>36</v>
      </c>
      <c r="AA158" s="110">
        <v>4225</v>
      </c>
      <c r="AB158" s="66">
        <f t="shared" si="27"/>
        <v>1056.25</v>
      </c>
      <c r="AC158" s="65">
        <v>29</v>
      </c>
      <c r="AD158" s="110">
        <v>2595</v>
      </c>
      <c r="AE158" s="66">
        <f t="shared" si="28"/>
        <v>648.75</v>
      </c>
      <c r="AF158" s="110">
        <v>52</v>
      </c>
      <c r="AG158" s="110">
        <v>5385</v>
      </c>
      <c r="AH158" s="270">
        <f t="shared" si="29"/>
        <v>1346.25</v>
      </c>
    </row>
    <row r="159" spans="1:34">
      <c r="A159" s="142"/>
      <c r="B159" s="48" t="s">
        <v>596</v>
      </c>
      <c r="C159" s="49" t="s">
        <v>597</v>
      </c>
      <c r="D159" s="52" t="str">
        <f>VLOOKUP(B159,Remark!J:L,3,0)</f>
        <v>PINK</v>
      </c>
      <c r="E159" s="50"/>
      <c r="F159" s="50"/>
      <c r="G159" s="66">
        <f t="shared" si="20"/>
        <v>0</v>
      </c>
      <c r="H159" s="53"/>
      <c r="I159" s="53"/>
      <c r="J159" s="66">
        <f t="shared" si="21"/>
        <v>0</v>
      </c>
      <c r="K159" s="53">
        <v>16</v>
      </c>
      <c r="L159" s="50">
        <v>2590</v>
      </c>
      <c r="M159" s="66">
        <f t="shared" si="22"/>
        <v>647.5</v>
      </c>
      <c r="N159" s="50"/>
      <c r="O159" s="50">
        <v>2175</v>
      </c>
      <c r="P159" s="66">
        <f t="shared" si="23"/>
        <v>543.75</v>
      </c>
      <c r="Q159" s="65">
        <v>22</v>
      </c>
      <c r="R159" s="65">
        <v>2330</v>
      </c>
      <c r="S159" s="66">
        <f t="shared" si="24"/>
        <v>582.5</v>
      </c>
      <c r="T159" s="65">
        <v>19</v>
      </c>
      <c r="U159" s="110">
        <v>1740</v>
      </c>
      <c r="V159" s="66">
        <f t="shared" si="25"/>
        <v>435</v>
      </c>
      <c r="W159" s="110">
        <v>31</v>
      </c>
      <c r="X159" s="110">
        <v>2895</v>
      </c>
      <c r="Y159" s="66">
        <f t="shared" si="26"/>
        <v>723.75</v>
      </c>
      <c r="Z159" s="110">
        <v>35</v>
      </c>
      <c r="AA159" s="110">
        <v>4370</v>
      </c>
      <c r="AB159" s="66">
        <f t="shared" si="27"/>
        <v>1092.5</v>
      </c>
      <c r="AC159" s="65">
        <v>25</v>
      </c>
      <c r="AD159" s="110">
        <v>2870</v>
      </c>
      <c r="AE159" s="66">
        <f t="shared" si="28"/>
        <v>717.5</v>
      </c>
      <c r="AF159" s="110">
        <v>35</v>
      </c>
      <c r="AG159" s="110">
        <v>3310</v>
      </c>
      <c r="AH159" s="270">
        <f t="shared" si="29"/>
        <v>827.5</v>
      </c>
    </row>
    <row r="160" spans="1:34">
      <c r="A160" s="142"/>
      <c r="B160" s="48" t="s">
        <v>598</v>
      </c>
      <c r="C160" s="49" t="s">
        <v>599</v>
      </c>
      <c r="D160" s="52" t="str">
        <f>VLOOKUP(B160,Remark!J:L,3,0)</f>
        <v>TNON</v>
      </c>
      <c r="E160" s="50"/>
      <c r="F160" s="50"/>
      <c r="G160" s="66">
        <f t="shared" si="20"/>
        <v>0</v>
      </c>
      <c r="H160" s="53">
        <v>1</v>
      </c>
      <c r="I160" s="53">
        <v>60</v>
      </c>
      <c r="J160" s="66">
        <f t="shared" si="21"/>
        <v>15</v>
      </c>
      <c r="K160" s="53">
        <v>2</v>
      </c>
      <c r="L160" s="50">
        <v>310</v>
      </c>
      <c r="M160" s="66">
        <f t="shared" si="22"/>
        <v>77.5</v>
      </c>
      <c r="N160" s="50"/>
      <c r="O160" s="50">
        <v>3960</v>
      </c>
      <c r="P160" s="66">
        <f t="shared" si="23"/>
        <v>990</v>
      </c>
      <c r="Q160" s="65">
        <v>83</v>
      </c>
      <c r="R160" s="65">
        <v>13725</v>
      </c>
      <c r="S160" s="66">
        <f t="shared" si="24"/>
        <v>3431.25</v>
      </c>
      <c r="T160" s="65">
        <v>63</v>
      </c>
      <c r="U160" s="110">
        <v>8365</v>
      </c>
      <c r="V160" s="66">
        <f t="shared" si="25"/>
        <v>2091.25</v>
      </c>
      <c r="W160" s="110">
        <v>65</v>
      </c>
      <c r="X160" s="110">
        <v>8650</v>
      </c>
      <c r="Y160" s="66">
        <f t="shared" si="26"/>
        <v>2162.5</v>
      </c>
      <c r="Z160" s="110">
        <v>68</v>
      </c>
      <c r="AA160" s="110">
        <v>9450</v>
      </c>
      <c r="AB160" s="66">
        <f t="shared" si="27"/>
        <v>2362.5</v>
      </c>
      <c r="AC160" s="65">
        <v>65</v>
      </c>
      <c r="AD160" s="110">
        <v>10040</v>
      </c>
      <c r="AE160" s="66">
        <f t="shared" si="28"/>
        <v>2510</v>
      </c>
      <c r="AF160" s="110">
        <v>82</v>
      </c>
      <c r="AG160" s="110">
        <v>16295</v>
      </c>
      <c r="AH160" s="270">
        <f t="shared" si="29"/>
        <v>4073.75</v>
      </c>
    </row>
    <row r="161" spans="1:34">
      <c r="A161" s="142"/>
      <c r="B161" s="48" t="s">
        <v>600</v>
      </c>
      <c r="C161" s="49" t="s">
        <v>601</v>
      </c>
      <c r="D161" s="52" t="str">
        <f>VLOOKUP(B161,Remark!J:L,3,0)</f>
        <v>TNPT</v>
      </c>
      <c r="E161" s="50"/>
      <c r="F161" s="50"/>
      <c r="G161" s="66">
        <f t="shared" si="20"/>
        <v>0</v>
      </c>
      <c r="H161" s="53">
        <v>12</v>
      </c>
      <c r="I161" s="53">
        <v>965</v>
      </c>
      <c r="J161" s="66">
        <f t="shared" si="21"/>
        <v>241.25</v>
      </c>
      <c r="K161" s="53">
        <v>18</v>
      </c>
      <c r="L161" s="50">
        <v>1850</v>
      </c>
      <c r="M161" s="66">
        <f t="shared" si="22"/>
        <v>462.5</v>
      </c>
      <c r="N161" s="50"/>
      <c r="O161" s="50">
        <v>3655</v>
      </c>
      <c r="P161" s="66">
        <f t="shared" si="23"/>
        <v>913.75</v>
      </c>
      <c r="Q161" s="65">
        <v>45</v>
      </c>
      <c r="R161" s="65">
        <v>4115</v>
      </c>
      <c r="S161" s="66">
        <f t="shared" si="24"/>
        <v>1028.75</v>
      </c>
      <c r="T161" s="65">
        <v>32</v>
      </c>
      <c r="U161" s="110">
        <v>4220</v>
      </c>
      <c r="V161" s="66">
        <f t="shared" si="25"/>
        <v>1055</v>
      </c>
      <c r="W161" s="110">
        <v>27</v>
      </c>
      <c r="X161" s="110">
        <v>2675</v>
      </c>
      <c r="Y161" s="66">
        <f t="shared" si="26"/>
        <v>668.75</v>
      </c>
      <c r="Z161" s="110">
        <v>24</v>
      </c>
      <c r="AA161" s="110">
        <v>2465</v>
      </c>
      <c r="AB161" s="66">
        <f t="shared" si="27"/>
        <v>616.25</v>
      </c>
      <c r="AC161" s="65">
        <v>12</v>
      </c>
      <c r="AD161" s="110">
        <v>1250</v>
      </c>
      <c r="AE161" s="66">
        <f t="shared" si="28"/>
        <v>312.5</v>
      </c>
      <c r="AF161" s="110">
        <v>25</v>
      </c>
      <c r="AG161" s="110">
        <v>2815</v>
      </c>
      <c r="AH161" s="270">
        <f t="shared" si="29"/>
        <v>703.75</v>
      </c>
    </row>
    <row r="162" spans="1:34">
      <c r="A162" s="142"/>
      <c r="B162" s="48" t="s">
        <v>603</v>
      </c>
      <c r="C162" s="49" t="s">
        <v>604</v>
      </c>
      <c r="D162" s="52" t="str">
        <f>VLOOKUP(B162,Remark!J:L,3,0)</f>
        <v>BPEE</v>
      </c>
      <c r="E162" s="50"/>
      <c r="F162" s="50"/>
      <c r="G162" s="66">
        <f t="shared" si="20"/>
        <v>0</v>
      </c>
      <c r="H162" s="53">
        <v>4</v>
      </c>
      <c r="I162" s="53">
        <v>450</v>
      </c>
      <c r="J162" s="66">
        <f t="shared" si="21"/>
        <v>112.5</v>
      </c>
      <c r="K162" s="53">
        <v>13</v>
      </c>
      <c r="L162" s="50">
        <v>1485</v>
      </c>
      <c r="M162" s="66">
        <f t="shared" si="22"/>
        <v>371.25</v>
      </c>
      <c r="N162" s="50"/>
      <c r="O162" s="50">
        <v>4100</v>
      </c>
      <c r="P162" s="66">
        <f t="shared" si="23"/>
        <v>1025</v>
      </c>
      <c r="Q162" s="65">
        <v>44</v>
      </c>
      <c r="R162" s="65">
        <v>5205</v>
      </c>
      <c r="S162" s="66">
        <f t="shared" si="24"/>
        <v>1301.25</v>
      </c>
      <c r="T162" s="65">
        <v>31</v>
      </c>
      <c r="U162" s="110">
        <v>3785</v>
      </c>
      <c r="V162" s="66">
        <f t="shared" si="25"/>
        <v>946.25</v>
      </c>
      <c r="W162" s="110">
        <v>35</v>
      </c>
      <c r="X162" s="110">
        <v>3650</v>
      </c>
      <c r="Y162" s="66">
        <f t="shared" si="26"/>
        <v>912.5</v>
      </c>
      <c r="Z162" s="110">
        <v>47</v>
      </c>
      <c r="AA162" s="110">
        <v>4475</v>
      </c>
      <c r="AB162" s="66">
        <f t="shared" si="27"/>
        <v>1118.75</v>
      </c>
      <c r="AC162" s="65">
        <v>28</v>
      </c>
      <c r="AD162" s="110">
        <v>2785</v>
      </c>
      <c r="AE162" s="66">
        <f t="shared" si="28"/>
        <v>696.25</v>
      </c>
      <c r="AF162" s="110">
        <v>31</v>
      </c>
      <c r="AG162" s="110">
        <v>3170</v>
      </c>
      <c r="AH162" s="270">
        <f t="shared" si="29"/>
        <v>792.5</v>
      </c>
    </row>
    <row r="163" spans="1:34">
      <c r="A163" s="142"/>
      <c r="B163" s="48" t="s">
        <v>605</v>
      </c>
      <c r="C163" s="49" t="s">
        <v>606</v>
      </c>
      <c r="D163" s="52" t="str">
        <f>VLOOKUP(B163,Remark!J:L,3,0)</f>
        <v>SCON</v>
      </c>
      <c r="E163" s="50"/>
      <c r="F163" s="50"/>
      <c r="G163" s="66">
        <f t="shared" si="20"/>
        <v>0</v>
      </c>
      <c r="H163" s="53"/>
      <c r="I163" s="53"/>
      <c r="J163" s="66">
        <f t="shared" si="21"/>
        <v>0</v>
      </c>
      <c r="K163" s="53">
        <v>7</v>
      </c>
      <c r="L163" s="50">
        <v>620</v>
      </c>
      <c r="M163" s="66">
        <f t="shared" si="22"/>
        <v>155</v>
      </c>
      <c r="N163" s="50"/>
      <c r="O163" s="50">
        <v>2120</v>
      </c>
      <c r="P163" s="66">
        <f t="shared" si="23"/>
        <v>530</v>
      </c>
      <c r="Q163" s="65">
        <v>19</v>
      </c>
      <c r="R163" s="65">
        <v>2305</v>
      </c>
      <c r="S163" s="66">
        <f t="shared" si="24"/>
        <v>576.25</v>
      </c>
      <c r="T163" s="65">
        <v>17</v>
      </c>
      <c r="U163" s="110">
        <v>2520</v>
      </c>
      <c r="V163" s="66">
        <f t="shared" si="25"/>
        <v>630</v>
      </c>
      <c r="W163" s="110">
        <v>4</v>
      </c>
      <c r="X163" s="110">
        <v>285</v>
      </c>
      <c r="Y163" s="66">
        <f t="shared" si="26"/>
        <v>71.25</v>
      </c>
      <c r="Z163" s="110">
        <v>3</v>
      </c>
      <c r="AA163" s="110">
        <v>180</v>
      </c>
      <c r="AB163" s="66">
        <f t="shared" si="27"/>
        <v>45</v>
      </c>
      <c r="AC163" s="65">
        <v>0</v>
      </c>
      <c r="AD163" s="110">
        <v>0</v>
      </c>
      <c r="AE163" s="66">
        <f t="shared" si="28"/>
        <v>0</v>
      </c>
      <c r="AF163" s="110">
        <v>0</v>
      </c>
      <c r="AG163" s="110">
        <v>0</v>
      </c>
      <c r="AH163" s="270">
        <f t="shared" si="29"/>
        <v>0</v>
      </c>
    </row>
    <row r="164" spans="1:34">
      <c r="A164" s="142"/>
      <c r="B164" s="48" t="s">
        <v>607</v>
      </c>
      <c r="C164" s="49" t="s">
        <v>608</v>
      </c>
      <c r="D164" s="52" t="str">
        <f>VLOOKUP(B164,Remark!J:L,3,0)</f>
        <v>Kerry</v>
      </c>
      <c r="E164" s="50"/>
      <c r="F164" s="50"/>
      <c r="G164" s="66">
        <f t="shared" si="20"/>
        <v>0</v>
      </c>
      <c r="H164" s="53"/>
      <c r="I164" s="53"/>
      <c r="J164" s="66">
        <f t="shared" si="21"/>
        <v>0</v>
      </c>
      <c r="K164" s="53">
        <v>421</v>
      </c>
      <c r="L164" s="50">
        <v>29740</v>
      </c>
      <c r="M164" s="66">
        <f t="shared" si="22"/>
        <v>7435</v>
      </c>
      <c r="N164" s="50"/>
      <c r="O164" s="50">
        <v>32280</v>
      </c>
      <c r="P164" s="66">
        <f t="shared" si="23"/>
        <v>8070</v>
      </c>
      <c r="Q164" s="65">
        <v>290</v>
      </c>
      <c r="R164" s="65">
        <v>27025</v>
      </c>
      <c r="S164" s="66">
        <f t="shared" si="24"/>
        <v>6756.25</v>
      </c>
      <c r="T164" s="65">
        <v>360</v>
      </c>
      <c r="U164" s="110">
        <v>28730</v>
      </c>
      <c r="V164" s="66">
        <f t="shared" si="25"/>
        <v>7182.5</v>
      </c>
      <c r="W164" s="110">
        <v>338</v>
      </c>
      <c r="X164" s="110">
        <v>27535</v>
      </c>
      <c r="Y164" s="66">
        <f t="shared" si="26"/>
        <v>6883.75</v>
      </c>
      <c r="Z164" s="110">
        <v>452</v>
      </c>
      <c r="AA164" s="110">
        <v>34485</v>
      </c>
      <c r="AB164" s="66">
        <f t="shared" si="27"/>
        <v>8621.25</v>
      </c>
      <c r="AC164" s="65">
        <v>359</v>
      </c>
      <c r="AD164" s="110">
        <v>27985</v>
      </c>
      <c r="AE164" s="66">
        <f t="shared" si="28"/>
        <v>6996.25</v>
      </c>
      <c r="AF164" s="110">
        <v>167</v>
      </c>
      <c r="AG164" s="110">
        <v>14465</v>
      </c>
      <c r="AH164" s="270">
        <f t="shared" si="29"/>
        <v>3616.25</v>
      </c>
    </row>
    <row r="165" spans="1:34">
      <c r="A165" s="142"/>
      <c r="B165" s="48" t="s">
        <v>609</v>
      </c>
      <c r="C165" s="49" t="s">
        <v>610</v>
      </c>
      <c r="D165" s="52" t="str">
        <f>VLOOKUP(B165,Remark!J:L,3,0)</f>
        <v>TPLU</v>
      </c>
      <c r="E165" s="50"/>
      <c r="F165" s="50"/>
      <c r="G165" s="66">
        <f t="shared" si="20"/>
        <v>0</v>
      </c>
      <c r="H165" s="53">
        <v>4</v>
      </c>
      <c r="I165" s="53">
        <v>265</v>
      </c>
      <c r="J165" s="66">
        <f t="shared" si="21"/>
        <v>66.25</v>
      </c>
      <c r="K165" s="53">
        <v>7</v>
      </c>
      <c r="L165" s="50">
        <v>545</v>
      </c>
      <c r="M165" s="66">
        <f t="shared" si="22"/>
        <v>136.25</v>
      </c>
      <c r="N165" s="50"/>
      <c r="O165" s="50">
        <v>2655</v>
      </c>
      <c r="P165" s="66">
        <f t="shared" si="23"/>
        <v>663.75</v>
      </c>
      <c r="Q165" s="65">
        <v>14</v>
      </c>
      <c r="R165" s="65">
        <v>1420</v>
      </c>
      <c r="S165" s="66">
        <f t="shared" si="24"/>
        <v>355</v>
      </c>
      <c r="T165" s="65">
        <v>20</v>
      </c>
      <c r="U165" s="110">
        <v>2275</v>
      </c>
      <c r="V165" s="66">
        <f t="shared" si="25"/>
        <v>568.75</v>
      </c>
      <c r="W165" s="110">
        <v>21</v>
      </c>
      <c r="X165" s="110">
        <v>1885</v>
      </c>
      <c r="Y165" s="66">
        <f t="shared" si="26"/>
        <v>471.25</v>
      </c>
      <c r="Z165" s="110">
        <v>19</v>
      </c>
      <c r="AA165" s="110">
        <v>1665</v>
      </c>
      <c r="AB165" s="66">
        <f t="shared" si="27"/>
        <v>416.25</v>
      </c>
      <c r="AC165" s="65">
        <v>12</v>
      </c>
      <c r="AD165" s="110">
        <v>1085</v>
      </c>
      <c r="AE165" s="66">
        <f t="shared" si="28"/>
        <v>271.25</v>
      </c>
      <c r="AF165" s="110">
        <v>10</v>
      </c>
      <c r="AG165" s="110">
        <v>790</v>
      </c>
      <c r="AH165" s="270">
        <f t="shared" si="29"/>
        <v>197.5</v>
      </c>
    </row>
    <row r="166" spans="1:34">
      <c r="A166" s="142"/>
      <c r="B166" s="48" t="s">
        <v>611</v>
      </c>
      <c r="C166" s="49" t="s">
        <v>612</v>
      </c>
      <c r="D166" s="52" t="str">
        <f>VLOOKUP(B166,Remark!J:L,3,0)</f>
        <v>CHC4</v>
      </c>
      <c r="E166" s="50"/>
      <c r="F166" s="50"/>
      <c r="G166" s="66">
        <f t="shared" si="20"/>
        <v>0</v>
      </c>
      <c r="H166" s="53">
        <v>5</v>
      </c>
      <c r="I166" s="53">
        <v>285</v>
      </c>
      <c r="J166" s="66">
        <f t="shared" si="21"/>
        <v>71.25</v>
      </c>
      <c r="K166" s="53">
        <v>7</v>
      </c>
      <c r="L166" s="50">
        <v>660</v>
      </c>
      <c r="M166" s="66">
        <f t="shared" si="22"/>
        <v>165</v>
      </c>
      <c r="N166" s="50"/>
      <c r="O166" s="50">
        <v>3165</v>
      </c>
      <c r="P166" s="66">
        <f t="shared" si="23"/>
        <v>791.25</v>
      </c>
      <c r="Q166" s="65">
        <v>30</v>
      </c>
      <c r="R166" s="65">
        <v>2945</v>
      </c>
      <c r="S166" s="66">
        <f t="shared" si="24"/>
        <v>736.25</v>
      </c>
      <c r="T166" s="65">
        <v>22</v>
      </c>
      <c r="U166" s="110">
        <v>3235</v>
      </c>
      <c r="V166" s="66">
        <f t="shared" si="25"/>
        <v>808.75</v>
      </c>
      <c r="W166" s="110">
        <v>18</v>
      </c>
      <c r="X166" s="110">
        <v>4330</v>
      </c>
      <c r="Y166" s="66">
        <f t="shared" si="26"/>
        <v>1082.5</v>
      </c>
      <c r="Z166" s="110">
        <v>36</v>
      </c>
      <c r="AA166" s="110">
        <v>3415</v>
      </c>
      <c r="AB166" s="66">
        <f t="shared" si="27"/>
        <v>853.75</v>
      </c>
      <c r="AC166" s="65">
        <v>17</v>
      </c>
      <c r="AD166" s="110">
        <v>1250</v>
      </c>
      <c r="AE166" s="66">
        <f t="shared" si="28"/>
        <v>312.5</v>
      </c>
      <c r="AF166" s="110">
        <v>36</v>
      </c>
      <c r="AG166" s="110">
        <v>2810</v>
      </c>
      <c r="AH166" s="270">
        <f t="shared" si="29"/>
        <v>702.5</v>
      </c>
    </row>
    <row r="167" spans="1:34">
      <c r="A167" s="142"/>
      <c r="B167" s="48" t="s">
        <v>613</v>
      </c>
      <c r="C167" s="49" t="s">
        <v>614</v>
      </c>
      <c r="D167" s="52" t="str">
        <f>VLOOKUP(B167,Remark!J:L,3,0)</f>
        <v>TAIT</v>
      </c>
      <c r="E167" s="50"/>
      <c r="F167" s="50"/>
      <c r="G167" s="66">
        <f t="shared" si="20"/>
        <v>0</v>
      </c>
      <c r="H167" s="53">
        <v>4</v>
      </c>
      <c r="I167" s="53">
        <v>505</v>
      </c>
      <c r="J167" s="66">
        <f t="shared" si="21"/>
        <v>126.25</v>
      </c>
      <c r="K167" s="53">
        <v>10</v>
      </c>
      <c r="L167" s="50">
        <v>795</v>
      </c>
      <c r="M167" s="66">
        <f t="shared" si="22"/>
        <v>198.75</v>
      </c>
      <c r="N167" s="50"/>
      <c r="O167" s="50">
        <v>2285</v>
      </c>
      <c r="P167" s="66">
        <f t="shared" si="23"/>
        <v>571.25</v>
      </c>
      <c r="Q167" s="65">
        <v>44</v>
      </c>
      <c r="R167" s="65">
        <v>4960</v>
      </c>
      <c r="S167" s="66">
        <f t="shared" si="24"/>
        <v>1240</v>
      </c>
      <c r="T167" s="65">
        <v>38</v>
      </c>
      <c r="U167" s="110">
        <v>3295</v>
      </c>
      <c r="V167" s="66">
        <f t="shared" si="25"/>
        <v>823.75</v>
      </c>
      <c r="W167" s="110">
        <v>64</v>
      </c>
      <c r="X167" s="110">
        <v>5105</v>
      </c>
      <c r="Y167" s="66">
        <f t="shared" si="26"/>
        <v>1276.25</v>
      </c>
      <c r="Z167" s="110">
        <v>50</v>
      </c>
      <c r="AA167" s="110">
        <v>5060</v>
      </c>
      <c r="AB167" s="66">
        <f t="shared" si="27"/>
        <v>1265</v>
      </c>
      <c r="AC167" s="65">
        <v>23</v>
      </c>
      <c r="AD167" s="110">
        <v>1585</v>
      </c>
      <c r="AE167" s="66">
        <f t="shared" si="28"/>
        <v>396.25</v>
      </c>
      <c r="AF167" s="110">
        <v>49</v>
      </c>
      <c r="AG167" s="110">
        <v>4435</v>
      </c>
      <c r="AH167" s="270">
        <f t="shared" si="29"/>
        <v>1108.75</v>
      </c>
    </row>
    <row r="168" spans="1:34">
      <c r="A168" s="142"/>
      <c r="B168" s="48" t="s">
        <v>615</v>
      </c>
      <c r="C168" s="49" t="s">
        <v>616</v>
      </c>
      <c r="D168" s="52" t="str">
        <f>VLOOKUP(B168,Remark!J:L,3,0)</f>
        <v>TEPA</v>
      </c>
      <c r="E168" s="50"/>
      <c r="F168" s="50"/>
      <c r="G168" s="66">
        <f t="shared" si="20"/>
        <v>0</v>
      </c>
      <c r="H168" s="53"/>
      <c r="I168" s="53"/>
      <c r="J168" s="66">
        <f t="shared" si="21"/>
        <v>0</v>
      </c>
      <c r="K168" s="53">
        <v>197</v>
      </c>
      <c r="L168" s="50">
        <v>16960</v>
      </c>
      <c r="M168" s="66">
        <f t="shared" si="22"/>
        <v>4240</v>
      </c>
      <c r="N168" s="50"/>
      <c r="O168" s="50"/>
      <c r="P168" s="66">
        <f t="shared" si="23"/>
        <v>0</v>
      </c>
      <c r="Q168" s="65">
        <v>0</v>
      </c>
      <c r="R168" s="65">
        <v>0</v>
      </c>
      <c r="S168" s="66">
        <f t="shared" si="24"/>
        <v>0</v>
      </c>
      <c r="T168" s="65">
        <v>0</v>
      </c>
      <c r="U168" s="110">
        <v>0</v>
      </c>
      <c r="V168" s="66">
        <f t="shared" si="25"/>
        <v>0</v>
      </c>
      <c r="W168" s="110">
        <v>0</v>
      </c>
      <c r="X168" s="110">
        <v>0</v>
      </c>
      <c r="Y168" s="66">
        <f t="shared" si="26"/>
        <v>0</v>
      </c>
      <c r="Z168" s="110">
        <v>0</v>
      </c>
      <c r="AA168" s="110">
        <v>0</v>
      </c>
      <c r="AB168" s="66">
        <f t="shared" si="27"/>
        <v>0</v>
      </c>
      <c r="AC168" s="65">
        <v>0</v>
      </c>
      <c r="AD168" s="110">
        <v>0</v>
      </c>
      <c r="AE168" s="66">
        <f t="shared" si="28"/>
        <v>0</v>
      </c>
      <c r="AF168" s="110">
        <v>0</v>
      </c>
      <c r="AG168" s="110">
        <v>0</v>
      </c>
      <c r="AH168" s="270">
        <f t="shared" si="29"/>
        <v>0</v>
      </c>
    </row>
    <row r="169" spans="1:34">
      <c r="A169" s="142"/>
      <c r="B169" s="48" t="s">
        <v>617</v>
      </c>
      <c r="C169" s="49" t="s">
        <v>618</v>
      </c>
      <c r="D169" s="52" t="str">
        <f>VLOOKUP(B169,Remark!J:L,3,0)</f>
        <v>PINK</v>
      </c>
      <c r="E169" s="50"/>
      <c r="F169" s="50"/>
      <c r="G169" s="66">
        <f t="shared" si="20"/>
        <v>0</v>
      </c>
      <c r="H169" s="53">
        <v>18</v>
      </c>
      <c r="I169" s="53">
        <v>1195</v>
      </c>
      <c r="J169" s="66">
        <f t="shared" si="21"/>
        <v>298.75</v>
      </c>
      <c r="K169" s="53">
        <v>22</v>
      </c>
      <c r="L169" s="50">
        <v>1340</v>
      </c>
      <c r="M169" s="66">
        <f t="shared" si="22"/>
        <v>335</v>
      </c>
      <c r="N169" s="50"/>
      <c r="O169" s="50">
        <v>2855</v>
      </c>
      <c r="P169" s="66">
        <f t="shared" si="23"/>
        <v>713.75</v>
      </c>
      <c r="Q169" s="65">
        <v>46</v>
      </c>
      <c r="R169" s="65">
        <v>5245</v>
      </c>
      <c r="S169" s="66">
        <f t="shared" si="24"/>
        <v>1311.25</v>
      </c>
      <c r="T169" s="65">
        <v>103</v>
      </c>
      <c r="U169" s="110">
        <v>7650</v>
      </c>
      <c r="V169" s="66">
        <f t="shared" si="25"/>
        <v>1912.5</v>
      </c>
      <c r="W169" s="110">
        <v>50</v>
      </c>
      <c r="X169" s="110">
        <v>3770</v>
      </c>
      <c r="Y169" s="66">
        <f t="shared" si="26"/>
        <v>942.5</v>
      </c>
      <c r="Z169" s="110">
        <v>54</v>
      </c>
      <c r="AA169" s="110">
        <v>4020</v>
      </c>
      <c r="AB169" s="66">
        <f t="shared" si="27"/>
        <v>1005</v>
      </c>
      <c r="AC169" s="65">
        <v>73</v>
      </c>
      <c r="AD169" s="110">
        <v>5360</v>
      </c>
      <c r="AE169" s="66">
        <f t="shared" si="28"/>
        <v>1340</v>
      </c>
      <c r="AF169" s="110">
        <v>78</v>
      </c>
      <c r="AG169" s="110">
        <v>5790</v>
      </c>
      <c r="AH169" s="270">
        <f t="shared" si="29"/>
        <v>1447.5</v>
      </c>
    </row>
    <row r="170" spans="1:34">
      <c r="A170" s="142"/>
      <c r="B170" s="48" t="s">
        <v>619</v>
      </c>
      <c r="C170" s="49" t="s">
        <v>620</v>
      </c>
      <c r="D170" s="52" t="str">
        <f>VLOOKUP(B170,Remark!J:L,3,0)</f>
        <v>Kerry</v>
      </c>
      <c r="E170" s="50"/>
      <c r="F170" s="50"/>
      <c r="G170" s="66">
        <f t="shared" si="20"/>
        <v>0</v>
      </c>
      <c r="H170" s="53"/>
      <c r="I170" s="53"/>
      <c r="J170" s="66">
        <f t="shared" si="21"/>
        <v>0</v>
      </c>
      <c r="K170" s="53">
        <v>0</v>
      </c>
      <c r="L170" s="50">
        <v>0</v>
      </c>
      <c r="M170" s="66">
        <f t="shared" si="22"/>
        <v>0</v>
      </c>
      <c r="N170" s="50"/>
      <c r="O170" s="50">
        <v>7715</v>
      </c>
      <c r="P170" s="66">
        <f t="shared" si="23"/>
        <v>1928.75</v>
      </c>
      <c r="Q170" s="65">
        <v>22</v>
      </c>
      <c r="R170" s="65">
        <v>1155</v>
      </c>
      <c r="S170" s="66">
        <f t="shared" si="24"/>
        <v>288.75</v>
      </c>
      <c r="T170" s="65">
        <v>3</v>
      </c>
      <c r="U170" s="110">
        <v>510</v>
      </c>
      <c r="V170" s="66">
        <f t="shared" si="25"/>
        <v>127.5</v>
      </c>
      <c r="W170" s="110">
        <v>3</v>
      </c>
      <c r="X170" s="110">
        <v>495</v>
      </c>
      <c r="Y170" s="66">
        <f t="shared" si="26"/>
        <v>123.75</v>
      </c>
      <c r="Z170" s="110">
        <v>14</v>
      </c>
      <c r="AA170" s="110">
        <v>1505</v>
      </c>
      <c r="AB170" s="66">
        <f t="shared" si="27"/>
        <v>376.25</v>
      </c>
      <c r="AC170" s="65">
        <v>6</v>
      </c>
      <c r="AD170" s="110">
        <v>730</v>
      </c>
      <c r="AE170" s="66">
        <f t="shared" si="28"/>
        <v>182.5</v>
      </c>
      <c r="AF170" s="110">
        <v>20</v>
      </c>
      <c r="AG170" s="110">
        <v>1385</v>
      </c>
      <c r="AH170" s="270">
        <f t="shared" si="29"/>
        <v>346.25</v>
      </c>
    </row>
    <row r="171" spans="1:34">
      <c r="A171" s="142"/>
      <c r="B171" s="48" t="s">
        <v>621</v>
      </c>
      <c r="C171" s="49" t="s">
        <v>622</v>
      </c>
      <c r="D171" s="52" t="str">
        <f>VLOOKUP(B171,Remark!J:L,3,0)</f>
        <v>TSIT</v>
      </c>
      <c r="E171" s="50"/>
      <c r="F171" s="50"/>
      <c r="G171" s="66">
        <f t="shared" si="20"/>
        <v>0</v>
      </c>
      <c r="H171" s="53"/>
      <c r="I171" s="53"/>
      <c r="J171" s="66">
        <f t="shared" si="21"/>
        <v>0</v>
      </c>
      <c r="K171" s="53">
        <v>14</v>
      </c>
      <c r="L171" s="50">
        <v>1385</v>
      </c>
      <c r="M171" s="66">
        <f t="shared" si="22"/>
        <v>346.25</v>
      </c>
      <c r="N171" s="50"/>
      <c r="O171" s="50">
        <v>4175</v>
      </c>
      <c r="P171" s="66">
        <f t="shared" si="23"/>
        <v>1043.75</v>
      </c>
      <c r="Q171" s="65">
        <v>37</v>
      </c>
      <c r="R171" s="65">
        <v>3665</v>
      </c>
      <c r="S171" s="66">
        <f t="shared" si="24"/>
        <v>916.25</v>
      </c>
      <c r="T171" s="65">
        <v>31</v>
      </c>
      <c r="U171" s="110">
        <v>2955</v>
      </c>
      <c r="V171" s="66">
        <f t="shared" si="25"/>
        <v>738.75</v>
      </c>
      <c r="W171" s="110">
        <v>23</v>
      </c>
      <c r="X171" s="110">
        <v>2815</v>
      </c>
      <c r="Y171" s="66">
        <f t="shared" si="26"/>
        <v>703.75</v>
      </c>
      <c r="Z171" s="110">
        <v>35</v>
      </c>
      <c r="AA171" s="110">
        <v>2690</v>
      </c>
      <c r="AB171" s="66">
        <f t="shared" si="27"/>
        <v>672.5</v>
      </c>
      <c r="AC171" s="65">
        <v>37</v>
      </c>
      <c r="AD171" s="110">
        <v>2850</v>
      </c>
      <c r="AE171" s="66">
        <f t="shared" si="28"/>
        <v>712.5</v>
      </c>
      <c r="AF171" s="110">
        <v>0</v>
      </c>
      <c r="AG171" s="110">
        <v>0</v>
      </c>
      <c r="AH171" s="270">
        <f t="shared" si="29"/>
        <v>0</v>
      </c>
    </row>
    <row r="172" spans="1:34">
      <c r="A172" s="141"/>
      <c r="B172" s="48" t="s">
        <v>623</v>
      </c>
      <c r="C172" s="49" t="s">
        <v>624</v>
      </c>
      <c r="D172" s="52" t="str">
        <f>VLOOKUP(B172,Remark!J:L,3,0)</f>
        <v>Kerry</v>
      </c>
      <c r="E172" s="50"/>
      <c r="F172" s="50"/>
      <c r="G172" s="66">
        <f t="shared" si="20"/>
        <v>0</v>
      </c>
      <c r="H172" s="53"/>
      <c r="I172" s="53"/>
      <c r="J172" s="66">
        <f t="shared" si="21"/>
        <v>0</v>
      </c>
      <c r="K172" s="53">
        <v>82</v>
      </c>
      <c r="L172" s="50">
        <v>6000</v>
      </c>
      <c r="M172" s="66">
        <f t="shared" si="22"/>
        <v>1500</v>
      </c>
      <c r="N172" s="50"/>
      <c r="O172" s="50">
        <v>8720</v>
      </c>
      <c r="P172" s="66">
        <f t="shared" si="23"/>
        <v>2180</v>
      </c>
      <c r="Q172" s="65">
        <v>82</v>
      </c>
      <c r="R172" s="65">
        <v>7360</v>
      </c>
      <c r="S172" s="66">
        <f t="shared" si="24"/>
        <v>1840</v>
      </c>
      <c r="T172" s="65">
        <v>112</v>
      </c>
      <c r="U172" s="110">
        <v>10795</v>
      </c>
      <c r="V172" s="66">
        <f t="shared" si="25"/>
        <v>2698.75</v>
      </c>
      <c r="W172" s="110">
        <v>156</v>
      </c>
      <c r="X172" s="110">
        <v>13845</v>
      </c>
      <c r="Y172" s="66">
        <f t="shared" si="26"/>
        <v>3461.25</v>
      </c>
      <c r="Z172" s="110">
        <v>180</v>
      </c>
      <c r="AA172" s="110">
        <v>15985</v>
      </c>
      <c r="AB172" s="66">
        <f t="shared" si="27"/>
        <v>3996.25</v>
      </c>
      <c r="AC172" s="65">
        <v>169</v>
      </c>
      <c r="AD172" s="110">
        <v>14890</v>
      </c>
      <c r="AE172" s="66">
        <f t="shared" si="28"/>
        <v>3722.5</v>
      </c>
      <c r="AF172" s="110">
        <v>187</v>
      </c>
      <c r="AG172" s="110">
        <v>15950</v>
      </c>
      <c r="AH172" s="270">
        <f t="shared" si="29"/>
        <v>3987.5</v>
      </c>
    </row>
    <row r="173" spans="1:34">
      <c r="A173" s="141"/>
      <c r="B173" s="48" t="s">
        <v>625</v>
      </c>
      <c r="C173" s="49" t="s">
        <v>626</v>
      </c>
      <c r="D173" s="52" t="str">
        <f>VLOOKUP(B173,Remark!J:L,3,0)</f>
        <v>SCON</v>
      </c>
      <c r="E173" s="50"/>
      <c r="F173" s="50"/>
      <c r="G173" s="66">
        <f t="shared" si="20"/>
        <v>0</v>
      </c>
      <c r="H173" s="53">
        <v>3</v>
      </c>
      <c r="I173" s="53">
        <v>570</v>
      </c>
      <c r="J173" s="66">
        <f t="shared" si="21"/>
        <v>142.5</v>
      </c>
      <c r="K173" s="53">
        <v>51</v>
      </c>
      <c r="L173" s="50">
        <v>4150</v>
      </c>
      <c r="M173" s="66">
        <f t="shared" si="22"/>
        <v>1037.5</v>
      </c>
      <c r="N173" s="50"/>
      <c r="O173" s="50">
        <v>9335</v>
      </c>
      <c r="P173" s="66">
        <f t="shared" si="23"/>
        <v>2333.75</v>
      </c>
      <c r="Q173" s="65">
        <v>13</v>
      </c>
      <c r="R173" s="65">
        <v>2775</v>
      </c>
      <c r="S173" s="66">
        <f t="shared" si="24"/>
        <v>693.75</v>
      </c>
      <c r="T173" s="65">
        <v>37</v>
      </c>
      <c r="U173" s="110">
        <v>3600</v>
      </c>
      <c r="V173" s="66">
        <f t="shared" si="25"/>
        <v>900</v>
      </c>
      <c r="W173" s="110">
        <v>17</v>
      </c>
      <c r="X173" s="110">
        <v>4245</v>
      </c>
      <c r="Y173" s="66">
        <f t="shared" si="26"/>
        <v>1061.25</v>
      </c>
      <c r="Z173" s="110">
        <v>95</v>
      </c>
      <c r="AA173" s="110">
        <v>5370</v>
      </c>
      <c r="AB173" s="66">
        <f t="shared" si="27"/>
        <v>1342.5</v>
      </c>
      <c r="AC173" s="65">
        <v>60</v>
      </c>
      <c r="AD173" s="110">
        <v>3535</v>
      </c>
      <c r="AE173" s="66">
        <f t="shared" si="28"/>
        <v>883.75</v>
      </c>
      <c r="AF173" s="110">
        <v>44</v>
      </c>
      <c r="AG173" s="110">
        <v>2800</v>
      </c>
      <c r="AH173" s="270">
        <f t="shared" si="29"/>
        <v>700</v>
      </c>
    </row>
    <row r="174" spans="1:34">
      <c r="A174" s="141"/>
      <c r="B174" s="48" t="s">
        <v>627</v>
      </c>
      <c r="C174" s="49" t="s">
        <v>628</v>
      </c>
      <c r="D174" s="52" t="str">
        <f>VLOOKUP(B174,Remark!J:L,3,0)</f>
        <v>ONUT</v>
      </c>
      <c r="E174" s="50"/>
      <c r="F174" s="50"/>
      <c r="G174" s="66">
        <f t="shared" si="20"/>
        <v>0</v>
      </c>
      <c r="H174" s="53">
        <v>17</v>
      </c>
      <c r="I174" s="53">
        <v>800</v>
      </c>
      <c r="J174" s="66">
        <f t="shared" si="21"/>
        <v>200</v>
      </c>
      <c r="K174" s="53">
        <v>8</v>
      </c>
      <c r="L174" s="50">
        <v>590</v>
      </c>
      <c r="M174" s="66">
        <f t="shared" si="22"/>
        <v>147.5</v>
      </c>
      <c r="N174" s="50"/>
      <c r="O174" s="50"/>
      <c r="P174" s="66">
        <f t="shared" si="23"/>
        <v>0</v>
      </c>
      <c r="Q174" s="65">
        <v>0</v>
      </c>
      <c r="R174" s="65">
        <v>0</v>
      </c>
      <c r="S174" s="66">
        <f t="shared" si="24"/>
        <v>0</v>
      </c>
      <c r="T174" s="65">
        <v>0</v>
      </c>
      <c r="U174" s="110">
        <v>0</v>
      </c>
      <c r="V174" s="66">
        <f t="shared" si="25"/>
        <v>0</v>
      </c>
      <c r="W174" s="110">
        <v>0</v>
      </c>
      <c r="X174" s="110">
        <v>0</v>
      </c>
      <c r="Y174" s="66">
        <f t="shared" si="26"/>
        <v>0</v>
      </c>
      <c r="Z174" s="110">
        <v>0</v>
      </c>
      <c r="AA174" s="110">
        <v>0</v>
      </c>
      <c r="AB174" s="66">
        <f t="shared" si="27"/>
        <v>0</v>
      </c>
      <c r="AC174" s="65">
        <v>0</v>
      </c>
      <c r="AD174" s="110">
        <v>0</v>
      </c>
      <c r="AE174" s="66">
        <f t="shared" si="28"/>
        <v>0</v>
      </c>
      <c r="AF174" s="110">
        <v>0</v>
      </c>
      <c r="AG174" s="110">
        <v>0</v>
      </c>
      <c r="AH174" s="270">
        <f t="shared" si="29"/>
        <v>0</v>
      </c>
    </row>
    <row r="175" spans="1:34">
      <c r="A175" s="141"/>
      <c r="B175" s="48" t="s">
        <v>629</v>
      </c>
      <c r="C175" s="49" t="s">
        <v>630</v>
      </c>
      <c r="D175" s="52" t="str">
        <f>VLOOKUP(B175,Remark!J:L,3,0)</f>
        <v>Kerry</v>
      </c>
      <c r="E175" s="50"/>
      <c r="F175" s="50"/>
      <c r="G175" s="66">
        <f t="shared" si="20"/>
        <v>0</v>
      </c>
      <c r="H175" s="53"/>
      <c r="I175" s="53"/>
      <c r="J175" s="66">
        <f t="shared" si="21"/>
        <v>0</v>
      </c>
      <c r="K175" s="53">
        <v>1</v>
      </c>
      <c r="L175" s="50">
        <v>80</v>
      </c>
      <c r="M175" s="66">
        <f t="shared" si="22"/>
        <v>20</v>
      </c>
      <c r="N175" s="50"/>
      <c r="O175" s="50">
        <v>900</v>
      </c>
      <c r="P175" s="66">
        <f t="shared" si="23"/>
        <v>225</v>
      </c>
      <c r="Q175" s="65">
        <v>21</v>
      </c>
      <c r="R175" s="65">
        <v>2225</v>
      </c>
      <c r="S175" s="66">
        <f t="shared" si="24"/>
        <v>556.25</v>
      </c>
      <c r="T175" s="65">
        <v>18</v>
      </c>
      <c r="U175" s="110">
        <v>2200</v>
      </c>
      <c r="V175" s="66">
        <f t="shared" si="25"/>
        <v>550</v>
      </c>
      <c r="W175" s="110">
        <v>20</v>
      </c>
      <c r="X175" s="110">
        <v>1600</v>
      </c>
      <c r="Y175" s="66">
        <f t="shared" si="26"/>
        <v>400</v>
      </c>
      <c r="Z175" s="110">
        <v>79</v>
      </c>
      <c r="AA175" s="110">
        <v>6400</v>
      </c>
      <c r="AB175" s="66">
        <f t="shared" si="27"/>
        <v>1600</v>
      </c>
      <c r="AC175" s="65">
        <v>32</v>
      </c>
      <c r="AD175" s="110">
        <v>2585</v>
      </c>
      <c r="AE175" s="66">
        <f t="shared" si="28"/>
        <v>646.25</v>
      </c>
      <c r="AF175" s="110">
        <v>40</v>
      </c>
      <c r="AG175" s="110">
        <v>2860</v>
      </c>
      <c r="AH175" s="270">
        <f t="shared" si="29"/>
        <v>715</v>
      </c>
    </row>
    <row r="176" spans="1:34">
      <c r="A176" s="141"/>
      <c r="B176" s="48" t="s">
        <v>631</v>
      </c>
      <c r="C176" s="49" t="s">
        <v>632</v>
      </c>
      <c r="D176" s="52" t="str">
        <f>VLOOKUP(B176,Remark!J:L,3,0)</f>
        <v>TEPA</v>
      </c>
      <c r="E176" s="50"/>
      <c r="F176" s="50"/>
      <c r="G176" s="66">
        <f t="shared" si="20"/>
        <v>0</v>
      </c>
      <c r="H176" s="53">
        <v>3</v>
      </c>
      <c r="I176" s="53">
        <v>225</v>
      </c>
      <c r="J176" s="66">
        <f t="shared" si="21"/>
        <v>56.25</v>
      </c>
      <c r="K176" s="53">
        <v>30</v>
      </c>
      <c r="L176" s="50">
        <v>3155</v>
      </c>
      <c r="M176" s="66">
        <f t="shared" si="22"/>
        <v>788.75</v>
      </c>
      <c r="N176" s="50"/>
      <c r="O176" s="50">
        <v>8300</v>
      </c>
      <c r="P176" s="66">
        <f t="shared" si="23"/>
        <v>2075</v>
      </c>
      <c r="Q176" s="65">
        <v>102</v>
      </c>
      <c r="R176" s="65">
        <v>13715</v>
      </c>
      <c r="S176" s="66">
        <f t="shared" si="24"/>
        <v>3428.75</v>
      </c>
      <c r="T176" s="65">
        <v>48</v>
      </c>
      <c r="U176" s="110">
        <v>4785</v>
      </c>
      <c r="V176" s="66">
        <f t="shared" si="25"/>
        <v>1196.25</v>
      </c>
      <c r="W176" s="110">
        <v>8</v>
      </c>
      <c r="X176" s="110">
        <v>3385</v>
      </c>
      <c r="Y176" s="66">
        <f t="shared" si="26"/>
        <v>846.25</v>
      </c>
      <c r="Z176" s="110">
        <v>52</v>
      </c>
      <c r="AA176" s="110">
        <v>3840</v>
      </c>
      <c r="AB176" s="66">
        <f t="shared" si="27"/>
        <v>960</v>
      </c>
      <c r="AC176" s="65">
        <v>35</v>
      </c>
      <c r="AD176" s="110">
        <v>2750</v>
      </c>
      <c r="AE176" s="66">
        <f t="shared" si="28"/>
        <v>687.5</v>
      </c>
      <c r="AF176" s="110">
        <v>12</v>
      </c>
      <c r="AG176" s="110">
        <v>970</v>
      </c>
      <c r="AH176" s="270">
        <f t="shared" si="29"/>
        <v>242.5</v>
      </c>
    </row>
    <row r="177" spans="1:34">
      <c r="A177" s="141"/>
      <c r="B177" s="48" t="s">
        <v>633</v>
      </c>
      <c r="C177" s="49" t="s">
        <v>634</v>
      </c>
      <c r="D177" s="52" t="str">
        <f>VLOOKUP(B177,Remark!J:L,3,0)</f>
        <v>Kerry</v>
      </c>
      <c r="E177" s="50"/>
      <c r="F177" s="50"/>
      <c r="G177" s="66">
        <f t="shared" si="20"/>
        <v>0</v>
      </c>
      <c r="H177" s="53"/>
      <c r="I177" s="53"/>
      <c r="J177" s="66">
        <f t="shared" si="21"/>
        <v>0</v>
      </c>
      <c r="K177" s="53">
        <v>11</v>
      </c>
      <c r="L177" s="50">
        <v>950</v>
      </c>
      <c r="M177" s="66">
        <f t="shared" si="22"/>
        <v>237.5</v>
      </c>
      <c r="N177" s="50"/>
      <c r="O177" s="50">
        <v>3155</v>
      </c>
      <c r="P177" s="66">
        <f t="shared" si="23"/>
        <v>788.75</v>
      </c>
      <c r="Q177" s="65">
        <v>29</v>
      </c>
      <c r="R177" s="65">
        <v>2990</v>
      </c>
      <c r="S177" s="66">
        <f t="shared" si="24"/>
        <v>747.5</v>
      </c>
      <c r="T177" s="65">
        <v>31</v>
      </c>
      <c r="U177" s="110">
        <v>2970</v>
      </c>
      <c r="V177" s="66">
        <f t="shared" si="25"/>
        <v>742.5</v>
      </c>
      <c r="W177" s="110">
        <v>33</v>
      </c>
      <c r="X177" s="110">
        <v>3360</v>
      </c>
      <c r="Y177" s="66">
        <f t="shared" si="26"/>
        <v>840</v>
      </c>
      <c r="Z177" s="110">
        <v>73</v>
      </c>
      <c r="AA177" s="110">
        <v>6560</v>
      </c>
      <c r="AB177" s="66">
        <f t="shared" si="27"/>
        <v>1640</v>
      </c>
      <c r="AC177" s="65">
        <v>58</v>
      </c>
      <c r="AD177" s="110">
        <v>5255</v>
      </c>
      <c r="AE177" s="66">
        <f t="shared" si="28"/>
        <v>1313.75</v>
      </c>
      <c r="AF177" s="110">
        <v>37</v>
      </c>
      <c r="AG177" s="110">
        <v>3175</v>
      </c>
      <c r="AH177" s="270">
        <f t="shared" si="29"/>
        <v>793.75</v>
      </c>
    </row>
    <row r="178" spans="1:34">
      <c r="A178" s="141"/>
      <c r="B178" s="48" t="s">
        <v>635</v>
      </c>
      <c r="C178" s="49" t="s">
        <v>636</v>
      </c>
      <c r="D178" s="52" t="str">
        <f>VLOOKUP(B178,Remark!J:L,3,0)</f>
        <v>TYA3</v>
      </c>
      <c r="E178" s="50"/>
      <c r="F178" s="50"/>
      <c r="G178" s="66">
        <f t="shared" si="20"/>
        <v>0</v>
      </c>
      <c r="H178" s="53"/>
      <c r="I178" s="53"/>
      <c r="J178" s="66">
        <f t="shared" si="21"/>
        <v>0</v>
      </c>
      <c r="K178" s="53">
        <v>41</v>
      </c>
      <c r="L178" s="50">
        <v>2545</v>
      </c>
      <c r="M178" s="66">
        <f t="shared" si="22"/>
        <v>636.25</v>
      </c>
      <c r="N178" s="50"/>
      <c r="O178" s="50">
        <v>4610</v>
      </c>
      <c r="P178" s="66">
        <f t="shared" si="23"/>
        <v>1152.5</v>
      </c>
      <c r="Q178" s="65">
        <v>50</v>
      </c>
      <c r="R178" s="65">
        <v>3845</v>
      </c>
      <c r="S178" s="66">
        <f t="shared" si="24"/>
        <v>961.25</v>
      </c>
      <c r="T178" s="65">
        <v>64</v>
      </c>
      <c r="U178" s="110">
        <v>4605</v>
      </c>
      <c r="V178" s="66">
        <f t="shared" si="25"/>
        <v>1151.25</v>
      </c>
      <c r="W178" s="110">
        <v>89</v>
      </c>
      <c r="X178" s="110">
        <v>6060</v>
      </c>
      <c r="Y178" s="66">
        <f t="shared" si="26"/>
        <v>1515</v>
      </c>
      <c r="Z178" s="110">
        <v>84</v>
      </c>
      <c r="AA178" s="110">
        <v>6850</v>
      </c>
      <c r="AB178" s="66">
        <f t="shared" si="27"/>
        <v>1712.5</v>
      </c>
      <c r="AC178" s="65">
        <v>52</v>
      </c>
      <c r="AD178" s="110">
        <v>3315</v>
      </c>
      <c r="AE178" s="66">
        <f t="shared" si="28"/>
        <v>828.75</v>
      </c>
      <c r="AF178" s="110">
        <v>116</v>
      </c>
      <c r="AG178" s="110">
        <v>9220</v>
      </c>
      <c r="AH178" s="270">
        <f t="shared" si="29"/>
        <v>2305</v>
      </c>
    </row>
    <row r="179" spans="1:34">
      <c r="A179" s="143"/>
      <c r="B179" s="48" t="s">
        <v>638</v>
      </c>
      <c r="C179" s="49" t="s">
        <v>639</v>
      </c>
      <c r="D179" s="52" t="str">
        <f>VLOOKUP(B179,Remark!J:L,3,0)</f>
        <v>Kerry</v>
      </c>
      <c r="E179" s="50"/>
      <c r="F179" s="50"/>
      <c r="G179" s="66">
        <f t="shared" si="20"/>
        <v>0</v>
      </c>
      <c r="H179" s="53"/>
      <c r="I179" s="53"/>
      <c r="J179" s="66">
        <f t="shared" si="21"/>
        <v>0</v>
      </c>
      <c r="K179" s="53">
        <v>28</v>
      </c>
      <c r="L179" s="50">
        <v>5530</v>
      </c>
      <c r="M179" s="66">
        <f t="shared" si="22"/>
        <v>1382.5</v>
      </c>
      <c r="N179" s="50"/>
      <c r="O179" s="50">
        <v>19030</v>
      </c>
      <c r="P179" s="66">
        <f t="shared" si="23"/>
        <v>4757.5</v>
      </c>
      <c r="Q179" s="65">
        <v>51</v>
      </c>
      <c r="R179" s="65">
        <v>10770</v>
      </c>
      <c r="S179" s="66">
        <f t="shared" si="24"/>
        <v>2692.5</v>
      </c>
      <c r="T179" s="65">
        <v>42</v>
      </c>
      <c r="U179" s="110">
        <v>9030</v>
      </c>
      <c r="V179" s="66">
        <f t="shared" si="25"/>
        <v>2257.5</v>
      </c>
      <c r="W179" s="110">
        <v>46</v>
      </c>
      <c r="X179" s="110">
        <v>9700</v>
      </c>
      <c r="Y179" s="66">
        <f t="shared" si="26"/>
        <v>2425</v>
      </c>
      <c r="Z179" s="110">
        <v>51</v>
      </c>
      <c r="AA179" s="110">
        <v>11040</v>
      </c>
      <c r="AB179" s="66">
        <f t="shared" si="27"/>
        <v>2760</v>
      </c>
      <c r="AC179" s="65">
        <v>40</v>
      </c>
      <c r="AD179" s="110">
        <v>8830</v>
      </c>
      <c r="AE179" s="66">
        <f t="shared" si="28"/>
        <v>2207.5</v>
      </c>
      <c r="AF179" s="110">
        <v>106</v>
      </c>
      <c r="AG179" s="110">
        <v>22480</v>
      </c>
      <c r="AH179" s="270">
        <f t="shared" si="29"/>
        <v>5620</v>
      </c>
    </row>
    <row r="180" spans="1:34">
      <c r="A180" s="141"/>
      <c r="B180" s="48" t="s">
        <v>640</v>
      </c>
      <c r="C180" s="49" t="s">
        <v>641</v>
      </c>
      <c r="D180" s="52" t="str">
        <f>VLOOKUP(B180,Remark!J:L,3,0)</f>
        <v>SUKS</v>
      </c>
      <c r="E180" s="50"/>
      <c r="F180" s="50"/>
      <c r="G180" s="66">
        <f t="shared" si="20"/>
        <v>0</v>
      </c>
      <c r="H180" s="53">
        <v>85</v>
      </c>
      <c r="I180" s="53">
        <v>8320</v>
      </c>
      <c r="J180" s="66">
        <f t="shared" si="21"/>
        <v>2080</v>
      </c>
      <c r="K180" s="53">
        <v>187</v>
      </c>
      <c r="L180" s="50">
        <v>20630</v>
      </c>
      <c r="M180" s="66">
        <f t="shared" si="22"/>
        <v>5157.5</v>
      </c>
      <c r="N180" s="50"/>
      <c r="O180" s="50">
        <v>19740</v>
      </c>
      <c r="P180" s="66">
        <f t="shared" si="23"/>
        <v>4935</v>
      </c>
      <c r="Q180" s="65">
        <v>290</v>
      </c>
      <c r="R180" s="65">
        <v>29210</v>
      </c>
      <c r="S180" s="66">
        <f t="shared" si="24"/>
        <v>7302.5</v>
      </c>
      <c r="T180" s="65">
        <v>381</v>
      </c>
      <c r="U180" s="110">
        <v>31945</v>
      </c>
      <c r="V180" s="66">
        <f t="shared" si="25"/>
        <v>7986.25</v>
      </c>
      <c r="W180" s="110">
        <v>418</v>
      </c>
      <c r="X180" s="110">
        <v>37070</v>
      </c>
      <c r="Y180" s="66">
        <f t="shared" si="26"/>
        <v>9267.5</v>
      </c>
      <c r="Z180" s="110">
        <v>450</v>
      </c>
      <c r="AA180" s="110">
        <v>36620</v>
      </c>
      <c r="AB180" s="66">
        <f t="shared" si="27"/>
        <v>9155</v>
      </c>
      <c r="AC180" s="65">
        <v>367</v>
      </c>
      <c r="AD180" s="110">
        <v>32735</v>
      </c>
      <c r="AE180" s="66">
        <f t="shared" si="28"/>
        <v>8183.75</v>
      </c>
      <c r="AF180" s="110">
        <v>499</v>
      </c>
      <c r="AG180" s="110">
        <v>42095</v>
      </c>
      <c r="AH180" s="270">
        <f t="shared" si="29"/>
        <v>10523.75</v>
      </c>
    </row>
    <row r="181" spans="1:34">
      <c r="A181" s="141"/>
      <c r="B181" s="48" t="s">
        <v>642</v>
      </c>
      <c r="C181" s="49" t="s">
        <v>643</v>
      </c>
      <c r="D181" s="52" t="str">
        <f>VLOOKUP(B181,Remark!J:L,3,0)</f>
        <v>Kerry</v>
      </c>
      <c r="E181" s="50"/>
      <c r="F181" s="50"/>
      <c r="G181" s="66">
        <f t="shared" si="20"/>
        <v>0</v>
      </c>
      <c r="H181" s="53"/>
      <c r="I181" s="53"/>
      <c r="J181" s="66">
        <f t="shared" si="21"/>
        <v>0</v>
      </c>
      <c r="K181" s="53">
        <v>0</v>
      </c>
      <c r="L181" s="50">
        <v>0</v>
      </c>
      <c r="M181" s="66">
        <f t="shared" si="22"/>
        <v>0</v>
      </c>
      <c r="N181" s="50"/>
      <c r="O181" s="50">
        <v>285</v>
      </c>
      <c r="P181" s="66">
        <f t="shared" si="23"/>
        <v>71.25</v>
      </c>
      <c r="Q181" s="65">
        <v>1</v>
      </c>
      <c r="R181" s="65">
        <v>130</v>
      </c>
      <c r="S181" s="66">
        <f t="shared" si="24"/>
        <v>32.5</v>
      </c>
      <c r="T181" s="65">
        <v>4</v>
      </c>
      <c r="U181" s="110">
        <v>340</v>
      </c>
      <c r="V181" s="66">
        <f t="shared" si="25"/>
        <v>85</v>
      </c>
      <c r="W181" s="110">
        <v>13</v>
      </c>
      <c r="X181" s="110">
        <v>1190</v>
      </c>
      <c r="Y181" s="66">
        <f t="shared" si="26"/>
        <v>297.5</v>
      </c>
      <c r="Z181" s="110">
        <v>7</v>
      </c>
      <c r="AA181" s="110">
        <v>620</v>
      </c>
      <c r="AB181" s="66">
        <f t="shared" si="27"/>
        <v>155</v>
      </c>
      <c r="AC181" s="65">
        <v>3</v>
      </c>
      <c r="AD181" s="110">
        <v>410</v>
      </c>
      <c r="AE181" s="66">
        <f t="shared" si="28"/>
        <v>102.5</v>
      </c>
      <c r="AF181" s="110">
        <v>14</v>
      </c>
      <c r="AG181" s="110">
        <v>1600</v>
      </c>
      <c r="AH181" s="270">
        <f t="shared" si="29"/>
        <v>400</v>
      </c>
    </row>
    <row r="182" spans="1:34">
      <c r="A182" s="141"/>
      <c r="B182" s="48" t="s">
        <v>644</v>
      </c>
      <c r="C182" s="49" t="s">
        <v>645</v>
      </c>
      <c r="D182" s="52" t="str">
        <f>VLOOKUP(B182,Remark!J:L,3,0)</f>
        <v>Kerry</v>
      </c>
      <c r="E182" s="50"/>
      <c r="F182" s="50"/>
      <c r="G182" s="66">
        <f t="shared" si="20"/>
        <v>0</v>
      </c>
      <c r="H182" s="53"/>
      <c r="I182" s="53"/>
      <c r="J182" s="66">
        <f t="shared" si="21"/>
        <v>0</v>
      </c>
      <c r="K182" s="53">
        <v>0</v>
      </c>
      <c r="L182" s="50">
        <v>0</v>
      </c>
      <c r="M182" s="66">
        <f t="shared" si="22"/>
        <v>0</v>
      </c>
      <c r="N182" s="50"/>
      <c r="O182" s="50"/>
      <c r="P182" s="66">
        <f t="shared" si="23"/>
        <v>0</v>
      </c>
      <c r="Q182" s="65">
        <v>5</v>
      </c>
      <c r="R182" s="65">
        <v>960</v>
      </c>
      <c r="S182" s="66">
        <f t="shared" si="24"/>
        <v>240</v>
      </c>
      <c r="T182" s="65">
        <v>3</v>
      </c>
      <c r="U182" s="110">
        <v>235</v>
      </c>
      <c r="V182" s="66">
        <f t="shared" si="25"/>
        <v>58.75</v>
      </c>
      <c r="W182" s="110">
        <v>2</v>
      </c>
      <c r="X182" s="110">
        <v>175</v>
      </c>
      <c r="Y182" s="66">
        <f t="shared" si="26"/>
        <v>43.75</v>
      </c>
      <c r="Z182" s="110">
        <v>4</v>
      </c>
      <c r="AA182" s="110">
        <v>455</v>
      </c>
      <c r="AB182" s="66">
        <f t="shared" si="27"/>
        <v>113.75</v>
      </c>
      <c r="AC182" s="65">
        <v>5</v>
      </c>
      <c r="AD182" s="110">
        <v>445</v>
      </c>
      <c r="AE182" s="66">
        <f t="shared" si="28"/>
        <v>111.25</v>
      </c>
      <c r="AF182" s="110">
        <v>5</v>
      </c>
      <c r="AG182" s="110">
        <v>640</v>
      </c>
      <c r="AH182" s="270">
        <f t="shared" si="29"/>
        <v>160</v>
      </c>
    </row>
    <row r="183" spans="1:34">
      <c r="A183" s="141"/>
      <c r="B183" s="48" t="s">
        <v>646</v>
      </c>
      <c r="C183" s="49" t="s">
        <v>647</v>
      </c>
      <c r="D183" s="52" t="str">
        <f>VLOOKUP(B183,Remark!J:L,3,0)</f>
        <v>Kerry</v>
      </c>
      <c r="E183" s="50"/>
      <c r="F183" s="50"/>
      <c r="G183" s="66">
        <f t="shared" si="20"/>
        <v>0</v>
      </c>
      <c r="H183" s="53"/>
      <c r="I183" s="53"/>
      <c r="J183" s="66">
        <f t="shared" si="21"/>
        <v>0</v>
      </c>
      <c r="K183" s="53">
        <v>0</v>
      </c>
      <c r="L183" s="50">
        <v>0</v>
      </c>
      <c r="M183" s="66">
        <f t="shared" si="22"/>
        <v>0</v>
      </c>
      <c r="N183" s="50"/>
      <c r="O183" s="50"/>
      <c r="P183" s="66">
        <f t="shared" si="23"/>
        <v>0</v>
      </c>
      <c r="Q183" s="65">
        <v>6</v>
      </c>
      <c r="R183" s="65">
        <v>680</v>
      </c>
      <c r="S183" s="66">
        <f t="shared" si="24"/>
        <v>170</v>
      </c>
      <c r="T183" s="65">
        <v>22</v>
      </c>
      <c r="U183" s="110">
        <v>2700</v>
      </c>
      <c r="V183" s="66">
        <f t="shared" si="25"/>
        <v>675</v>
      </c>
      <c r="W183" s="110">
        <v>17</v>
      </c>
      <c r="X183" s="110">
        <v>1725</v>
      </c>
      <c r="Y183" s="66">
        <f t="shared" si="26"/>
        <v>431.25</v>
      </c>
      <c r="Z183" s="110">
        <v>33</v>
      </c>
      <c r="AA183" s="110">
        <v>3395</v>
      </c>
      <c r="AB183" s="66">
        <f t="shared" si="27"/>
        <v>848.75</v>
      </c>
      <c r="AC183" s="65">
        <v>19</v>
      </c>
      <c r="AD183" s="110">
        <v>2005</v>
      </c>
      <c r="AE183" s="66">
        <f t="shared" si="28"/>
        <v>501.25</v>
      </c>
      <c r="AF183" s="110">
        <v>35</v>
      </c>
      <c r="AG183" s="110">
        <v>3490</v>
      </c>
      <c r="AH183" s="270">
        <f t="shared" si="29"/>
        <v>872.5</v>
      </c>
    </row>
    <row r="184" spans="1:34">
      <c r="A184" s="141"/>
      <c r="B184" s="48" t="s">
        <v>648</v>
      </c>
      <c r="C184" s="49" t="s">
        <v>649</v>
      </c>
      <c r="D184" s="52" t="str">
        <f>VLOOKUP(B184,Remark!J:L,3,0)</f>
        <v>NLCH</v>
      </c>
      <c r="E184" s="50"/>
      <c r="F184" s="50"/>
      <c r="G184" s="66">
        <f t="shared" si="20"/>
        <v>0</v>
      </c>
      <c r="H184" s="53"/>
      <c r="I184" s="53"/>
      <c r="J184" s="66">
        <f t="shared" si="21"/>
        <v>0</v>
      </c>
      <c r="K184" s="53">
        <v>0</v>
      </c>
      <c r="L184" s="50">
        <v>0</v>
      </c>
      <c r="M184" s="66">
        <f t="shared" si="22"/>
        <v>0</v>
      </c>
      <c r="N184" s="50"/>
      <c r="O184" s="50">
        <v>325</v>
      </c>
      <c r="P184" s="66">
        <f t="shared" si="23"/>
        <v>81.25</v>
      </c>
      <c r="Q184" s="65">
        <v>23</v>
      </c>
      <c r="R184" s="65">
        <v>2885</v>
      </c>
      <c r="S184" s="66">
        <f t="shared" si="24"/>
        <v>721.25</v>
      </c>
      <c r="T184" s="65">
        <v>8</v>
      </c>
      <c r="U184" s="110">
        <v>1530</v>
      </c>
      <c r="V184" s="66">
        <f t="shared" si="25"/>
        <v>382.5</v>
      </c>
      <c r="W184" s="110">
        <v>2</v>
      </c>
      <c r="X184" s="110">
        <v>2020</v>
      </c>
      <c r="Y184" s="66">
        <f t="shared" si="26"/>
        <v>505</v>
      </c>
      <c r="Z184" s="110">
        <v>31</v>
      </c>
      <c r="AA184" s="110">
        <v>3440</v>
      </c>
      <c r="AB184" s="66">
        <f t="shared" si="27"/>
        <v>860</v>
      </c>
      <c r="AC184" s="65">
        <v>27</v>
      </c>
      <c r="AD184" s="110">
        <v>2335</v>
      </c>
      <c r="AE184" s="66">
        <f t="shared" si="28"/>
        <v>583.75</v>
      </c>
      <c r="AF184" s="110">
        <v>24</v>
      </c>
      <c r="AG184" s="110">
        <v>2855</v>
      </c>
      <c r="AH184" s="270">
        <f t="shared" si="29"/>
        <v>713.75</v>
      </c>
    </row>
    <row r="185" spans="1:34">
      <c r="A185" s="141"/>
      <c r="B185" s="48" t="s">
        <v>650</v>
      </c>
      <c r="C185" s="49" t="s">
        <v>651</v>
      </c>
      <c r="D185" s="52" t="str">
        <f>VLOOKUP(B185,Remark!J:L,3,0)</f>
        <v>Kerry</v>
      </c>
      <c r="E185" s="50"/>
      <c r="F185" s="50"/>
      <c r="G185" s="66">
        <f t="shared" si="20"/>
        <v>0</v>
      </c>
      <c r="H185" s="53"/>
      <c r="I185" s="53"/>
      <c r="J185" s="66">
        <f t="shared" si="21"/>
        <v>0</v>
      </c>
      <c r="K185" s="53">
        <v>2</v>
      </c>
      <c r="L185" s="50">
        <v>140</v>
      </c>
      <c r="M185" s="66">
        <f t="shared" si="22"/>
        <v>35</v>
      </c>
      <c r="N185" s="50"/>
      <c r="O185" s="50">
        <v>100</v>
      </c>
      <c r="P185" s="66">
        <f t="shared" si="23"/>
        <v>25</v>
      </c>
      <c r="Q185" s="65">
        <v>0</v>
      </c>
      <c r="R185" s="65">
        <v>180</v>
      </c>
      <c r="S185" s="66">
        <f t="shared" si="24"/>
        <v>45</v>
      </c>
      <c r="T185" s="65">
        <v>10</v>
      </c>
      <c r="U185" s="110">
        <v>1040</v>
      </c>
      <c r="V185" s="66">
        <f t="shared" si="25"/>
        <v>260</v>
      </c>
      <c r="W185" s="110">
        <v>31</v>
      </c>
      <c r="X185" s="110">
        <v>3540</v>
      </c>
      <c r="Y185" s="66">
        <f t="shared" si="26"/>
        <v>885</v>
      </c>
      <c r="Z185" s="110">
        <v>80</v>
      </c>
      <c r="AA185" s="110">
        <v>8720</v>
      </c>
      <c r="AB185" s="66">
        <f t="shared" si="27"/>
        <v>2180</v>
      </c>
      <c r="AC185" s="65">
        <v>83</v>
      </c>
      <c r="AD185" s="110">
        <v>7620</v>
      </c>
      <c r="AE185" s="66">
        <f t="shared" si="28"/>
        <v>1905</v>
      </c>
      <c r="AF185" s="110">
        <v>121</v>
      </c>
      <c r="AG185" s="110">
        <v>10065</v>
      </c>
      <c r="AH185" s="270">
        <f t="shared" si="29"/>
        <v>2516.25</v>
      </c>
    </row>
    <row r="186" spans="1:34">
      <c r="A186" s="141"/>
      <c r="B186" s="48" t="s">
        <v>652</v>
      </c>
      <c r="C186" s="49" t="s">
        <v>653</v>
      </c>
      <c r="D186" s="52" t="str">
        <f>VLOOKUP(B186,Remark!J:L,3,0)</f>
        <v>SUKS</v>
      </c>
      <c r="E186" s="50"/>
      <c r="F186" s="50"/>
      <c r="G186" s="66">
        <f t="shared" si="20"/>
        <v>0</v>
      </c>
      <c r="H186" s="53"/>
      <c r="I186" s="53"/>
      <c r="J186" s="66">
        <f t="shared" si="21"/>
        <v>0</v>
      </c>
      <c r="K186" s="53">
        <v>0</v>
      </c>
      <c r="L186" s="50">
        <v>0</v>
      </c>
      <c r="M186" s="66">
        <f t="shared" si="22"/>
        <v>0</v>
      </c>
      <c r="N186" s="50"/>
      <c r="O186" s="50">
        <v>230</v>
      </c>
      <c r="P186" s="66">
        <f t="shared" si="23"/>
        <v>57.5</v>
      </c>
      <c r="Q186" s="65">
        <v>69</v>
      </c>
      <c r="R186" s="65">
        <v>6955</v>
      </c>
      <c r="S186" s="66">
        <f t="shared" si="24"/>
        <v>1738.75</v>
      </c>
      <c r="T186" s="65">
        <v>90</v>
      </c>
      <c r="U186" s="110">
        <v>9630</v>
      </c>
      <c r="V186" s="66">
        <f t="shared" si="25"/>
        <v>2407.5</v>
      </c>
      <c r="W186" s="110">
        <v>93</v>
      </c>
      <c r="X186" s="110">
        <v>8440</v>
      </c>
      <c r="Y186" s="66">
        <f t="shared" si="26"/>
        <v>2110</v>
      </c>
      <c r="Z186" s="110">
        <v>108</v>
      </c>
      <c r="AA186" s="110">
        <v>10525</v>
      </c>
      <c r="AB186" s="66">
        <f t="shared" si="27"/>
        <v>2631.25</v>
      </c>
      <c r="AC186" s="65">
        <v>86</v>
      </c>
      <c r="AD186" s="110">
        <v>8255</v>
      </c>
      <c r="AE186" s="66">
        <f t="shared" si="28"/>
        <v>2063.75</v>
      </c>
      <c r="AF186" s="110">
        <v>108</v>
      </c>
      <c r="AG186" s="110">
        <v>11240</v>
      </c>
      <c r="AH186" s="270">
        <f t="shared" si="29"/>
        <v>2810</v>
      </c>
    </row>
    <row r="187" spans="1:34">
      <c r="A187" s="142"/>
      <c r="B187" s="48" t="s">
        <v>654</v>
      </c>
      <c r="C187" s="49" t="s">
        <v>655</v>
      </c>
      <c r="D187" s="52" t="str">
        <f>VLOOKUP(B187,Remark!J:L,3,0)</f>
        <v>ONUT</v>
      </c>
      <c r="E187" s="50"/>
      <c r="F187" s="50"/>
      <c r="G187" s="66">
        <f t="shared" si="20"/>
        <v>0</v>
      </c>
      <c r="H187" s="53"/>
      <c r="I187" s="53"/>
      <c r="J187" s="66">
        <f t="shared" si="21"/>
        <v>0</v>
      </c>
      <c r="K187" s="53">
        <v>0</v>
      </c>
      <c r="L187" s="50">
        <v>0</v>
      </c>
      <c r="M187" s="66">
        <f t="shared" si="22"/>
        <v>0</v>
      </c>
      <c r="N187" s="50"/>
      <c r="O187" s="50">
        <v>105</v>
      </c>
      <c r="P187" s="66">
        <f t="shared" si="23"/>
        <v>26.25</v>
      </c>
      <c r="Q187" s="65">
        <v>17</v>
      </c>
      <c r="R187" s="65">
        <v>1845</v>
      </c>
      <c r="S187" s="66">
        <f t="shared" si="24"/>
        <v>461.25</v>
      </c>
      <c r="T187" s="65">
        <v>15</v>
      </c>
      <c r="U187" s="110">
        <v>1485</v>
      </c>
      <c r="V187" s="66">
        <f t="shared" si="25"/>
        <v>371.25</v>
      </c>
      <c r="W187" s="110">
        <v>10</v>
      </c>
      <c r="X187" s="110">
        <v>925</v>
      </c>
      <c r="Y187" s="66">
        <f t="shared" si="26"/>
        <v>231.25</v>
      </c>
      <c r="Z187" s="110">
        <v>27</v>
      </c>
      <c r="AA187" s="110">
        <v>2545</v>
      </c>
      <c r="AB187" s="66">
        <f t="shared" si="27"/>
        <v>636.25</v>
      </c>
      <c r="AC187" s="65">
        <v>28</v>
      </c>
      <c r="AD187" s="110">
        <v>3195</v>
      </c>
      <c r="AE187" s="66">
        <f t="shared" si="28"/>
        <v>798.75</v>
      </c>
      <c r="AF187" s="110">
        <v>18</v>
      </c>
      <c r="AG187" s="110">
        <v>1755</v>
      </c>
      <c r="AH187" s="270">
        <f t="shared" si="29"/>
        <v>438.75</v>
      </c>
    </row>
    <row r="188" spans="1:34">
      <c r="A188" s="141"/>
      <c r="B188" s="48" t="s">
        <v>656</v>
      </c>
      <c r="C188" s="49" t="s">
        <v>657</v>
      </c>
      <c r="D188" s="52" t="str">
        <f>VLOOKUP(B188,Remark!J:L,3,0)</f>
        <v>Kerry</v>
      </c>
      <c r="E188" s="50"/>
      <c r="F188" s="50"/>
      <c r="G188" s="66">
        <f t="shared" si="20"/>
        <v>0</v>
      </c>
      <c r="H188" s="53"/>
      <c r="I188" s="53"/>
      <c r="J188" s="66">
        <f t="shared" si="21"/>
        <v>0</v>
      </c>
      <c r="K188" s="53">
        <v>11</v>
      </c>
      <c r="L188" s="50">
        <v>825</v>
      </c>
      <c r="M188" s="66">
        <f t="shared" si="22"/>
        <v>206.25</v>
      </c>
      <c r="N188" s="50"/>
      <c r="O188" s="50">
        <v>2500</v>
      </c>
      <c r="P188" s="66">
        <f t="shared" si="23"/>
        <v>625</v>
      </c>
      <c r="Q188" s="65">
        <v>49</v>
      </c>
      <c r="R188" s="65">
        <v>4080</v>
      </c>
      <c r="S188" s="66">
        <f t="shared" si="24"/>
        <v>1020</v>
      </c>
      <c r="T188" s="65">
        <v>39</v>
      </c>
      <c r="U188" s="110">
        <v>3990</v>
      </c>
      <c r="V188" s="66">
        <f t="shared" si="25"/>
        <v>997.5</v>
      </c>
      <c r="W188" s="110">
        <v>10</v>
      </c>
      <c r="X188" s="110">
        <v>3185</v>
      </c>
      <c r="Y188" s="66">
        <f t="shared" si="26"/>
        <v>796.25</v>
      </c>
      <c r="Z188" s="110">
        <v>73</v>
      </c>
      <c r="AA188" s="110">
        <v>7210</v>
      </c>
      <c r="AB188" s="66">
        <f t="shared" si="27"/>
        <v>1802.5</v>
      </c>
      <c r="AC188" s="65">
        <v>113</v>
      </c>
      <c r="AD188" s="110">
        <v>11630</v>
      </c>
      <c r="AE188" s="66">
        <f t="shared" si="28"/>
        <v>2907.5</v>
      </c>
      <c r="AF188" s="110">
        <v>119</v>
      </c>
      <c r="AG188" s="110">
        <v>10040</v>
      </c>
      <c r="AH188" s="270">
        <f t="shared" si="29"/>
        <v>2510</v>
      </c>
    </row>
    <row r="189" spans="1:34">
      <c r="A189" s="141"/>
      <c r="B189" s="48" t="s">
        <v>658</v>
      </c>
      <c r="C189" s="49" t="s">
        <v>659</v>
      </c>
      <c r="D189" s="52" t="str">
        <f>VLOOKUP(B189,Remark!J:L,3,0)</f>
        <v>Kerry</v>
      </c>
      <c r="E189" s="50"/>
      <c r="F189" s="50"/>
      <c r="G189" s="66">
        <f t="shared" si="20"/>
        <v>0</v>
      </c>
      <c r="H189" s="53"/>
      <c r="I189" s="53"/>
      <c r="J189" s="66">
        <f t="shared" si="21"/>
        <v>0</v>
      </c>
      <c r="K189" s="53">
        <v>0</v>
      </c>
      <c r="L189" s="50">
        <v>0</v>
      </c>
      <c r="M189" s="66">
        <f t="shared" si="22"/>
        <v>0</v>
      </c>
      <c r="N189" s="50"/>
      <c r="O189" s="50"/>
      <c r="P189" s="66">
        <f t="shared" si="23"/>
        <v>0</v>
      </c>
      <c r="Q189" s="65">
        <v>1</v>
      </c>
      <c r="R189" s="65">
        <v>45</v>
      </c>
      <c r="S189" s="66">
        <f t="shared" si="24"/>
        <v>11.25</v>
      </c>
      <c r="T189" s="65">
        <v>0</v>
      </c>
      <c r="U189" s="110">
        <v>0</v>
      </c>
      <c r="V189" s="66">
        <f t="shared" si="25"/>
        <v>0</v>
      </c>
      <c r="W189" s="110">
        <v>0</v>
      </c>
      <c r="X189" s="110">
        <v>0</v>
      </c>
      <c r="Y189" s="66">
        <f t="shared" si="26"/>
        <v>0</v>
      </c>
      <c r="Z189" s="110">
        <v>0</v>
      </c>
      <c r="AA189" s="110">
        <v>0</v>
      </c>
      <c r="AB189" s="66">
        <f t="shared" si="27"/>
        <v>0</v>
      </c>
      <c r="AC189" s="65">
        <v>0</v>
      </c>
      <c r="AD189" s="110">
        <v>0</v>
      </c>
      <c r="AE189" s="66">
        <f t="shared" si="28"/>
        <v>0</v>
      </c>
      <c r="AF189" s="110">
        <v>0</v>
      </c>
      <c r="AG189" s="110">
        <v>0</v>
      </c>
      <c r="AH189" s="270">
        <f t="shared" si="29"/>
        <v>0</v>
      </c>
    </row>
    <row r="190" spans="1:34">
      <c r="A190" s="142"/>
      <c r="B190" s="48" t="s">
        <v>660</v>
      </c>
      <c r="C190" s="49" t="s">
        <v>661</v>
      </c>
      <c r="D190" s="52" t="str">
        <f>VLOOKUP(B190,Remark!J:L,3,0)</f>
        <v>Kerry</v>
      </c>
      <c r="E190" s="50"/>
      <c r="F190" s="50"/>
      <c r="G190" s="66">
        <f t="shared" si="20"/>
        <v>0</v>
      </c>
      <c r="H190" s="53"/>
      <c r="I190" s="53"/>
      <c r="J190" s="66">
        <f t="shared" si="21"/>
        <v>0</v>
      </c>
      <c r="K190" s="53">
        <v>0</v>
      </c>
      <c r="L190" s="50">
        <v>0</v>
      </c>
      <c r="M190" s="66">
        <f t="shared" si="22"/>
        <v>0</v>
      </c>
      <c r="N190" s="50"/>
      <c r="O190" s="50"/>
      <c r="P190" s="66">
        <f t="shared" si="23"/>
        <v>0</v>
      </c>
      <c r="Q190" s="65">
        <v>8</v>
      </c>
      <c r="R190" s="65">
        <v>920</v>
      </c>
      <c r="S190" s="66">
        <f t="shared" si="24"/>
        <v>230</v>
      </c>
      <c r="T190" s="65">
        <v>4</v>
      </c>
      <c r="U190" s="110">
        <v>820</v>
      </c>
      <c r="V190" s="66">
        <f t="shared" si="25"/>
        <v>205</v>
      </c>
      <c r="W190" s="110">
        <v>2</v>
      </c>
      <c r="X190" s="110">
        <v>1000</v>
      </c>
      <c r="Y190" s="66">
        <f t="shared" si="26"/>
        <v>250</v>
      </c>
      <c r="Z190" s="110">
        <v>8</v>
      </c>
      <c r="AA190" s="110">
        <v>1350</v>
      </c>
      <c r="AB190" s="66">
        <f t="shared" si="27"/>
        <v>337.5</v>
      </c>
      <c r="AC190" s="65">
        <v>11</v>
      </c>
      <c r="AD190" s="110">
        <v>1350</v>
      </c>
      <c r="AE190" s="66">
        <f t="shared" si="28"/>
        <v>337.5</v>
      </c>
      <c r="AF190" s="110">
        <v>16</v>
      </c>
      <c r="AG190" s="110">
        <v>2350</v>
      </c>
      <c r="AH190" s="270">
        <f t="shared" si="29"/>
        <v>587.5</v>
      </c>
    </row>
    <row r="191" spans="1:34">
      <c r="A191" s="141"/>
      <c r="B191" s="48" t="s">
        <v>662</v>
      </c>
      <c r="C191" s="49" t="s">
        <v>663</v>
      </c>
      <c r="D191" s="52" t="str">
        <f>VLOOKUP(B191,Remark!J:L,3,0)</f>
        <v>NLCH</v>
      </c>
      <c r="E191" s="50"/>
      <c r="F191" s="50"/>
      <c r="G191" s="66">
        <f t="shared" si="20"/>
        <v>0</v>
      </c>
      <c r="H191" s="53"/>
      <c r="I191" s="53"/>
      <c r="J191" s="66">
        <f t="shared" si="21"/>
        <v>0</v>
      </c>
      <c r="K191" s="53">
        <v>0</v>
      </c>
      <c r="L191" s="50">
        <v>0</v>
      </c>
      <c r="M191" s="66">
        <f t="shared" si="22"/>
        <v>0</v>
      </c>
      <c r="N191" s="50"/>
      <c r="O191" s="50">
        <v>430</v>
      </c>
      <c r="P191" s="66">
        <f t="shared" si="23"/>
        <v>107.5</v>
      </c>
      <c r="Q191" s="65">
        <v>47</v>
      </c>
      <c r="R191" s="65">
        <v>4040</v>
      </c>
      <c r="S191" s="66">
        <f t="shared" si="24"/>
        <v>1010</v>
      </c>
      <c r="T191" s="65">
        <v>65</v>
      </c>
      <c r="U191" s="110">
        <v>8090</v>
      </c>
      <c r="V191" s="66">
        <f t="shared" si="25"/>
        <v>2022.5</v>
      </c>
      <c r="W191" s="110">
        <v>78</v>
      </c>
      <c r="X191" s="110">
        <v>8320</v>
      </c>
      <c r="Y191" s="66">
        <f t="shared" si="26"/>
        <v>2080</v>
      </c>
      <c r="Z191" s="110">
        <v>125</v>
      </c>
      <c r="AA191" s="110">
        <v>10765</v>
      </c>
      <c r="AB191" s="66">
        <f t="shared" si="27"/>
        <v>2691.25</v>
      </c>
      <c r="AC191" s="65">
        <v>81</v>
      </c>
      <c r="AD191" s="110">
        <v>6520</v>
      </c>
      <c r="AE191" s="66">
        <f t="shared" si="28"/>
        <v>1630</v>
      </c>
      <c r="AF191" s="110">
        <v>0</v>
      </c>
      <c r="AG191" s="110">
        <v>0</v>
      </c>
      <c r="AH191" s="270">
        <f t="shared" si="29"/>
        <v>0</v>
      </c>
    </row>
    <row r="192" spans="1:34">
      <c r="A192" s="141"/>
      <c r="B192" s="48" t="s">
        <v>664</v>
      </c>
      <c r="C192" s="49" t="s">
        <v>665</v>
      </c>
      <c r="D192" s="52" t="str">
        <f>VLOOKUP(B192,Remark!J:L,3,0)</f>
        <v>NMIN</v>
      </c>
      <c r="E192" s="50"/>
      <c r="F192" s="50"/>
      <c r="G192" s="66">
        <f t="shared" si="20"/>
        <v>0</v>
      </c>
      <c r="H192" s="53"/>
      <c r="I192" s="53"/>
      <c r="J192" s="66">
        <f t="shared" si="21"/>
        <v>0</v>
      </c>
      <c r="K192" s="53">
        <v>0</v>
      </c>
      <c r="L192" s="50">
        <v>0</v>
      </c>
      <c r="M192" s="66">
        <f t="shared" si="22"/>
        <v>0</v>
      </c>
      <c r="N192" s="50"/>
      <c r="O192" s="50">
        <v>20645</v>
      </c>
      <c r="P192" s="66">
        <f t="shared" si="23"/>
        <v>5161.25</v>
      </c>
      <c r="Q192" s="65">
        <v>476</v>
      </c>
      <c r="R192" s="65">
        <v>35632</v>
      </c>
      <c r="S192" s="66">
        <f t="shared" si="24"/>
        <v>8908</v>
      </c>
      <c r="T192" s="65">
        <v>410</v>
      </c>
      <c r="U192" s="110">
        <v>32345</v>
      </c>
      <c r="V192" s="66">
        <f t="shared" si="25"/>
        <v>8086.25</v>
      </c>
      <c r="W192" s="110">
        <v>0</v>
      </c>
      <c r="X192" s="110">
        <v>0</v>
      </c>
      <c r="Y192" s="66">
        <f t="shared" si="26"/>
        <v>0</v>
      </c>
      <c r="Z192" s="110">
        <v>0</v>
      </c>
      <c r="AA192" s="110">
        <v>0</v>
      </c>
      <c r="AB192" s="66">
        <f t="shared" si="27"/>
        <v>0</v>
      </c>
      <c r="AC192" s="65">
        <v>0</v>
      </c>
      <c r="AD192" s="110">
        <v>0</v>
      </c>
      <c r="AE192" s="66">
        <f t="shared" si="28"/>
        <v>0</v>
      </c>
      <c r="AF192" s="110">
        <v>0</v>
      </c>
      <c r="AG192" s="110">
        <v>0</v>
      </c>
      <c r="AH192" s="270">
        <f t="shared" si="29"/>
        <v>0</v>
      </c>
    </row>
    <row r="193" spans="1:34">
      <c r="A193" s="141"/>
      <c r="B193" s="48" t="s">
        <v>666</v>
      </c>
      <c r="C193" s="49" t="s">
        <v>667</v>
      </c>
      <c r="D193" s="52" t="str">
        <f>VLOOKUP(B193,Remark!J:L,3,0)</f>
        <v>SUKS</v>
      </c>
      <c r="E193" s="50"/>
      <c r="F193" s="50"/>
      <c r="G193" s="66">
        <f t="shared" si="20"/>
        <v>0</v>
      </c>
      <c r="H193" s="53"/>
      <c r="I193" s="53"/>
      <c r="J193" s="66">
        <f t="shared" si="21"/>
        <v>0</v>
      </c>
      <c r="K193" s="53">
        <v>0</v>
      </c>
      <c r="L193" s="50">
        <v>0</v>
      </c>
      <c r="M193" s="66">
        <f t="shared" si="22"/>
        <v>0</v>
      </c>
      <c r="N193" s="50"/>
      <c r="O193" s="50">
        <v>1130</v>
      </c>
      <c r="P193" s="66">
        <f t="shared" si="23"/>
        <v>282.5</v>
      </c>
      <c r="Q193" s="65">
        <v>68</v>
      </c>
      <c r="R193" s="65">
        <v>7635</v>
      </c>
      <c r="S193" s="66">
        <f t="shared" si="24"/>
        <v>1908.75</v>
      </c>
      <c r="T193" s="65">
        <v>84</v>
      </c>
      <c r="U193" s="110">
        <v>9110</v>
      </c>
      <c r="V193" s="66">
        <f t="shared" si="25"/>
        <v>2277.5</v>
      </c>
      <c r="W193" s="110">
        <v>131</v>
      </c>
      <c r="X193" s="110">
        <v>11610</v>
      </c>
      <c r="Y193" s="66">
        <f t="shared" si="26"/>
        <v>2902.5</v>
      </c>
      <c r="Z193" s="110">
        <v>129</v>
      </c>
      <c r="AA193" s="110">
        <v>9835</v>
      </c>
      <c r="AB193" s="66">
        <f t="shared" si="27"/>
        <v>2458.75</v>
      </c>
      <c r="AC193" s="65">
        <v>173</v>
      </c>
      <c r="AD193" s="110">
        <v>15315</v>
      </c>
      <c r="AE193" s="66">
        <f t="shared" si="28"/>
        <v>3828.75</v>
      </c>
      <c r="AF193" s="110">
        <v>256</v>
      </c>
      <c r="AG193" s="110">
        <v>23385</v>
      </c>
      <c r="AH193" s="270">
        <f t="shared" si="29"/>
        <v>5846.25</v>
      </c>
    </row>
    <row r="194" spans="1:34">
      <c r="A194" s="141"/>
      <c r="B194" s="48" t="s">
        <v>668</v>
      </c>
      <c r="C194" s="49" t="s">
        <v>669</v>
      </c>
      <c r="D194" s="52" t="str">
        <f>VLOOKUP(B194,Remark!J:L,3,0)</f>
        <v>Kerry</v>
      </c>
      <c r="E194" s="50"/>
      <c r="F194" s="50"/>
      <c r="G194" s="66">
        <f t="shared" si="20"/>
        <v>0</v>
      </c>
      <c r="H194" s="53"/>
      <c r="I194" s="53"/>
      <c r="J194" s="66">
        <f t="shared" si="21"/>
        <v>0</v>
      </c>
      <c r="K194" s="53">
        <v>0</v>
      </c>
      <c r="L194" s="50">
        <v>0</v>
      </c>
      <c r="M194" s="66">
        <f t="shared" si="22"/>
        <v>0</v>
      </c>
      <c r="N194" s="50"/>
      <c r="O194" s="50">
        <v>490</v>
      </c>
      <c r="P194" s="66">
        <f t="shared" si="23"/>
        <v>122.5</v>
      </c>
      <c r="Q194" s="65">
        <v>9</v>
      </c>
      <c r="R194" s="65">
        <v>950</v>
      </c>
      <c r="S194" s="66">
        <f t="shared" si="24"/>
        <v>237.5</v>
      </c>
      <c r="T194" s="65">
        <v>10</v>
      </c>
      <c r="U194" s="110">
        <v>1270</v>
      </c>
      <c r="V194" s="66">
        <f t="shared" si="25"/>
        <v>317.5</v>
      </c>
      <c r="W194" s="110">
        <v>6</v>
      </c>
      <c r="X194" s="110">
        <v>525</v>
      </c>
      <c r="Y194" s="66">
        <f t="shared" si="26"/>
        <v>131.25</v>
      </c>
      <c r="Z194" s="110">
        <v>12</v>
      </c>
      <c r="AA194" s="110">
        <v>1510</v>
      </c>
      <c r="AB194" s="66">
        <f t="shared" si="27"/>
        <v>377.5</v>
      </c>
      <c r="AC194" s="65">
        <v>5</v>
      </c>
      <c r="AD194" s="110">
        <v>730</v>
      </c>
      <c r="AE194" s="66">
        <f t="shared" si="28"/>
        <v>182.5</v>
      </c>
      <c r="AF194" s="110">
        <v>13</v>
      </c>
      <c r="AG194" s="110">
        <v>1100</v>
      </c>
      <c r="AH194" s="270">
        <f t="shared" si="29"/>
        <v>275</v>
      </c>
    </row>
    <row r="195" spans="1:34">
      <c r="A195" s="141"/>
      <c r="B195" s="48" t="s">
        <v>670</v>
      </c>
      <c r="C195" s="49" t="s">
        <v>671</v>
      </c>
      <c r="D195" s="52" t="str">
        <f>VLOOKUP(B195,Remark!J:L,3,0)</f>
        <v>TPLU</v>
      </c>
      <c r="E195" s="50"/>
      <c r="F195" s="50"/>
      <c r="G195" s="66">
        <f t="shared" ref="G195:G258" si="30">F195*25%</f>
        <v>0</v>
      </c>
      <c r="H195" s="53"/>
      <c r="I195" s="53"/>
      <c r="J195" s="66">
        <f t="shared" ref="J195:J258" si="31">I195*25%</f>
        <v>0</v>
      </c>
      <c r="K195" s="53">
        <v>8</v>
      </c>
      <c r="L195" s="50">
        <v>845</v>
      </c>
      <c r="M195" s="66">
        <f t="shared" ref="M195:M258" si="32">L195*25%</f>
        <v>211.25</v>
      </c>
      <c r="N195" s="50"/>
      <c r="O195" s="50">
        <v>1775</v>
      </c>
      <c r="P195" s="66">
        <f t="shared" ref="P195:P258" si="33">O195*25%</f>
        <v>443.75</v>
      </c>
      <c r="Q195" s="65">
        <v>46</v>
      </c>
      <c r="R195" s="65">
        <v>5465</v>
      </c>
      <c r="S195" s="66">
        <f t="shared" ref="S195:S258" si="34">R195*25%</f>
        <v>1366.25</v>
      </c>
      <c r="T195" s="65">
        <v>46</v>
      </c>
      <c r="U195" s="110">
        <v>4870</v>
      </c>
      <c r="V195" s="66">
        <f t="shared" si="25"/>
        <v>1217.5</v>
      </c>
      <c r="W195" s="110">
        <v>79</v>
      </c>
      <c r="X195" s="110">
        <v>8410</v>
      </c>
      <c r="Y195" s="66">
        <f t="shared" si="26"/>
        <v>2102.5</v>
      </c>
      <c r="Z195" s="110">
        <v>107</v>
      </c>
      <c r="AA195" s="110">
        <v>9630</v>
      </c>
      <c r="AB195" s="66">
        <f t="shared" si="27"/>
        <v>2407.5</v>
      </c>
      <c r="AC195" s="65">
        <v>113</v>
      </c>
      <c r="AD195" s="110">
        <v>11290</v>
      </c>
      <c r="AE195" s="66">
        <f t="shared" si="28"/>
        <v>2822.5</v>
      </c>
      <c r="AF195" s="110">
        <v>100</v>
      </c>
      <c r="AG195" s="110">
        <v>9440</v>
      </c>
      <c r="AH195" s="270">
        <f t="shared" si="29"/>
        <v>2360</v>
      </c>
    </row>
    <row r="196" spans="1:34">
      <c r="A196" s="141"/>
      <c r="B196" s="48" t="s">
        <v>672</v>
      </c>
      <c r="C196" s="49" t="s">
        <v>673</v>
      </c>
      <c r="D196" s="52" t="str">
        <f>VLOOKUP(B196,Remark!J:L,3,0)</f>
        <v>Kerry</v>
      </c>
      <c r="E196" s="50"/>
      <c r="F196" s="50"/>
      <c r="G196" s="66">
        <f t="shared" si="30"/>
        <v>0</v>
      </c>
      <c r="H196" s="53"/>
      <c r="I196" s="53"/>
      <c r="J196" s="66">
        <f t="shared" si="31"/>
        <v>0</v>
      </c>
      <c r="K196" s="53">
        <v>0</v>
      </c>
      <c r="L196" s="50">
        <v>0</v>
      </c>
      <c r="M196" s="66">
        <f t="shared" si="32"/>
        <v>0</v>
      </c>
      <c r="N196" s="50"/>
      <c r="O196" s="50"/>
      <c r="P196" s="66">
        <f t="shared" si="33"/>
        <v>0</v>
      </c>
      <c r="Q196" s="65">
        <v>0</v>
      </c>
      <c r="R196" s="65">
        <v>0</v>
      </c>
      <c r="S196" s="66">
        <f t="shared" si="34"/>
        <v>0</v>
      </c>
      <c r="T196" s="65">
        <v>3</v>
      </c>
      <c r="U196" s="110">
        <v>165</v>
      </c>
      <c r="V196" s="66">
        <f t="shared" ref="V196:V259" si="35">U196*25%</f>
        <v>41.25</v>
      </c>
      <c r="W196" s="110">
        <v>2</v>
      </c>
      <c r="X196" s="110">
        <v>120</v>
      </c>
      <c r="Y196" s="66">
        <f t="shared" ref="Y196:Y259" si="36">X196*25%</f>
        <v>30</v>
      </c>
      <c r="Z196" s="110">
        <v>5</v>
      </c>
      <c r="AA196" s="110">
        <v>290</v>
      </c>
      <c r="AB196" s="66">
        <f t="shared" ref="AB196:AB259" si="37">AA196*25%</f>
        <v>72.5</v>
      </c>
      <c r="AC196" s="65">
        <v>0</v>
      </c>
      <c r="AD196" s="110">
        <v>0</v>
      </c>
      <c r="AE196" s="66">
        <f t="shared" ref="AE196:AE259" si="38">AD196*25%</f>
        <v>0</v>
      </c>
      <c r="AF196" s="110">
        <v>2</v>
      </c>
      <c r="AG196" s="110">
        <v>295</v>
      </c>
      <c r="AH196" s="270">
        <f t="shared" ref="AH196:AH259" si="39">AG196*25%</f>
        <v>73.75</v>
      </c>
    </row>
    <row r="197" spans="1:34">
      <c r="A197" s="141"/>
      <c r="B197" s="48" t="s">
        <v>674</v>
      </c>
      <c r="C197" s="49" t="s">
        <v>675</v>
      </c>
      <c r="D197" s="52" t="str">
        <f>VLOOKUP(B197,Remark!J:L,3,0)</f>
        <v>Kerry</v>
      </c>
      <c r="E197" s="50"/>
      <c r="F197" s="50"/>
      <c r="G197" s="66">
        <f t="shared" si="30"/>
        <v>0</v>
      </c>
      <c r="H197" s="53"/>
      <c r="I197" s="53"/>
      <c r="J197" s="66">
        <f t="shared" si="31"/>
        <v>0</v>
      </c>
      <c r="K197" s="53">
        <v>2</v>
      </c>
      <c r="L197" s="50">
        <v>265</v>
      </c>
      <c r="M197" s="66">
        <f t="shared" si="32"/>
        <v>66.25</v>
      </c>
      <c r="N197" s="50"/>
      <c r="O197" s="50">
        <v>1585</v>
      </c>
      <c r="P197" s="66">
        <f t="shared" si="33"/>
        <v>396.25</v>
      </c>
      <c r="Q197" s="65">
        <v>43</v>
      </c>
      <c r="R197" s="65">
        <v>4375</v>
      </c>
      <c r="S197" s="66">
        <f t="shared" si="34"/>
        <v>1093.75</v>
      </c>
      <c r="T197" s="65">
        <v>73</v>
      </c>
      <c r="U197" s="110">
        <v>6790</v>
      </c>
      <c r="V197" s="66">
        <f t="shared" si="35"/>
        <v>1697.5</v>
      </c>
      <c r="W197" s="110">
        <v>94</v>
      </c>
      <c r="X197" s="110">
        <v>7520</v>
      </c>
      <c r="Y197" s="66">
        <f t="shared" si="36"/>
        <v>1880</v>
      </c>
      <c r="Z197" s="110">
        <v>102</v>
      </c>
      <c r="AA197" s="110">
        <v>9350</v>
      </c>
      <c r="AB197" s="66">
        <f t="shared" si="37"/>
        <v>2337.5</v>
      </c>
      <c r="AC197" s="65">
        <v>111</v>
      </c>
      <c r="AD197" s="110">
        <v>9420</v>
      </c>
      <c r="AE197" s="66">
        <f t="shared" si="38"/>
        <v>2355</v>
      </c>
      <c r="AF197" s="110">
        <v>140</v>
      </c>
      <c r="AG197" s="110">
        <v>11885</v>
      </c>
      <c r="AH197" s="270">
        <f t="shared" si="39"/>
        <v>2971.25</v>
      </c>
    </row>
    <row r="198" spans="1:34">
      <c r="A198" s="141"/>
      <c r="B198" s="48" t="s">
        <v>676</v>
      </c>
      <c r="C198" s="49" t="s">
        <v>677</v>
      </c>
      <c r="D198" s="52" t="str">
        <f>VLOOKUP(B198,Remark!J:L,3,0)</f>
        <v>NLCH</v>
      </c>
      <c r="E198" s="50"/>
      <c r="F198" s="50"/>
      <c r="G198" s="66">
        <f t="shared" si="30"/>
        <v>0</v>
      </c>
      <c r="H198" s="53"/>
      <c r="I198" s="53"/>
      <c r="J198" s="66">
        <f t="shared" si="31"/>
        <v>0</v>
      </c>
      <c r="K198" s="53">
        <v>0</v>
      </c>
      <c r="L198" s="50">
        <v>0</v>
      </c>
      <c r="M198" s="66">
        <f t="shared" si="32"/>
        <v>0</v>
      </c>
      <c r="N198" s="50"/>
      <c r="O198" s="50">
        <v>665</v>
      </c>
      <c r="P198" s="66">
        <f t="shared" si="33"/>
        <v>166.25</v>
      </c>
      <c r="Q198" s="65">
        <v>10</v>
      </c>
      <c r="R198" s="65">
        <v>1365</v>
      </c>
      <c r="S198" s="66">
        <f t="shared" si="34"/>
        <v>341.25</v>
      </c>
      <c r="T198" s="65">
        <v>14</v>
      </c>
      <c r="U198" s="110">
        <v>1330</v>
      </c>
      <c r="V198" s="66">
        <f t="shared" si="35"/>
        <v>332.5</v>
      </c>
      <c r="W198" s="110">
        <v>13</v>
      </c>
      <c r="X198" s="110">
        <v>1465</v>
      </c>
      <c r="Y198" s="66">
        <f t="shared" si="36"/>
        <v>366.25</v>
      </c>
      <c r="Z198" s="110">
        <v>25</v>
      </c>
      <c r="AA198" s="110">
        <v>2880</v>
      </c>
      <c r="AB198" s="66">
        <f t="shared" si="37"/>
        <v>720</v>
      </c>
      <c r="AC198" s="65">
        <v>15</v>
      </c>
      <c r="AD198" s="110">
        <v>1420</v>
      </c>
      <c r="AE198" s="66">
        <f t="shared" si="38"/>
        <v>355</v>
      </c>
      <c r="AF198" s="110">
        <v>13</v>
      </c>
      <c r="AG198" s="110">
        <v>805</v>
      </c>
      <c r="AH198" s="270">
        <f t="shared" si="39"/>
        <v>201.25</v>
      </c>
    </row>
    <row r="199" spans="1:34">
      <c r="A199" s="141"/>
      <c r="B199" s="48" t="s">
        <v>678</v>
      </c>
      <c r="C199" s="49" t="s">
        <v>679</v>
      </c>
      <c r="D199" s="52" t="str">
        <f>VLOOKUP(B199,Remark!J:L,3,0)</f>
        <v>RMA2</v>
      </c>
      <c r="E199" s="50"/>
      <c r="F199" s="50"/>
      <c r="G199" s="66">
        <f t="shared" si="30"/>
        <v>0</v>
      </c>
      <c r="H199" s="53"/>
      <c r="I199" s="53"/>
      <c r="J199" s="66">
        <f t="shared" si="31"/>
        <v>0</v>
      </c>
      <c r="K199" s="53">
        <v>0</v>
      </c>
      <c r="L199" s="50">
        <v>0</v>
      </c>
      <c r="M199" s="66">
        <f t="shared" si="32"/>
        <v>0</v>
      </c>
      <c r="N199" s="50"/>
      <c r="O199" s="50">
        <v>2000</v>
      </c>
      <c r="P199" s="66">
        <f t="shared" si="33"/>
        <v>500</v>
      </c>
      <c r="Q199" s="65">
        <v>31</v>
      </c>
      <c r="R199" s="65">
        <v>2780</v>
      </c>
      <c r="S199" s="66">
        <f t="shared" si="34"/>
        <v>695</v>
      </c>
      <c r="T199" s="65">
        <v>41</v>
      </c>
      <c r="U199" s="110">
        <v>3995</v>
      </c>
      <c r="V199" s="66">
        <f t="shared" si="35"/>
        <v>998.75</v>
      </c>
      <c r="W199" s="110">
        <v>41</v>
      </c>
      <c r="X199" s="110">
        <v>3860</v>
      </c>
      <c r="Y199" s="66">
        <f t="shared" si="36"/>
        <v>965</v>
      </c>
      <c r="Z199" s="110">
        <v>89</v>
      </c>
      <c r="AA199" s="110">
        <v>6680</v>
      </c>
      <c r="AB199" s="66">
        <f t="shared" si="37"/>
        <v>1670</v>
      </c>
      <c r="AC199" s="65">
        <v>74</v>
      </c>
      <c r="AD199" s="110">
        <v>7160</v>
      </c>
      <c r="AE199" s="66">
        <f t="shared" si="38"/>
        <v>1790</v>
      </c>
      <c r="AF199" s="110">
        <v>62</v>
      </c>
      <c r="AG199" s="110">
        <v>5500</v>
      </c>
      <c r="AH199" s="270">
        <f t="shared" si="39"/>
        <v>1375</v>
      </c>
    </row>
    <row r="200" spans="1:34">
      <c r="A200" s="141"/>
      <c r="B200" s="48" t="s">
        <v>680</v>
      </c>
      <c r="C200" s="49" t="s">
        <v>681</v>
      </c>
      <c r="D200" s="52" t="str">
        <f>VLOOKUP(B200,Remark!J:L,3,0)</f>
        <v>RMA2</v>
      </c>
      <c r="E200" s="50"/>
      <c r="F200" s="50"/>
      <c r="G200" s="66">
        <f t="shared" si="30"/>
        <v>0</v>
      </c>
      <c r="H200" s="53"/>
      <c r="I200" s="53"/>
      <c r="J200" s="66">
        <f t="shared" si="31"/>
        <v>0</v>
      </c>
      <c r="K200" s="53">
        <v>0</v>
      </c>
      <c r="L200" s="50">
        <v>0</v>
      </c>
      <c r="M200" s="66">
        <f t="shared" si="32"/>
        <v>0</v>
      </c>
      <c r="N200" s="50"/>
      <c r="O200" s="50">
        <v>1340</v>
      </c>
      <c r="P200" s="66">
        <f t="shared" si="33"/>
        <v>335</v>
      </c>
      <c r="Q200" s="65">
        <v>22</v>
      </c>
      <c r="R200" s="65">
        <v>2680</v>
      </c>
      <c r="S200" s="66">
        <f t="shared" si="34"/>
        <v>670</v>
      </c>
      <c r="T200" s="65">
        <v>64</v>
      </c>
      <c r="U200" s="110">
        <v>5040</v>
      </c>
      <c r="V200" s="66">
        <f t="shared" si="35"/>
        <v>1260</v>
      </c>
      <c r="W200" s="110">
        <v>55</v>
      </c>
      <c r="X200" s="110">
        <v>5100</v>
      </c>
      <c r="Y200" s="66">
        <f t="shared" si="36"/>
        <v>1275</v>
      </c>
      <c r="Z200" s="110">
        <v>65</v>
      </c>
      <c r="AA200" s="110">
        <v>7650</v>
      </c>
      <c r="AB200" s="66">
        <f t="shared" si="37"/>
        <v>1912.5</v>
      </c>
      <c r="AC200" s="65">
        <v>52</v>
      </c>
      <c r="AD200" s="110">
        <v>4550</v>
      </c>
      <c r="AE200" s="66">
        <f t="shared" si="38"/>
        <v>1137.5</v>
      </c>
      <c r="AF200" s="110">
        <v>86</v>
      </c>
      <c r="AG200" s="110">
        <v>7440</v>
      </c>
      <c r="AH200" s="270">
        <f t="shared" si="39"/>
        <v>1860</v>
      </c>
    </row>
    <row r="201" spans="1:34">
      <c r="A201" s="142"/>
      <c r="B201" s="48" t="s">
        <v>682</v>
      </c>
      <c r="C201" s="49" t="s">
        <v>683</v>
      </c>
      <c r="D201" s="52" t="str">
        <f>VLOOKUP(B201,Remark!J:L,3,0)</f>
        <v>BYAI</v>
      </c>
      <c r="E201" s="50"/>
      <c r="F201" s="50"/>
      <c r="G201" s="66">
        <f t="shared" si="30"/>
        <v>0</v>
      </c>
      <c r="H201" s="53"/>
      <c r="I201" s="53"/>
      <c r="J201" s="66">
        <f t="shared" si="31"/>
        <v>0</v>
      </c>
      <c r="K201" s="53"/>
      <c r="L201" s="50"/>
      <c r="M201" s="66">
        <f t="shared" si="32"/>
        <v>0</v>
      </c>
      <c r="N201" s="50"/>
      <c r="O201" s="50">
        <v>105</v>
      </c>
      <c r="P201" s="66">
        <f t="shared" si="33"/>
        <v>26.25</v>
      </c>
      <c r="Q201" s="65">
        <v>2</v>
      </c>
      <c r="R201" s="65">
        <v>105</v>
      </c>
      <c r="S201" s="66">
        <f t="shared" si="34"/>
        <v>26.25</v>
      </c>
      <c r="T201" s="65">
        <v>1</v>
      </c>
      <c r="U201" s="110">
        <v>45</v>
      </c>
      <c r="V201" s="66">
        <f t="shared" si="35"/>
        <v>11.25</v>
      </c>
      <c r="W201" s="110">
        <v>1</v>
      </c>
      <c r="X201" s="110">
        <v>390</v>
      </c>
      <c r="Y201" s="66">
        <f t="shared" si="36"/>
        <v>97.5</v>
      </c>
      <c r="Z201" s="110">
        <v>2</v>
      </c>
      <c r="AA201" s="110">
        <v>275</v>
      </c>
      <c r="AB201" s="66">
        <f t="shared" si="37"/>
        <v>68.75</v>
      </c>
      <c r="AC201" s="65">
        <v>5</v>
      </c>
      <c r="AD201" s="110">
        <v>360</v>
      </c>
      <c r="AE201" s="66">
        <f t="shared" si="38"/>
        <v>90</v>
      </c>
      <c r="AF201" s="110">
        <v>15</v>
      </c>
      <c r="AG201" s="110">
        <v>1000</v>
      </c>
      <c r="AH201" s="270">
        <f t="shared" si="39"/>
        <v>250</v>
      </c>
    </row>
    <row r="202" spans="1:34">
      <c r="A202" s="141"/>
      <c r="B202" s="48" t="s">
        <v>684</v>
      </c>
      <c r="C202" s="49" t="s">
        <v>685</v>
      </c>
      <c r="D202" s="52" t="str">
        <f>VLOOKUP(B202,Remark!J:L,3,0)</f>
        <v>Kerry</v>
      </c>
      <c r="E202" s="50"/>
      <c r="F202" s="50"/>
      <c r="G202" s="66">
        <f t="shared" si="30"/>
        <v>0</v>
      </c>
      <c r="H202" s="53"/>
      <c r="I202" s="53"/>
      <c r="J202" s="66">
        <f t="shared" si="31"/>
        <v>0</v>
      </c>
      <c r="K202" s="53">
        <v>0</v>
      </c>
      <c r="L202" s="50">
        <v>0</v>
      </c>
      <c r="M202" s="66">
        <f t="shared" si="32"/>
        <v>0</v>
      </c>
      <c r="N202" s="50"/>
      <c r="O202" s="50">
        <v>90</v>
      </c>
      <c r="P202" s="66">
        <f t="shared" si="33"/>
        <v>22.5</v>
      </c>
      <c r="Q202" s="65">
        <v>19</v>
      </c>
      <c r="R202" s="65">
        <v>2325</v>
      </c>
      <c r="S202" s="66">
        <f t="shared" si="34"/>
        <v>581.25</v>
      </c>
      <c r="T202" s="65">
        <v>43</v>
      </c>
      <c r="U202" s="110">
        <v>6890</v>
      </c>
      <c r="V202" s="66">
        <f t="shared" si="35"/>
        <v>1722.5</v>
      </c>
      <c r="W202" s="110">
        <v>24</v>
      </c>
      <c r="X202" s="110">
        <v>8865</v>
      </c>
      <c r="Y202" s="66">
        <f t="shared" si="36"/>
        <v>2216.25</v>
      </c>
      <c r="Z202" s="110">
        <v>92</v>
      </c>
      <c r="AA202" s="110">
        <v>7670</v>
      </c>
      <c r="AB202" s="66">
        <f t="shared" si="37"/>
        <v>1917.5</v>
      </c>
      <c r="AC202" s="65">
        <v>105</v>
      </c>
      <c r="AD202" s="110">
        <v>9715</v>
      </c>
      <c r="AE202" s="66">
        <f t="shared" si="38"/>
        <v>2428.75</v>
      </c>
      <c r="AF202" s="110">
        <v>135</v>
      </c>
      <c r="AG202" s="110">
        <v>12460</v>
      </c>
      <c r="AH202" s="270">
        <f t="shared" si="39"/>
        <v>3115</v>
      </c>
    </row>
    <row r="203" spans="1:34">
      <c r="A203" s="141"/>
      <c r="B203" s="48" t="s">
        <v>686</v>
      </c>
      <c r="C203" s="49" t="s">
        <v>687</v>
      </c>
      <c r="D203" s="52" t="str">
        <f>VLOOKUP(B203,Remark!J:L,3,0)</f>
        <v>MTNG</v>
      </c>
      <c r="E203" s="50"/>
      <c r="F203" s="50"/>
      <c r="G203" s="66">
        <f t="shared" si="30"/>
        <v>0</v>
      </c>
      <c r="H203" s="53"/>
      <c r="I203" s="53"/>
      <c r="J203" s="66">
        <f t="shared" si="31"/>
        <v>0</v>
      </c>
      <c r="K203" s="53">
        <v>0</v>
      </c>
      <c r="L203" s="50">
        <v>0</v>
      </c>
      <c r="M203" s="66">
        <f t="shared" si="32"/>
        <v>0</v>
      </c>
      <c r="N203" s="50"/>
      <c r="O203" s="50">
        <v>60</v>
      </c>
      <c r="P203" s="66">
        <f t="shared" si="33"/>
        <v>15</v>
      </c>
      <c r="Q203" s="65">
        <v>5</v>
      </c>
      <c r="R203" s="65">
        <v>450</v>
      </c>
      <c r="S203" s="66">
        <f t="shared" si="34"/>
        <v>112.5</v>
      </c>
      <c r="T203" s="65">
        <v>18</v>
      </c>
      <c r="U203" s="110">
        <v>1985</v>
      </c>
      <c r="V203" s="66">
        <f t="shared" si="35"/>
        <v>496.25</v>
      </c>
      <c r="W203" s="110">
        <v>36</v>
      </c>
      <c r="X203" s="110">
        <v>2890</v>
      </c>
      <c r="Y203" s="66">
        <f t="shared" si="36"/>
        <v>722.5</v>
      </c>
      <c r="Z203" s="110">
        <v>37</v>
      </c>
      <c r="AA203" s="110">
        <v>3175</v>
      </c>
      <c r="AB203" s="66">
        <f t="shared" si="37"/>
        <v>793.75</v>
      </c>
      <c r="AC203" s="65">
        <v>41</v>
      </c>
      <c r="AD203" s="110">
        <v>5330</v>
      </c>
      <c r="AE203" s="66">
        <f t="shared" si="38"/>
        <v>1332.5</v>
      </c>
      <c r="AF203" s="110">
        <v>43</v>
      </c>
      <c r="AG203" s="110">
        <v>4695</v>
      </c>
      <c r="AH203" s="270">
        <f t="shared" si="39"/>
        <v>1173.75</v>
      </c>
    </row>
    <row r="204" spans="1:34">
      <c r="A204" s="141"/>
      <c r="B204" s="48" t="s">
        <v>688</v>
      </c>
      <c r="C204" s="49" t="s">
        <v>689</v>
      </c>
      <c r="D204" s="52" t="str">
        <f>VLOOKUP(B204,Remark!J:L,3,0)</f>
        <v>Kerry</v>
      </c>
      <c r="E204" s="50"/>
      <c r="F204" s="50"/>
      <c r="G204" s="66">
        <f t="shared" si="30"/>
        <v>0</v>
      </c>
      <c r="H204" s="53"/>
      <c r="I204" s="53"/>
      <c r="J204" s="66">
        <f t="shared" si="31"/>
        <v>0</v>
      </c>
      <c r="K204" s="53">
        <v>9</v>
      </c>
      <c r="L204" s="50">
        <v>930</v>
      </c>
      <c r="M204" s="66">
        <f t="shared" si="32"/>
        <v>232.5</v>
      </c>
      <c r="N204" s="50"/>
      <c r="O204" s="50">
        <v>2870</v>
      </c>
      <c r="P204" s="66">
        <f t="shared" si="33"/>
        <v>717.5</v>
      </c>
      <c r="Q204" s="65">
        <v>26</v>
      </c>
      <c r="R204" s="65">
        <v>2325</v>
      </c>
      <c r="S204" s="66">
        <f t="shared" si="34"/>
        <v>581.25</v>
      </c>
      <c r="T204" s="65">
        <v>35</v>
      </c>
      <c r="U204" s="110">
        <v>2850</v>
      </c>
      <c r="V204" s="66">
        <f t="shared" si="35"/>
        <v>712.5</v>
      </c>
      <c r="W204" s="110">
        <v>96</v>
      </c>
      <c r="X204" s="110">
        <v>9650</v>
      </c>
      <c r="Y204" s="66">
        <f t="shared" si="36"/>
        <v>2412.5</v>
      </c>
      <c r="Z204" s="110">
        <v>150</v>
      </c>
      <c r="AA204" s="110">
        <v>15035</v>
      </c>
      <c r="AB204" s="66">
        <f t="shared" si="37"/>
        <v>3758.75</v>
      </c>
      <c r="AC204" s="65">
        <v>171</v>
      </c>
      <c r="AD204" s="110">
        <v>16360</v>
      </c>
      <c r="AE204" s="66">
        <f t="shared" si="38"/>
        <v>4090</v>
      </c>
      <c r="AF204" s="110">
        <v>192</v>
      </c>
      <c r="AG204" s="110">
        <v>19230</v>
      </c>
      <c r="AH204" s="270">
        <f t="shared" si="39"/>
        <v>4807.5</v>
      </c>
    </row>
    <row r="205" spans="1:34">
      <c r="A205" s="143"/>
      <c r="B205" s="48" t="s">
        <v>690</v>
      </c>
      <c r="C205" s="49" t="s">
        <v>691</v>
      </c>
      <c r="D205" s="52" t="str">
        <f>VLOOKUP(B205,Remark!J:L,3,0)</f>
        <v>CHC4</v>
      </c>
      <c r="E205" s="50"/>
      <c r="F205" s="50"/>
      <c r="G205" s="66">
        <f t="shared" si="30"/>
        <v>0</v>
      </c>
      <c r="H205" s="53"/>
      <c r="I205" s="53"/>
      <c r="J205" s="66">
        <f t="shared" si="31"/>
        <v>0</v>
      </c>
      <c r="K205" s="53">
        <v>0</v>
      </c>
      <c r="L205" s="50">
        <v>0</v>
      </c>
      <c r="M205" s="66">
        <f t="shared" si="32"/>
        <v>0</v>
      </c>
      <c r="N205" s="50"/>
      <c r="O205" s="50"/>
      <c r="P205" s="66">
        <f t="shared" si="33"/>
        <v>0</v>
      </c>
      <c r="Q205" s="65">
        <v>4</v>
      </c>
      <c r="R205" s="65">
        <v>375</v>
      </c>
      <c r="S205" s="66">
        <f t="shared" si="34"/>
        <v>93.75</v>
      </c>
      <c r="T205" s="65">
        <v>26</v>
      </c>
      <c r="U205" s="110">
        <v>3280</v>
      </c>
      <c r="V205" s="66">
        <f t="shared" si="35"/>
        <v>820</v>
      </c>
      <c r="W205" s="110">
        <v>49</v>
      </c>
      <c r="X205" s="110">
        <v>11625</v>
      </c>
      <c r="Y205" s="66">
        <f t="shared" si="36"/>
        <v>2906.25</v>
      </c>
      <c r="Z205" s="110">
        <v>89</v>
      </c>
      <c r="AA205" s="110">
        <v>8350</v>
      </c>
      <c r="AB205" s="66">
        <f t="shared" si="37"/>
        <v>2087.5</v>
      </c>
      <c r="AC205" s="65">
        <v>82</v>
      </c>
      <c r="AD205" s="110">
        <v>9265</v>
      </c>
      <c r="AE205" s="66">
        <f t="shared" si="38"/>
        <v>2316.25</v>
      </c>
      <c r="AF205" s="110">
        <v>65</v>
      </c>
      <c r="AG205" s="110">
        <v>6630</v>
      </c>
      <c r="AH205" s="270">
        <f t="shared" si="39"/>
        <v>1657.5</v>
      </c>
    </row>
    <row r="206" spans="1:34">
      <c r="A206" s="141"/>
      <c r="B206" s="48" t="s">
        <v>692</v>
      </c>
      <c r="C206" s="49" t="s">
        <v>693</v>
      </c>
      <c r="D206" s="52" t="str">
        <f>VLOOKUP(B206,Remark!J:L,3,0)</f>
        <v>NMIN</v>
      </c>
      <c r="E206" s="50"/>
      <c r="F206" s="50"/>
      <c r="G206" s="66">
        <f t="shared" si="30"/>
        <v>0</v>
      </c>
      <c r="H206" s="53"/>
      <c r="I206" s="53"/>
      <c r="J206" s="66">
        <f t="shared" si="31"/>
        <v>0</v>
      </c>
      <c r="K206" s="53">
        <v>0</v>
      </c>
      <c r="L206" s="50">
        <v>0</v>
      </c>
      <c r="M206" s="66">
        <f t="shared" si="32"/>
        <v>0</v>
      </c>
      <c r="N206" s="50"/>
      <c r="O206" s="50">
        <v>3695</v>
      </c>
      <c r="P206" s="66">
        <f t="shared" si="33"/>
        <v>923.75</v>
      </c>
      <c r="Q206" s="65">
        <v>23</v>
      </c>
      <c r="R206" s="65">
        <v>2340</v>
      </c>
      <c r="S206" s="66">
        <f t="shared" si="34"/>
        <v>585</v>
      </c>
      <c r="T206" s="65">
        <v>59</v>
      </c>
      <c r="U206" s="110">
        <v>5925</v>
      </c>
      <c r="V206" s="66">
        <f t="shared" si="35"/>
        <v>1481.25</v>
      </c>
      <c r="W206" s="110">
        <v>53</v>
      </c>
      <c r="X206" s="110">
        <v>5085</v>
      </c>
      <c r="Y206" s="66">
        <f t="shared" si="36"/>
        <v>1271.25</v>
      </c>
      <c r="Z206" s="110">
        <v>53</v>
      </c>
      <c r="AA206" s="110">
        <v>5520</v>
      </c>
      <c r="AB206" s="66">
        <f t="shared" si="37"/>
        <v>1380</v>
      </c>
      <c r="AC206" s="65">
        <v>1</v>
      </c>
      <c r="AD206" s="110">
        <v>220</v>
      </c>
      <c r="AE206" s="66">
        <f t="shared" si="38"/>
        <v>55</v>
      </c>
      <c r="AF206" s="110">
        <v>2</v>
      </c>
      <c r="AG206" s="110">
        <v>250</v>
      </c>
      <c r="AH206" s="270">
        <f t="shared" si="39"/>
        <v>62.5</v>
      </c>
    </row>
    <row r="207" spans="1:34">
      <c r="A207" s="141"/>
      <c r="B207" s="48" t="s">
        <v>694</v>
      </c>
      <c r="C207" s="49" t="s">
        <v>695</v>
      </c>
      <c r="D207" s="52" t="str">
        <f>VLOOKUP(B207,Remark!J:L,3,0)</f>
        <v>CHC4</v>
      </c>
      <c r="E207" s="50"/>
      <c r="F207" s="50"/>
      <c r="G207" s="66">
        <f t="shared" si="30"/>
        <v>0</v>
      </c>
      <c r="H207" s="53"/>
      <c r="I207" s="53"/>
      <c r="J207" s="66">
        <f t="shared" si="31"/>
        <v>0</v>
      </c>
      <c r="K207" s="53">
        <v>0</v>
      </c>
      <c r="L207" s="50">
        <v>0</v>
      </c>
      <c r="M207" s="66">
        <f t="shared" si="32"/>
        <v>0</v>
      </c>
      <c r="N207" s="50"/>
      <c r="O207" s="50">
        <v>305</v>
      </c>
      <c r="P207" s="66">
        <f t="shared" si="33"/>
        <v>76.25</v>
      </c>
      <c r="Q207" s="65">
        <v>0</v>
      </c>
      <c r="R207" s="65">
        <v>0</v>
      </c>
      <c r="S207" s="66">
        <f t="shared" si="34"/>
        <v>0</v>
      </c>
      <c r="T207" s="65">
        <v>0</v>
      </c>
      <c r="U207" s="110">
        <v>0</v>
      </c>
      <c r="V207" s="66">
        <f t="shared" si="35"/>
        <v>0</v>
      </c>
      <c r="W207" s="110">
        <v>0</v>
      </c>
      <c r="X207" s="110">
        <v>0</v>
      </c>
      <c r="Y207" s="66">
        <f t="shared" si="36"/>
        <v>0</v>
      </c>
      <c r="Z207" s="110">
        <v>0</v>
      </c>
      <c r="AA207" s="110">
        <v>0</v>
      </c>
      <c r="AB207" s="66">
        <f t="shared" si="37"/>
        <v>0</v>
      </c>
      <c r="AC207" s="65">
        <v>0</v>
      </c>
      <c r="AD207" s="110">
        <v>0</v>
      </c>
      <c r="AE207" s="66">
        <f t="shared" si="38"/>
        <v>0</v>
      </c>
      <c r="AF207" s="110">
        <v>0</v>
      </c>
      <c r="AG207" s="110">
        <v>0</v>
      </c>
      <c r="AH207" s="270">
        <f t="shared" si="39"/>
        <v>0</v>
      </c>
    </row>
    <row r="208" spans="1:34">
      <c r="A208" s="141"/>
      <c r="B208" s="48" t="s">
        <v>696</v>
      </c>
      <c r="C208" s="49" t="s">
        <v>697</v>
      </c>
      <c r="D208" s="52" t="str">
        <f>VLOOKUP(B208,Remark!J:L,3,0)</f>
        <v>SCON</v>
      </c>
      <c r="E208" s="50"/>
      <c r="F208" s="50"/>
      <c r="G208" s="66">
        <f t="shared" si="30"/>
        <v>0</v>
      </c>
      <c r="H208" s="53"/>
      <c r="I208" s="53"/>
      <c r="J208" s="66">
        <f t="shared" si="31"/>
        <v>0</v>
      </c>
      <c r="K208" s="53">
        <v>0</v>
      </c>
      <c r="L208" s="50">
        <v>0</v>
      </c>
      <c r="M208" s="66">
        <f t="shared" si="32"/>
        <v>0</v>
      </c>
      <c r="N208" s="50"/>
      <c r="O208" s="50"/>
      <c r="P208" s="66">
        <f t="shared" si="33"/>
        <v>0</v>
      </c>
      <c r="Q208" s="65">
        <v>7</v>
      </c>
      <c r="R208" s="65">
        <v>560</v>
      </c>
      <c r="S208" s="66">
        <f t="shared" si="34"/>
        <v>140</v>
      </c>
      <c r="T208" s="65">
        <v>0</v>
      </c>
      <c r="U208" s="110">
        <v>0</v>
      </c>
      <c r="V208" s="66">
        <f t="shared" si="35"/>
        <v>0</v>
      </c>
      <c r="W208" s="110">
        <v>0</v>
      </c>
      <c r="X208" s="110">
        <v>0</v>
      </c>
      <c r="Y208" s="66">
        <f t="shared" si="36"/>
        <v>0</v>
      </c>
      <c r="Z208" s="110">
        <v>0</v>
      </c>
      <c r="AA208" s="110">
        <v>0</v>
      </c>
      <c r="AB208" s="66">
        <f t="shared" si="37"/>
        <v>0</v>
      </c>
      <c r="AC208" s="65">
        <v>0</v>
      </c>
      <c r="AD208" s="110">
        <v>0</v>
      </c>
      <c r="AE208" s="66">
        <f t="shared" si="38"/>
        <v>0</v>
      </c>
      <c r="AF208" s="110">
        <v>0</v>
      </c>
      <c r="AG208" s="110">
        <v>0</v>
      </c>
      <c r="AH208" s="270">
        <f t="shared" si="39"/>
        <v>0</v>
      </c>
    </row>
    <row r="209" spans="1:34">
      <c r="A209" s="141"/>
      <c r="B209" s="48" t="s">
        <v>698</v>
      </c>
      <c r="C209" s="49" t="s">
        <v>699</v>
      </c>
      <c r="D209" s="52" t="str">
        <f>VLOOKUP(B209,Remark!J:L,3,0)</f>
        <v>Kerry</v>
      </c>
      <c r="E209" s="50"/>
      <c r="F209" s="50"/>
      <c r="G209" s="66">
        <f t="shared" si="30"/>
        <v>0</v>
      </c>
      <c r="H209" s="53"/>
      <c r="I209" s="53"/>
      <c r="J209" s="66">
        <f t="shared" si="31"/>
        <v>0</v>
      </c>
      <c r="K209" s="53">
        <v>0</v>
      </c>
      <c r="L209" s="50">
        <v>0</v>
      </c>
      <c r="M209" s="66">
        <f t="shared" si="32"/>
        <v>0</v>
      </c>
      <c r="N209" s="50"/>
      <c r="O209" s="50">
        <v>210</v>
      </c>
      <c r="P209" s="66">
        <f t="shared" si="33"/>
        <v>52.5</v>
      </c>
      <c r="Q209" s="65">
        <v>12</v>
      </c>
      <c r="R209" s="65">
        <v>1875</v>
      </c>
      <c r="S209" s="66">
        <f t="shared" si="34"/>
        <v>468.75</v>
      </c>
      <c r="T209" s="65">
        <v>9</v>
      </c>
      <c r="U209" s="110">
        <v>1190</v>
      </c>
      <c r="V209" s="66">
        <f t="shared" si="35"/>
        <v>297.5</v>
      </c>
      <c r="W209" s="110">
        <v>38</v>
      </c>
      <c r="X209" s="110">
        <v>3335</v>
      </c>
      <c r="Y209" s="66">
        <f t="shared" si="36"/>
        <v>833.75</v>
      </c>
      <c r="Z209" s="110">
        <v>27</v>
      </c>
      <c r="AA209" s="110">
        <v>2535</v>
      </c>
      <c r="AB209" s="66">
        <f t="shared" si="37"/>
        <v>633.75</v>
      </c>
      <c r="AC209" s="65">
        <v>24</v>
      </c>
      <c r="AD209" s="110">
        <v>1805</v>
      </c>
      <c r="AE209" s="66">
        <f t="shared" si="38"/>
        <v>451.25</v>
      </c>
      <c r="AF209" s="110">
        <v>27</v>
      </c>
      <c r="AG209" s="110">
        <v>3285</v>
      </c>
      <c r="AH209" s="270">
        <f t="shared" si="39"/>
        <v>821.25</v>
      </c>
    </row>
    <row r="210" spans="1:34">
      <c r="A210" s="141"/>
      <c r="B210" s="48" t="s">
        <v>700</v>
      </c>
      <c r="C210" s="49" t="s">
        <v>701</v>
      </c>
      <c r="D210" s="52" t="str">
        <f>VLOOKUP(B210,Remark!J:L,3,0)</f>
        <v>CHC4</v>
      </c>
      <c r="E210" s="50"/>
      <c r="F210" s="50"/>
      <c r="G210" s="66">
        <f t="shared" si="30"/>
        <v>0</v>
      </c>
      <c r="H210" s="53"/>
      <c r="I210" s="53"/>
      <c r="J210" s="66">
        <f t="shared" si="31"/>
        <v>0</v>
      </c>
      <c r="K210" s="53">
        <v>0</v>
      </c>
      <c r="L210" s="50">
        <v>0</v>
      </c>
      <c r="M210" s="66">
        <f t="shared" si="32"/>
        <v>0</v>
      </c>
      <c r="N210" s="50"/>
      <c r="O210" s="50">
        <v>100</v>
      </c>
      <c r="P210" s="66">
        <f t="shared" si="33"/>
        <v>25</v>
      </c>
      <c r="Q210" s="65">
        <v>2</v>
      </c>
      <c r="R210" s="65">
        <v>105</v>
      </c>
      <c r="S210" s="66">
        <f t="shared" si="34"/>
        <v>26.25</v>
      </c>
      <c r="T210" s="65">
        <v>8</v>
      </c>
      <c r="U210" s="110">
        <v>610</v>
      </c>
      <c r="V210" s="66">
        <f t="shared" si="35"/>
        <v>152.5</v>
      </c>
      <c r="W210" s="110">
        <v>14</v>
      </c>
      <c r="X210" s="110">
        <v>2630</v>
      </c>
      <c r="Y210" s="66">
        <f t="shared" si="36"/>
        <v>657.5</v>
      </c>
      <c r="Z210" s="110">
        <v>32</v>
      </c>
      <c r="AA210" s="110">
        <v>3705</v>
      </c>
      <c r="AB210" s="66">
        <f t="shared" si="37"/>
        <v>926.25</v>
      </c>
      <c r="AC210" s="65">
        <v>62</v>
      </c>
      <c r="AD210" s="110">
        <v>4200</v>
      </c>
      <c r="AE210" s="66">
        <f t="shared" si="38"/>
        <v>1050</v>
      </c>
      <c r="AF210" s="110">
        <v>112</v>
      </c>
      <c r="AG210" s="110">
        <v>8220</v>
      </c>
      <c r="AH210" s="270">
        <f t="shared" si="39"/>
        <v>2055</v>
      </c>
    </row>
    <row r="211" spans="1:34">
      <c r="A211" s="141"/>
      <c r="B211" s="48" t="s">
        <v>702</v>
      </c>
      <c r="C211" s="49" t="s">
        <v>703</v>
      </c>
      <c r="D211" s="52" t="str">
        <f>VLOOKUP(B211,Remark!J:L,3,0)</f>
        <v>NMIN</v>
      </c>
      <c r="E211" s="50"/>
      <c r="F211" s="50"/>
      <c r="G211" s="66">
        <f t="shared" si="30"/>
        <v>0</v>
      </c>
      <c r="H211" s="53"/>
      <c r="I211" s="53"/>
      <c r="J211" s="66">
        <f t="shared" si="31"/>
        <v>0</v>
      </c>
      <c r="K211" s="53">
        <v>0</v>
      </c>
      <c r="L211" s="50">
        <v>0</v>
      </c>
      <c r="M211" s="66">
        <f t="shared" si="32"/>
        <v>0</v>
      </c>
      <c r="N211" s="50"/>
      <c r="O211" s="50">
        <v>1485</v>
      </c>
      <c r="P211" s="66">
        <f t="shared" si="33"/>
        <v>371.25</v>
      </c>
      <c r="Q211" s="65">
        <v>0</v>
      </c>
      <c r="R211" s="65">
        <v>0</v>
      </c>
      <c r="S211" s="66">
        <f t="shared" si="34"/>
        <v>0</v>
      </c>
      <c r="T211" s="65">
        <v>5</v>
      </c>
      <c r="U211" s="110">
        <v>795</v>
      </c>
      <c r="V211" s="66">
        <f t="shared" si="35"/>
        <v>198.75</v>
      </c>
      <c r="W211" s="110">
        <v>2</v>
      </c>
      <c r="X211" s="110">
        <v>310</v>
      </c>
      <c r="Y211" s="66">
        <f t="shared" si="36"/>
        <v>77.5</v>
      </c>
      <c r="Z211" s="110">
        <v>7</v>
      </c>
      <c r="AA211" s="110">
        <v>725</v>
      </c>
      <c r="AB211" s="66">
        <f t="shared" si="37"/>
        <v>181.25</v>
      </c>
      <c r="AC211" s="65">
        <v>11</v>
      </c>
      <c r="AD211" s="110">
        <v>1340</v>
      </c>
      <c r="AE211" s="66">
        <f t="shared" si="38"/>
        <v>335</v>
      </c>
      <c r="AF211" s="110">
        <v>14</v>
      </c>
      <c r="AG211" s="110">
        <v>1400</v>
      </c>
      <c r="AH211" s="270">
        <f t="shared" si="39"/>
        <v>350</v>
      </c>
    </row>
    <row r="212" spans="1:34">
      <c r="A212" s="141"/>
      <c r="B212" s="48" t="s">
        <v>704</v>
      </c>
      <c r="C212" s="49" t="s">
        <v>705</v>
      </c>
      <c r="D212" s="52" t="str">
        <f>VLOOKUP(B212,Remark!J:L,3,0)</f>
        <v>CHC4</v>
      </c>
      <c r="E212" s="50"/>
      <c r="F212" s="50"/>
      <c r="G212" s="66">
        <f t="shared" si="30"/>
        <v>0</v>
      </c>
      <c r="H212" s="53"/>
      <c r="I212" s="53"/>
      <c r="J212" s="66">
        <f t="shared" si="31"/>
        <v>0</v>
      </c>
      <c r="K212" s="53">
        <v>0</v>
      </c>
      <c r="L212" s="50">
        <v>0</v>
      </c>
      <c r="M212" s="66">
        <f t="shared" si="32"/>
        <v>0</v>
      </c>
      <c r="N212" s="50"/>
      <c r="O212" s="50"/>
      <c r="P212" s="66">
        <f t="shared" si="33"/>
        <v>0</v>
      </c>
      <c r="Q212" s="65">
        <v>23</v>
      </c>
      <c r="R212" s="65">
        <v>2610</v>
      </c>
      <c r="S212" s="66">
        <f t="shared" si="34"/>
        <v>652.5</v>
      </c>
      <c r="T212" s="65">
        <v>20</v>
      </c>
      <c r="U212" s="110">
        <v>2785</v>
      </c>
      <c r="V212" s="66">
        <f t="shared" si="35"/>
        <v>696.25</v>
      </c>
      <c r="W212" s="110">
        <v>12</v>
      </c>
      <c r="X212" s="110">
        <v>4520</v>
      </c>
      <c r="Y212" s="66">
        <f t="shared" si="36"/>
        <v>1130</v>
      </c>
      <c r="Z212" s="110">
        <v>142</v>
      </c>
      <c r="AA212" s="110">
        <v>14060</v>
      </c>
      <c r="AB212" s="66">
        <f t="shared" si="37"/>
        <v>3515</v>
      </c>
      <c r="AC212" s="65">
        <v>171</v>
      </c>
      <c r="AD212" s="110">
        <v>17985</v>
      </c>
      <c r="AE212" s="66">
        <f t="shared" si="38"/>
        <v>4496.25</v>
      </c>
      <c r="AF212" s="110">
        <v>190</v>
      </c>
      <c r="AG212" s="110">
        <v>21660</v>
      </c>
      <c r="AH212" s="270">
        <f t="shared" si="39"/>
        <v>5415</v>
      </c>
    </row>
    <row r="213" spans="1:34">
      <c r="A213" s="141"/>
      <c r="B213" s="48" t="s">
        <v>706</v>
      </c>
      <c r="C213" s="49" t="s">
        <v>707</v>
      </c>
      <c r="D213" s="52" t="str">
        <f>VLOOKUP(B213,Remark!J:L,3,0)</f>
        <v>Kerry</v>
      </c>
      <c r="E213" s="50"/>
      <c r="F213" s="50"/>
      <c r="G213" s="66">
        <f t="shared" si="30"/>
        <v>0</v>
      </c>
      <c r="H213" s="53"/>
      <c r="I213" s="53"/>
      <c r="J213" s="66">
        <f t="shared" si="31"/>
        <v>0</v>
      </c>
      <c r="K213" s="53">
        <v>0</v>
      </c>
      <c r="L213" s="50">
        <v>0</v>
      </c>
      <c r="M213" s="66">
        <f t="shared" si="32"/>
        <v>0</v>
      </c>
      <c r="N213" s="50"/>
      <c r="O213" s="50">
        <v>120</v>
      </c>
      <c r="P213" s="66">
        <f t="shared" si="33"/>
        <v>30</v>
      </c>
      <c r="Q213" s="65">
        <v>24</v>
      </c>
      <c r="R213" s="65">
        <v>2405</v>
      </c>
      <c r="S213" s="66">
        <f t="shared" si="34"/>
        <v>601.25</v>
      </c>
      <c r="T213" s="65">
        <v>53</v>
      </c>
      <c r="U213" s="110">
        <v>6360</v>
      </c>
      <c r="V213" s="66">
        <f t="shared" si="35"/>
        <v>1590</v>
      </c>
      <c r="W213" s="110">
        <v>70</v>
      </c>
      <c r="X213" s="110">
        <v>8500</v>
      </c>
      <c r="Y213" s="66">
        <f t="shared" si="36"/>
        <v>2125</v>
      </c>
      <c r="Z213" s="110">
        <v>96</v>
      </c>
      <c r="AA213" s="110">
        <v>10705</v>
      </c>
      <c r="AB213" s="66">
        <f t="shared" si="37"/>
        <v>2676.25</v>
      </c>
      <c r="AC213" s="65">
        <v>83</v>
      </c>
      <c r="AD213" s="110">
        <v>8630</v>
      </c>
      <c r="AE213" s="66">
        <f t="shared" si="38"/>
        <v>2157.5</v>
      </c>
      <c r="AF213" s="110">
        <v>98</v>
      </c>
      <c r="AG213" s="110">
        <v>9630</v>
      </c>
      <c r="AH213" s="270">
        <f t="shared" si="39"/>
        <v>2407.5</v>
      </c>
    </row>
    <row r="214" spans="1:34">
      <c r="A214" s="141"/>
      <c r="B214" s="48" t="s">
        <v>708</v>
      </c>
      <c r="C214" s="49" t="s">
        <v>709</v>
      </c>
      <c r="D214" s="52" t="str">
        <f>VLOOKUP(B214,Remark!J:L,3,0)</f>
        <v>CHC4</v>
      </c>
      <c r="E214" s="50"/>
      <c r="F214" s="50"/>
      <c r="G214" s="66">
        <f t="shared" si="30"/>
        <v>0</v>
      </c>
      <c r="H214" s="53"/>
      <c r="I214" s="53"/>
      <c r="J214" s="66">
        <f t="shared" si="31"/>
        <v>0</v>
      </c>
      <c r="K214" s="53">
        <v>0</v>
      </c>
      <c r="L214" s="50">
        <v>0</v>
      </c>
      <c r="M214" s="66">
        <f t="shared" si="32"/>
        <v>0</v>
      </c>
      <c r="N214" s="50"/>
      <c r="O214" s="50">
        <v>120</v>
      </c>
      <c r="P214" s="66">
        <f t="shared" si="33"/>
        <v>30</v>
      </c>
      <c r="Q214" s="65">
        <v>1</v>
      </c>
      <c r="R214" s="65">
        <v>80</v>
      </c>
      <c r="S214" s="66">
        <f t="shared" si="34"/>
        <v>20</v>
      </c>
      <c r="T214" s="65">
        <v>0</v>
      </c>
      <c r="U214" s="110">
        <v>0</v>
      </c>
      <c r="V214" s="66">
        <f t="shared" si="35"/>
        <v>0</v>
      </c>
      <c r="W214" s="110">
        <v>2</v>
      </c>
      <c r="X214" s="110">
        <v>105</v>
      </c>
      <c r="Y214" s="66">
        <f t="shared" si="36"/>
        <v>26.25</v>
      </c>
      <c r="Z214" s="110">
        <v>4</v>
      </c>
      <c r="AA214" s="110">
        <v>320</v>
      </c>
      <c r="AB214" s="66">
        <f t="shared" si="37"/>
        <v>80</v>
      </c>
      <c r="AC214" s="65">
        <v>0</v>
      </c>
      <c r="AD214" s="110">
        <v>0</v>
      </c>
      <c r="AE214" s="66">
        <f t="shared" si="38"/>
        <v>0</v>
      </c>
      <c r="AF214" s="110">
        <v>2</v>
      </c>
      <c r="AG214" s="110">
        <v>160</v>
      </c>
      <c r="AH214" s="270">
        <f t="shared" si="39"/>
        <v>40</v>
      </c>
    </row>
    <row r="215" spans="1:34">
      <c r="A215" s="141"/>
      <c r="B215" s="48" t="s">
        <v>710</v>
      </c>
      <c r="C215" s="49" t="s">
        <v>711</v>
      </c>
      <c r="D215" s="52" t="str">
        <f>VLOOKUP(B215,Remark!J:L,3,0)</f>
        <v>Kerry</v>
      </c>
      <c r="E215" s="50"/>
      <c r="F215" s="50"/>
      <c r="G215" s="66">
        <f t="shared" si="30"/>
        <v>0</v>
      </c>
      <c r="H215" s="53"/>
      <c r="I215" s="53"/>
      <c r="J215" s="66">
        <f t="shared" si="31"/>
        <v>0</v>
      </c>
      <c r="K215" s="53">
        <v>0</v>
      </c>
      <c r="L215" s="50">
        <v>0</v>
      </c>
      <c r="M215" s="66">
        <f t="shared" si="32"/>
        <v>0</v>
      </c>
      <c r="N215" s="50"/>
      <c r="O215" s="50"/>
      <c r="P215" s="66">
        <f t="shared" si="33"/>
        <v>0</v>
      </c>
      <c r="Q215" s="65">
        <v>6</v>
      </c>
      <c r="R215" s="65">
        <v>470</v>
      </c>
      <c r="S215" s="66">
        <f t="shared" si="34"/>
        <v>117.5</v>
      </c>
      <c r="T215" s="65">
        <v>7</v>
      </c>
      <c r="U215" s="110">
        <v>1015</v>
      </c>
      <c r="V215" s="66">
        <f t="shared" si="35"/>
        <v>253.75</v>
      </c>
      <c r="W215" s="110">
        <v>1</v>
      </c>
      <c r="X215" s="110">
        <v>490</v>
      </c>
      <c r="Y215" s="66">
        <f t="shared" si="36"/>
        <v>122.5</v>
      </c>
      <c r="Z215" s="110">
        <v>7</v>
      </c>
      <c r="AA215" s="110">
        <v>740</v>
      </c>
      <c r="AB215" s="66">
        <f t="shared" si="37"/>
        <v>185</v>
      </c>
      <c r="AC215" s="65">
        <v>43</v>
      </c>
      <c r="AD215" s="110">
        <v>3160</v>
      </c>
      <c r="AE215" s="66">
        <f t="shared" si="38"/>
        <v>790</v>
      </c>
      <c r="AF215" s="110">
        <v>27</v>
      </c>
      <c r="AG215" s="110">
        <v>2440</v>
      </c>
      <c r="AH215" s="270">
        <f t="shared" si="39"/>
        <v>610</v>
      </c>
    </row>
    <row r="216" spans="1:34">
      <c r="A216" s="141"/>
      <c r="B216" s="48" t="s">
        <v>712</v>
      </c>
      <c r="C216" s="49" t="s">
        <v>713</v>
      </c>
      <c r="D216" s="52" t="str">
        <f>VLOOKUP(B216,Remark!J:L,3,0)</f>
        <v>Kerry</v>
      </c>
      <c r="E216" s="50"/>
      <c r="F216" s="50"/>
      <c r="G216" s="66">
        <f t="shared" si="30"/>
        <v>0</v>
      </c>
      <c r="H216" s="53"/>
      <c r="I216" s="53"/>
      <c r="J216" s="66">
        <f t="shared" si="31"/>
        <v>0</v>
      </c>
      <c r="K216" s="53">
        <v>0</v>
      </c>
      <c r="L216" s="50">
        <v>0</v>
      </c>
      <c r="M216" s="66">
        <f t="shared" si="32"/>
        <v>0</v>
      </c>
      <c r="N216" s="50"/>
      <c r="O216" s="50">
        <v>45</v>
      </c>
      <c r="P216" s="66">
        <f t="shared" si="33"/>
        <v>11.25</v>
      </c>
      <c r="Q216" s="65">
        <v>2</v>
      </c>
      <c r="R216" s="65">
        <v>120</v>
      </c>
      <c r="S216" s="66">
        <f t="shared" si="34"/>
        <v>30</v>
      </c>
      <c r="T216" s="65">
        <v>0</v>
      </c>
      <c r="U216" s="110">
        <v>0</v>
      </c>
      <c r="V216" s="66">
        <f t="shared" si="35"/>
        <v>0</v>
      </c>
      <c r="W216" s="110">
        <v>6</v>
      </c>
      <c r="X216" s="110">
        <v>770</v>
      </c>
      <c r="Y216" s="66">
        <f t="shared" si="36"/>
        <v>192.5</v>
      </c>
      <c r="Z216" s="110">
        <v>12</v>
      </c>
      <c r="AA216" s="110">
        <v>1065</v>
      </c>
      <c r="AB216" s="66">
        <f t="shared" si="37"/>
        <v>266.25</v>
      </c>
      <c r="AC216" s="65">
        <v>9</v>
      </c>
      <c r="AD216" s="110">
        <v>530</v>
      </c>
      <c r="AE216" s="66">
        <f t="shared" si="38"/>
        <v>132.5</v>
      </c>
      <c r="AF216" s="110">
        <v>17</v>
      </c>
      <c r="AG216" s="110">
        <v>1890</v>
      </c>
      <c r="AH216" s="270">
        <f t="shared" si="39"/>
        <v>472.5</v>
      </c>
    </row>
    <row r="217" spans="1:34">
      <c r="A217" s="141"/>
      <c r="B217" s="48" t="s">
        <v>714</v>
      </c>
      <c r="C217" s="49" t="s">
        <v>715</v>
      </c>
      <c r="D217" s="52" t="str">
        <f>VLOOKUP(B217,Remark!J:L,3,0)</f>
        <v>NLCH</v>
      </c>
      <c r="E217" s="50"/>
      <c r="F217" s="50"/>
      <c r="G217" s="66">
        <f t="shared" si="30"/>
        <v>0</v>
      </c>
      <c r="H217" s="53"/>
      <c r="I217" s="53"/>
      <c r="J217" s="66">
        <f t="shared" si="31"/>
        <v>0</v>
      </c>
      <c r="K217" s="53">
        <v>0</v>
      </c>
      <c r="L217" s="50">
        <v>0</v>
      </c>
      <c r="M217" s="66">
        <f t="shared" si="32"/>
        <v>0</v>
      </c>
      <c r="N217" s="50"/>
      <c r="O217" s="50">
        <v>2605</v>
      </c>
      <c r="P217" s="66">
        <f t="shared" si="33"/>
        <v>651.25</v>
      </c>
      <c r="Q217" s="65">
        <v>118</v>
      </c>
      <c r="R217" s="65">
        <v>11870</v>
      </c>
      <c r="S217" s="66">
        <f t="shared" si="34"/>
        <v>2967.5</v>
      </c>
      <c r="T217" s="65">
        <v>76</v>
      </c>
      <c r="U217" s="110">
        <v>10155</v>
      </c>
      <c r="V217" s="66">
        <f t="shared" si="35"/>
        <v>2538.75</v>
      </c>
      <c r="W217" s="110">
        <v>31</v>
      </c>
      <c r="X217" s="110">
        <v>9505</v>
      </c>
      <c r="Y217" s="66">
        <f t="shared" si="36"/>
        <v>2376.25</v>
      </c>
      <c r="Z217" s="110">
        <v>71</v>
      </c>
      <c r="AA217" s="110">
        <v>8885</v>
      </c>
      <c r="AB217" s="66">
        <f t="shared" si="37"/>
        <v>2221.25</v>
      </c>
      <c r="AC217" s="65">
        <v>82</v>
      </c>
      <c r="AD217" s="110">
        <v>8510</v>
      </c>
      <c r="AE217" s="66">
        <f t="shared" si="38"/>
        <v>2127.5</v>
      </c>
      <c r="AF217" s="110">
        <v>87</v>
      </c>
      <c r="AG217" s="110">
        <v>9325</v>
      </c>
      <c r="AH217" s="270">
        <f t="shared" si="39"/>
        <v>2331.25</v>
      </c>
    </row>
    <row r="218" spans="1:34">
      <c r="A218" s="141"/>
      <c r="B218" s="48" t="s">
        <v>716</v>
      </c>
      <c r="C218" s="49" t="s">
        <v>717</v>
      </c>
      <c r="D218" s="52" t="str">
        <f>VLOOKUP(B218,Remark!J:L,3,0)</f>
        <v>Kerry</v>
      </c>
      <c r="E218" s="50"/>
      <c r="F218" s="50"/>
      <c r="G218" s="66">
        <f t="shared" si="30"/>
        <v>0</v>
      </c>
      <c r="H218" s="53"/>
      <c r="I218" s="53"/>
      <c r="J218" s="66">
        <f t="shared" si="31"/>
        <v>0</v>
      </c>
      <c r="K218" s="53">
        <v>0</v>
      </c>
      <c r="L218" s="50">
        <v>0</v>
      </c>
      <c r="M218" s="66">
        <f t="shared" si="32"/>
        <v>0</v>
      </c>
      <c r="N218" s="50"/>
      <c r="O218" s="50"/>
      <c r="P218" s="66">
        <f t="shared" si="33"/>
        <v>0</v>
      </c>
      <c r="Q218" s="65">
        <v>3</v>
      </c>
      <c r="R218" s="65">
        <v>135</v>
      </c>
      <c r="S218" s="66">
        <f t="shared" si="34"/>
        <v>33.75</v>
      </c>
      <c r="T218" s="65">
        <v>4</v>
      </c>
      <c r="U218" s="110">
        <v>265</v>
      </c>
      <c r="V218" s="66">
        <f t="shared" si="35"/>
        <v>66.25</v>
      </c>
      <c r="W218" s="110">
        <v>12</v>
      </c>
      <c r="X218" s="110">
        <v>665</v>
      </c>
      <c r="Y218" s="66">
        <f t="shared" si="36"/>
        <v>166.25</v>
      </c>
      <c r="Z218" s="110">
        <v>12</v>
      </c>
      <c r="AA218" s="110">
        <v>865</v>
      </c>
      <c r="AB218" s="66">
        <f t="shared" si="37"/>
        <v>216.25</v>
      </c>
      <c r="AC218" s="65">
        <v>16</v>
      </c>
      <c r="AD218" s="110">
        <v>1330</v>
      </c>
      <c r="AE218" s="66">
        <f t="shared" si="38"/>
        <v>332.5</v>
      </c>
      <c r="AF218" s="110">
        <v>11</v>
      </c>
      <c r="AG218" s="110">
        <v>1055</v>
      </c>
      <c r="AH218" s="270">
        <f t="shared" si="39"/>
        <v>263.75</v>
      </c>
    </row>
    <row r="219" spans="1:34">
      <c r="A219" s="141"/>
      <c r="B219" s="48" t="s">
        <v>718</v>
      </c>
      <c r="C219" s="49" t="s">
        <v>719</v>
      </c>
      <c r="D219" s="52" t="str">
        <f>VLOOKUP(B219,Remark!J:L,3,0)</f>
        <v>Kerry</v>
      </c>
      <c r="E219" s="50"/>
      <c r="F219" s="50"/>
      <c r="G219" s="66">
        <f t="shared" si="30"/>
        <v>0</v>
      </c>
      <c r="H219" s="53"/>
      <c r="I219" s="53"/>
      <c r="J219" s="66">
        <f t="shared" si="31"/>
        <v>0</v>
      </c>
      <c r="K219" s="53">
        <v>0</v>
      </c>
      <c r="L219" s="50">
        <v>0</v>
      </c>
      <c r="M219" s="66">
        <f t="shared" si="32"/>
        <v>0</v>
      </c>
      <c r="N219" s="50"/>
      <c r="O219" s="50">
        <v>60</v>
      </c>
      <c r="P219" s="66">
        <f t="shared" si="33"/>
        <v>15</v>
      </c>
      <c r="Q219" s="65">
        <v>1</v>
      </c>
      <c r="R219" s="65">
        <v>150</v>
      </c>
      <c r="S219" s="66">
        <f t="shared" si="34"/>
        <v>37.5</v>
      </c>
      <c r="T219" s="65">
        <v>14</v>
      </c>
      <c r="U219" s="110">
        <v>1465</v>
      </c>
      <c r="V219" s="66">
        <f t="shared" si="35"/>
        <v>366.25</v>
      </c>
      <c r="W219" s="110">
        <v>18</v>
      </c>
      <c r="X219" s="110">
        <v>1265</v>
      </c>
      <c r="Y219" s="66">
        <f t="shared" si="36"/>
        <v>316.25</v>
      </c>
      <c r="Z219" s="110">
        <v>23</v>
      </c>
      <c r="AA219" s="110">
        <v>2265</v>
      </c>
      <c r="AB219" s="66">
        <f t="shared" si="37"/>
        <v>566.25</v>
      </c>
      <c r="AC219" s="65">
        <v>31</v>
      </c>
      <c r="AD219" s="110">
        <v>2690</v>
      </c>
      <c r="AE219" s="66">
        <f t="shared" si="38"/>
        <v>672.5</v>
      </c>
      <c r="AF219" s="110">
        <v>122</v>
      </c>
      <c r="AG219" s="110">
        <v>10085</v>
      </c>
      <c r="AH219" s="270">
        <f t="shared" si="39"/>
        <v>2521.25</v>
      </c>
    </row>
    <row r="220" spans="1:34">
      <c r="A220" s="141"/>
      <c r="B220" s="48" t="s">
        <v>720</v>
      </c>
      <c r="C220" s="49" t="s">
        <v>721</v>
      </c>
      <c r="D220" s="52" t="str">
        <f>VLOOKUP(B220,Remark!J:L,3,0)</f>
        <v>PINK</v>
      </c>
      <c r="E220" s="50"/>
      <c r="F220" s="50"/>
      <c r="G220" s="66">
        <f t="shared" si="30"/>
        <v>0</v>
      </c>
      <c r="H220" s="53"/>
      <c r="I220" s="53"/>
      <c r="J220" s="66">
        <f t="shared" si="31"/>
        <v>0</v>
      </c>
      <c r="K220" s="53">
        <v>0</v>
      </c>
      <c r="L220" s="50">
        <v>0</v>
      </c>
      <c r="M220" s="66">
        <f t="shared" si="32"/>
        <v>0</v>
      </c>
      <c r="N220" s="50"/>
      <c r="O220" s="50">
        <v>2620</v>
      </c>
      <c r="P220" s="66">
        <f t="shared" si="33"/>
        <v>655</v>
      </c>
      <c r="Q220" s="65">
        <v>13</v>
      </c>
      <c r="R220" s="65">
        <v>1650</v>
      </c>
      <c r="S220" s="66">
        <f t="shared" si="34"/>
        <v>412.5</v>
      </c>
      <c r="T220" s="65">
        <v>31</v>
      </c>
      <c r="U220" s="110">
        <v>3715</v>
      </c>
      <c r="V220" s="66">
        <f t="shared" si="35"/>
        <v>928.75</v>
      </c>
      <c r="W220" s="110">
        <v>33</v>
      </c>
      <c r="X220" s="110">
        <v>3050</v>
      </c>
      <c r="Y220" s="66">
        <f t="shared" si="36"/>
        <v>762.5</v>
      </c>
      <c r="Z220" s="110">
        <v>51</v>
      </c>
      <c r="AA220" s="110">
        <v>4845</v>
      </c>
      <c r="AB220" s="66">
        <f t="shared" si="37"/>
        <v>1211.25</v>
      </c>
      <c r="AC220" s="65">
        <v>57</v>
      </c>
      <c r="AD220" s="110">
        <v>4995</v>
      </c>
      <c r="AE220" s="66">
        <f t="shared" si="38"/>
        <v>1248.75</v>
      </c>
      <c r="AF220" s="110">
        <v>63</v>
      </c>
      <c r="AG220" s="110">
        <v>5270</v>
      </c>
      <c r="AH220" s="270">
        <f t="shared" si="39"/>
        <v>1317.5</v>
      </c>
    </row>
    <row r="221" spans="1:34">
      <c r="A221" s="141"/>
      <c r="B221" s="48" t="s">
        <v>722</v>
      </c>
      <c r="C221" s="49" t="s">
        <v>723</v>
      </c>
      <c r="D221" s="52" t="str">
        <f>VLOOKUP(B221,Remark!J:L,3,0)</f>
        <v>BBON</v>
      </c>
      <c r="E221" s="50"/>
      <c r="F221" s="50"/>
      <c r="G221" s="66">
        <f t="shared" si="30"/>
        <v>0</v>
      </c>
      <c r="H221" s="53"/>
      <c r="I221" s="53"/>
      <c r="J221" s="66">
        <f t="shared" si="31"/>
        <v>0</v>
      </c>
      <c r="K221" s="53">
        <v>0</v>
      </c>
      <c r="L221" s="50">
        <v>0</v>
      </c>
      <c r="M221" s="66">
        <f t="shared" si="32"/>
        <v>0</v>
      </c>
      <c r="N221" s="50"/>
      <c r="O221" s="50">
        <v>735</v>
      </c>
      <c r="P221" s="66">
        <f t="shared" si="33"/>
        <v>183.75</v>
      </c>
      <c r="Q221" s="65">
        <v>18</v>
      </c>
      <c r="R221" s="65">
        <v>1985</v>
      </c>
      <c r="S221" s="66">
        <f t="shared" si="34"/>
        <v>496.25</v>
      </c>
      <c r="T221" s="65">
        <v>25</v>
      </c>
      <c r="U221" s="110">
        <v>2485</v>
      </c>
      <c r="V221" s="66">
        <f t="shared" si="35"/>
        <v>621.25</v>
      </c>
      <c r="W221" s="110">
        <v>34</v>
      </c>
      <c r="X221" s="110">
        <v>3395</v>
      </c>
      <c r="Y221" s="66">
        <f t="shared" si="36"/>
        <v>848.75</v>
      </c>
      <c r="Z221" s="110">
        <v>52</v>
      </c>
      <c r="AA221" s="110">
        <v>5265</v>
      </c>
      <c r="AB221" s="66">
        <f t="shared" si="37"/>
        <v>1316.25</v>
      </c>
      <c r="AC221" s="65">
        <v>52</v>
      </c>
      <c r="AD221" s="110">
        <v>4455</v>
      </c>
      <c r="AE221" s="66">
        <f t="shared" si="38"/>
        <v>1113.75</v>
      </c>
      <c r="AF221" s="110">
        <v>73</v>
      </c>
      <c r="AG221" s="110">
        <v>6485</v>
      </c>
      <c r="AH221" s="270">
        <f t="shared" si="39"/>
        <v>1621.25</v>
      </c>
    </row>
    <row r="222" spans="1:34">
      <c r="A222" s="141"/>
      <c r="B222" s="48" t="s">
        <v>724</v>
      </c>
      <c r="C222" s="49" t="s">
        <v>725</v>
      </c>
      <c r="D222" s="52" t="str">
        <f>VLOOKUP(B222,Remark!J:L,3,0)</f>
        <v>Kerry</v>
      </c>
      <c r="E222" s="50"/>
      <c r="F222" s="50"/>
      <c r="G222" s="66">
        <f t="shared" si="30"/>
        <v>0</v>
      </c>
      <c r="H222" s="53"/>
      <c r="I222" s="53"/>
      <c r="J222" s="66">
        <f t="shared" si="31"/>
        <v>0</v>
      </c>
      <c r="K222" s="53">
        <v>0</v>
      </c>
      <c r="L222" s="50">
        <v>0</v>
      </c>
      <c r="M222" s="66">
        <f t="shared" si="32"/>
        <v>0</v>
      </c>
      <c r="N222" s="50"/>
      <c r="O222" s="50"/>
      <c r="P222" s="66">
        <f t="shared" si="33"/>
        <v>0</v>
      </c>
      <c r="Q222" s="65">
        <v>4</v>
      </c>
      <c r="R222" s="65">
        <v>345</v>
      </c>
      <c r="S222" s="66">
        <f t="shared" si="34"/>
        <v>86.25</v>
      </c>
      <c r="T222" s="65">
        <v>8</v>
      </c>
      <c r="U222" s="110">
        <v>790</v>
      </c>
      <c r="V222" s="66">
        <f t="shared" si="35"/>
        <v>197.5</v>
      </c>
      <c r="W222" s="110">
        <v>17</v>
      </c>
      <c r="X222" s="110">
        <v>1505</v>
      </c>
      <c r="Y222" s="66">
        <f t="shared" si="36"/>
        <v>376.25</v>
      </c>
      <c r="Z222" s="110">
        <v>14</v>
      </c>
      <c r="AA222" s="110">
        <v>1235</v>
      </c>
      <c r="AB222" s="66">
        <f t="shared" si="37"/>
        <v>308.75</v>
      </c>
      <c r="AC222" s="65">
        <v>7</v>
      </c>
      <c r="AD222" s="110">
        <v>770</v>
      </c>
      <c r="AE222" s="66">
        <f t="shared" si="38"/>
        <v>192.5</v>
      </c>
      <c r="AF222" s="110">
        <v>6</v>
      </c>
      <c r="AG222" s="110">
        <v>550</v>
      </c>
      <c r="AH222" s="270">
        <f t="shared" si="39"/>
        <v>137.5</v>
      </c>
    </row>
    <row r="223" spans="1:34">
      <c r="A223" s="141"/>
      <c r="B223" s="48" t="s">
        <v>726</v>
      </c>
      <c r="C223" s="49" t="s">
        <v>727</v>
      </c>
      <c r="D223" s="52" t="str">
        <f>VLOOKUP(B223,Remark!J:L,3,0)</f>
        <v>Kerry</v>
      </c>
      <c r="E223" s="50"/>
      <c r="F223" s="50"/>
      <c r="G223" s="66">
        <f t="shared" si="30"/>
        <v>0</v>
      </c>
      <c r="H223" s="53"/>
      <c r="I223" s="53"/>
      <c r="J223" s="66">
        <f t="shared" si="31"/>
        <v>0</v>
      </c>
      <c r="K223" s="53">
        <v>0</v>
      </c>
      <c r="L223" s="50">
        <v>0</v>
      </c>
      <c r="M223" s="66">
        <f t="shared" si="32"/>
        <v>0</v>
      </c>
      <c r="N223" s="50"/>
      <c r="O223" s="50"/>
      <c r="P223" s="66">
        <f t="shared" si="33"/>
        <v>0</v>
      </c>
      <c r="Q223" s="65">
        <v>16</v>
      </c>
      <c r="R223" s="65">
        <v>1745</v>
      </c>
      <c r="S223" s="66">
        <f t="shared" si="34"/>
        <v>436.25</v>
      </c>
      <c r="T223" s="65">
        <v>5</v>
      </c>
      <c r="U223" s="110">
        <v>490</v>
      </c>
      <c r="V223" s="66">
        <f t="shared" si="35"/>
        <v>122.5</v>
      </c>
      <c r="W223" s="110">
        <v>0</v>
      </c>
      <c r="X223" s="110">
        <v>0</v>
      </c>
      <c r="Y223" s="66">
        <f t="shared" si="36"/>
        <v>0</v>
      </c>
      <c r="Z223" s="110">
        <v>0</v>
      </c>
      <c r="AA223" s="110">
        <v>0</v>
      </c>
      <c r="AB223" s="66">
        <f t="shared" si="37"/>
        <v>0</v>
      </c>
      <c r="AC223" s="65">
        <v>0</v>
      </c>
      <c r="AD223" s="110">
        <v>0</v>
      </c>
      <c r="AE223" s="66">
        <f t="shared" si="38"/>
        <v>0</v>
      </c>
      <c r="AF223" s="110">
        <v>0</v>
      </c>
      <c r="AG223" s="110">
        <v>0</v>
      </c>
      <c r="AH223" s="270">
        <f t="shared" si="39"/>
        <v>0</v>
      </c>
    </row>
    <row r="224" spans="1:34">
      <c r="A224" s="141"/>
      <c r="B224" s="48" t="s">
        <v>728</v>
      </c>
      <c r="C224" s="49" t="s">
        <v>729</v>
      </c>
      <c r="D224" s="52" t="str">
        <f>VLOOKUP(B224,Remark!J:L,3,0)</f>
        <v>HPPY</v>
      </c>
      <c r="E224" s="50"/>
      <c r="F224" s="50"/>
      <c r="G224" s="66">
        <f t="shared" si="30"/>
        <v>0</v>
      </c>
      <c r="H224" s="53"/>
      <c r="I224" s="53"/>
      <c r="J224" s="66">
        <f t="shared" si="31"/>
        <v>0</v>
      </c>
      <c r="K224" s="53">
        <v>0</v>
      </c>
      <c r="L224" s="50">
        <v>0</v>
      </c>
      <c r="M224" s="66">
        <f t="shared" si="32"/>
        <v>0</v>
      </c>
      <c r="N224" s="50"/>
      <c r="O224" s="50">
        <v>1285</v>
      </c>
      <c r="P224" s="66">
        <f t="shared" si="33"/>
        <v>321.25</v>
      </c>
      <c r="Q224" s="65">
        <v>81</v>
      </c>
      <c r="R224" s="65">
        <v>6885</v>
      </c>
      <c r="S224" s="66">
        <f t="shared" si="34"/>
        <v>1721.25</v>
      </c>
      <c r="T224" s="65">
        <v>112</v>
      </c>
      <c r="U224" s="110">
        <v>17560</v>
      </c>
      <c r="V224" s="66">
        <f t="shared" si="35"/>
        <v>4390</v>
      </c>
      <c r="W224" s="110">
        <v>67</v>
      </c>
      <c r="X224" s="110">
        <v>20000</v>
      </c>
      <c r="Y224" s="66">
        <f t="shared" si="36"/>
        <v>5000</v>
      </c>
      <c r="Z224" s="110">
        <v>257</v>
      </c>
      <c r="AA224" s="110">
        <v>23725</v>
      </c>
      <c r="AB224" s="66">
        <f t="shared" si="37"/>
        <v>5931.25</v>
      </c>
      <c r="AC224" s="65">
        <v>213</v>
      </c>
      <c r="AD224" s="110">
        <v>22460</v>
      </c>
      <c r="AE224" s="66">
        <f t="shared" si="38"/>
        <v>5615</v>
      </c>
      <c r="AF224" s="110">
        <v>516</v>
      </c>
      <c r="AG224" s="110">
        <v>39125</v>
      </c>
      <c r="AH224" s="270">
        <f t="shared" si="39"/>
        <v>9781.25</v>
      </c>
    </row>
    <row r="225" spans="1:34">
      <c r="A225" s="141"/>
      <c r="B225" s="48" t="s">
        <v>730</v>
      </c>
      <c r="C225" s="49" t="s">
        <v>731</v>
      </c>
      <c r="D225" s="52" t="str">
        <f>VLOOKUP(B225,Remark!J:L,3,0)</f>
        <v>Kerry</v>
      </c>
      <c r="E225" s="50"/>
      <c r="F225" s="50"/>
      <c r="G225" s="66">
        <f t="shared" si="30"/>
        <v>0</v>
      </c>
      <c r="H225" s="53"/>
      <c r="I225" s="53"/>
      <c r="J225" s="66">
        <f t="shared" si="31"/>
        <v>0</v>
      </c>
      <c r="K225" s="53">
        <v>0</v>
      </c>
      <c r="L225" s="50">
        <v>0</v>
      </c>
      <c r="M225" s="66">
        <f t="shared" si="32"/>
        <v>0</v>
      </c>
      <c r="N225" s="50"/>
      <c r="O225" s="50">
        <v>1475</v>
      </c>
      <c r="P225" s="66">
        <f t="shared" si="33"/>
        <v>368.75</v>
      </c>
      <c r="Q225" s="65">
        <v>61</v>
      </c>
      <c r="R225" s="65">
        <v>8285</v>
      </c>
      <c r="S225" s="66">
        <f t="shared" si="34"/>
        <v>2071.25</v>
      </c>
      <c r="T225" s="65">
        <v>85</v>
      </c>
      <c r="U225" s="110">
        <v>16140</v>
      </c>
      <c r="V225" s="66">
        <f t="shared" si="35"/>
        <v>4035</v>
      </c>
      <c r="W225" s="110">
        <v>183</v>
      </c>
      <c r="X225" s="110">
        <v>23980</v>
      </c>
      <c r="Y225" s="66">
        <f t="shared" si="36"/>
        <v>5995</v>
      </c>
      <c r="Z225" s="110">
        <v>238</v>
      </c>
      <c r="AA225" s="110">
        <v>33020</v>
      </c>
      <c r="AB225" s="66">
        <f t="shared" si="37"/>
        <v>8255</v>
      </c>
      <c r="AC225" s="65">
        <v>192</v>
      </c>
      <c r="AD225" s="110">
        <v>22930</v>
      </c>
      <c r="AE225" s="66">
        <f t="shared" si="38"/>
        <v>5732.5</v>
      </c>
      <c r="AF225" s="110">
        <v>249</v>
      </c>
      <c r="AG225" s="110">
        <v>26755</v>
      </c>
      <c r="AH225" s="270">
        <f t="shared" si="39"/>
        <v>6688.75</v>
      </c>
    </row>
    <row r="226" spans="1:34">
      <c r="A226" s="141"/>
      <c r="B226" s="48" t="s">
        <v>732</v>
      </c>
      <c r="C226" s="49" t="s">
        <v>733</v>
      </c>
      <c r="D226" s="52" t="str">
        <f>VLOOKUP(B226,Remark!J:L,3,0)</f>
        <v>Kerry</v>
      </c>
      <c r="E226" s="50"/>
      <c r="F226" s="50"/>
      <c r="G226" s="66">
        <f t="shared" si="30"/>
        <v>0</v>
      </c>
      <c r="H226" s="53"/>
      <c r="I226" s="53"/>
      <c r="J226" s="66">
        <f t="shared" si="31"/>
        <v>0</v>
      </c>
      <c r="K226" s="53">
        <v>0</v>
      </c>
      <c r="L226" s="50">
        <v>0</v>
      </c>
      <c r="M226" s="66">
        <f t="shared" si="32"/>
        <v>0</v>
      </c>
      <c r="N226" s="50"/>
      <c r="O226" s="50"/>
      <c r="P226" s="66">
        <f t="shared" si="33"/>
        <v>0</v>
      </c>
      <c r="Q226" s="65">
        <v>44</v>
      </c>
      <c r="R226" s="65">
        <v>4355</v>
      </c>
      <c r="S226" s="66">
        <f t="shared" si="34"/>
        <v>1088.75</v>
      </c>
      <c r="T226" s="65">
        <v>81</v>
      </c>
      <c r="U226" s="110">
        <v>9720</v>
      </c>
      <c r="V226" s="66">
        <f t="shared" si="35"/>
        <v>2430</v>
      </c>
      <c r="W226" s="110">
        <v>44</v>
      </c>
      <c r="X226" s="110">
        <v>16270</v>
      </c>
      <c r="Y226" s="66">
        <f t="shared" si="36"/>
        <v>4067.5</v>
      </c>
      <c r="Z226" s="110">
        <v>182</v>
      </c>
      <c r="AA226" s="110">
        <v>18600</v>
      </c>
      <c r="AB226" s="66">
        <f t="shared" si="37"/>
        <v>4650</v>
      </c>
      <c r="AC226" s="65">
        <v>184</v>
      </c>
      <c r="AD226" s="110">
        <v>17300</v>
      </c>
      <c r="AE226" s="66">
        <f t="shared" si="38"/>
        <v>4325</v>
      </c>
      <c r="AF226" s="110">
        <v>352</v>
      </c>
      <c r="AG226" s="110">
        <v>31450</v>
      </c>
      <c r="AH226" s="270">
        <f t="shared" si="39"/>
        <v>7862.5</v>
      </c>
    </row>
    <row r="227" spans="1:34">
      <c r="A227" s="141"/>
      <c r="B227" s="48" t="s">
        <v>734</v>
      </c>
      <c r="C227" s="49" t="s">
        <v>735</v>
      </c>
      <c r="D227" s="52" t="str">
        <f>VLOOKUP(B227,Remark!J:L,3,0)</f>
        <v>Kerry</v>
      </c>
      <c r="E227" s="50"/>
      <c r="F227" s="50"/>
      <c r="G227" s="66">
        <f t="shared" si="30"/>
        <v>0</v>
      </c>
      <c r="H227" s="53"/>
      <c r="I227" s="53"/>
      <c r="J227" s="66">
        <f t="shared" si="31"/>
        <v>0</v>
      </c>
      <c r="K227" s="53">
        <v>0</v>
      </c>
      <c r="L227" s="50">
        <v>0</v>
      </c>
      <c r="M227" s="66">
        <f t="shared" si="32"/>
        <v>0</v>
      </c>
      <c r="N227" s="50"/>
      <c r="O227" s="50">
        <v>3710</v>
      </c>
      <c r="P227" s="66">
        <f t="shared" si="33"/>
        <v>927.5</v>
      </c>
      <c r="Q227" s="65">
        <v>57</v>
      </c>
      <c r="R227" s="65">
        <v>6620</v>
      </c>
      <c r="S227" s="66">
        <f t="shared" si="34"/>
        <v>1655</v>
      </c>
      <c r="T227" s="65">
        <v>24</v>
      </c>
      <c r="U227" s="110">
        <v>3220</v>
      </c>
      <c r="V227" s="66">
        <f t="shared" si="35"/>
        <v>805</v>
      </c>
      <c r="W227" s="110">
        <v>37</v>
      </c>
      <c r="X227" s="110">
        <v>3055</v>
      </c>
      <c r="Y227" s="66">
        <f t="shared" si="36"/>
        <v>763.75</v>
      </c>
      <c r="Z227" s="110">
        <v>26</v>
      </c>
      <c r="AA227" s="110">
        <v>2920</v>
      </c>
      <c r="AB227" s="66">
        <f t="shared" si="37"/>
        <v>730</v>
      </c>
      <c r="AC227" s="65">
        <v>0</v>
      </c>
      <c r="AD227" s="110">
        <v>0</v>
      </c>
      <c r="AE227" s="66">
        <f t="shared" si="38"/>
        <v>0</v>
      </c>
      <c r="AF227" s="110">
        <v>0</v>
      </c>
      <c r="AG227" s="110">
        <v>0</v>
      </c>
      <c r="AH227" s="270">
        <f t="shared" si="39"/>
        <v>0</v>
      </c>
    </row>
    <row r="228" spans="1:34">
      <c r="A228" s="141"/>
      <c r="B228" s="48" t="s">
        <v>736</v>
      </c>
      <c r="C228" s="49" t="s">
        <v>737</v>
      </c>
      <c r="D228" s="52" t="str">
        <f>VLOOKUP(B228,Remark!J:L,3,0)</f>
        <v>Kerry</v>
      </c>
      <c r="E228" s="50"/>
      <c r="F228" s="50"/>
      <c r="G228" s="66">
        <f t="shared" si="30"/>
        <v>0</v>
      </c>
      <c r="H228" s="53"/>
      <c r="I228" s="53"/>
      <c r="J228" s="66">
        <f t="shared" si="31"/>
        <v>0</v>
      </c>
      <c r="K228" s="53">
        <v>0</v>
      </c>
      <c r="L228" s="50">
        <v>0</v>
      </c>
      <c r="M228" s="66">
        <f t="shared" si="32"/>
        <v>0</v>
      </c>
      <c r="N228" s="50"/>
      <c r="O228" s="50"/>
      <c r="P228" s="66">
        <f t="shared" si="33"/>
        <v>0</v>
      </c>
      <c r="Q228" s="65">
        <v>0</v>
      </c>
      <c r="R228" s="65">
        <v>0</v>
      </c>
      <c r="S228" s="66">
        <f t="shared" si="34"/>
        <v>0</v>
      </c>
      <c r="T228" s="65">
        <v>0</v>
      </c>
      <c r="U228" s="110">
        <v>0</v>
      </c>
      <c r="V228" s="66">
        <f t="shared" si="35"/>
        <v>0</v>
      </c>
      <c r="W228" s="110">
        <v>0</v>
      </c>
      <c r="X228" s="110">
        <v>0</v>
      </c>
      <c r="Y228" s="66">
        <f t="shared" si="36"/>
        <v>0</v>
      </c>
      <c r="Z228" s="110">
        <v>0</v>
      </c>
      <c r="AA228" s="110">
        <v>0</v>
      </c>
      <c r="AB228" s="66">
        <f t="shared" si="37"/>
        <v>0</v>
      </c>
      <c r="AC228" s="65">
        <v>0</v>
      </c>
      <c r="AD228" s="110">
        <v>0</v>
      </c>
      <c r="AE228" s="66">
        <f t="shared" si="38"/>
        <v>0</v>
      </c>
      <c r="AF228" s="110">
        <v>0</v>
      </c>
      <c r="AG228" s="110">
        <v>0</v>
      </c>
      <c r="AH228" s="270">
        <f t="shared" si="39"/>
        <v>0</v>
      </c>
    </row>
    <row r="229" spans="1:34">
      <c r="A229" s="141"/>
      <c r="B229" s="48" t="s">
        <v>738</v>
      </c>
      <c r="C229" s="49" t="s">
        <v>739</v>
      </c>
      <c r="D229" s="52" t="str">
        <f>VLOOKUP(B229,Remark!J:L,3,0)</f>
        <v>HPPY</v>
      </c>
      <c r="E229" s="50"/>
      <c r="F229" s="50"/>
      <c r="G229" s="66">
        <f t="shared" si="30"/>
        <v>0</v>
      </c>
      <c r="H229" s="53"/>
      <c r="I229" s="53"/>
      <c r="J229" s="66">
        <f t="shared" si="31"/>
        <v>0</v>
      </c>
      <c r="K229" s="53">
        <v>0</v>
      </c>
      <c r="L229" s="50">
        <v>0</v>
      </c>
      <c r="M229" s="66">
        <f t="shared" si="32"/>
        <v>0</v>
      </c>
      <c r="N229" s="50"/>
      <c r="O229" s="50">
        <v>785</v>
      </c>
      <c r="P229" s="66">
        <f t="shared" si="33"/>
        <v>196.25</v>
      </c>
      <c r="Q229" s="65">
        <v>21</v>
      </c>
      <c r="R229" s="65">
        <v>1415</v>
      </c>
      <c r="S229" s="66">
        <f t="shared" si="34"/>
        <v>353.75</v>
      </c>
      <c r="T229" s="65">
        <v>27</v>
      </c>
      <c r="U229" s="110">
        <v>2980</v>
      </c>
      <c r="V229" s="66">
        <f t="shared" si="35"/>
        <v>745</v>
      </c>
      <c r="W229" s="110">
        <v>23</v>
      </c>
      <c r="X229" s="110">
        <v>4950</v>
      </c>
      <c r="Y229" s="66">
        <f t="shared" si="36"/>
        <v>1237.5</v>
      </c>
      <c r="Z229" s="110">
        <v>102</v>
      </c>
      <c r="AA229" s="110">
        <v>9260</v>
      </c>
      <c r="AB229" s="66">
        <f t="shared" si="37"/>
        <v>2315</v>
      </c>
      <c r="AC229" s="65">
        <v>70</v>
      </c>
      <c r="AD229" s="110">
        <v>5605</v>
      </c>
      <c r="AE229" s="66">
        <f t="shared" si="38"/>
        <v>1401.25</v>
      </c>
      <c r="AF229" s="110">
        <v>120</v>
      </c>
      <c r="AG229" s="110">
        <v>8280</v>
      </c>
      <c r="AH229" s="270">
        <f t="shared" si="39"/>
        <v>2070</v>
      </c>
    </row>
    <row r="230" spans="1:34">
      <c r="A230" s="141"/>
      <c r="B230" s="48" t="s">
        <v>1046</v>
      </c>
      <c r="C230" s="49" t="s">
        <v>1047</v>
      </c>
      <c r="D230" s="52" t="str">
        <f>VLOOKUP(B230,Remark!J:L,3,0)</f>
        <v>CHC4</v>
      </c>
      <c r="E230" s="50"/>
      <c r="F230" s="50"/>
      <c r="G230" s="66">
        <f t="shared" si="30"/>
        <v>0</v>
      </c>
      <c r="H230" s="53"/>
      <c r="I230" s="53"/>
      <c r="J230" s="66">
        <f t="shared" si="31"/>
        <v>0</v>
      </c>
      <c r="K230" s="53"/>
      <c r="L230" s="50"/>
      <c r="M230" s="66">
        <f t="shared" si="32"/>
        <v>0</v>
      </c>
      <c r="N230" s="50"/>
      <c r="O230" s="50"/>
      <c r="P230" s="66">
        <f t="shared" si="33"/>
        <v>0</v>
      </c>
      <c r="Q230" s="65">
        <v>30</v>
      </c>
      <c r="R230" s="65">
        <v>3610</v>
      </c>
      <c r="S230" s="66">
        <f t="shared" si="34"/>
        <v>902.5</v>
      </c>
      <c r="T230" s="65">
        <v>56</v>
      </c>
      <c r="U230" s="110">
        <v>7695</v>
      </c>
      <c r="V230" s="66">
        <f t="shared" si="35"/>
        <v>1923.75</v>
      </c>
      <c r="W230" s="110">
        <v>25</v>
      </c>
      <c r="X230" s="110">
        <v>12510</v>
      </c>
      <c r="Y230" s="66">
        <f t="shared" si="36"/>
        <v>3127.5</v>
      </c>
      <c r="Z230" s="110">
        <v>138</v>
      </c>
      <c r="AA230" s="110">
        <v>15725</v>
      </c>
      <c r="AB230" s="66">
        <f t="shared" si="37"/>
        <v>3931.25</v>
      </c>
      <c r="AC230" s="65">
        <v>103</v>
      </c>
      <c r="AD230" s="110">
        <v>10110</v>
      </c>
      <c r="AE230" s="66">
        <f t="shared" si="38"/>
        <v>2527.5</v>
      </c>
      <c r="AF230" s="110">
        <v>195</v>
      </c>
      <c r="AG230" s="110">
        <v>19395</v>
      </c>
      <c r="AH230" s="270">
        <f t="shared" si="39"/>
        <v>4848.75</v>
      </c>
    </row>
    <row r="231" spans="1:34">
      <c r="A231" s="141"/>
      <c r="B231" s="48" t="s">
        <v>740</v>
      </c>
      <c r="C231" s="49" t="s">
        <v>741</v>
      </c>
      <c r="D231" s="52" t="str">
        <f>VLOOKUP(B231,Remark!J:L,3,0)</f>
        <v>Kerry</v>
      </c>
      <c r="E231" s="50"/>
      <c r="F231" s="50"/>
      <c r="G231" s="66">
        <f t="shared" si="30"/>
        <v>0</v>
      </c>
      <c r="H231" s="53"/>
      <c r="I231" s="53"/>
      <c r="J231" s="66">
        <f t="shared" si="31"/>
        <v>0</v>
      </c>
      <c r="K231" s="53">
        <v>0</v>
      </c>
      <c r="L231" s="50">
        <v>0</v>
      </c>
      <c r="M231" s="66">
        <f t="shared" si="32"/>
        <v>0</v>
      </c>
      <c r="N231" s="50"/>
      <c r="O231" s="50"/>
      <c r="P231" s="66">
        <f t="shared" si="33"/>
        <v>0</v>
      </c>
      <c r="Q231" s="65">
        <v>12</v>
      </c>
      <c r="R231" s="65">
        <v>1930</v>
      </c>
      <c r="S231" s="66">
        <f t="shared" si="34"/>
        <v>482.5</v>
      </c>
      <c r="T231" s="65">
        <v>17</v>
      </c>
      <c r="U231" s="110">
        <v>2660</v>
      </c>
      <c r="V231" s="66">
        <f t="shared" si="35"/>
        <v>665</v>
      </c>
      <c r="W231" s="110">
        <v>7</v>
      </c>
      <c r="X231" s="110">
        <v>3535</v>
      </c>
      <c r="Y231" s="66">
        <f t="shared" si="36"/>
        <v>883.75</v>
      </c>
      <c r="Z231" s="110">
        <v>57</v>
      </c>
      <c r="AA231" s="110">
        <v>5785</v>
      </c>
      <c r="AB231" s="66">
        <f t="shared" si="37"/>
        <v>1446.25</v>
      </c>
      <c r="AC231" s="65">
        <v>49</v>
      </c>
      <c r="AD231" s="110">
        <v>5290</v>
      </c>
      <c r="AE231" s="66">
        <f t="shared" si="38"/>
        <v>1322.5</v>
      </c>
      <c r="AF231" s="110">
        <v>65</v>
      </c>
      <c r="AG231" s="110">
        <v>6000</v>
      </c>
      <c r="AH231" s="270">
        <f t="shared" si="39"/>
        <v>1500</v>
      </c>
    </row>
    <row r="232" spans="1:34">
      <c r="A232" s="141"/>
      <c r="B232" s="48" t="s">
        <v>742</v>
      </c>
      <c r="C232" s="49" t="s">
        <v>743</v>
      </c>
      <c r="D232" s="52" t="str">
        <f>VLOOKUP(B232,Remark!J:L,3,0)</f>
        <v>Kerry</v>
      </c>
      <c r="E232" s="50"/>
      <c r="F232" s="50"/>
      <c r="G232" s="66">
        <f t="shared" si="30"/>
        <v>0</v>
      </c>
      <c r="H232" s="53"/>
      <c r="I232" s="53"/>
      <c r="J232" s="66">
        <f t="shared" si="31"/>
        <v>0</v>
      </c>
      <c r="K232" s="53">
        <v>0</v>
      </c>
      <c r="L232" s="50">
        <v>0</v>
      </c>
      <c r="M232" s="66">
        <f t="shared" si="32"/>
        <v>0</v>
      </c>
      <c r="N232" s="50"/>
      <c r="O232" s="50"/>
      <c r="P232" s="66">
        <f t="shared" si="33"/>
        <v>0</v>
      </c>
      <c r="Q232" s="65">
        <v>2</v>
      </c>
      <c r="R232" s="65">
        <v>125</v>
      </c>
      <c r="S232" s="66">
        <f t="shared" si="34"/>
        <v>31.25</v>
      </c>
      <c r="T232" s="65">
        <v>8</v>
      </c>
      <c r="U232" s="110">
        <v>760</v>
      </c>
      <c r="V232" s="66">
        <f t="shared" si="35"/>
        <v>190</v>
      </c>
      <c r="W232" s="110">
        <v>4</v>
      </c>
      <c r="X232" s="110">
        <v>1145</v>
      </c>
      <c r="Y232" s="66">
        <f t="shared" si="36"/>
        <v>286.25</v>
      </c>
      <c r="Z232" s="110">
        <v>17</v>
      </c>
      <c r="AA232" s="110">
        <v>2125</v>
      </c>
      <c r="AB232" s="66">
        <f t="shared" si="37"/>
        <v>531.25</v>
      </c>
      <c r="AC232" s="65">
        <v>18</v>
      </c>
      <c r="AD232" s="110">
        <v>1690</v>
      </c>
      <c r="AE232" s="66">
        <f t="shared" si="38"/>
        <v>422.5</v>
      </c>
      <c r="AF232" s="110">
        <v>17</v>
      </c>
      <c r="AG232" s="110">
        <v>2160</v>
      </c>
      <c r="AH232" s="270">
        <f t="shared" si="39"/>
        <v>540</v>
      </c>
    </row>
    <row r="233" spans="1:34">
      <c r="A233" s="141"/>
      <c r="B233" s="48" t="s">
        <v>744</v>
      </c>
      <c r="C233" s="49" t="s">
        <v>745</v>
      </c>
      <c r="D233" s="52" t="str">
        <f>VLOOKUP(B233,Remark!J:L,3,0)</f>
        <v>Kerry</v>
      </c>
      <c r="E233" s="50"/>
      <c r="F233" s="50"/>
      <c r="G233" s="66">
        <f t="shared" si="30"/>
        <v>0</v>
      </c>
      <c r="H233" s="53"/>
      <c r="I233" s="53"/>
      <c r="J233" s="66">
        <f t="shared" si="31"/>
        <v>0</v>
      </c>
      <c r="K233" s="53">
        <v>0</v>
      </c>
      <c r="L233" s="50">
        <v>0</v>
      </c>
      <c r="M233" s="66">
        <f t="shared" si="32"/>
        <v>0</v>
      </c>
      <c r="N233" s="50"/>
      <c r="O233" s="50">
        <v>14400</v>
      </c>
      <c r="P233" s="66">
        <f t="shared" si="33"/>
        <v>3600</v>
      </c>
      <c r="Q233" s="65">
        <v>505</v>
      </c>
      <c r="R233" s="65">
        <v>42245</v>
      </c>
      <c r="S233" s="66">
        <f t="shared" si="34"/>
        <v>10561.25</v>
      </c>
      <c r="T233" s="65">
        <v>476</v>
      </c>
      <c r="U233" s="110">
        <v>50915</v>
      </c>
      <c r="V233" s="66">
        <f t="shared" si="35"/>
        <v>12728.75</v>
      </c>
      <c r="W233" s="110">
        <v>242</v>
      </c>
      <c r="X233" s="110">
        <v>72295</v>
      </c>
      <c r="Y233" s="66">
        <f t="shared" si="36"/>
        <v>18073.75</v>
      </c>
      <c r="Z233" s="110">
        <v>674</v>
      </c>
      <c r="AA233" s="110">
        <v>55605</v>
      </c>
      <c r="AB233" s="66">
        <f t="shared" si="37"/>
        <v>13901.25</v>
      </c>
      <c r="AC233" s="65">
        <v>701</v>
      </c>
      <c r="AD233" s="110">
        <v>56900</v>
      </c>
      <c r="AE233" s="66">
        <f t="shared" si="38"/>
        <v>14225</v>
      </c>
      <c r="AF233" s="110">
        <v>914</v>
      </c>
      <c r="AG233" s="110">
        <v>72465</v>
      </c>
      <c r="AH233" s="270">
        <f t="shared" si="39"/>
        <v>18116.25</v>
      </c>
    </row>
    <row r="234" spans="1:34">
      <c r="A234" s="141"/>
      <c r="B234" s="48" t="s">
        <v>746</v>
      </c>
      <c r="C234" s="49" t="s">
        <v>747</v>
      </c>
      <c r="D234" s="52" t="str">
        <f>VLOOKUP(B234,Remark!J:L,3,0)</f>
        <v>SCON</v>
      </c>
      <c r="E234" s="50"/>
      <c r="F234" s="50"/>
      <c r="G234" s="66">
        <f t="shared" si="30"/>
        <v>0</v>
      </c>
      <c r="H234" s="53"/>
      <c r="I234" s="53"/>
      <c r="J234" s="66">
        <f t="shared" si="31"/>
        <v>0</v>
      </c>
      <c r="K234" s="53">
        <v>0</v>
      </c>
      <c r="L234" s="50">
        <v>0</v>
      </c>
      <c r="M234" s="66">
        <f t="shared" si="32"/>
        <v>0</v>
      </c>
      <c r="N234" s="50"/>
      <c r="O234" s="50"/>
      <c r="P234" s="66">
        <f t="shared" si="33"/>
        <v>0</v>
      </c>
      <c r="Q234" s="65">
        <v>0</v>
      </c>
      <c r="R234" s="65">
        <v>0</v>
      </c>
      <c r="S234" s="66">
        <f t="shared" si="34"/>
        <v>0</v>
      </c>
      <c r="T234" s="65">
        <v>23</v>
      </c>
      <c r="U234" s="110">
        <v>2545</v>
      </c>
      <c r="V234" s="66">
        <f t="shared" si="35"/>
        <v>636.25</v>
      </c>
      <c r="W234" s="110">
        <v>13</v>
      </c>
      <c r="X234" s="110">
        <v>4480</v>
      </c>
      <c r="Y234" s="66">
        <f t="shared" si="36"/>
        <v>1120</v>
      </c>
      <c r="Z234" s="110">
        <v>63</v>
      </c>
      <c r="AA234" s="110">
        <v>5300</v>
      </c>
      <c r="AB234" s="66">
        <f t="shared" si="37"/>
        <v>1325</v>
      </c>
      <c r="AC234" s="65">
        <v>44</v>
      </c>
      <c r="AD234" s="110">
        <v>4350</v>
      </c>
      <c r="AE234" s="66">
        <f t="shared" si="38"/>
        <v>1087.5</v>
      </c>
      <c r="AF234" s="110">
        <v>0</v>
      </c>
      <c r="AG234" s="110">
        <v>0</v>
      </c>
      <c r="AH234" s="270">
        <f t="shared" si="39"/>
        <v>0</v>
      </c>
    </row>
    <row r="235" spans="1:34">
      <c r="A235" s="141"/>
      <c r="B235" s="48" t="s">
        <v>748</v>
      </c>
      <c r="C235" s="49" t="s">
        <v>749</v>
      </c>
      <c r="D235" s="52" t="str">
        <f>VLOOKUP(B235,Remark!J:L,3,0)</f>
        <v>NMIN</v>
      </c>
      <c r="E235" s="50"/>
      <c r="F235" s="50"/>
      <c r="G235" s="66">
        <f t="shared" si="30"/>
        <v>0</v>
      </c>
      <c r="H235" s="53"/>
      <c r="I235" s="53"/>
      <c r="J235" s="66">
        <f t="shared" si="31"/>
        <v>0</v>
      </c>
      <c r="K235" s="53">
        <v>0</v>
      </c>
      <c r="L235" s="50">
        <v>0</v>
      </c>
      <c r="M235" s="66">
        <f t="shared" si="32"/>
        <v>0</v>
      </c>
      <c r="N235" s="50"/>
      <c r="O235" s="50"/>
      <c r="P235" s="66">
        <f t="shared" si="33"/>
        <v>0</v>
      </c>
      <c r="Q235" s="65">
        <v>13</v>
      </c>
      <c r="R235" s="65">
        <v>1610</v>
      </c>
      <c r="S235" s="66">
        <f t="shared" si="34"/>
        <v>402.5</v>
      </c>
      <c r="T235" s="65">
        <v>6</v>
      </c>
      <c r="U235" s="110">
        <v>1120</v>
      </c>
      <c r="V235" s="66">
        <f t="shared" si="35"/>
        <v>280</v>
      </c>
      <c r="W235" s="110">
        <v>5</v>
      </c>
      <c r="X235" s="110">
        <v>1850</v>
      </c>
      <c r="Y235" s="66">
        <f t="shared" si="36"/>
        <v>462.5</v>
      </c>
      <c r="Z235" s="110">
        <v>26</v>
      </c>
      <c r="AA235" s="110">
        <v>1975</v>
      </c>
      <c r="AB235" s="66">
        <f t="shared" si="37"/>
        <v>493.75</v>
      </c>
      <c r="AC235" s="65">
        <v>14</v>
      </c>
      <c r="AD235" s="110">
        <v>1395</v>
      </c>
      <c r="AE235" s="66">
        <f t="shared" si="38"/>
        <v>348.75</v>
      </c>
      <c r="AF235" s="110">
        <v>32</v>
      </c>
      <c r="AG235" s="110">
        <v>4065</v>
      </c>
      <c r="AH235" s="270">
        <f t="shared" si="39"/>
        <v>1016.25</v>
      </c>
    </row>
    <row r="236" spans="1:34">
      <c r="A236" s="141"/>
      <c r="B236" s="48" t="s">
        <v>750</v>
      </c>
      <c r="C236" s="49" t="s">
        <v>751</v>
      </c>
      <c r="D236" s="52" t="str">
        <f>VLOOKUP(B236,Remark!J:L,3,0)</f>
        <v>Kerry</v>
      </c>
      <c r="E236" s="50"/>
      <c r="F236" s="50"/>
      <c r="G236" s="66">
        <f t="shared" si="30"/>
        <v>0</v>
      </c>
      <c r="H236" s="53"/>
      <c r="I236" s="53"/>
      <c r="J236" s="66">
        <f t="shared" si="31"/>
        <v>0</v>
      </c>
      <c r="K236" s="53">
        <v>0</v>
      </c>
      <c r="L236" s="50">
        <v>0</v>
      </c>
      <c r="M236" s="66">
        <f t="shared" si="32"/>
        <v>0</v>
      </c>
      <c r="N236" s="50"/>
      <c r="O236" s="50"/>
      <c r="P236" s="66">
        <f t="shared" si="33"/>
        <v>0</v>
      </c>
      <c r="Q236" s="65">
        <v>7</v>
      </c>
      <c r="R236" s="65">
        <v>450</v>
      </c>
      <c r="S236" s="66">
        <f t="shared" si="34"/>
        <v>112.5</v>
      </c>
      <c r="T236" s="65">
        <v>5</v>
      </c>
      <c r="U236" s="110">
        <v>670</v>
      </c>
      <c r="V236" s="66">
        <f t="shared" si="35"/>
        <v>167.5</v>
      </c>
      <c r="W236" s="110">
        <v>7</v>
      </c>
      <c r="X236" s="110">
        <v>1075</v>
      </c>
      <c r="Y236" s="66">
        <f t="shared" si="36"/>
        <v>268.75</v>
      </c>
      <c r="Z236" s="110">
        <v>12</v>
      </c>
      <c r="AA236" s="110">
        <v>860</v>
      </c>
      <c r="AB236" s="66">
        <f t="shared" si="37"/>
        <v>215</v>
      </c>
      <c r="AC236" s="65">
        <v>17</v>
      </c>
      <c r="AD236" s="110">
        <v>1210</v>
      </c>
      <c r="AE236" s="66">
        <f t="shared" si="38"/>
        <v>302.5</v>
      </c>
      <c r="AF236" s="110">
        <v>36</v>
      </c>
      <c r="AG236" s="110">
        <v>3505</v>
      </c>
      <c r="AH236" s="270">
        <f t="shared" si="39"/>
        <v>876.25</v>
      </c>
    </row>
    <row r="237" spans="1:34">
      <c r="A237" s="142"/>
      <c r="B237" s="48" t="s">
        <v>752</v>
      </c>
      <c r="C237" s="49" t="s">
        <v>753</v>
      </c>
      <c r="D237" s="52" t="str">
        <f>VLOOKUP(B237,Remark!J:L,3,0)</f>
        <v>Kerry</v>
      </c>
      <c r="E237" s="50"/>
      <c r="F237" s="50"/>
      <c r="G237" s="66">
        <f t="shared" si="30"/>
        <v>0</v>
      </c>
      <c r="H237" s="53"/>
      <c r="I237" s="53"/>
      <c r="J237" s="66">
        <f t="shared" si="31"/>
        <v>0</v>
      </c>
      <c r="K237" s="53">
        <v>0</v>
      </c>
      <c r="L237" s="50">
        <v>0</v>
      </c>
      <c r="M237" s="66">
        <f t="shared" si="32"/>
        <v>0</v>
      </c>
      <c r="N237" s="50"/>
      <c r="O237" s="50"/>
      <c r="P237" s="66">
        <f t="shared" si="33"/>
        <v>0</v>
      </c>
      <c r="Q237" s="65">
        <v>8</v>
      </c>
      <c r="R237" s="65">
        <v>910</v>
      </c>
      <c r="S237" s="66">
        <f t="shared" si="34"/>
        <v>227.5</v>
      </c>
      <c r="T237" s="65">
        <v>21</v>
      </c>
      <c r="U237" s="110">
        <v>4050</v>
      </c>
      <c r="V237" s="66">
        <f t="shared" si="35"/>
        <v>1012.5</v>
      </c>
      <c r="W237" s="110">
        <v>12</v>
      </c>
      <c r="X237" s="110">
        <v>3125</v>
      </c>
      <c r="Y237" s="66">
        <f t="shared" si="36"/>
        <v>781.25</v>
      </c>
      <c r="Z237" s="110">
        <v>32</v>
      </c>
      <c r="AA237" s="110">
        <v>4080</v>
      </c>
      <c r="AB237" s="66">
        <f t="shared" si="37"/>
        <v>1020</v>
      </c>
      <c r="AC237" s="65">
        <v>89</v>
      </c>
      <c r="AD237" s="110">
        <v>6785</v>
      </c>
      <c r="AE237" s="66">
        <f t="shared" si="38"/>
        <v>1696.25</v>
      </c>
      <c r="AF237" s="110">
        <v>28</v>
      </c>
      <c r="AG237" s="110">
        <v>2310</v>
      </c>
      <c r="AH237" s="270">
        <f t="shared" si="39"/>
        <v>577.5</v>
      </c>
    </row>
    <row r="238" spans="1:34">
      <c r="A238" s="141"/>
      <c r="B238" s="48" t="s">
        <v>754</v>
      </c>
      <c r="C238" s="49" t="s">
        <v>755</v>
      </c>
      <c r="D238" s="52" t="str">
        <f>VLOOKUP(B238,Remark!J:L,3,0)</f>
        <v>Kerry</v>
      </c>
      <c r="E238" s="50"/>
      <c r="F238" s="50"/>
      <c r="G238" s="66">
        <f t="shared" si="30"/>
        <v>0</v>
      </c>
      <c r="H238" s="53"/>
      <c r="I238" s="53"/>
      <c r="J238" s="66">
        <f t="shared" si="31"/>
        <v>0</v>
      </c>
      <c r="K238" s="53">
        <v>0</v>
      </c>
      <c r="L238" s="50">
        <v>0</v>
      </c>
      <c r="M238" s="66">
        <f t="shared" si="32"/>
        <v>0</v>
      </c>
      <c r="N238" s="50"/>
      <c r="O238" s="50"/>
      <c r="P238" s="66">
        <f t="shared" si="33"/>
        <v>0</v>
      </c>
      <c r="Q238" s="65">
        <v>1</v>
      </c>
      <c r="R238" s="65">
        <v>60</v>
      </c>
      <c r="S238" s="66">
        <f t="shared" si="34"/>
        <v>15</v>
      </c>
      <c r="T238" s="65">
        <v>17</v>
      </c>
      <c r="U238" s="110">
        <v>1315</v>
      </c>
      <c r="V238" s="66">
        <f t="shared" si="35"/>
        <v>328.75</v>
      </c>
      <c r="W238" s="110">
        <v>11</v>
      </c>
      <c r="X238" s="110">
        <v>1740</v>
      </c>
      <c r="Y238" s="66">
        <f t="shared" si="36"/>
        <v>435</v>
      </c>
      <c r="Z238" s="110">
        <v>13</v>
      </c>
      <c r="AA238" s="110">
        <v>1365</v>
      </c>
      <c r="AB238" s="66">
        <f t="shared" si="37"/>
        <v>341.25</v>
      </c>
      <c r="AC238" s="65">
        <v>7</v>
      </c>
      <c r="AD238" s="110">
        <v>420</v>
      </c>
      <c r="AE238" s="66">
        <f t="shared" si="38"/>
        <v>105</v>
      </c>
      <c r="AF238" s="110">
        <v>2</v>
      </c>
      <c r="AG238" s="110">
        <v>160</v>
      </c>
      <c r="AH238" s="270">
        <f t="shared" si="39"/>
        <v>40</v>
      </c>
    </row>
    <row r="239" spans="1:34">
      <c r="A239" s="141"/>
      <c r="B239" s="48" t="s">
        <v>756</v>
      </c>
      <c r="C239" s="49" t="s">
        <v>757</v>
      </c>
      <c r="D239" s="52" t="str">
        <f>VLOOKUP(B239,Remark!J:L,3,0)</f>
        <v>Kerry</v>
      </c>
      <c r="E239" s="50"/>
      <c r="F239" s="50"/>
      <c r="G239" s="66">
        <f t="shared" si="30"/>
        <v>0</v>
      </c>
      <c r="H239" s="53"/>
      <c r="I239" s="53"/>
      <c r="J239" s="66">
        <f t="shared" si="31"/>
        <v>0</v>
      </c>
      <c r="K239" s="53">
        <v>0</v>
      </c>
      <c r="L239" s="50">
        <v>0</v>
      </c>
      <c r="M239" s="66">
        <f t="shared" si="32"/>
        <v>0</v>
      </c>
      <c r="N239" s="50"/>
      <c r="O239" s="50"/>
      <c r="P239" s="66">
        <f t="shared" si="33"/>
        <v>0</v>
      </c>
      <c r="Q239" s="65">
        <v>1</v>
      </c>
      <c r="R239" s="65">
        <v>150</v>
      </c>
      <c r="S239" s="66">
        <f t="shared" si="34"/>
        <v>37.5</v>
      </c>
      <c r="T239" s="65">
        <v>2</v>
      </c>
      <c r="U239" s="110">
        <v>120</v>
      </c>
      <c r="V239" s="66">
        <f t="shared" si="35"/>
        <v>30</v>
      </c>
      <c r="W239" s="110">
        <v>0</v>
      </c>
      <c r="X239" s="110">
        <v>100</v>
      </c>
      <c r="Y239" s="66">
        <f t="shared" si="36"/>
        <v>25</v>
      </c>
      <c r="Z239" s="110">
        <v>38</v>
      </c>
      <c r="AA239" s="110">
        <v>2135</v>
      </c>
      <c r="AB239" s="66">
        <f t="shared" si="37"/>
        <v>533.75</v>
      </c>
      <c r="AC239" s="65">
        <v>9</v>
      </c>
      <c r="AD239" s="110">
        <v>1060</v>
      </c>
      <c r="AE239" s="66">
        <f t="shared" si="38"/>
        <v>265</v>
      </c>
      <c r="AF239" s="110">
        <v>19</v>
      </c>
      <c r="AG239" s="110">
        <v>1295</v>
      </c>
      <c r="AH239" s="270">
        <f t="shared" si="39"/>
        <v>323.75</v>
      </c>
    </row>
    <row r="240" spans="1:34">
      <c r="A240" s="141"/>
      <c r="B240" s="48" t="s">
        <v>758</v>
      </c>
      <c r="C240" s="49" t="s">
        <v>759</v>
      </c>
      <c r="D240" s="52" t="str">
        <f>VLOOKUP(B240,Remark!J:L,3,0)</f>
        <v>NLCH</v>
      </c>
      <c r="E240" s="50"/>
      <c r="F240" s="50"/>
      <c r="G240" s="66">
        <f t="shared" si="30"/>
        <v>0</v>
      </c>
      <c r="H240" s="53"/>
      <c r="I240" s="53"/>
      <c r="J240" s="66">
        <f t="shared" si="31"/>
        <v>0</v>
      </c>
      <c r="K240" s="53">
        <v>0</v>
      </c>
      <c r="L240" s="50">
        <v>0</v>
      </c>
      <c r="M240" s="66">
        <f t="shared" si="32"/>
        <v>0</v>
      </c>
      <c r="N240" s="50"/>
      <c r="O240" s="50"/>
      <c r="P240" s="66">
        <f t="shared" si="33"/>
        <v>0</v>
      </c>
      <c r="Q240" s="65">
        <v>5</v>
      </c>
      <c r="R240" s="65">
        <v>495</v>
      </c>
      <c r="S240" s="66">
        <f t="shared" si="34"/>
        <v>123.75</v>
      </c>
      <c r="T240" s="65">
        <v>5</v>
      </c>
      <c r="U240" s="110">
        <v>1110</v>
      </c>
      <c r="V240" s="66">
        <f t="shared" si="35"/>
        <v>277.5</v>
      </c>
      <c r="W240" s="110">
        <v>4</v>
      </c>
      <c r="X240" s="110">
        <v>755</v>
      </c>
      <c r="Y240" s="66">
        <f t="shared" si="36"/>
        <v>188.75</v>
      </c>
      <c r="Z240" s="110">
        <v>17</v>
      </c>
      <c r="AA240" s="110">
        <v>1480</v>
      </c>
      <c r="AB240" s="66">
        <f t="shared" si="37"/>
        <v>370</v>
      </c>
      <c r="AC240" s="65">
        <v>7</v>
      </c>
      <c r="AD240" s="110">
        <v>540</v>
      </c>
      <c r="AE240" s="66">
        <f t="shared" si="38"/>
        <v>135</v>
      </c>
      <c r="AF240" s="110">
        <v>12</v>
      </c>
      <c r="AG240" s="110">
        <v>1385</v>
      </c>
      <c r="AH240" s="270">
        <f t="shared" si="39"/>
        <v>346.25</v>
      </c>
    </row>
    <row r="241" spans="1:34">
      <c r="A241" s="142"/>
      <c r="B241" s="48" t="s">
        <v>760</v>
      </c>
      <c r="C241" s="49" t="s">
        <v>761</v>
      </c>
      <c r="D241" s="52" t="str">
        <f>VLOOKUP(B241,Remark!J:L,3,0)</f>
        <v>Kerry</v>
      </c>
      <c r="E241" s="50"/>
      <c r="F241" s="50"/>
      <c r="G241" s="66">
        <f t="shared" si="30"/>
        <v>0</v>
      </c>
      <c r="H241" s="53"/>
      <c r="I241" s="53"/>
      <c r="J241" s="66">
        <f t="shared" si="31"/>
        <v>0</v>
      </c>
      <c r="K241" s="53">
        <v>0</v>
      </c>
      <c r="L241" s="50">
        <v>0</v>
      </c>
      <c r="M241" s="66">
        <f t="shared" si="32"/>
        <v>0</v>
      </c>
      <c r="N241" s="50"/>
      <c r="O241" s="50"/>
      <c r="P241" s="66">
        <f t="shared" si="33"/>
        <v>0</v>
      </c>
      <c r="Q241" s="65">
        <v>28</v>
      </c>
      <c r="R241" s="65">
        <v>3735</v>
      </c>
      <c r="S241" s="66">
        <f t="shared" si="34"/>
        <v>933.75</v>
      </c>
      <c r="T241" s="65">
        <v>15</v>
      </c>
      <c r="U241" s="110">
        <v>2545</v>
      </c>
      <c r="V241" s="66">
        <f t="shared" si="35"/>
        <v>636.25</v>
      </c>
      <c r="W241" s="110">
        <v>12</v>
      </c>
      <c r="X241" s="110">
        <v>1770</v>
      </c>
      <c r="Y241" s="66">
        <f t="shared" si="36"/>
        <v>442.5</v>
      </c>
      <c r="Z241" s="110">
        <v>28</v>
      </c>
      <c r="AA241" s="110">
        <v>3870</v>
      </c>
      <c r="AB241" s="66">
        <f t="shared" si="37"/>
        <v>967.5</v>
      </c>
      <c r="AC241" s="65">
        <v>17</v>
      </c>
      <c r="AD241" s="110">
        <v>1800</v>
      </c>
      <c r="AE241" s="66">
        <f t="shared" si="38"/>
        <v>450</v>
      </c>
      <c r="AF241" s="110">
        <v>39</v>
      </c>
      <c r="AG241" s="110">
        <v>4430</v>
      </c>
      <c r="AH241" s="270">
        <f t="shared" si="39"/>
        <v>1107.5</v>
      </c>
    </row>
    <row r="242" spans="1:34">
      <c r="A242" s="141"/>
      <c r="B242" s="48" t="s">
        <v>762</v>
      </c>
      <c r="C242" s="49" t="s">
        <v>763</v>
      </c>
      <c r="D242" s="52" t="str">
        <f>VLOOKUP(B242,Remark!J:L,3,0)</f>
        <v>TPLU</v>
      </c>
      <c r="E242" s="50"/>
      <c r="F242" s="50"/>
      <c r="G242" s="66">
        <f t="shared" si="30"/>
        <v>0</v>
      </c>
      <c r="H242" s="53"/>
      <c r="I242" s="53"/>
      <c r="J242" s="66">
        <f t="shared" si="31"/>
        <v>0</v>
      </c>
      <c r="K242" s="53">
        <v>0</v>
      </c>
      <c r="L242" s="50">
        <v>0</v>
      </c>
      <c r="M242" s="66">
        <f t="shared" si="32"/>
        <v>0</v>
      </c>
      <c r="N242" s="50"/>
      <c r="O242" s="50"/>
      <c r="P242" s="66">
        <f t="shared" si="33"/>
        <v>0</v>
      </c>
      <c r="Q242" s="65">
        <v>0</v>
      </c>
      <c r="R242" s="65">
        <v>0</v>
      </c>
      <c r="S242" s="66">
        <f t="shared" si="34"/>
        <v>0</v>
      </c>
      <c r="T242" s="65">
        <v>4</v>
      </c>
      <c r="U242" s="110">
        <v>800</v>
      </c>
      <c r="V242" s="66">
        <f t="shared" si="35"/>
        <v>200</v>
      </c>
      <c r="W242" s="110">
        <v>1</v>
      </c>
      <c r="X242" s="110">
        <v>80</v>
      </c>
      <c r="Y242" s="66">
        <f t="shared" si="36"/>
        <v>20</v>
      </c>
      <c r="Z242" s="110">
        <v>1</v>
      </c>
      <c r="AA242" s="110">
        <v>250</v>
      </c>
      <c r="AB242" s="66">
        <f t="shared" si="37"/>
        <v>62.5</v>
      </c>
      <c r="AC242" s="65">
        <v>11</v>
      </c>
      <c r="AD242" s="110">
        <v>930</v>
      </c>
      <c r="AE242" s="66">
        <f t="shared" si="38"/>
        <v>232.5</v>
      </c>
      <c r="AF242" s="110">
        <v>3</v>
      </c>
      <c r="AG242" s="110">
        <v>365</v>
      </c>
      <c r="AH242" s="270">
        <f t="shared" si="39"/>
        <v>91.25</v>
      </c>
    </row>
    <row r="243" spans="1:34">
      <c r="A243" s="141"/>
      <c r="B243" s="48" t="s">
        <v>764</v>
      </c>
      <c r="C243" s="49" t="s">
        <v>765</v>
      </c>
      <c r="D243" s="52" t="str">
        <f>VLOOKUP(B243,Remark!J:L,3,0)</f>
        <v>TPLU</v>
      </c>
      <c r="E243" s="50"/>
      <c r="F243" s="50"/>
      <c r="G243" s="66">
        <f t="shared" si="30"/>
        <v>0</v>
      </c>
      <c r="H243" s="53"/>
      <c r="I243" s="53"/>
      <c r="J243" s="66">
        <f t="shared" si="31"/>
        <v>0</v>
      </c>
      <c r="K243" s="53">
        <v>0</v>
      </c>
      <c r="L243" s="50">
        <v>0</v>
      </c>
      <c r="M243" s="66">
        <f t="shared" si="32"/>
        <v>0</v>
      </c>
      <c r="N243" s="50"/>
      <c r="O243" s="50"/>
      <c r="P243" s="66">
        <f t="shared" si="33"/>
        <v>0</v>
      </c>
      <c r="Q243" s="65">
        <v>10</v>
      </c>
      <c r="R243" s="65">
        <v>895</v>
      </c>
      <c r="S243" s="66">
        <f t="shared" si="34"/>
        <v>223.75</v>
      </c>
      <c r="T243" s="65">
        <v>34</v>
      </c>
      <c r="U243" s="110">
        <v>2500</v>
      </c>
      <c r="V243" s="66">
        <f t="shared" si="35"/>
        <v>625</v>
      </c>
      <c r="W243" s="110">
        <v>30</v>
      </c>
      <c r="X243" s="110">
        <v>2824</v>
      </c>
      <c r="Y243" s="66">
        <f t="shared" si="36"/>
        <v>706</v>
      </c>
      <c r="Z243" s="110">
        <v>37</v>
      </c>
      <c r="AA243" s="110">
        <v>3354</v>
      </c>
      <c r="AB243" s="66">
        <f t="shared" si="37"/>
        <v>838.5</v>
      </c>
      <c r="AC243" s="65">
        <v>49</v>
      </c>
      <c r="AD243" s="110">
        <v>3880</v>
      </c>
      <c r="AE243" s="66">
        <f t="shared" si="38"/>
        <v>970</v>
      </c>
      <c r="AF243" s="110">
        <v>54</v>
      </c>
      <c r="AG243" s="110">
        <v>5045</v>
      </c>
      <c r="AH243" s="270">
        <f t="shared" si="39"/>
        <v>1261.25</v>
      </c>
    </row>
    <row r="244" spans="1:34">
      <c r="A244" s="141"/>
      <c r="B244" s="48" t="s">
        <v>766</v>
      </c>
      <c r="C244" s="49" t="s">
        <v>767</v>
      </c>
      <c r="D244" s="52" t="str">
        <f>VLOOKUP(B244,Remark!J:L,3,0)</f>
        <v>TPLU</v>
      </c>
      <c r="E244" s="50"/>
      <c r="F244" s="50"/>
      <c r="G244" s="66">
        <f t="shared" si="30"/>
        <v>0</v>
      </c>
      <c r="H244" s="53"/>
      <c r="I244" s="53"/>
      <c r="J244" s="66">
        <f t="shared" si="31"/>
        <v>0</v>
      </c>
      <c r="K244" s="53">
        <v>0</v>
      </c>
      <c r="L244" s="50">
        <v>0</v>
      </c>
      <c r="M244" s="66">
        <f t="shared" si="32"/>
        <v>0</v>
      </c>
      <c r="N244" s="50"/>
      <c r="O244" s="50"/>
      <c r="P244" s="66">
        <f t="shared" si="33"/>
        <v>0</v>
      </c>
      <c r="Q244" s="65">
        <v>16</v>
      </c>
      <c r="R244" s="65">
        <v>1375</v>
      </c>
      <c r="S244" s="66">
        <f t="shared" si="34"/>
        <v>343.75</v>
      </c>
      <c r="T244" s="65">
        <v>46</v>
      </c>
      <c r="U244" s="110">
        <v>6325</v>
      </c>
      <c r="V244" s="66">
        <f t="shared" si="35"/>
        <v>1581.25</v>
      </c>
      <c r="W244" s="110">
        <v>52</v>
      </c>
      <c r="X244" s="110">
        <v>5655</v>
      </c>
      <c r="Y244" s="66">
        <f t="shared" si="36"/>
        <v>1413.75</v>
      </c>
      <c r="Z244" s="110">
        <v>68</v>
      </c>
      <c r="AA244" s="110">
        <v>6710</v>
      </c>
      <c r="AB244" s="66">
        <f t="shared" si="37"/>
        <v>1677.5</v>
      </c>
      <c r="AC244" s="65">
        <v>58</v>
      </c>
      <c r="AD244" s="110">
        <v>4905</v>
      </c>
      <c r="AE244" s="66">
        <f t="shared" si="38"/>
        <v>1226.25</v>
      </c>
      <c r="AF244" s="110">
        <v>88</v>
      </c>
      <c r="AG244" s="110">
        <v>8145</v>
      </c>
      <c r="AH244" s="270">
        <f t="shared" si="39"/>
        <v>2036.25</v>
      </c>
    </row>
    <row r="245" spans="1:34">
      <c r="A245" s="141"/>
      <c r="B245" s="48" t="s">
        <v>768</v>
      </c>
      <c r="C245" s="49" t="s">
        <v>769</v>
      </c>
      <c r="D245" s="52" t="str">
        <f>VLOOKUP(B245,Remark!J:L,3,0)</f>
        <v>PINK</v>
      </c>
      <c r="E245" s="50"/>
      <c r="F245" s="50"/>
      <c r="G245" s="66">
        <f t="shared" si="30"/>
        <v>0</v>
      </c>
      <c r="H245" s="53"/>
      <c r="I245" s="53"/>
      <c r="J245" s="66">
        <f t="shared" si="31"/>
        <v>0</v>
      </c>
      <c r="K245" s="53">
        <v>0</v>
      </c>
      <c r="L245" s="50">
        <v>0</v>
      </c>
      <c r="M245" s="66">
        <f t="shared" si="32"/>
        <v>0</v>
      </c>
      <c r="N245" s="50"/>
      <c r="O245" s="50"/>
      <c r="P245" s="66">
        <f t="shared" si="33"/>
        <v>0</v>
      </c>
      <c r="Q245" s="65">
        <v>6</v>
      </c>
      <c r="R245" s="65">
        <v>775</v>
      </c>
      <c r="S245" s="66">
        <f t="shared" si="34"/>
        <v>193.75</v>
      </c>
      <c r="T245" s="65">
        <v>24</v>
      </c>
      <c r="U245" s="110">
        <v>1690</v>
      </c>
      <c r="V245" s="66">
        <f t="shared" si="35"/>
        <v>422.5</v>
      </c>
      <c r="W245" s="110">
        <v>22</v>
      </c>
      <c r="X245" s="110">
        <v>1760</v>
      </c>
      <c r="Y245" s="66">
        <f t="shared" si="36"/>
        <v>440</v>
      </c>
      <c r="Z245" s="110">
        <v>25</v>
      </c>
      <c r="AA245" s="110">
        <v>2000</v>
      </c>
      <c r="AB245" s="66">
        <f t="shared" si="37"/>
        <v>500</v>
      </c>
      <c r="AC245" s="65">
        <v>30</v>
      </c>
      <c r="AD245" s="110">
        <v>3285</v>
      </c>
      <c r="AE245" s="66">
        <f t="shared" si="38"/>
        <v>821.25</v>
      </c>
      <c r="AF245" s="110">
        <v>47</v>
      </c>
      <c r="AG245" s="110">
        <v>4080</v>
      </c>
      <c r="AH245" s="270">
        <f t="shared" si="39"/>
        <v>1020</v>
      </c>
    </row>
    <row r="246" spans="1:34">
      <c r="A246" s="141"/>
      <c r="B246" s="48" t="s">
        <v>770</v>
      </c>
      <c r="C246" s="49" t="s">
        <v>771</v>
      </c>
      <c r="D246" s="52" t="str">
        <f>VLOOKUP(B246,Remark!J:L,3,0)</f>
        <v>TPLU</v>
      </c>
      <c r="E246" s="50"/>
      <c r="F246" s="50"/>
      <c r="G246" s="66">
        <f t="shared" si="30"/>
        <v>0</v>
      </c>
      <c r="H246" s="53"/>
      <c r="I246" s="53"/>
      <c r="J246" s="66">
        <f t="shared" si="31"/>
        <v>0</v>
      </c>
      <c r="K246" s="53">
        <v>0</v>
      </c>
      <c r="L246" s="50">
        <v>0</v>
      </c>
      <c r="M246" s="66">
        <f t="shared" si="32"/>
        <v>0</v>
      </c>
      <c r="N246" s="50"/>
      <c r="O246" s="50"/>
      <c r="P246" s="66">
        <f t="shared" si="33"/>
        <v>0</v>
      </c>
      <c r="Q246" s="65">
        <v>15</v>
      </c>
      <c r="R246" s="65">
        <v>1250</v>
      </c>
      <c r="S246" s="66">
        <f t="shared" si="34"/>
        <v>312.5</v>
      </c>
      <c r="T246" s="65">
        <v>38</v>
      </c>
      <c r="U246" s="110">
        <v>3910</v>
      </c>
      <c r="V246" s="66">
        <f t="shared" si="35"/>
        <v>977.5</v>
      </c>
      <c r="W246" s="110">
        <v>73</v>
      </c>
      <c r="X246" s="110">
        <v>6635</v>
      </c>
      <c r="Y246" s="66">
        <f t="shared" si="36"/>
        <v>1658.75</v>
      </c>
      <c r="Z246" s="110">
        <v>69</v>
      </c>
      <c r="AA246" s="110">
        <v>5020</v>
      </c>
      <c r="AB246" s="66">
        <f t="shared" si="37"/>
        <v>1255</v>
      </c>
      <c r="AC246" s="65">
        <v>78</v>
      </c>
      <c r="AD246" s="110">
        <v>7615</v>
      </c>
      <c r="AE246" s="66">
        <f t="shared" si="38"/>
        <v>1903.75</v>
      </c>
      <c r="AF246" s="110">
        <v>95</v>
      </c>
      <c r="AG246" s="110">
        <v>7855</v>
      </c>
      <c r="AH246" s="270">
        <f t="shared" si="39"/>
        <v>1963.75</v>
      </c>
    </row>
    <row r="247" spans="1:34">
      <c r="A247" s="141"/>
      <c r="B247" s="48" t="s">
        <v>772</v>
      </c>
      <c r="C247" s="49" t="s">
        <v>773</v>
      </c>
      <c r="D247" s="52" t="str">
        <f>VLOOKUP(B247,Remark!J:L,3,0)</f>
        <v>SUKS</v>
      </c>
      <c r="E247" s="50"/>
      <c r="F247" s="50"/>
      <c r="G247" s="66">
        <f t="shared" si="30"/>
        <v>0</v>
      </c>
      <c r="H247" s="53"/>
      <c r="I247" s="53"/>
      <c r="J247" s="66">
        <f t="shared" si="31"/>
        <v>0</v>
      </c>
      <c r="K247" s="53">
        <v>0</v>
      </c>
      <c r="L247" s="50">
        <v>0</v>
      </c>
      <c r="M247" s="66">
        <f t="shared" si="32"/>
        <v>0</v>
      </c>
      <c r="N247" s="50"/>
      <c r="O247" s="50"/>
      <c r="P247" s="66">
        <f t="shared" si="33"/>
        <v>0</v>
      </c>
      <c r="Q247" s="65">
        <v>37</v>
      </c>
      <c r="R247" s="65">
        <v>3145</v>
      </c>
      <c r="S247" s="66">
        <f t="shared" si="34"/>
        <v>786.25</v>
      </c>
      <c r="T247" s="65">
        <v>14</v>
      </c>
      <c r="U247" s="110">
        <v>905</v>
      </c>
      <c r="V247" s="66">
        <f t="shared" si="35"/>
        <v>226.25</v>
      </c>
      <c r="W247" s="110">
        <v>22</v>
      </c>
      <c r="X247" s="110">
        <v>1830</v>
      </c>
      <c r="Y247" s="66">
        <f t="shared" si="36"/>
        <v>457.5</v>
      </c>
      <c r="Z247" s="110">
        <v>6</v>
      </c>
      <c r="AA247" s="110">
        <v>710</v>
      </c>
      <c r="AB247" s="66">
        <f t="shared" si="37"/>
        <v>177.5</v>
      </c>
      <c r="AC247" s="65">
        <v>0</v>
      </c>
      <c r="AD247" s="110">
        <v>0</v>
      </c>
      <c r="AE247" s="66">
        <f t="shared" si="38"/>
        <v>0</v>
      </c>
      <c r="AF247" s="110">
        <v>0</v>
      </c>
      <c r="AG247" s="110">
        <v>0</v>
      </c>
      <c r="AH247" s="270">
        <f t="shared" si="39"/>
        <v>0</v>
      </c>
    </row>
    <row r="248" spans="1:34">
      <c r="A248" s="141"/>
      <c r="B248" s="48" t="s">
        <v>1082</v>
      </c>
      <c r="C248" s="49" t="s">
        <v>1083</v>
      </c>
      <c r="D248" s="52" t="str">
        <f>VLOOKUP(B248,Remark!J:L,3,0)</f>
        <v>TPLU</v>
      </c>
      <c r="E248" s="50"/>
      <c r="F248" s="50"/>
      <c r="G248" s="66">
        <f t="shared" si="30"/>
        <v>0</v>
      </c>
      <c r="H248" s="53"/>
      <c r="I248" s="53"/>
      <c r="J248" s="66">
        <f t="shared" si="31"/>
        <v>0</v>
      </c>
      <c r="K248" s="53"/>
      <c r="L248" s="50"/>
      <c r="M248" s="66">
        <f t="shared" si="32"/>
        <v>0</v>
      </c>
      <c r="N248" s="50"/>
      <c r="O248" s="50"/>
      <c r="P248" s="66">
        <f t="shared" si="33"/>
        <v>0</v>
      </c>
      <c r="Q248" s="65">
        <v>0</v>
      </c>
      <c r="R248" s="65">
        <v>0</v>
      </c>
      <c r="S248" s="66">
        <f t="shared" si="34"/>
        <v>0</v>
      </c>
      <c r="T248" s="65">
        <v>7</v>
      </c>
      <c r="U248" s="110">
        <v>1305</v>
      </c>
      <c r="V248" s="66">
        <f t="shared" si="35"/>
        <v>326.25</v>
      </c>
      <c r="W248" s="110">
        <v>35</v>
      </c>
      <c r="X248" s="110">
        <v>4485</v>
      </c>
      <c r="Y248" s="66">
        <f t="shared" si="36"/>
        <v>1121.25</v>
      </c>
      <c r="Z248" s="110">
        <v>32</v>
      </c>
      <c r="AA248" s="110">
        <v>4130</v>
      </c>
      <c r="AB248" s="66">
        <f t="shared" si="37"/>
        <v>1032.5</v>
      </c>
      <c r="AC248" s="65">
        <v>22</v>
      </c>
      <c r="AD248" s="110">
        <v>2570</v>
      </c>
      <c r="AE248" s="66">
        <f t="shared" si="38"/>
        <v>642.5</v>
      </c>
      <c r="AF248" s="110">
        <v>41</v>
      </c>
      <c r="AG248" s="110">
        <v>4625</v>
      </c>
      <c r="AH248" s="270">
        <f t="shared" si="39"/>
        <v>1156.25</v>
      </c>
    </row>
    <row r="249" spans="1:34">
      <c r="A249" s="141"/>
      <c r="B249" s="48" t="s">
        <v>774</v>
      </c>
      <c r="C249" s="49" t="s">
        <v>775</v>
      </c>
      <c r="D249" s="52" t="str">
        <f>VLOOKUP(B249,Remark!J:L,3,0)</f>
        <v>SUKS</v>
      </c>
      <c r="E249" s="50"/>
      <c r="F249" s="50"/>
      <c r="G249" s="66">
        <f t="shared" si="30"/>
        <v>0</v>
      </c>
      <c r="H249" s="53"/>
      <c r="I249" s="53"/>
      <c r="J249" s="66">
        <f t="shared" si="31"/>
        <v>0</v>
      </c>
      <c r="K249" s="53">
        <v>0</v>
      </c>
      <c r="L249" s="50">
        <v>0</v>
      </c>
      <c r="M249" s="66">
        <f t="shared" si="32"/>
        <v>0</v>
      </c>
      <c r="N249" s="50"/>
      <c r="O249" s="50"/>
      <c r="P249" s="66">
        <f t="shared" si="33"/>
        <v>0</v>
      </c>
      <c r="Q249" s="65">
        <v>0</v>
      </c>
      <c r="R249" s="65">
        <v>0</v>
      </c>
      <c r="S249" s="66">
        <f t="shared" si="34"/>
        <v>0</v>
      </c>
      <c r="T249" s="65">
        <v>0</v>
      </c>
      <c r="U249" s="110">
        <v>0</v>
      </c>
      <c r="V249" s="66">
        <f t="shared" si="35"/>
        <v>0</v>
      </c>
      <c r="W249" s="110">
        <v>0</v>
      </c>
      <c r="X249" s="110">
        <v>0</v>
      </c>
      <c r="Y249" s="66">
        <f t="shared" si="36"/>
        <v>0</v>
      </c>
      <c r="Z249" s="110">
        <v>0</v>
      </c>
      <c r="AA249" s="110">
        <v>0</v>
      </c>
      <c r="AB249" s="66">
        <f t="shared" si="37"/>
        <v>0</v>
      </c>
      <c r="AC249" s="65">
        <v>0</v>
      </c>
      <c r="AD249" s="110">
        <v>0</v>
      </c>
      <c r="AE249" s="66">
        <f t="shared" si="38"/>
        <v>0</v>
      </c>
      <c r="AF249" s="110">
        <v>0</v>
      </c>
      <c r="AG249" s="110">
        <v>0</v>
      </c>
      <c r="AH249" s="270">
        <f t="shared" si="39"/>
        <v>0</v>
      </c>
    </row>
    <row r="250" spans="1:34">
      <c r="A250" s="141"/>
      <c r="B250" s="48" t="s">
        <v>776</v>
      </c>
      <c r="C250" s="49" t="s">
        <v>777</v>
      </c>
      <c r="D250" s="52" t="str">
        <f>VLOOKUP(B250,Remark!J:L,3,0)</f>
        <v>SUKS</v>
      </c>
      <c r="E250" s="50"/>
      <c r="F250" s="50"/>
      <c r="G250" s="66">
        <f t="shared" si="30"/>
        <v>0</v>
      </c>
      <c r="H250" s="53"/>
      <c r="I250" s="53"/>
      <c r="J250" s="66">
        <f t="shared" si="31"/>
        <v>0</v>
      </c>
      <c r="K250" s="53">
        <v>0</v>
      </c>
      <c r="L250" s="50">
        <v>0</v>
      </c>
      <c r="M250" s="66">
        <f t="shared" si="32"/>
        <v>0</v>
      </c>
      <c r="N250" s="50"/>
      <c r="O250" s="50"/>
      <c r="P250" s="66">
        <f t="shared" si="33"/>
        <v>0</v>
      </c>
      <c r="Q250" s="65">
        <v>7</v>
      </c>
      <c r="R250" s="65">
        <v>1310</v>
      </c>
      <c r="S250" s="66">
        <f t="shared" si="34"/>
        <v>327.5</v>
      </c>
      <c r="T250" s="65">
        <v>3</v>
      </c>
      <c r="U250" s="110">
        <v>440</v>
      </c>
      <c r="V250" s="66">
        <f t="shared" si="35"/>
        <v>110</v>
      </c>
      <c r="W250" s="110">
        <v>6</v>
      </c>
      <c r="X250" s="110">
        <v>870</v>
      </c>
      <c r="Y250" s="66">
        <f t="shared" si="36"/>
        <v>217.5</v>
      </c>
      <c r="Z250" s="110">
        <v>11</v>
      </c>
      <c r="AA250" s="110">
        <v>1005</v>
      </c>
      <c r="AB250" s="66">
        <f t="shared" si="37"/>
        <v>251.25</v>
      </c>
      <c r="AC250" s="65">
        <v>4</v>
      </c>
      <c r="AD250" s="110">
        <v>240</v>
      </c>
      <c r="AE250" s="66">
        <f t="shared" si="38"/>
        <v>60</v>
      </c>
      <c r="AF250" s="110">
        <v>5</v>
      </c>
      <c r="AG250" s="110">
        <v>435</v>
      </c>
      <c r="AH250" s="270">
        <f t="shared" si="39"/>
        <v>108.75</v>
      </c>
    </row>
    <row r="251" spans="1:34">
      <c r="A251" s="145"/>
      <c r="B251" s="48" t="s">
        <v>778</v>
      </c>
      <c r="C251" s="49" t="s">
        <v>779</v>
      </c>
      <c r="D251" s="52" t="str">
        <f>VLOOKUP(B251,Remark!J:L,3,0)</f>
        <v>SUKS</v>
      </c>
      <c r="E251" s="50"/>
      <c r="F251" s="50"/>
      <c r="G251" s="66">
        <f t="shared" si="30"/>
        <v>0</v>
      </c>
      <c r="H251" s="53"/>
      <c r="I251" s="53"/>
      <c r="J251" s="66">
        <f t="shared" si="31"/>
        <v>0</v>
      </c>
      <c r="K251" s="53">
        <v>0</v>
      </c>
      <c r="L251" s="50">
        <v>0</v>
      </c>
      <c r="M251" s="66">
        <f t="shared" si="32"/>
        <v>0</v>
      </c>
      <c r="N251" s="50"/>
      <c r="O251" s="50"/>
      <c r="P251" s="66">
        <f t="shared" si="33"/>
        <v>0</v>
      </c>
      <c r="Q251" s="65">
        <v>8</v>
      </c>
      <c r="R251" s="65">
        <v>745</v>
      </c>
      <c r="S251" s="66">
        <f t="shared" si="34"/>
        <v>186.25</v>
      </c>
      <c r="T251" s="65">
        <v>8</v>
      </c>
      <c r="U251" s="110">
        <v>790</v>
      </c>
      <c r="V251" s="66">
        <f t="shared" si="35"/>
        <v>197.5</v>
      </c>
      <c r="W251" s="110">
        <v>12</v>
      </c>
      <c r="X251" s="110">
        <v>2490</v>
      </c>
      <c r="Y251" s="66">
        <f t="shared" si="36"/>
        <v>622.5</v>
      </c>
      <c r="Z251" s="110">
        <v>30</v>
      </c>
      <c r="AA251" s="110">
        <v>2880</v>
      </c>
      <c r="AB251" s="66">
        <f t="shared" si="37"/>
        <v>720</v>
      </c>
      <c r="AC251" s="65">
        <v>22</v>
      </c>
      <c r="AD251" s="110">
        <v>2220</v>
      </c>
      <c r="AE251" s="66">
        <f t="shared" si="38"/>
        <v>555</v>
      </c>
      <c r="AF251" s="110">
        <v>47</v>
      </c>
      <c r="AG251" s="110">
        <v>4755</v>
      </c>
      <c r="AH251" s="270">
        <f t="shared" si="39"/>
        <v>1188.75</v>
      </c>
    </row>
    <row r="252" spans="1:34">
      <c r="A252" s="145"/>
      <c r="B252" s="48" t="s">
        <v>780</v>
      </c>
      <c r="C252" s="49" t="s">
        <v>781</v>
      </c>
      <c r="D252" s="52" t="str">
        <f>VLOOKUP(B252,Remark!J:L,3,0)</f>
        <v>SUKS</v>
      </c>
      <c r="E252" s="50"/>
      <c r="F252" s="50"/>
      <c r="G252" s="66">
        <f t="shared" si="30"/>
        <v>0</v>
      </c>
      <c r="H252" s="53"/>
      <c r="I252" s="53"/>
      <c r="J252" s="66">
        <f t="shared" si="31"/>
        <v>0</v>
      </c>
      <c r="K252" s="53">
        <v>0</v>
      </c>
      <c r="L252" s="50">
        <v>0</v>
      </c>
      <c r="M252" s="66">
        <f t="shared" si="32"/>
        <v>0</v>
      </c>
      <c r="N252" s="50"/>
      <c r="O252" s="50"/>
      <c r="P252" s="66">
        <f t="shared" si="33"/>
        <v>0</v>
      </c>
      <c r="Q252" s="65">
        <v>26</v>
      </c>
      <c r="R252" s="65">
        <v>2410</v>
      </c>
      <c r="S252" s="66">
        <f t="shared" si="34"/>
        <v>602.5</v>
      </c>
      <c r="T252" s="65">
        <v>80</v>
      </c>
      <c r="U252" s="110">
        <v>9980</v>
      </c>
      <c r="V252" s="66">
        <f t="shared" si="35"/>
        <v>2495</v>
      </c>
      <c r="W252" s="110">
        <v>130</v>
      </c>
      <c r="X252" s="110">
        <v>10795</v>
      </c>
      <c r="Y252" s="66">
        <f t="shared" si="36"/>
        <v>2698.75</v>
      </c>
      <c r="Z252" s="110">
        <v>197</v>
      </c>
      <c r="AA252" s="110">
        <v>20915</v>
      </c>
      <c r="AB252" s="66">
        <f t="shared" si="37"/>
        <v>5228.75</v>
      </c>
      <c r="AC252" s="65">
        <v>221</v>
      </c>
      <c r="AD252" s="110">
        <v>19200</v>
      </c>
      <c r="AE252" s="66">
        <f t="shared" si="38"/>
        <v>4800</v>
      </c>
      <c r="AF252" s="110">
        <v>298</v>
      </c>
      <c r="AG252" s="110">
        <v>22820</v>
      </c>
      <c r="AH252" s="270">
        <f t="shared" si="39"/>
        <v>5705</v>
      </c>
    </row>
    <row r="253" spans="1:34">
      <c r="A253" s="141"/>
      <c r="B253" s="48" t="s">
        <v>782</v>
      </c>
      <c r="C253" s="49" t="s">
        <v>783</v>
      </c>
      <c r="D253" s="52" t="str">
        <f>VLOOKUP(B253,Remark!J:L,3,0)</f>
        <v>Kerry</v>
      </c>
      <c r="E253" s="50"/>
      <c r="F253" s="50"/>
      <c r="G253" s="66">
        <f t="shared" si="30"/>
        <v>0</v>
      </c>
      <c r="H253" s="53"/>
      <c r="I253" s="53"/>
      <c r="J253" s="66">
        <f t="shared" si="31"/>
        <v>0</v>
      </c>
      <c r="K253" s="53">
        <v>0</v>
      </c>
      <c r="L253" s="50">
        <v>0</v>
      </c>
      <c r="M253" s="66">
        <f t="shared" si="32"/>
        <v>0</v>
      </c>
      <c r="N253" s="50"/>
      <c r="O253" s="50"/>
      <c r="P253" s="66">
        <f t="shared" si="33"/>
        <v>0</v>
      </c>
      <c r="Q253" s="65">
        <v>14</v>
      </c>
      <c r="R253" s="65">
        <v>1660</v>
      </c>
      <c r="S253" s="66">
        <f t="shared" si="34"/>
        <v>415</v>
      </c>
      <c r="T253" s="65">
        <v>59</v>
      </c>
      <c r="U253" s="110">
        <v>8070</v>
      </c>
      <c r="V253" s="66">
        <f t="shared" si="35"/>
        <v>2017.5</v>
      </c>
      <c r="W253" s="110">
        <v>20</v>
      </c>
      <c r="X253" s="110">
        <v>8505</v>
      </c>
      <c r="Y253" s="66">
        <f t="shared" si="36"/>
        <v>2126.25</v>
      </c>
      <c r="Z253" s="110">
        <v>78</v>
      </c>
      <c r="AA253" s="110">
        <v>7625</v>
      </c>
      <c r="AB253" s="66">
        <f t="shared" si="37"/>
        <v>1906.25</v>
      </c>
      <c r="AC253" s="65">
        <v>93</v>
      </c>
      <c r="AD253" s="110">
        <v>10550</v>
      </c>
      <c r="AE253" s="66">
        <f t="shared" si="38"/>
        <v>2637.5</v>
      </c>
      <c r="AF253" s="110">
        <v>145</v>
      </c>
      <c r="AG253" s="110">
        <v>13750</v>
      </c>
      <c r="AH253" s="270">
        <f t="shared" si="39"/>
        <v>3437.5</v>
      </c>
    </row>
    <row r="254" spans="1:34">
      <c r="A254" s="141"/>
      <c r="B254" s="48" t="s">
        <v>784</v>
      </c>
      <c r="C254" s="49" t="s">
        <v>785</v>
      </c>
      <c r="D254" s="52" t="str">
        <f>VLOOKUP(B254,Remark!J:L,3,0)</f>
        <v>Kerry</v>
      </c>
      <c r="E254" s="50"/>
      <c r="F254" s="50"/>
      <c r="G254" s="66">
        <f t="shared" si="30"/>
        <v>0</v>
      </c>
      <c r="H254" s="53"/>
      <c r="I254" s="53"/>
      <c r="J254" s="66">
        <f t="shared" si="31"/>
        <v>0</v>
      </c>
      <c r="K254" s="53">
        <v>0</v>
      </c>
      <c r="L254" s="50">
        <v>0</v>
      </c>
      <c r="M254" s="66">
        <f t="shared" si="32"/>
        <v>0</v>
      </c>
      <c r="N254" s="50"/>
      <c r="O254" s="50"/>
      <c r="P254" s="66">
        <f t="shared" si="33"/>
        <v>0</v>
      </c>
      <c r="Q254" s="65">
        <v>5</v>
      </c>
      <c r="R254" s="65">
        <v>300</v>
      </c>
      <c r="S254" s="66">
        <f t="shared" si="34"/>
        <v>75</v>
      </c>
      <c r="T254" s="65">
        <v>8</v>
      </c>
      <c r="U254" s="110">
        <v>1120</v>
      </c>
      <c r="V254" s="66">
        <f t="shared" si="35"/>
        <v>280</v>
      </c>
      <c r="W254" s="110">
        <v>11</v>
      </c>
      <c r="X254" s="110">
        <v>1235</v>
      </c>
      <c r="Y254" s="66">
        <f t="shared" si="36"/>
        <v>308.75</v>
      </c>
      <c r="Z254" s="110">
        <v>17</v>
      </c>
      <c r="AA254" s="110">
        <v>2000</v>
      </c>
      <c r="AB254" s="66">
        <f t="shared" si="37"/>
        <v>500</v>
      </c>
      <c r="AC254" s="65">
        <v>24</v>
      </c>
      <c r="AD254" s="110">
        <v>2130</v>
      </c>
      <c r="AE254" s="66">
        <f t="shared" si="38"/>
        <v>532.5</v>
      </c>
      <c r="AF254" s="110">
        <v>33</v>
      </c>
      <c r="AG254" s="110">
        <v>3440</v>
      </c>
      <c r="AH254" s="270">
        <f t="shared" si="39"/>
        <v>860</v>
      </c>
    </row>
    <row r="255" spans="1:34">
      <c r="A255" s="141"/>
      <c r="B255" s="48" t="s">
        <v>786</v>
      </c>
      <c r="C255" s="49" t="s">
        <v>787</v>
      </c>
      <c r="D255" s="52" t="str">
        <f>VLOOKUP(B255,Remark!J:L,3,0)</f>
        <v>HPPY</v>
      </c>
      <c r="E255" s="50"/>
      <c r="F255" s="50"/>
      <c r="G255" s="66">
        <f t="shared" si="30"/>
        <v>0</v>
      </c>
      <c r="H255" s="53"/>
      <c r="I255" s="53"/>
      <c r="J255" s="66">
        <f t="shared" si="31"/>
        <v>0</v>
      </c>
      <c r="K255" s="53">
        <v>0</v>
      </c>
      <c r="L255" s="50">
        <v>0</v>
      </c>
      <c r="M255" s="66">
        <f t="shared" si="32"/>
        <v>0</v>
      </c>
      <c r="N255" s="50"/>
      <c r="O255" s="50"/>
      <c r="P255" s="66">
        <f t="shared" si="33"/>
        <v>0</v>
      </c>
      <c r="Q255" s="65">
        <v>31</v>
      </c>
      <c r="R255" s="65">
        <v>2255</v>
      </c>
      <c r="S255" s="66">
        <f t="shared" si="34"/>
        <v>563.75</v>
      </c>
      <c r="T255" s="65">
        <v>35</v>
      </c>
      <c r="U255" s="110">
        <v>2975</v>
      </c>
      <c r="V255" s="66">
        <f t="shared" si="35"/>
        <v>743.75</v>
      </c>
      <c r="W255" s="110">
        <v>17</v>
      </c>
      <c r="X255" s="110">
        <v>3885</v>
      </c>
      <c r="Y255" s="66">
        <f t="shared" si="36"/>
        <v>971.25</v>
      </c>
      <c r="Z255" s="110">
        <v>35</v>
      </c>
      <c r="AA255" s="110">
        <v>3130</v>
      </c>
      <c r="AB255" s="66">
        <f t="shared" si="37"/>
        <v>782.5</v>
      </c>
      <c r="AC255" s="65">
        <v>37</v>
      </c>
      <c r="AD255" s="110">
        <v>3365</v>
      </c>
      <c r="AE255" s="66">
        <f t="shared" si="38"/>
        <v>841.25</v>
      </c>
      <c r="AF255" s="110">
        <v>40</v>
      </c>
      <c r="AG255" s="110">
        <v>3620</v>
      </c>
      <c r="AH255" s="270">
        <f t="shared" si="39"/>
        <v>905</v>
      </c>
    </row>
    <row r="256" spans="1:34">
      <c r="A256" s="141"/>
      <c r="B256" s="48" t="s">
        <v>788</v>
      </c>
      <c r="C256" s="49" t="s">
        <v>789</v>
      </c>
      <c r="D256" s="52" t="str">
        <f>VLOOKUP(B256,Remark!J:L,3,0)</f>
        <v>HPPY</v>
      </c>
      <c r="E256" s="50"/>
      <c r="F256" s="50"/>
      <c r="G256" s="66">
        <f t="shared" si="30"/>
        <v>0</v>
      </c>
      <c r="H256" s="53"/>
      <c r="I256" s="53"/>
      <c r="J256" s="66">
        <f t="shared" si="31"/>
        <v>0</v>
      </c>
      <c r="K256" s="53">
        <v>0</v>
      </c>
      <c r="L256" s="50">
        <v>0</v>
      </c>
      <c r="M256" s="66">
        <f t="shared" si="32"/>
        <v>0</v>
      </c>
      <c r="N256" s="50"/>
      <c r="O256" s="50"/>
      <c r="P256" s="66">
        <f t="shared" si="33"/>
        <v>0</v>
      </c>
      <c r="Q256" s="65">
        <v>102</v>
      </c>
      <c r="R256" s="65">
        <v>8545</v>
      </c>
      <c r="S256" s="66">
        <f t="shared" si="34"/>
        <v>2136.25</v>
      </c>
      <c r="T256" s="65">
        <v>220</v>
      </c>
      <c r="U256" s="110">
        <v>16910</v>
      </c>
      <c r="V256" s="66">
        <f t="shared" si="35"/>
        <v>4227.5</v>
      </c>
      <c r="W256" s="110">
        <v>169</v>
      </c>
      <c r="X256" s="110">
        <v>12840</v>
      </c>
      <c r="Y256" s="66">
        <f t="shared" si="36"/>
        <v>3210</v>
      </c>
      <c r="Z256" s="110">
        <v>234</v>
      </c>
      <c r="AA256" s="110">
        <v>19955</v>
      </c>
      <c r="AB256" s="66">
        <f t="shared" si="37"/>
        <v>4988.75</v>
      </c>
      <c r="AC256" s="65">
        <v>196</v>
      </c>
      <c r="AD256" s="110">
        <v>15870</v>
      </c>
      <c r="AE256" s="66">
        <f t="shared" si="38"/>
        <v>3967.5</v>
      </c>
      <c r="AF256" s="110">
        <v>235</v>
      </c>
      <c r="AG256" s="110">
        <v>19555</v>
      </c>
      <c r="AH256" s="270">
        <f t="shared" si="39"/>
        <v>4888.75</v>
      </c>
    </row>
    <row r="257" spans="1:34">
      <c r="A257" s="141"/>
      <c r="B257" s="48" t="s">
        <v>790</v>
      </c>
      <c r="C257" s="49" t="s">
        <v>791</v>
      </c>
      <c r="D257" s="52" t="str">
        <f>VLOOKUP(B257,Remark!J:L,3,0)</f>
        <v>HPPY</v>
      </c>
      <c r="E257" s="50"/>
      <c r="F257" s="50"/>
      <c r="G257" s="66">
        <f t="shared" si="30"/>
        <v>0</v>
      </c>
      <c r="H257" s="53"/>
      <c r="I257" s="53"/>
      <c r="J257" s="66">
        <f t="shared" si="31"/>
        <v>0</v>
      </c>
      <c r="K257" s="53">
        <v>0</v>
      </c>
      <c r="L257" s="50">
        <v>0</v>
      </c>
      <c r="M257" s="66">
        <f t="shared" si="32"/>
        <v>0</v>
      </c>
      <c r="N257" s="50"/>
      <c r="O257" s="50"/>
      <c r="P257" s="66">
        <f t="shared" si="33"/>
        <v>0</v>
      </c>
      <c r="Q257" s="65">
        <v>107</v>
      </c>
      <c r="R257" s="65">
        <v>9095</v>
      </c>
      <c r="S257" s="66">
        <f t="shared" si="34"/>
        <v>2273.75</v>
      </c>
      <c r="T257" s="65">
        <v>105</v>
      </c>
      <c r="U257" s="110">
        <v>11075</v>
      </c>
      <c r="V257" s="66">
        <f t="shared" si="35"/>
        <v>2768.75</v>
      </c>
      <c r="W257" s="110">
        <v>43</v>
      </c>
      <c r="X257" s="110">
        <v>12940</v>
      </c>
      <c r="Y257" s="66">
        <f t="shared" si="36"/>
        <v>3235</v>
      </c>
      <c r="Z257" s="110">
        <v>232</v>
      </c>
      <c r="AA257" s="110">
        <v>20415</v>
      </c>
      <c r="AB257" s="66">
        <f t="shared" si="37"/>
        <v>5103.75</v>
      </c>
      <c r="AC257" s="65">
        <v>170</v>
      </c>
      <c r="AD257" s="110">
        <v>14880</v>
      </c>
      <c r="AE257" s="66">
        <f t="shared" si="38"/>
        <v>3720</v>
      </c>
      <c r="AF257" s="110">
        <v>291</v>
      </c>
      <c r="AG257" s="110">
        <v>27290</v>
      </c>
      <c r="AH257" s="270">
        <f t="shared" si="39"/>
        <v>6822.5</v>
      </c>
    </row>
    <row r="258" spans="1:34">
      <c r="A258" s="141"/>
      <c r="B258" s="48" t="s">
        <v>792</v>
      </c>
      <c r="C258" s="49" t="s">
        <v>793</v>
      </c>
      <c r="D258" s="52" t="str">
        <f>VLOOKUP(B258,Remark!J:L,3,0)</f>
        <v>HPPY</v>
      </c>
      <c r="E258" s="50"/>
      <c r="F258" s="50"/>
      <c r="G258" s="66">
        <f t="shared" si="30"/>
        <v>0</v>
      </c>
      <c r="H258" s="53"/>
      <c r="I258" s="53"/>
      <c r="J258" s="66">
        <f t="shared" si="31"/>
        <v>0</v>
      </c>
      <c r="K258" s="53">
        <v>0</v>
      </c>
      <c r="L258" s="50">
        <v>0</v>
      </c>
      <c r="M258" s="66">
        <f t="shared" si="32"/>
        <v>0</v>
      </c>
      <c r="N258" s="50"/>
      <c r="O258" s="50"/>
      <c r="P258" s="66">
        <f t="shared" si="33"/>
        <v>0</v>
      </c>
      <c r="Q258" s="65">
        <v>26</v>
      </c>
      <c r="R258" s="65">
        <v>4100</v>
      </c>
      <c r="S258" s="66">
        <f t="shared" si="34"/>
        <v>1025</v>
      </c>
      <c r="T258" s="65">
        <v>68</v>
      </c>
      <c r="U258" s="110">
        <v>7250</v>
      </c>
      <c r="V258" s="66">
        <f t="shared" si="35"/>
        <v>1812.5</v>
      </c>
      <c r="W258" s="110">
        <v>142</v>
      </c>
      <c r="X258" s="110">
        <v>12085</v>
      </c>
      <c r="Y258" s="66">
        <f t="shared" si="36"/>
        <v>3021.25</v>
      </c>
      <c r="Z258" s="110">
        <v>250</v>
      </c>
      <c r="AA258" s="110">
        <v>22230</v>
      </c>
      <c r="AB258" s="66">
        <f t="shared" si="37"/>
        <v>5557.5</v>
      </c>
      <c r="AC258" s="65">
        <v>191</v>
      </c>
      <c r="AD258" s="110">
        <v>17835</v>
      </c>
      <c r="AE258" s="66">
        <f t="shared" si="38"/>
        <v>4458.75</v>
      </c>
      <c r="AF258" s="110">
        <v>217</v>
      </c>
      <c r="AG258" s="110">
        <v>19855</v>
      </c>
      <c r="AH258" s="270">
        <f t="shared" si="39"/>
        <v>4963.75</v>
      </c>
    </row>
    <row r="259" spans="1:34">
      <c r="A259" s="141"/>
      <c r="B259" s="48" t="s">
        <v>794</v>
      </c>
      <c r="C259" s="49" t="s">
        <v>795</v>
      </c>
      <c r="D259" s="52" t="str">
        <f>VLOOKUP(B259,Remark!J:L,3,0)</f>
        <v>HPPY</v>
      </c>
      <c r="E259" s="50"/>
      <c r="F259" s="50"/>
      <c r="G259" s="66">
        <f t="shared" ref="G259:G302" si="40">F259*25%</f>
        <v>0</v>
      </c>
      <c r="H259" s="53"/>
      <c r="I259" s="53"/>
      <c r="J259" s="66">
        <f t="shared" ref="J259:J302" si="41">I259*25%</f>
        <v>0</v>
      </c>
      <c r="K259" s="53">
        <v>0</v>
      </c>
      <c r="L259" s="50">
        <v>0</v>
      </c>
      <c r="M259" s="66">
        <f t="shared" ref="M259:M302" si="42">L259*25%</f>
        <v>0</v>
      </c>
      <c r="N259" s="50"/>
      <c r="O259" s="50"/>
      <c r="P259" s="66">
        <f t="shared" ref="P259:P302" si="43">O259*25%</f>
        <v>0</v>
      </c>
      <c r="Q259" s="65">
        <v>1</v>
      </c>
      <c r="R259" s="65">
        <v>190</v>
      </c>
      <c r="S259" s="66">
        <f t="shared" ref="S259:S302" si="44">R259*25%</f>
        <v>47.5</v>
      </c>
      <c r="T259" s="65">
        <v>19</v>
      </c>
      <c r="U259" s="110">
        <v>2265</v>
      </c>
      <c r="V259" s="66">
        <f t="shared" si="35"/>
        <v>566.25</v>
      </c>
      <c r="W259" s="110">
        <v>51</v>
      </c>
      <c r="X259" s="110">
        <v>9720</v>
      </c>
      <c r="Y259" s="66">
        <f t="shared" si="36"/>
        <v>2430</v>
      </c>
      <c r="Z259" s="110">
        <v>35</v>
      </c>
      <c r="AA259" s="110">
        <v>4665</v>
      </c>
      <c r="AB259" s="66">
        <f t="shared" si="37"/>
        <v>1166.25</v>
      </c>
      <c r="AC259" s="65">
        <v>45</v>
      </c>
      <c r="AD259" s="110">
        <v>7800</v>
      </c>
      <c r="AE259" s="66">
        <f t="shared" si="38"/>
        <v>1950</v>
      </c>
      <c r="AF259" s="110">
        <v>26</v>
      </c>
      <c r="AG259" s="110">
        <v>3290</v>
      </c>
      <c r="AH259" s="270">
        <f t="shared" si="39"/>
        <v>822.5</v>
      </c>
    </row>
    <row r="260" spans="1:34">
      <c r="A260" s="141"/>
      <c r="B260" s="48" t="s">
        <v>796</v>
      </c>
      <c r="C260" s="49" t="s">
        <v>797</v>
      </c>
      <c r="D260" s="52" t="str">
        <f>VLOOKUP(B260,Remark!J:L,3,0)</f>
        <v>HPPY</v>
      </c>
      <c r="E260" s="50"/>
      <c r="F260" s="50"/>
      <c r="G260" s="66">
        <f t="shared" si="40"/>
        <v>0</v>
      </c>
      <c r="H260" s="53"/>
      <c r="I260" s="53"/>
      <c r="J260" s="66">
        <f t="shared" si="41"/>
        <v>0</v>
      </c>
      <c r="K260" s="53">
        <v>0</v>
      </c>
      <c r="L260" s="50">
        <v>0</v>
      </c>
      <c r="M260" s="66">
        <f t="shared" si="42"/>
        <v>0</v>
      </c>
      <c r="N260" s="50"/>
      <c r="O260" s="50"/>
      <c r="P260" s="66">
        <f t="shared" si="43"/>
        <v>0</v>
      </c>
      <c r="Q260" s="65">
        <v>1</v>
      </c>
      <c r="R260" s="65">
        <v>45</v>
      </c>
      <c r="S260" s="66">
        <f t="shared" si="44"/>
        <v>11.25</v>
      </c>
      <c r="T260" s="65">
        <v>2</v>
      </c>
      <c r="U260" s="110">
        <v>210</v>
      </c>
      <c r="V260" s="66">
        <f t="shared" ref="V260:V313" si="45">U260*25%</f>
        <v>52.5</v>
      </c>
      <c r="W260" s="110">
        <v>1</v>
      </c>
      <c r="X260" s="110">
        <v>100</v>
      </c>
      <c r="Y260" s="66">
        <f t="shared" ref="Y260:Y323" si="46">X260*25%</f>
        <v>25</v>
      </c>
      <c r="Z260" s="110">
        <v>3</v>
      </c>
      <c r="AA260" s="110">
        <v>380</v>
      </c>
      <c r="AB260" s="66">
        <f t="shared" ref="AB260:AB323" si="47">AA260*25%</f>
        <v>95</v>
      </c>
      <c r="AC260" s="65">
        <v>4</v>
      </c>
      <c r="AD260" s="110">
        <v>555</v>
      </c>
      <c r="AE260" s="66">
        <f t="shared" ref="AE260:AE323" si="48">AD260*25%</f>
        <v>138.75</v>
      </c>
      <c r="AF260" s="110">
        <v>10</v>
      </c>
      <c r="AG260" s="110">
        <v>990</v>
      </c>
      <c r="AH260" s="270">
        <f t="shared" ref="AH260:AH323" si="49">AG260*25%</f>
        <v>247.5</v>
      </c>
    </row>
    <row r="261" spans="1:34">
      <c r="A261" s="141"/>
      <c r="B261" s="48" t="s">
        <v>798</v>
      </c>
      <c r="C261" s="49" t="s">
        <v>799</v>
      </c>
      <c r="D261" s="52" t="str">
        <f>VLOOKUP(B261,Remark!J:L,3,0)</f>
        <v>HPPY</v>
      </c>
      <c r="E261" s="50"/>
      <c r="F261" s="50"/>
      <c r="G261" s="66">
        <f t="shared" si="40"/>
        <v>0</v>
      </c>
      <c r="H261" s="53"/>
      <c r="I261" s="53"/>
      <c r="J261" s="66">
        <f t="shared" si="41"/>
        <v>0</v>
      </c>
      <c r="K261" s="53">
        <v>0</v>
      </c>
      <c r="L261" s="50">
        <v>0</v>
      </c>
      <c r="M261" s="66">
        <f t="shared" si="42"/>
        <v>0</v>
      </c>
      <c r="N261" s="50"/>
      <c r="O261" s="50"/>
      <c r="P261" s="66">
        <f t="shared" si="43"/>
        <v>0</v>
      </c>
      <c r="Q261" s="65">
        <v>35</v>
      </c>
      <c r="R261" s="65">
        <v>2880</v>
      </c>
      <c r="S261" s="66">
        <f t="shared" si="44"/>
        <v>720</v>
      </c>
      <c r="T261" s="65">
        <v>24</v>
      </c>
      <c r="U261" s="110">
        <v>2240</v>
      </c>
      <c r="V261" s="66">
        <f t="shared" si="45"/>
        <v>560</v>
      </c>
      <c r="W261" s="110">
        <v>22</v>
      </c>
      <c r="X261" s="110">
        <v>1960</v>
      </c>
      <c r="Y261" s="66">
        <f t="shared" si="46"/>
        <v>490</v>
      </c>
      <c r="Z261" s="110">
        <v>0</v>
      </c>
      <c r="AA261" s="110">
        <v>0</v>
      </c>
      <c r="AB261" s="66">
        <f t="shared" si="47"/>
        <v>0</v>
      </c>
      <c r="AC261" s="65">
        <v>10</v>
      </c>
      <c r="AD261" s="110">
        <v>1245</v>
      </c>
      <c r="AE261" s="66">
        <f t="shared" si="48"/>
        <v>311.25</v>
      </c>
      <c r="AF261" s="110">
        <v>14</v>
      </c>
      <c r="AG261" s="110">
        <v>960</v>
      </c>
      <c r="AH261" s="270">
        <f t="shared" si="49"/>
        <v>240</v>
      </c>
    </row>
    <row r="262" spans="1:34">
      <c r="A262" s="141"/>
      <c r="B262" s="48" t="s">
        <v>1084</v>
      </c>
      <c r="C262" s="49" t="s">
        <v>1085</v>
      </c>
      <c r="D262" s="52" t="str">
        <f>VLOOKUP(B262,Remark!J:L,3,0)</f>
        <v>CHC4</v>
      </c>
      <c r="E262" s="50"/>
      <c r="F262" s="50"/>
      <c r="G262" s="66">
        <f t="shared" si="40"/>
        <v>0</v>
      </c>
      <c r="H262" s="53"/>
      <c r="I262" s="53"/>
      <c r="J262" s="66">
        <f t="shared" si="41"/>
        <v>0</v>
      </c>
      <c r="K262" s="53"/>
      <c r="L262" s="50"/>
      <c r="M262" s="66">
        <f t="shared" si="42"/>
        <v>0</v>
      </c>
      <c r="N262" s="50"/>
      <c r="O262" s="50"/>
      <c r="P262" s="66">
        <f t="shared" si="43"/>
        <v>0</v>
      </c>
      <c r="Q262" s="65">
        <v>9</v>
      </c>
      <c r="R262" s="65">
        <v>910</v>
      </c>
      <c r="S262" s="66">
        <f t="shared" si="44"/>
        <v>227.5</v>
      </c>
      <c r="T262" s="65">
        <v>6</v>
      </c>
      <c r="U262" s="110">
        <v>2280</v>
      </c>
      <c r="V262" s="66">
        <f t="shared" si="45"/>
        <v>570</v>
      </c>
      <c r="W262" s="110">
        <v>13</v>
      </c>
      <c r="X262" s="110">
        <v>3640</v>
      </c>
      <c r="Y262" s="66">
        <f t="shared" si="46"/>
        <v>910</v>
      </c>
      <c r="Z262" s="110">
        <v>58</v>
      </c>
      <c r="AA262" s="110">
        <v>6085</v>
      </c>
      <c r="AB262" s="66">
        <f t="shared" si="47"/>
        <v>1521.25</v>
      </c>
      <c r="AC262" s="65">
        <v>50</v>
      </c>
      <c r="AD262" s="110">
        <v>5740</v>
      </c>
      <c r="AE262" s="66">
        <f t="shared" si="48"/>
        <v>1435</v>
      </c>
      <c r="AF262" s="110">
        <v>34</v>
      </c>
      <c r="AG262" s="110">
        <v>2890</v>
      </c>
      <c r="AH262" s="270">
        <f t="shared" si="49"/>
        <v>722.5</v>
      </c>
    </row>
    <row r="263" spans="1:34">
      <c r="A263" s="141"/>
      <c r="B263" s="48" t="s">
        <v>800</v>
      </c>
      <c r="C263" s="49" t="s">
        <v>801</v>
      </c>
      <c r="D263" s="52" t="str">
        <f>VLOOKUP(B263,Remark!J:L,3,0)</f>
        <v>PINK</v>
      </c>
      <c r="E263" s="50"/>
      <c r="F263" s="50"/>
      <c r="G263" s="66">
        <f t="shared" si="40"/>
        <v>0</v>
      </c>
      <c r="H263" s="53"/>
      <c r="I263" s="53"/>
      <c r="J263" s="66">
        <f t="shared" si="41"/>
        <v>0</v>
      </c>
      <c r="K263" s="53">
        <v>0</v>
      </c>
      <c r="L263" s="50">
        <v>0</v>
      </c>
      <c r="M263" s="66">
        <f t="shared" si="42"/>
        <v>0</v>
      </c>
      <c r="N263" s="50"/>
      <c r="O263" s="50"/>
      <c r="P263" s="66">
        <f t="shared" si="43"/>
        <v>0</v>
      </c>
      <c r="Q263" s="65">
        <v>10</v>
      </c>
      <c r="R263" s="65">
        <v>680</v>
      </c>
      <c r="S263" s="66">
        <f t="shared" si="44"/>
        <v>170</v>
      </c>
      <c r="T263" s="65">
        <v>35</v>
      </c>
      <c r="U263" s="110">
        <v>4290</v>
      </c>
      <c r="V263" s="66">
        <f t="shared" si="45"/>
        <v>1072.5</v>
      </c>
      <c r="W263" s="110">
        <v>38</v>
      </c>
      <c r="X263" s="110">
        <v>4570</v>
      </c>
      <c r="Y263" s="66">
        <f t="shared" si="46"/>
        <v>1142.5</v>
      </c>
      <c r="Z263" s="110">
        <v>60</v>
      </c>
      <c r="AA263" s="110">
        <v>7225</v>
      </c>
      <c r="AB263" s="66">
        <f t="shared" si="47"/>
        <v>1806.25</v>
      </c>
      <c r="AC263" s="65">
        <v>66</v>
      </c>
      <c r="AD263" s="110">
        <v>7470</v>
      </c>
      <c r="AE263" s="66">
        <f t="shared" si="48"/>
        <v>1867.5</v>
      </c>
      <c r="AF263" s="110">
        <v>92</v>
      </c>
      <c r="AG263" s="110">
        <v>7425</v>
      </c>
      <c r="AH263" s="270">
        <f t="shared" si="49"/>
        <v>1856.25</v>
      </c>
    </row>
    <row r="264" spans="1:34">
      <c r="A264" s="141"/>
      <c r="B264" s="48" t="s">
        <v>802</v>
      </c>
      <c r="C264" s="49" t="s">
        <v>803</v>
      </c>
      <c r="D264" s="52" t="str">
        <f>VLOOKUP(B264,Remark!J:L,3,0)</f>
        <v>PINK</v>
      </c>
      <c r="E264" s="50"/>
      <c r="F264" s="50"/>
      <c r="G264" s="66">
        <f t="shared" si="40"/>
        <v>0</v>
      </c>
      <c r="H264" s="53"/>
      <c r="I264" s="53"/>
      <c r="J264" s="66">
        <f t="shared" si="41"/>
        <v>0</v>
      </c>
      <c r="K264" s="53">
        <v>0</v>
      </c>
      <c r="L264" s="50">
        <v>0</v>
      </c>
      <c r="M264" s="66">
        <f t="shared" si="42"/>
        <v>0</v>
      </c>
      <c r="N264" s="50"/>
      <c r="O264" s="50"/>
      <c r="P264" s="66">
        <f t="shared" si="43"/>
        <v>0</v>
      </c>
      <c r="Q264" s="65">
        <v>5</v>
      </c>
      <c r="R264" s="65">
        <v>640</v>
      </c>
      <c r="S264" s="66">
        <f t="shared" si="44"/>
        <v>160</v>
      </c>
      <c r="T264" s="65">
        <v>30</v>
      </c>
      <c r="U264" s="110">
        <v>3015</v>
      </c>
      <c r="V264" s="66">
        <f t="shared" si="45"/>
        <v>753.75</v>
      </c>
      <c r="W264" s="110">
        <v>55</v>
      </c>
      <c r="X264" s="110">
        <v>5555</v>
      </c>
      <c r="Y264" s="66">
        <f t="shared" si="46"/>
        <v>1388.75</v>
      </c>
      <c r="Z264" s="110">
        <v>54</v>
      </c>
      <c r="AA264" s="110">
        <v>6220</v>
      </c>
      <c r="AB264" s="66">
        <f t="shared" si="47"/>
        <v>1555</v>
      </c>
      <c r="AC264" s="65">
        <v>56</v>
      </c>
      <c r="AD264" s="110">
        <v>5890</v>
      </c>
      <c r="AE264" s="66">
        <f t="shared" si="48"/>
        <v>1472.5</v>
      </c>
      <c r="AF264" s="110">
        <v>81</v>
      </c>
      <c r="AG264" s="110">
        <v>7560</v>
      </c>
      <c r="AH264" s="270">
        <f t="shared" si="49"/>
        <v>1890</v>
      </c>
    </row>
    <row r="265" spans="1:34">
      <c r="A265" s="141"/>
      <c r="B265" s="48" t="s">
        <v>804</v>
      </c>
      <c r="C265" s="49" t="s">
        <v>805</v>
      </c>
      <c r="D265" s="52" t="str">
        <f>VLOOKUP(B265,Remark!J:L,3,0)</f>
        <v>TPLU</v>
      </c>
      <c r="E265" s="50"/>
      <c r="F265" s="50"/>
      <c r="G265" s="66">
        <f t="shared" si="40"/>
        <v>0</v>
      </c>
      <c r="H265" s="53"/>
      <c r="I265" s="53"/>
      <c r="J265" s="66">
        <f t="shared" si="41"/>
        <v>0</v>
      </c>
      <c r="K265" s="53">
        <v>0</v>
      </c>
      <c r="L265" s="50">
        <v>0</v>
      </c>
      <c r="M265" s="66">
        <f t="shared" si="42"/>
        <v>0</v>
      </c>
      <c r="N265" s="50"/>
      <c r="O265" s="50"/>
      <c r="P265" s="66">
        <f t="shared" si="43"/>
        <v>0</v>
      </c>
      <c r="Q265" s="65">
        <v>4</v>
      </c>
      <c r="R265" s="65">
        <v>530</v>
      </c>
      <c r="S265" s="66">
        <f t="shared" si="44"/>
        <v>132.5</v>
      </c>
      <c r="T265" s="65">
        <v>68</v>
      </c>
      <c r="U265" s="110">
        <v>6000</v>
      </c>
      <c r="V265" s="66">
        <f t="shared" si="45"/>
        <v>1500</v>
      </c>
      <c r="W265" s="110">
        <v>128</v>
      </c>
      <c r="X265" s="110">
        <v>10565</v>
      </c>
      <c r="Y265" s="66">
        <f t="shared" si="46"/>
        <v>2641.25</v>
      </c>
      <c r="Z265" s="110">
        <v>189</v>
      </c>
      <c r="AA265" s="110">
        <v>16700</v>
      </c>
      <c r="AB265" s="66">
        <f t="shared" si="47"/>
        <v>4175</v>
      </c>
      <c r="AC265" s="65">
        <v>162</v>
      </c>
      <c r="AD265" s="110">
        <v>13305</v>
      </c>
      <c r="AE265" s="66">
        <f t="shared" si="48"/>
        <v>3326.25</v>
      </c>
      <c r="AF265" s="110">
        <v>157</v>
      </c>
      <c r="AG265" s="110">
        <v>13170</v>
      </c>
      <c r="AH265" s="270">
        <f t="shared" si="49"/>
        <v>3292.5</v>
      </c>
    </row>
    <row r="266" spans="1:34">
      <c r="A266" s="141"/>
      <c r="B266" s="48" t="s">
        <v>806</v>
      </c>
      <c r="C266" s="49" t="s">
        <v>807</v>
      </c>
      <c r="D266" s="52" t="str">
        <f>VLOOKUP(B266,Remark!J:L,3,0)</f>
        <v>TPLU</v>
      </c>
      <c r="E266" s="50"/>
      <c r="F266" s="50"/>
      <c r="G266" s="66">
        <f t="shared" si="40"/>
        <v>0</v>
      </c>
      <c r="H266" s="53"/>
      <c r="I266" s="53"/>
      <c r="J266" s="66">
        <f t="shared" si="41"/>
        <v>0</v>
      </c>
      <c r="K266" s="53">
        <v>0</v>
      </c>
      <c r="L266" s="50">
        <v>0</v>
      </c>
      <c r="M266" s="66">
        <f t="shared" si="42"/>
        <v>0</v>
      </c>
      <c r="N266" s="50"/>
      <c r="O266" s="50"/>
      <c r="P266" s="66">
        <f t="shared" si="43"/>
        <v>0</v>
      </c>
      <c r="Q266" s="65">
        <v>11</v>
      </c>
      <c r="R266" s="65">
        <v>1430</v>
      </c>
      <c r="S266" s="66">
        <f t="shared" si="44"/>
        <v>357.5</v>
      </c>
      <c r="T266" s="65">
        <v>4</v>
      </c>
      <c r="U266" s="110">
        <v>380</v>
      </c>
      <c r="V266" s="66">
        <f t="shared" si="45"/>
        <v>95</v>
      </c>
      <c r="W266" s="110">
        <v>38</v>
      </c>
      <c r="X266" s="110">
        <v>4300</v>
      </c>
      <c r="Y266" s="66">
        <f t="shared" si="46"/>
        <v>1075</v>
      </c>
      <c r="Z266" s="110">
        <v>49</v>
      </c>
      <c r="AA266" s="110">
        <v>5370</v>
      </c>
      <c r="AB266" s="66">
        <f t="shared" si="47"/>
        <v>1342.5</v>
      </c>
      <c r="AC266" s="65">
        <v>29</v>
      </c>
      <c r="AD266" s="110">
        <v>3255</v>
      </c>
      <c r="AE266" s="66">
        <f t="shared" si="48"/>
        <v>813.75</v>
      </c>
      <c r="AF266" s="110">
        <v>30</v>
      </c>
      <c r="AG266" s="110">
        <v>2680</v>
      </c>
      <c r="AH266" s="270">
        <f t="shared" si="49"/>
        <v>670</v>
      </c>
    </row>
    <row r="267" spans="1:34">
      <c r="A267" s="141"/>
      <c r="B267" s="48" t="s">
        <v>808</v>
      </c>
      <c r="C267" s="49" t="s">
        <v>809</v>
      </c>
      <c r="D267" s="52" t="str">
        <f>VLOOKUP(B267,Remark!J:L,3,0)</f>
        <v>TPLU</v>
      </c>
      <c r="E267" s="50"/>
      <c r="F267" s="50"/>
      <c r="G267" s="66">
        <f t="shared" si="40"/>
        <v>0</v>
      </c>
      <c r="H267" s="53"/>
      <c r="I267" s="53"/>
      <c r="J267" s="66">
        <f t="shared" si="41"/>
        <v>0</v>
      </c>
      <c r="K267" s="53">
        <v>0</v>
      </c>
      <c r="L267" s="50">
        <v>0</v>
      </c>
      <c r="M267" s="66">
        <f t="shared" si="42"/>
        <v>0</v>
      </c>
      <c r="N267" s="50"/>
      <c r="O267" s="50"/>
      <c r="P267" s="66">
        <f t="shared" si="43"/>
        <v>0</v>
      </c>
      <c r="Q267" s="65">
        <v>2</v>
      </c>
      <c r="R267" s="65">
        <v>190</v>
      </c>
      <c r="S267" s="66">
        <f t="shared" si="44"/>
        <v>47.5</v>
      </c>
      <c r="T267" s="65">
        <v>0</v>
      </c>
      <c r="U267" s="110">
        <v>0</v>
      </c>
      <c r="V267" s="66">
        <f t="shared" si="45"/>
        <v>0</v>
      </c>
      <c r="W267" s="110">
        <v>0</v>
      </c>
      <c r="X267" s="110">
        <v>0</v>
      </c>
      <c r="Y267" s="66">
        <f t="shared" si="46"/>
        <v>0</v>
      </c>
      <c r="Z267" s="110">
        <v>7</v>
      </c>
      <c r="AA267" s="110">
        <v>400</v>
      </c>
      <c r="AB267" s="66">
        <f t="shared" si="47"/>
        <v>100</v>
      </c>
      <c r="AC267" s="65">
        <v>4</v>
      </c>
      <c r="AD267" s="110">
        <v>400</v>
      </c>
      <c r="AE267" s="66">
        <f t="shared" si="48"/>
        <v>100</v>
      </c>
      <c r="AF267" s="110">
        <v>4</v>
      </c>
      <c r="AG267" s="110">
        <v>340</v>
      </c>
      <c r="AH267" s="270">
        <f t="shared" si="49"/>
        <v>85</v>
      </c>
    </row>
    <row r="268" spans="1:34">
      <c r="A268" s="141"/>
      <c r="B268" s="48" t="s">
        <v>810</v>
      </c>
      <c r="C268" s="49" t="s">
        <v>811</v>
      </c>
      <c r="D268" s="52" t="str">
        <f>VLOOKUP(B268,Remark!J:L,3,0)</f>
        <v>PINK</v>
      </c>
      <c r="E268" s="50"/>
      <c r="F268" s="50"/>
      <c r="G268" s="66">
        <f t="shared" si="40"/>
        <v>0</v>
      </c>
      <c r="H268" s="53"/>
      <c r="I268" s="53"/>
      <c r="J268" s="66">
        <f t="shared" si="41"/>
        <v>0</v>
      </c>
      <c r="K268" s="53">
        <v>0</v>
      </c>
      <c r="L268" s="50">
        <v>0</v>
      </c>
      <c r="M268" s="66">
        <f t="shared" si="42"/>
        <v>0</v>
      </c>
      <c r="N268" s="50"/>
      <c r="O268" s="50"/>
      <c r="P268" s="66">
        <f t="shared" si="43"/>
        <v>0</v>
      </c>
      <c r="Q268" s="65">
        <v>14</v>
      </c>
      <c r="R268" s="65">
        <v>1590</v>
      </c>
      <c r="S268" s="66">
        <f t="shared" si="44"/>
        <v>397.5</v>
      </c>
      <c r="T268" s="65">
        <v>23</v>
      </c>
      <c r="U268" s="110">
        <v>2835</v>
      </c>
      <c r="V268" s="66">
        <f t="shared" si="45"/>
        <v>708.75</v>
      </c>
      <c r="W268" s="110">
        <v>79</v>
      </c>
      <c r="X268" s="110">
        <v>8605</v>
      </c>
      <c r="Y268" s="66">
        <f t="shared" si="46"/>
        <v>2151.25</v>
      </c>
      <c r="Z268" s="110">
        <v>125</v>
      </c>
      <c r="AA268" s="110">
        <v>12245</v>
      </c>
      <c r="AB268" s="66">
        <f t="shared" si="47"/>
        <v>3061.25</v>
      </c>
      <c r="AC268" s="65">
        <v>104</v>
      </c>
      <c r="AD268" s="110">
        <v>9745</v>
      </c>
      <c r="AE268" s="66">
        <f t="shared" si="48"/>
        <v>2436.25</v>
      </c>
      <c r="AF268" s="110">
        <v>157</v>
      </c>
      <c r="AG268" s="110">
        <v>14090</v>
      </c>
      <c r="AH268" s="270">
        <f t="shared" si="49"/>
        <v>3522.5</v>
      </c>
    </row>
    <row r="269" spans="1:34">
      <c r="A269" s="141"/>
      <c r="B269" s="48" t="s">
        <v>812</v>
      </c>
      <c r="C269" s="49" t="s">
        <v>813</v>
      </c>
      <c r="D269" s="52" t="str">
        <f>VLOOKUP(B269,Remark!J:L,3,0)</f>
        <v>TPLU</v>
      </c>
      <c r="E269" s="50"/>
      <c r="F269" s="50"/>
      <c r="G269" s="66">
        <f t="shared" si="40"/>
        <v>0</v>
      </c>
      <c r="H269" s="53"/>
      <c r="I269" s="53"/>
      <c r="J269" s="66">
        <f t="shared" si="41"/>
        <v>0</v>
      </c>
      <c r="K269" s="53">
        <v>0</v>
      </c>
      <c r="L269" s="50">
        <v>0</v>
      </c>
      <c r="M269" s="66">
        <f t="shared" si="42"/>
        <v>0</v>
      </c>
      <c r="N269" s="50"/>
      <c r="O269" s="50"/>
      <c r="P269" s="66">
        <f t="shared" si="43"/>
        <v>0</v>
      </c>
      <c r="Q269" s="65">
        <v>18</v>
      </c>
      <c r="R269" s="65">
        <v>2530</v>
      </c>
      <c r="S269" s="66">
        <f t="shared" si="44"/>
        <v>632.5</v>
      </c>
      <c r="T269" s="65">
        <v>75</v>
      </c>
      <c r="U269" s="110">
        <v>9075</v>
      </c>
      <c r="V269" s="66">
        <f t="shared" si="45"/>
        <v>2268.75</v>
      </c>
      <c r="W269" s="110">
        <v>0</v>
      </c>
      <c r="X269" s="110">
        <v>0</v>
      </c>
      <c r="Y269" s="66">
        <f t="shared" si="46"/>
        <v>0</v>
      </c>
      <c r="Z269" s="110">
        <v>0</v>
      </c>
      <c r="AA269" s="110">
        <v>0</v>
      </c>
      <c r="AB269" s="66">
        <f t="shared" si="47"/>
        <v>0</v>
      </c>
      <c r="AC269" s="65">
        <v>0</v>
      </c>
      <c r="AD269" s="110">
        <v>0</v>
      </c>
      <c r="AE269" s="66">
        <f t="shared" si="48"/>
        <v>0</v>
      </c>
      <c r="AF269" s="110">
        <v>0</v>
      </c>
      <c r="AG269" s="110">
        <v>0</v>
      </c>
      <c r="AH269" s="270">
        <f t="shared" si="49"/>
        <v>0</v>
      </c>
    </row>
    <row r="270" spans="1:34">
      <c r="A270" s="141"/>
      <c r="B270" s="48" t="s">
        <v>814</v>
      </c>
      <c r="C270" s="49" t="s">
        <v>815</v>
      </c>
      <c r="D270" s="52" t="str">
        <f>VLOOKUP(B270,Remark!J:L,3,0)</f>
        <v>TPLU</v>
      </c>
      <c r="E270" s="50"/>
      <c r="F270" s="50"/>
      <c r="G270" s="66">
        <f t="shared" si="40"/>
        <v>0</v>
      </c>
      <c r="H270" s="53"/>
      <c r="I270" s="53"/>
      <c r="J270" s="66">
        <f t="shared" si="41"/>
        <v>0</v>
      </c>
      <c r="K270" s="53">
        <v>0</v>
      </c>
      <c r="L270" s="50">
        <v>0</v>
      </c>
      <c r="M270" s="66">
        <f t="shared" si="42"/>
        <v>0</v>
      </c>
      <c r="N270" s="50"/>
      <c r="O270" s="50"/>
      <c r="P270" s="66">
        <f t="shared" si="43"/>
        <v>0</v>
      </c>
      <c r="Q270" s="65">
        <v>7</v>
      </c>
      <c r="R270" s="65">
        <v>560</v>
      </c>
      <c r="S270" s="66">
        <f t="shared" si="44"/>
        <v>140</v>
      </c>
      <c r="T270" s="65">
        <v>24</v>
      </c>
      <c r="U270" s="110">
        <v>2505</v>
      </c>
      <c r="V270" s="66">
        <f t="shared" si="45"/>
        <v>626.25</v>
      </c>
      <c r="W270" s="110">
        <v>38</v>
      </c>
      <c r="X270" s="110">
        <v>4430</v>
      </c>
      <c r="Y270" s="66">
        <f t="shared" si="46"/>
        <v>1107.5</v>
      </c>
      <c r="Z270" s="110">
        <v>58</v>
      </c>
      <c r="AA270" s="110">
        <v>6185</v>
      </c>
      <c r="AB270" s="66">
        <f t="shared" si="47"/>
        <v>1546.25</v>
      </c>
      <c r="AC270" s="65">
        <v>50</v>
      </c>
      <c r="AD270" s="110">
        <v>5120</v>
      </c>
      <c r="AE270" s="66">
        <f t="shared" si="48"/>
        <v>1280</v>
      </c>
      <c r="AF270" s="110">
        <v>58</v>
      </c>
      <c r="AG270" s="110">
        <v>6285</v>
      </c>
      <c r="AH270" s="270">
        <f t="shared" si="49"/>
        <v>1571.25</v>
      </c>
    </row>
    <row r="271" spans="1:34">
      <c r="A271" s="141"/>
      <c r="B271" s="48" t="s">
        <v>816</v>
      </c>
      <c r="C271" s="49" t="s">
        <v>817</v>
      </c>
      <c r="D271" s="52" t="str">
        <f>VLOOKUP(B271,Remark!J:L,3,0)</f>
        <v>PINK</v>
      </c>
      <c r="E271" s="50"/>
      <c r="F271" s="50"/>
      <c r="G271" s="66">
        <f t="shared" si="40"/>
        <v>0</v>
      </c>
      <c r="H271" s="53"/>
      <c r="I271" s="53"/>
      <c r="J271" s="66">
        <f t="shared" si="41"/>
        <v>0</v>
      </c>
      <c r="K271" s="53">
        <v>0</v>
      </c>
      <c r="L271" s="50">
        <v>0</v>
      </c>
      <c r="M271" s="66">
        <f t="shared" si="42"/>
        <v>0</v>
      </c>
      <c r="N271" s="50"/>
      <c r="O271" s="50"/>
      <c r="P271" s="66">
        <f t="shared" si="43"/>
        <v>0</v>
      </c>
      <c r="Q271" s="65">
        <v>16</v>
      </c>
      <c r="R271" s="65">
        <v>1745</v>
      </c>
      <c r="S271" s="66">
        <f t="shared" si="44"/>
        <v>436.25</v>
      </c>
      <c r="T271" s="65">
        <v>15</v>
      </c>
      <c r="U271" s="110">
        <v>2430</v>
      </c>
      <c r="V271" s="66">
        <f t="shared" si="45"/>
        <v>607.5</v>
      </c>
      <c r="W271" s="110">
        <v>37</v>
      </c>
      <c r="X271" s="110">
        <v>4730</v>
      </c>
      <c r="Y271" s="66">
        <f t="shared" si="46"/>
        <v>1182.5</v>
      </c>
      <c r="Z271" s="110">
        <v>77</v>
      </c>
      <c r="AA271" s="110">
        <v>8680</v>
      </c>
      <c r="AB271" s="66">
        <f t="shared" si="47"/>
        <v>2170</v>
      </c>
      <c r="AC271" s="65">
        <v>134</v>
      </c>
      <c r="AD271" s="110">
        <v>16115</v>
      </c>
      <c r="AE271" s="66">
        <f t="shared" si="48"/>
        <v>4028.75</v>
      </c>
      <c r="AF271" s="110">
        <v>147</v>
      </c>
      <c r="AG271" s="110">
        <v>17780</v>
      </c>
      <c r="AH271" s="270">
        <f t="shared" si="49"/>
        <v>4445</v>
      </c>
    </row>
    <row r="272" spans="1:34">
      <c r="A272" s="141"/>
      <c r="B272" s="48" t="s">
        <v>1048</v>
      </c>
      <c r="C272" s="49" t="s">
        <v>1049</v>
      </c>
      <c r="D272" s="52" t="str">
        <f>VLOOKUP(B272,Remark!J:L,3,0)</f>
        <v>PINK</v>
      </c>
      <c r="E272" s="50"/>
      <c r="F272" s="50"/>
      <c r="G272" s="66">
        <f t="shared" si="40"/>
        <v>0</v>
      </c>
      <c r="H272" s="53"/>
      <c r="I272" s="53"/>
      <c r="J272" s="66">
        <f t="shared" si="41"/>
        <v>0</v>
      </c>
      <c r="K272" s="53"/>
      <c r="L272" s="50"/>
      <c r="M272" s="66">
        <f t="shared" si="42"/>
        <v>0</v>
      </c>
      <c r="N272" s="50"/>
      <c r="O272" s="50"/>
      <c r="P272" s="66">
        <f t="shared" si="43"/>
        <v>0</v>
      </c>
      <c r="Q272" s="65">
        <v>0</v>
      </c>
      <c r="R272" s="65">
        <v>0</v>
      </c>
      <c r="S272" s="66">
        <f t="shared" si="44"/>
        <v>0</v>
      </c>
      <c r="T272" s="65">
        <v>1</v>
      </c>
      <c r="U272" s="110">
        <v>310</v>
      </c>
      <c r="V272" s="66">
        <f t="shared" si="45"/>
        <v>77.5</v>
      </c>
      <c r="W272" s="110">
        <v>5</v>
      </c>
      <c r="X272" s="110">
        <v>1825</v>
      </c>
      <c r="Y272" s="66">
        <f t="shared" si="46"/>
        <v>456.25</v>
      </c>
      <c r="Z272" s="110">
        <v>31</v>
      </c>
      <c r="AA272" s="110">
        <v>3345</v>
      </c>
      <c r="AB272" s="66">
        <f t="shared" si="47"/>
        <v>836.25</v>
      </c>
      <c r="AC272" s="65">
        <v>44</v>
      </c>
      <c r="AD272" s="110">
        <v>4295</v>
      </c>
      <c r="AE272" s="66">
        <f t="shared" si="48"/>
        <v>1073.75</v>
      </c>
      <c r="AF272" s="110">
        <v>23</v>
      </c>
      <c r="AG272" s="110">
        <v>1980</v>
      </c>
      <c r="AH272" s="270">
        <f t="shared" si="49"/>
        <v>495</v>
      </c>
    </row>
    <row r="273" spans="1:34">
      <c r="A273" s="141"/>
      <c r="B273" s="48" t="s">
        <v>1050</v>
      </c>
      <c r="C273" s="49" t="s">
        <v>1051</v>
      </c>
      <c r="D273" s="52" t="str">
        <f>VLOOKUP(B273,Remark!J:L,3,0)</f>
        <v>Kerry</v>
      </c>
      <c r="E273" s="50"/>
      <c r="F273" s="50"/>
      <c r="G273" s="66">
        <f t="shared" si="40"/>
        <v>0</v>
      </c>
      <c r="H273" s="53"/>
      <c r="I273" s="53"/>
      <c r="J273" s="66">
        <f t="shared" si="41"/>
        <v>0</v>
      </c>
      <c r="K273" s="53"/>
      <c r="L273" s="50"/>
      <c r="M273" s="66">
        <f t="shared" si="42"/>
        <v>0</v>
      </c>
      <c r="N273" s="50"/>
      <c r="O273" s="50"/>
      <c r="P273" s="66">
        <f t="shared" si="43"/>
        <v>0</v>
      </c>
      <c r="Q273" s="65">
        <v>2</v>
      </c>
      <c r="R273" s="65">
        <v>250</v>
      </c>
      <c r="S273" s="66">
        <f t="shared" si="44"/>
        <v>62.5</v>
      </c>
      <c r="T273" s="65">
        <v>17</v>
      </c>
      <c r="U273" s="110">
        <v>2050</v>
      </c>
      <c r="V273" s="66">
        <f t="shared" si="45"/>
        <v>512.5</v>
      </c>
      <c r="W273" s="110">
        <v>19</v>
      </c>
      <c r="X273" s="110">
        <v>2275</v>
      </c>
      <c r="Y273" s="66">
        <f t="shared" si="46"/>
        <v>568.75</v>
      </c>
      <c r="Z273" s="110">
        <v>60</v>
      </c>
      <c r="AA273" s="110">
        <v>5135</v>
      </c>
      <c r="AB273" s="66">
        <f t="shared" si="47"/>
        <v>1283.75</v>
      </c>
      <c r="AC273" s="65">
        <v>40</v>
      </c>
      <c r="AD273" s="110">
        <v>2970</v>
      </c>
      <c r="AE273" s="66">
        <f t="shared" si="48"/>
        <v>742.5</v>
      </c>
      <c r="AF273" s="110">
        <v>20</v>
      </c>
      <c r="AG273" s="110">
        <v>1890</v>
      </c>
      <c r="AH273" s="270">
        <f t="shared" si="49"/>
        <v>472.5</v>
      </c>
    </row>
    <row r="274" spans="1:34">
      <c r="A274" s="141"/>
      <c r="B274" s="48" t="s">
        <v>818</v>
      </c>
      <c r="C274" s="49" t="s">
        <v>819</v>
      </c>
      <c r="D274" s="52" t="str">
        <f>VLOOKUP(B274,Remark!J:L,3,0)</f>
        <v>Kerry</v>
      </c>
      <c r="E274" s="50"/>
      <c r="F274" s="50"/>
      <c r="G274" s="66">
        <f t="shared" si="40"/>
        <v>0</v>
      </c>
      <c r="H274" s="53"/>
      <c r="I274" s="53"/>
      <c r="J274" s="66">
        <f t="shared" si="41"/>
        <v>0</v>
      </c>
      <c r="K274" s="53">
        <v>0</v>
      </c>
      <c r="L274" s="50">
        <v>0</v>
      </c>
      <c r="M274" s="66">
        <f t="shared" si="42"/>
        <v>0</v>
      </c>
      <c r="N274" s="50"/>
      <c r="O274" s="50"/>
      <c r="P274" s="66">
        <f t="shared" si="43"/>
        <v>0</v>
      </c>
      <c r="Q274" s="65">
        <v>22</v>
      </c>
      <c r="R274" s="65">
        <v>3220</v>
      </c>
      <c r="S274" s="66">
        <f t="shared" si="44"/>
        <v>805</v>
      </c>
      <c r="T274" s="65">
        <v>53</v>
      </c>
      <c r="U274" s="110">
        <v>8660</v>
      </c>
      <c r="V274" s="66">
        <f t="shared" si="45"/>
        <v>2165</v>
      </c>
      <c r="W274" s="110">
        <v>26</v>
      </c>
      <c r="X274" s="110">
        <v>9270</v>
      </c>
      <c r="Y274" s="66">
        <f t="shared" si="46"/>
        <v>2317.5</v>
      </c>
      <c r="Z274" s="110">
        <v>53</v>
      </c>
      <c r="AA274" s="110">
        <v>4685</v>
      </c>
      <c r="AB274" s="66">
        <f t="shared" si="47"/>
        <v>1171.25</v>
      </c>
      <c r="AC274" s="65">
        <v>74</v>
      </c>
      <c r="AD274" s="110">
        <v>7565</v>
      </c>
      <c r="AE274" s="66">
        <f t="shared" si="48"/>
        <v>1891.25</v>
      </c>
      <c r="AF274" s="110">
        <v>112</v>
      </c>
      <c r="AG274" s="110">
        <v>11800</v>
      </c>
      <c r="AH274" s="270">
        <f t="shared" si="49"/>
        <v>2950</v>
      </c>
    </row>
    <row r="275" spans="1:34">
      <c r="A275" s="141"/>
      <c r="B275" s="48" t="s">
        <v>820</v>
      </c>
      <c r="C275" s="49" t="s">
        <v>821</v>
      </c>
      <c r="D275" s="52" t="str">
        <f>VLOOKUP(B275,Remark!J:L,3,0)</f>
        <v>NLCH</v>
      </c>
      <c r="E275" s="50"/>
      <c r="F275" s="50"/>
      <c r="G275" s="66">
        <f t="shared" si="40"/>
        <v>0</v>
      </c>
      <c r="H275" s="53"/>
      <c r="I275" s="53"/>
      <c r="J275" s="66">
        <f t="shared" si="41"/>
        <v>0</v>
      </c>
      <c r="K275" s="53">
        <v>0</v>
      </c>
      <c r="L275" s="50">
        <v>0</v>
      </c>
      <c r="M275" s="66">
        <f t="shared" si="42"/>
        <v>0</v>
      </c>
      <c r="N275" s="50"/>
      <c r="O275" s="50"/>
      <c r="P275" s="66">
        <f t="shared" si="43"/>
        <v>0</v>
      </c>
      <c r="Q275" s="65">
        <v>13</v>
      </c>
      <c r="R275" s="65">
        <v>1740</v>
      </c>
      <c r="S275" s="66">
        <f t="shared" si="44"/>
        <v>435</v>
      </c>
      <c r="T275" s="65">
        <v>24</v>
      </c>
      <c r="U275" s="110">
        <v>2940</v>
      </c>
      <c r="V275" s="66">
        <f t="shared" si="45"/>
        <v>735</v>
      </c>
      <c r="W275" s="110">
        <v>7</v>
      </c>
      <c r="X275" s="110">
        <v>3075</v>
      </c>
      <c r="Y275" s="66">
        <f t="shared" si="46"/>
        <v>768.75</v>
      </c>
      <c r="Z275" s="110">
        <v>40</v>
      </c>
      <c r="AA275" s="110">
        <v>3740</v>
      </c>
      <c r="AB275" s="66">
        <f t="shared" si="47"/>
        <v>935</v>
      </c>
      <c r="AC275" s="65">
        <v>46</v>
      </c>
      <c r="AD275" s="110">
        <v>4885</v>
      </c>
      <c r="AE275" s="66">
        <f t="shared" si="48"/>
        <v>1221.25</v>
      </c>
      <c r="AF275" s="110">
        <v>76</v>
      </c>
      <c r="AG275" s="110">
        <v>7540</v>
      </c>
      <c r="AH275" s="270">
        <f t="shared" si="49"/>
        <v>1885</v>
      </c>
    </row>
    <row r="276" spans="1:34">
      <c r="A276" s="141"/>
      <c r="B276" s="48" t="s">
        <v>822</v>
      </c>
      <c r="C276" s="49" t="s">
        <v>823</v>
      </c>
      <c r="D276" s="52" t="str">
        <f>VLOOKUP(B276,Remark!J:L,3,0)</f>
        <v>Kerry</v>
      </c>
      <c r="E276" s="50"/>
      <c r="F276" s="50"/>
      <c r="G276" s="66">
        <f t="shared" si="40"/>
        <v>0</v>
      </c>
      <c r="H276" s="53"/>
      <c r="I276" s="53"/>
      <c r="J276" s="66">
        <f t="shared" si="41"/>
        <v>0</v>
      </c>
      <c r="K276" s="53">
        <v>0</v>
      </c>
      <c r="L276" s="50">
        <v>0</v>
      </c>
      <c r="M276" s="66">
        <f t="shared" si="42"/>
        <v>0</v>
      </c>
      <c r="N276" s="50"/>
      <c r="O276" s="50"/>
      <c r="P276" s="66">
        <f t="shared" si="43"/>
        <v>0</v>
      </c>
      <c r="Q276" s="65">
        <v>8</v>
      </c>
      <c r="R276" s="65">
        <v>815</v>
      </c>
      <c r="S276" s="66">
        <f t="shared" si="44"/>
        <v>203.75</v>
      </c>
      <c r="T276" s="65">
        <v>33</v>
      </c>
      <c r="U276" s="110">
        <v>4515</v>
      </c>
      <c r="V276" s="66">
        <f t="shared" si="45"/>
        <v>1128.75</v>
      </c>
      <c r="W276" s="110">
        <v>12</v>
      </c>
      <c r="X276" s="110">
        <v>3235</v>
      </c>
      <c r="Y276" s="66">
        <f t="shared" si="46"/>
        <v>808.75</v>
      </c>
      <c r="Z276" s="110">
        <v>71</v>
      </c>
      <c r="AA276" s="110">
        <v>5760</v>
      </c>
      <c r="AB276" s="66">
        <f t="shared" si="47"/>
        <v>1440</v>
      </c>
      <c r="AC276" s="65">
        <v>56</v>
      </c>
      <c r="AD276" s="110">
        <v>5900</v>
      </c>
      <c r="AE276" s="66">
        <f t="shared" si="48"/>
        <v>1475</v>
      </c>
      <c r="AF276" s="110">
        <v>108</v>
      </c>
      <c r="AG276" s="110">
        <v>11395</v>
      </c>
      <c r="AH276" s="270">
        <f t="shared" si="49"/>
        <v>2848.75</v>
      </c>
    </row>
    <row r="277" spans="1:34">
      <c r="A277" s="141"/>
      <c r="B277" s="48" t="s">
        <v>824</v>
      </c>
      <c r="C277" s="49" t="s">
        <v>825</v>
      </c>
      <c r="D277" s="52" t="str">
        <f>VLOOKUP(B277,Remark!J:L,3,0)</f>
        <v>NLCH</v>
      </c>
      <c r="E277" s="50"/>
      <c r="F277" s="50"/>
      <c r="G277" s="66">
        <f t="shared" si="40"/>
        <v>0</v>
      </c>
      <c r="H277" s="53"/>
      <c r="I277" s="53"/>
      <c r="J277" s="66">
        <f t="shared" si="41"/>
        <v>0</v>
      </c>
      <c r="K277" s="53">
        <v>0</v>
      </c>
      <c r="L277" s="50">
        <v>0</v>
      </c>
      <c r="M277" s="66">
        <f t="shared" si="42"/>
        <v>0</v>
      </c>
      <c r="N277" s="50"/>
      <c r="O277" s="50"/>
      <c r="P277" s="66">
        <f t="shared" si="43"/>
        <v>0</v>
      </c>
      <c r="Q277" s="65">
        <v>0</v>
      </c>
      <c r="R277" s="65">
        <v>0</v>
      </c>
      <c r="S277" s="66">
        <f t="shared" si="44"/>
        <v>0</v>
      </c>
      <c r="T277" s="65">
        <v>0</v>
      </c>
      <c r="U277" s="110">
        <v>80</v>
      </c>
      <c r="V277" s="66">
        <f t="shared" si="45"/>
        <v>20</v>
      </c>
      <c r="W277" s="110">
        <v>1</v>
      </c>
      <c r="X277" s="110">
        <v>205</v>
      </c>
      <c r="Y277" s="66">
        <f t="shared" si="46"/>
        <v>51.25</v>
      </c>
      <c r="Z277" s="110">
        <v>0</v>
      </c>
      <c r="AA277" s="110">
        <v>0</v>
      </c>
      <c r="AB277" s="66">
        <f t="shared" si="47"/>
        <v>0</v>
      </c>
      <c r="AC277" s="65">
        <v>2</v>
      </c>
      <c r="AD277" s="110">
        <v>120</v>
      </c>
      <c r="AE277" s="66">
        <f t="shared" si="48"/>
        <v>30</v>
      </c>
      <c r="AF277" s="110">
        <v>1</v>
      </c>
      <c r="AG277" s="110">
        <v>80</v>
      </c>
      <c r="AH277" s="270">
        <f t="shared" si="49"/>
        <v>20</v>
      </c>
    </row>
    <row r="278" spans="1:34">
      <c r="A278" s="141"/>
      <c r="B278" s="48" t="s">
        <v>1052</v>
      </c>
      <c r="C278" s="49" t="s">
        <v>1067</v>
      </c>
      <c r="D278" s="52" t="str">
        <f>VLOOKUP(B278,Remark!J:L,3,0)</f>
        <v>HPPY</v>
      </c>
      <c r="E278" s="50"/>
      <c r="F278" s="50"/>
      <c r="G278" s="66">
        <f t="shared" si="40"/>
        <v>0</v>
      </c>
      <c r="H278" s="53"/>
      <c r="I278" s="53"/>
      <c r="J278" s="66">
        <f t="shared" si="41"/>
        <v>0</v>
      </c>
      <c r="K278" s="53"/>
      <c r="L278" s="50"/>
      <c r="M278" s="66">
        <f t="shared" si="42"/>
        <v>0</v>
      </c>
      <c r="N278" s="50"/>
      <c r="O278" s="50"/>
      <c r="P278" s="66">
        <f t="shared" si="43"/>
        <v>0</v>
      </c>
      <c r="Q278" s="65">
        <v>10</v>
      </c>
      <c r="R278" s="65">
        <v>915</v>
      </c>
      <c r="S278" s="66">
        <f t="shared" si="44"/>
        <v>228.75</v>
      </c>
      <c r="T278" s="65">
        <v>67</v>
      </c>
      <c r="U278" s="110">
        <v>7110</v>
      </c>
      <c r="V278" s="66">
        <f t="shared" si="45"/>
        <v>1777.5</v>
      </c>
      <c r="W278" s="110">
        <v>118</v>
      </c>
      <c r="X278" s="110">
        <v>12610</v>
      </c>
      <c r="Y278" s="66">
        <f t="shared" si="46"/>
        <v>3152.5</v>
      </c>
      <c r="Z278" s="110">
        <v>211</v>
      </c>
      <c r="AA278" s="110">
        <v>19395</v>
      </c>
      <c r="AB278" s="66">
        <f t="shared" si="47"/>
        <v>4848.75</v>
      </c>
      <c r="AC278" s="65">
        <v>231</v>
      </c>
      <c r="AD278" s="110">
        <v>18380</v>
      </c>
      <c r="AE278" s="66">
        <f t="shared" si="48"/>
        <v>4595</v>
      </c>
      <c r="AF278" s="110">
        <v>293</v>
      </c>
      <c r="AG278" s="110">
        <v>25030</v>
      </c>
      <c r="AH278" s="270">
        <f t="shared" si="49"/>
        <v>6257.5</v>
      </c>
    </row>
    <row r="279" spans="1:34">
      <c r="A279" s="141"/>
      <c r="B279" s="48" t="s">
        <v>1053</v>
      </c>
      <c r="C279" s="49" t="s">
        <v>1068</v>
      </c>
      <c r="D279" s="52" t="str">
        <f>VLOOKUP(B279,Remark!J:L,3,0)</f>
        <v>CHC4</v>
      </c>
      <c r="E279" s="50"/>
      <c r="F279" s="50"/>
      <c r="G279" s="66">
        <f t="shared" si="40"/>
        <v>0</v>
      </c>
      <c r="H279" s="53"/>
      <c r="I279" s="53"/>
      <c r="J279" s="66">
        <f t="shared" si="41"/>
        <v>0</v>
      </c>
      <c r="K279" s="53"/>
      <c r="L279" s="50"/>
      <c r="M279" s="66">
        <f t="shared" si="42"/>
        <v>0</v>
      </c>
      <c r="N279" s="50"/>
      <c r="O279" s="50"/>
      <c r="P279" s="66">
        <f t="shared" si="43"/>
        <v>0</v>
      </c>
      <c r="Q279" s="65">
        <v>0</v>
      </c>
      <c r="R279" s="65">
        <v>0</v>
      </c>
      <c r="S279" s="66">
        <f t="shared" si="44"/>
        <v>0</v>
      </c>
      <c r="T279" s="65">
        <v>4</v>
      </c>
      <c r="U279" s="110">
        <v>235</v>
      </c>
      <c r="V279" s="66">
        <f t="shared" si="45"/>
        <v>58.75</v>
      </c>
      <c r="W279" s="110">
        <v>5</v>
      </c>
      <c r="X279" s="110">
        <v>545</v>
      </c>
      <c r="Y279" s="66">
        <f t="shared" si="46"/>
        <v>136.25</v>
      </c>
      <c r="Z279" s="110">
        <v>3</v>
      </c>
      <c r="AA279" s="110">
        <v>135</v>
      </c>
      <c r="AB279" s="66">
        <f t="shared" si="47"/>
        <v>33.75</v>
      </c>
      <c r="AC279" s="65">
        <v>5</v>
      </c>
      <c r="AD279" s="110">
        <v>405</v>
      </c>
      <c r="AE279" s="66">
        <f t="shared" si="48"/>
        <v>101.25</v>
      </c>
      <c r="AF279" s="110">
        <v>6</v>
      </c>
      <c r="AG279" s="110">
        <v>530</v>
      </c>
      <c r="AH279" s="270">
        <f t="shared" si="49"/>
        <v>132.5</v>
      </c>
    </row>
    <row r="280" spans="1:34">
      <c r="A280" s="141"/>
      <c r="B280" s="48" t="s">
        <v>1054</v>
      </c>
      <c r="C280" s="49" t="s">
        <v>1069</v>
      </c>
      <c r="D280" s="52" t="str">
        <f>VLOOKUP(B280,Remark!J:L,3,0)</f>
        <v>BKEN</v>
      </c>
      <c r="E280" s="50"/>
      <c r="F280" s="50"/>
      <c r="G280" s="66">
        <f t="shared" si="40"/>
        <v>0</v>
      </c>
      <c r="H280" s="53"/>
      <c r="I280" s="53"/>
      <c r="J280" s="66">
        <f t="shared" si="41"/>
        <v>0</v>
      </c>
      <c r="K280" s="53"/>
      <c r="L280" s="50"/>
      <c r="M280" s="66">
        <f t="shared" si="42"/>
        <v>0</v>
      </c>
      <c r="N280" s="50"/>
      <c r="O280" s="50"/>
      <c r="P280" s="66">
        <f t="shared" si="43"/>
        <v>0</v>
      </c>
      <c r="Q280" s="65">
        <v>8</v>
      </c>
      <c r="R280" s="65">
        <v>1225</v>
      </c>
      <c r="S280" s="66">
        <f t="shared" si="44"/>
        <v>306.25</v>
      </c>
      <c r="T280" s="65">
        <v>8</v>
      </c>
      <c r="U280" s="110">
        <v>920</v>
      </c>
      <c r="V280" s="66">
        <f t="shared" si="45"/>
        <v>230</v>
      </c>
      <c r="W280" s="110">
        <v>22</v>
      </c>
      <c r="X280" s="110">
        <v>2520</v>
      </c>
      <c r="Y280" s="66">
        <f t="shared" si="46"/>
        <v>630</v>
      </c>
      <c r="Z280" s="110">
        <v>46</v>
      </c>
      <c r="AA280" s="110">
        <v>5360</v>
      </c>
      <c r="AB280" s="66">
        <f t="shared" si="47"/>
        <v>1340</v>
      </c>
      <c r="AC280" s="65">
        <v>48</v>
      </c>
      <c r="AD280" s="110">
        <v>5455</v>
      </c>
      <c r="AE280" s="66">
        <f t="shared" si="48"/>
        <v>1363.75</v>
      </c>
      <c r="AF280" s="110">
        <v>20</v>
      </c>
      <c r="AG280" s="110">
        <v>2420</v>
      </c>
      <c r="AH280" s="270">
        <f t="shared" si="49"/>
        <v>605</v>
      </c>
    </row>
    <row r="281" spans="1:34">
      <c r="A281" s="141"/>
      <c r="B281" s="48" t="s">
        <v>1055</v>
      </c>
      <c r="C281" s="49" t="s">
        <v>1070</v>
      </c>
      <c r="D281" s="52" t="str">
        <f>VLOOKUP(B281,Remark!J:L,3,0)</f>
        <v>NMIN</v>
      </c>
      <c r="E281" s="50"/>
      <c r="F281" s="50"/>
      <c r="G281" s="66">
        <f t="shared" si="40"/>
        <v>0</v>
      </c>
      <c r="H281" s="53"/>
      <c r="I281" s="53"/>
      <c r="J281" s="66">
        <f t="shared" si="41"/>
        <v>0</v>
      </c>
      <c r="K281" s="53"/>
      <c r="L281" s="50"/>
      <c r="M281" s="66">
        <f t="shared" si="42"/>
        <v>0</v>
      </c>
      <c r="N281" s="50"/>
      <c r="O281" s="50"/>
      <c r="P281" s="66">
        <f t="shared" si="43"/>
        <v>0</v>
      </c>
      <c r="Q281" s="65">
        <v>13</v>
      </c>
      <c r="R281" s="65">
        <v>1705</v>
      </c>
      <c r="S281" s="66">
        <f t="shared" si="44"/>
        <v>426.25</v>
      </c>
      <c r="T281" s="65">
        <v>48</v>
      </c>
      <c r="U281" s="110">
        <v>4445</v>
      </c>
      <c r="V281" s="66">
        <f t="shared" si="45"/>
        <v>1111.25</v>
      </c>
      <c r="W281" s="110">
        <v>59</v>
      </c>
      <c r="X281" s="110">
        <v>6760</v>
      </c>
      <c r="Y281" s="66">
        <f t="shared" si="46"/>
        <v>1690</v>
      </c>
      <c r="Z281" s="110">
        <v>98</v>
      </c>
      <c r="AA281" s="110">
        <v>12415</v>
      </c>
      <c r="AB281" s="66">
        <f t="shared" si="47"/>
        <v>3103.75</v>
      </c>
      <c r="AC281" s="65">
        <v>148</v>
      </c>
      <c r="AD281" s="110">
        <v>23595</v>
      </c>
      <c r="AE281" s="66">
        <f t="shared" si="48"/>
        <v>5898.75</v>
      </c>
      <c r="AF281" s="110">
        <v>240</v>
      </c>
      <c r="AG281" s="110">
        <v>44600</v>
      </c>
      <c r="AH281" s="270">
        <f t="shared" si="49"/>
        <v>11150</v>
      </c>
    </row>
    <row r="282" spans="1:34">
      <c r="A282" s="141"/>
      <c r="B282" s="48" t="s">
        <v>1056</v>
      </c>
      <c r="C282" s="49" t="s">
        <v>1071</v>
      </c>
      <c r="D282" s="52" t="str">
        <f>VLOOKUP(B282,Remark!J:L,3,0)</f>
        <v>CHC4</v>
      </c>
      <c r="E282" s="50"/>
      <c r="F282" s="50"/>
      <c r="G282" s="66">
        <f t="shared" si="40"/>
        <v>0</v>
      </c>
      <c r="H282" s="53"/>
      <c r="I282" s="53"/>
      <c r="J282" s="66">
        <f t="shared" si="41"/>
        <v>0</v>
      </c>
      <c r="K282" s="53"/>
      <c r="L282" s="50"/>
      <c r="M282" s="66">
        <f t="shared" si="42"/>
        <v>0</v>
      </c>
      <c r="N282" s="50"/>
      <c r="O282" s="50"/>
      <c r="P282" s="66">
        <f t="shared" si="43"/>
        <v>0</v>
      </c>
      <c r="Q282" s="65">
        <v>8</v>
      </c>
      <c r="R282" s="65">
        <v>1110</v>
      </c>
      <c r="S282" s="66">
        <f t="shared" si="44"/>
        <v>277.5</v>
      </c>
      <c r="T282" s="65">
        <v>5</v>
      </c>
      <c r="U282" s="110">
        <v>285</v>
      </c>
      <c r="V282" s="66">
        <f t="shared" si="45"/>
        <v>71.25</v>
      </c>
      <c r="W282" s="110">
        <v>10</v>
      </c>
      <c r="X282" s="110">
        <v>1040</v>
      </c>
      <c r="Y282" s="66">
        <f t="shared" si="46"/>
        <v>260</v>
      </c>
      <c r="Z282" s="110">
        <v>24</v>
      </c>
      <c r="AA282" s="110">
        <v>2085</v>
      </c>
      <c r="AB282" s="66">
        <f t="shared" si="47"/>
        <v>521.25</v>
      </c>
      <c r="AC282" s="65">
        <v>15</v>
      </c>
      <c r="AD282" s="110">
        <v>1395</v>
      </c>
      <c r="AE282" s="66">
        <f t="shared" si="48"/>
        <v>348.75</v>
      </c>
      <c r="AF282" s="110">
        <v>18</v>
      </c>
      <c r="AG282" s="110">
        <v>1745</v>
      </c>
      <c r="AH282" s="270">
        <f t="shared" si="49"/>
        <v>436.25</v>
      </c>
    </row>
    <row r="283" spans="1:34">
      <c r="A283" s="141"/>
      <c r="B283" s="48" t="s">
        <v>1057</v>
      </c>
      <c r="C283" s="49" t="s">
        <v>1072</v>
      </c>
      <c r="D283" s="52" t="str">
        <f>VLOOKUP(B283,Remark!J:L,3,0)</f>
        <v>PINK</v>
      </c>
      <c r="E283" s="50"/>
      <c r="F283" s="50"/>
      <c r="G283" s="66">
        <f t="shared" si="40"/>
        <v>0</v>
      </c>
      <c r="H283" s="53"/>
      <c r="I283" s="53"/>
      <c r="J283" s="66">
        <f t="shared" si="41"/>
        <v>0</v>
      </c>
      <c r="K283" s="53"/>
      <c r="L283" s="50"/>
      <c r="M283" s="66">
        <f t="shared" si="42"/>
        <v>0</v>
      </c>
      <c r="N283" s="50"/>
      <c r="O283" s="50"/>
      <c r="P283" s="66">
        <f t="shared" si="43"/>
        <v>0</v>
      </c>
      <c r="Q283" s="65">
        <v>0</v>
      </c>
      <c r="R283" s="65">
        <v>0</v>
      </c>
      <c r="S283" s="66">
        <f t="shared" si="44"/>
        <v>0</v>
      </c>
      <c r="T283" s="65">
        <v>16</v>
      </c>
      <c r="U283" s="110">
        <v>1540</v>
      </c>
      <c r="V283" s="66">
        <f t="shared" si="45"/>
        <v>385</v>
      </c>
      <c r="W283" s="110">
        <v>16</v>
      </c>
      <c r="X283" s="110">
        <v>2520</v>
      </c>
      <c r="Y283" s="66">
        <f t="shared" si="46"/>
        <v>630</v>
      </c>
      <c r="Z283" s="110">
        <v>44</v>
      </c>
      <c r="AA283" s="110">
        <v>4795</v>
      </c>
      <c r="AB283" s="66">
        <f t="shared" si="47"/>
        <v>1198.75</v>
      </c>
      <c r="AC283" s="65">
        <v>63</v>
      </c>
      <c r="AD283" s="110">
        <v>6135</v>
      </c>
      <c r="AE283" s="66">
        <f t="shared" si="48"/>
        <v>1533.75</v>
      </c>
      <c r="AF283" s="110">
        <v>40</v>
      </c>
      <c r="AG283" s="110">
        <v>3525</v>
      </c>
      <c r="AH283" s="270">
        <f t="shared" si="49"/>
        <v>881.25</v>
      </c>
    </row>
    <row r="284" spans="1:34">
      <c r="A284" s="141"/>
      <c r="B284" s="48" t="s">
        <v>1058</v>
      </c>
      <c r="C284" s="49" t="s">
        <v>1073</v>
      </c>
      <c r="D284" s="52" t="str">
        <f>VLOOKUP(B284,Remark!J:L,3,0)</f>
        <v>PINK</v>
      </c>
      <c r="E284" s="50"/>
      <c r="F284" s="50"/>
      <c r="G284" s="66">
        <f t="shared" si="40"/>
        <v>0</v>
      </c>
      <c r="H284" s="53"/>
      <c r="I284" s="53"/>
      <c r="J284" s="66">
        <f t="shared" si="41"/>
        <v>0</v>
      </c>
      <c r="K284" s="53"/>
      <c r="L284" s="50"/>
      <c r="M284" s="66">
        <f t="shared" si="42"/>
        <v>0</v>
      </c>
      <c r="N284" s="50"/>
      <c r="O284" s="50"/>
      <c r="P284" s="66">
        <f t="shared" si="43"/>
        <v>0</v>
      </c>
      <c r="Q284" s="65">
        <v>0</v>
      </c>
      <c r="R284" s="65">
        <v>0</v>
      </c>
      <c r="S284" s="66">
        <f t="shared" si="44"/>
        <v>0</v>
      </c>
      <c r="T284" s="65">
        <v>83</v>
      </c>
      <c r="U284" s="110">
        <v>8850</v>
      </c>
      <c r="V284" s="66">
        <f t="shared" si="45"/>
        <v>2212.5</v>
      </c>
      <c r="W284" s="110">
        <v>83</v>
      </c>
      <c r="X284" s="110">
        <v>6850</v>
      </c>
      <c r="Y284" s="66">
        <f t="shared" si="46"/>
        <v>1712.5</v>
      </c>
      <c r="Z284" s="110">
        <v>39</v>
      </c>
      <c r="AA284" s="110">
        <v>3640</v>
      </c>
      <c r="AB284" s="66">
        <f t="shared" si="47"/>
        <v>910</v>
      </c>
      <c r="AC284" s="65">
        <v>76</v>
      </c>
      <c r="AD284" s="110">
        <v>7495</v>
      </c>
      <c r="AE284" s="66">
        <f t="shared" si="48"/>
        <v>1873.75</v>
      </c>
      <c r="AF284" s="110">
        <v>37</v>
      </c>
      <c r="AG284" s="110">
        <v>3345</v>
      </c>
      <c r="AH284" s="270">
        <f t="shared" si="49"/>
        <v>836.25</v>
      </c>
    </row>
    <row r="285" spans="1:34">
      <c r="A285" s="141"/>
      <c r="B285" s="48" t="s">
        <v>1059</v>
      </c>
      <c r="C285" s="49" t="s">
        <v>1074</v>
      </c>
      <c r="D285" s="52" t="str">
        <f>VLOOKUP(B285,Remark!J:L,3,0)</f>
        <v>TPLU</v>
      </c>
      <c r="E285" s="50"/>
      <c r="F285" s="50"/>
      <c r="G285" s="66">
        <f t="shared" si="40"/>
        <v>0</v>
      </c>
      <c r="H285" s="53"/>
      <c r="I285" s="53"/>
      <c r="J285" s="66">
        <f t="shared" si="41"/>
        <v>0</v>
      </c>
      <c r="K285" s="53"/>
      <c r="L285" s="50"/>
      <c r="M285" s="66">
        <f t="shared" si="42"/>
        <v>0</v>
      </c>
      <c r="N285" s="50"/>
      <c r="O285" s="50"/>
      <c r="P285" s="66">
        <f t="shared" si="43"/>
        <v>0</v>
      </c>
      <c r="Q285" s="65">
        <v>0</v>
      </c>
      <c r="R285" s="65">
        <v>0</v>
      </c>
      <c r="S285" s="66">
        <f t="shared" si="44"/>
        <v>0</v>
      </c>
      <c r="T285" s="65">
        <v>2</v>
      </c>
      <c r="U285" s="110">
        <v>380</v>
      </c>
      <c r="V285" s="66">
        <f t="shared" si="45"/>
        <v>95</v>
      </c>
      <c r="W285" s="110">
        <v>3</v>
      </c>
      <c r="X285" s="110">
        <v>165</v>
      </c>
      <c r="Y285" s="66">
        <f t="shared" si="46"/>
        <v>41.25</v>
      </c>
      <c r="Z285" s="110">
        <v>30</v>
      </c>
      <c r="AA285" s="110">
        <v>3640</v>
      </c>
      <c r="AB285" s="66">
        <f t="shared" si="47"/>
        <v>910</v>
      </c>
      <c r="AC285" s="65">
        <v>11</v>
      </c>
      <c r="AD285" s="110">
        <v>1070</v>
      </c>
      <c r="AE285" s="66">
        <f t="shared" si="48"/>
        <v>267.5</v>
      </c>
      <c r="AF285" s="110">
        <v>27</v>
      </c>
      <c r="AG285" s="110">
        <v>3000</v>
      </c>
      <c r="AH285" s="270">
        <f t="shared" si="49"/>
        <v>750</v>
      </c>
    </row>
    <row r="286" spans="1:34">
      <c r="A286" s="141"/>
      <c r="B286" s="48" t="s">
        <v>1060</v>
      </c>
      <c r="C286" s="49" t="s">
        <v>1075</v>
      </c>
      <c r="D286" s="52" t="str">
        <f>VLOOKUP(B286,Remark!J:L,3,0)</f>
        <v>PINK</v>
      </c>
      <c r="E286" s="50"/>
      <c r="F286" s="50"/>
      <c r="G286" s="66">
        <f t="shared" si="40"/>
        <v>0</v>
      </c>
      <c r="H286" s="53"/>
      <c r="I286" s="53"/>
      <c r="J286" s="66">
        <f t="shared" si="41"/>
        <v>0</v>
      </c>
      <c r="K286" s="53"/>
      <c r="L286" s="50"/>
      <c r="M286" s="66">
        <f t="shared" si="42"/>
        <v>0</v>
      </c>
      <c r="N286" s="50"/>
      <c r="O286" s="50"/>
      <c r="P286" s="66">
        <f t="shared" si="43"/>
        <v>0</v>
      </c>
      <c r="Q286" s="65">
        <v>33</v>
      </c>
      <c r="R286" s="65">
        <v>5090</v>
      </c>
      <c r="S286" s="66">
        <f t="shared" si="44"/>
        <v>1272.5</v>
      </c>
      <c r="T286" s="65">
        <v>51</v>
      </c>
      <c r="U286" s="110">
        <v>7290</v>
      </c>
      <c r="V286" s="66">
        <f t="shared" si="45"/>
        <v>1822.5</v>
      </c>
      <c r="W286" s="110">
        <v>15</v>
      </c>
      <c r="X286" s="110">
        <v>3845</v>
      </c>
      <c r="Y286" s="66">
        <f t="shared" si="46"/>
        <v>961.25</v>
      </c>
      <c r="Z286" s="110">
        <v>33</v>
      </c>
      <c r="AA286" s="110">
        <v>3360</v>
      </c>
      <c r="AB286" s="66">
        <f t="shared" si="47"/>
        <v>840</v>
      </c>
      <c r="AC286" s="65">
        <v>38</v>
      </c>
      <c r="AD286" s="110">
        <v>3520</v>
      </c>
      <c r="AE286" s="66">
        <f t="shared" si="48"/>
        <v>880</v>
      </c>
      <c r="AF286" s="110">
        <v>30</v>
      </c>
      <c r="AG286" s="110">
        <v>2410</v>
      </c>
      <c r="AH286" s="270">
        <f t="shared" si="49"/>
        <v>602.5</v>
      </c>
    </row>
    <row r="287" spans="1:34">
      <c r="A287" s="141"/>
      <c r="B287" s="48" t="s">
        <v>1061</v>
      </c>
      <c r="C287" s="49" t="s">
        <v>1076</v>
      </c>
      <c r="D287" s="52" t="str">
        <f>VLOOKUP(B287,Remark!J:L,3,0)</f>
        <v>PINK</v>
      </c>
      <c r="E287" s="50"/>
      <c r="F287" s="50"/>
      <c r="G287" s="66">
        <f t="shared" si="40"/>
        <v>0</v>
      </c>
      <c r="H287" s="53"/>
      <c r="I287" s="53"/>
      <c r="J287" s="66">
        <f t="shared" si="41"/>
        <v>0</v>
      </c>
      <c r="K287" s="53"/>
      <c r="L287" s="50"/>
      <c r="M287" s="66">
        <f t="shared" si="42"/>
        <v>0</v>
      </c>
      <c r="N287" s="50"/>
      <c r="O287" s="50"/>
      <c r="P287" s="66">
        <f t="shared" si="43"/>
        <v>0</v>
      </c>
      <c r="Q287" s="65">
        <v>0</v>
      </c>
      <c r="R287" s="65">
        <v>0</v>
      </c>
      <c r="S287" s="66">
        <f t="shared" si="44"/>
        <v>0</v>
      </c>
      <c r="T287" s="65">
        <v>29</v>
      </c>
      <c r="U287" s="110">
        <v>2485</v>
      </c>
      <c r="V287" s="66">
        <f t="shared" si="45"/>
        <v>621.25</v>
      </c>
      <c r="W287" s="110">
        <v>3</v>
      </c>
      <c r="X287" s="110">
        <v>805</v>
      </c>
      <c r="Y287" s="66">
        <f t="shared" si="46"/>
        <v>201.25</v>
      </c>
      <c r="Z287" s="110">
        <v>32</v>
      </c>
      <c r="AA287" s="110">
        <v>2480</v>
      </c>
      <c r="AB287" s="66">
        <f t="shared" si="47"/>
        <v>620</v>
      </c>
      <c r="AC287" s="65">
        <v>26</v>
      </c>
      <c r="AD287" s="110">
        <v>1820</v>
      </c>
      <c r="AE287" s="66">
        <f t="shared" si="48"/>
        <v>455</v>
      </c>
      <c r="AF287" s="110">
        <v>21</v>
      </c>
      <c r="AG287" s="110">
        <v>1545</v>
      </c>
      <c r="AH287" s="270">
        <f t="shared" si="49"/>
        <v>386.25</v>
      </c>
    </row>
    <row r="288" spans="1:34">
      <c r="A288" s="141"/>
      <c r="B288" s="48" t="s">
        <v>1062</v>
      </c>
      <c r="C288" s="49" t="s">
        <v>1077</v>
      </c>
      <c r="D288" s="52" t="str">
        <f>VLOOKUP(B288,Remark!J:L,3,0)</f>
        <v>PINK</v>
      </c>
      <c r="E288" s="50"/>
      <c r="F288" s="50"/>
      <c r="G288" s="66">
        <f t="shared" si="40"/>
        <v>0</v>
      </c>
      <c r="H288" s="53"/>
      <c r="I288" s="53"/>
      <c r="J288" s="66">
        <f t="shared" si="41"/>
        <v>0</v>
      </c>
      <c r="K288" s="53"/>
      <c r="L288" s="50"/>
      <c r="M288" s="66">
        <f t="shared" si="42"/>
        <v>0</v>
      </c>
      <c r="N288" s="50"/>
      <c r="O288" s="50"/>
      <c r="P288" s="66">
        <f t="shared" si="43"/>
        <v>0</v>
      </c>
      <c r="Q288" s="65">
        <v>11</v>
      </c>
      <c r="R288" s="65">
        <v>1180</v>
      </c>
      <c r="S288" s="66">
        <f t="shared" si="44"/>
        <v>295</v>
      </c>
      <c r="T288" s="65">
        <v>57</v>
      </c>
      <c r="U288" s="110">
        <v>5855</v>
      </c>
      <c r="V288" s="66">
        <f t="shared" si="45"/>
        <v>1463.75</v>
      </c>
      <c r="W288" s="110">
        <v>70</v>
      </c>
      <c r="X288" s="110">
        <v>7400</v>
      </c>
      <c r="Y288" s="66">
        <f t="shared" si="46"/>
        <v>1850</v>
      </c>
      <c r="Z288" s="110">
        <v>65</v>
      </c>
      <c r="AA288" s="110">
        <v>6695</v>
      </c>
      <c r="AB288" s="66">
        <f t="shared" si="47"/>
        <v>1673.75</v>
      </c>
      <c r="AC288" s="65">
        <v>59</v>
      </c>
      <c r="AD288" s="110">
        <v>5360</v>
      </c>
      <c r="AE288" s="66">
        <f t="shared" si="48"/>
        <v>1340</v>
      </c>
      <c r="AF288" s="110">
        <v>59</v>
      </c>
      <c r="AG288" s="110">
        <v>6305</v>
      </c>
      <c r="AH288" s="270">
        <f t="shared" si="49"/>
        <v>1576.25</v>
      </c>
    </row>
    <row r="289" spans="1:34">
      <c r="A289" s="141"/>
      <c r="B289" s="48" t="s">
        <v>1063</v>
      </c>
      <c r="C289" s="49" t="s">
        <v>1078</v>
      </c>
      <c r="D289" s="52" t="str">
        <f>VLOOKUP(B289,Remark!J:L,3,0)</f>
        <v>PINK</v>
      </c>
      <c r="E289" s="50"/>
      <c r="F289" s="50"/>
      <c r="G289" s="66">
        <f t="shared" si="40"/>
        <v>0</v>
      </c>
      <c r="H289" s="53"/>
      <c r="I289" s="53"/>
      <c r="J289" s="66">
        <f t="shared" si="41"/>
        <v>0</v>
      </c>
      <c r="K289" s="53"/>
      <c r="L289" s="50"/>
      <c r="M289" s="66">
        <f t="shared" si="42"/>
        <v>0</v>
      </c>
      <c r="N289" s="50"/>
      <c r="O289" s="50"/>
      <c r="P289" s="66">
        <f t="shared" si="43"/>
        <v>0</v>
      </c>
      <c r="Q289" s="65">
        <v>9</v>
      </c>
      <c r="R289" s="65">
        <v>1400</v>
      </c>
      <c r="S289" s="66">
        <f t="shared" si="44"/>
        <v>350</v>
      </c>
      <c r="T289" s="65">
        <v>35</v>
      </c>
      <c r="U289" s="110">
        <v>3980</v>
      </c>
      <c r="V289" s="66">
        <f t="shared" si="45"/>
        <v>995</v>
      </c>
      <c r="W289" s="110">
        <v>67</v>
      </c>
      <c r="X289" s="110">
        <v>7120</v>
      </c>
      <c r="Y289" s="66">
        <f t="shared" si="46"/>
        <v>1780</v>
      </c>
      <c r="Z289" s="110">
        <v>96</v>
      </c>
      <c r="AA289" s="110">
        <v>9975</v>
      </c>
      <c r="AB289" s="66">
        <f t="shared" si="47"/>
        <v>2493.75</v>
      </c>
      <c r="AC289" s="65">
        <v>65</v>
      </c>
      <c r="AD289" s="110">
        <v>5940</v>
      </c>
      <c r="AE289" s="66">
        <f t="shared" si="48"/>
        <v>1485</v>
      </c>
      <c r="AF289" s="110">
        <v>126</v>
      </c>
      <c r="AG289" s="110">
        <v>12530</v>
      </c>
      <c r="AH289" s="270">
        <f t="shared" si="49"/>
        <v>3132.5</v>
      </c>
    </row>
    <row r="290" spans="1:34">
      <c r="A290" s="141"/>
      <c r="B290" s="48" t="s">
        <v>1064</v>
      </c>
      <c r="C290" s="49" t="s">
        <v>1079</v>
      </c>
      <c r="D290" s="52" t="str">
        <f>VLOOKUP(B290,Remark!J:L,3,0)</f>
        <v>NMIN</v>
      </c>
      <c r="E290" s="50"/>
      <c r="F290" s="50"/>
      <c r="G290" s="66">
        <f t="shared" si="40"/>
        <v>0</v>
      </c>
      <c r="H290" s="53"/>
      <c r="I290" s="53"/>
      <c r="J290" s="66">
        <f t="shared" si="41"/>
        <v>0</v>
      </c>
      <c r="K290" s="53"/>
      <c r="L290" s="50"/>
      <c r="M290" s="66">
        <f t="shared" si="42"/>
        <v>0</v>
      </c>
      <c r="N290" s="50"/>
      <c r="O290" s="50"/>
      <c r="P290" s="66">
        <f t="shared" si="43"/>
        <v>0</v>
      </c>
      <c r="Q290" s="65">
        <v>6</v>
      </c>
      <c r="R290" s="65">
        <v>545</v>
      </c>
      <c r="S290" s="66">
        <f t="shared" si="44"/>
        <v>136.25</v>
      </c>
      <c r="T290" s="65">
        <v>6</v>
      </c>
      <c r="U290" s="110">
        <v>705</v>
      </c>
      <c r="V290" s="66">
        <f t="shared" si="45"/>
        <v>176.25</v>
      </c>
      <c r="W290" s="110">
        <v>1</v>
      </c>
      <c r="X290" s="110">
        <v>570</v>
      </c>
      <c r="Y290" s="66">
        <f t="shared" si="46"/>
        <v>142.5</v>
      </c>
      <c r="Z290" s="110">
        <v>7</v>
      </c>
      <c r="AA290" s="110">
        <v>825</v>
      </c>
      <c r="AB290" s="66">
        <f t="shared" si="47"/>
        <v>206.25</v>
      </c>
      <c r="AC290" s="65">
        <v>16</v>
      </c>
      <c r="AD290" s="110">
        <v>2490</v>
      </c>
      <c r="AE290" s="66">
        <f t="shared" si="48"/>
        <v>622.5</v>
      </c>
      <c r="AF290" s="110">
        <v>16</v>
      </c>
      <c r="AG290" s="110">
        <v>2135</v>
      </c>
      <c r="AH290" s="270">
        <f t="shared" si="49"/>
        <v>533.75</v>
      </c>
    </row>
    <row r="291" spans="1:34">
      <c r="A291" s="141"/>
      <c r="B291" s="48" t="s">
        <v>1065</v>
      </c>
      <c r="C291" s="49" t="s">
        <v>1080</v>
      </c>
      <c r="D291" s="52" t="str">
        <f>VLOOKUP(B291,Remark!J:L,3,0)</f>
        <v>NMIN</v>
      </c>
      <c r="E291" s="50"/>
      <c r="F291" s="50"/>
      <c r="G291" s="66">
        <f t="shared" si="40"/>
        <v>0</v>
      </c>
      <c r="H291" s="53"/>
      <c r="I291" s="53"/>
      <c r="J291" s="66">
        <f t="shared" si="41"/>
        <v>0</v>
      </c>
      <c r="K291" s="53"/>
      <c r="L291" s="50"/>
      <c r="M291" s="66">
        <f t="shared" si="42"/>
        <v>0</v>
      </c>
      <c r="N291" s="50"/>
      <c r="O291" s="50"/>
      <c r="P291" s="66">
        <f t="shared" si="43"/>
        <v>0</v>
      </c>
      <c r="Q291" s="65">
        <v>15</v>
      </c>
      <c r="R291" s="65">
        <v>2825</v>
      </c>
      <c r="S291" s="66">
        <f t="shared" si="44"/>
        <v>706.25</v>
      </c>
      <c r="T291" s="65">
        <v>47</v>
      </c>
      <c r="U291" s="110">
        <v>3955</v>
      </c>
      <c r="V291" s="66">
        <f t="shared" si="45"/>
        <v>988.75</v>
      </c>
      <c r="W291" s="110">
        <v>49</v>
      </c>
      <c r="X291" s="110">
        <v>4300</v>
      </c>
      <c r="Y291" s="66">
        <f t="shared" si="46"/>
        <v>1075</v>
      </c>
      <c r="Z291" s="110">
        <v>47</v>
      </c>
      <c r="AA291" s="110">
        <v>4140</v>
      </c>
      <c r="AB291" s="66">
        <f t="shared" si="47"/>
        <v>1035</v>
      </c>
      <c r="AC291" s="65">
        <v>43</v>
      </c>
      <c r="AD291" s="110">
        <v>5180</v>
      </c>
      <c r="AE291" s="66">
        <f t="shared" si="48"/>
        <v>1295</v>
      </c>
      <c r="AF291" s="110">
        <v>70</v>
      </c>
      <c r="AG291" s="110">
        <v>6245</v>
      </c>
      <c r="AH291" s="270">
        <f t="shared" si="49"/>
        <v>1561.25</v>
      </c>
    </row>
    <row r="292" spans="1:34">
      <c r="A292" s="141"/>
      <c r="B292" s="48" t="s">
        <v>1066</v>
      </c>
      <c r="C292" s="49" t="s">
        <v>1081</v>
      </c>
      <c r="D292" s="52" t="str">
        <f>VLOOKUP(B292,Remark!J:L,3,0)</f>
        <v>NMIN</v>
      </c>
      <c r="E292" s="50"/>
      <c r="F292" s="50"/>
      <c r="G292" s="66">
        <f t="shared" si="40"/>
        <v>0</v>
      </c>
      <c r="H292" s="53"/>
      <c r="I292" s="53"/>
      <c r="J292" s="66">
        <f t="shared" si="41"/>
        <v>0</v>
      </c>
      <c r="K292" s="53"/>
      <c r="L292" s="50"/>
      <c r="M292" s="66">
        <f t="shared" si="42"/>
        <v>0</v>
      </c>
      <c r="N292" s="50"/>
      <c r="O292" s="50"/>
      <c r="P292" s="66">
        <f t="shared" si="43"/>
        <v>0</v>
      </c>
      <c r="Q292" s="65">
        <v>17</v>
      </c>
      <c r="R292" s="65">
        <v>1770</v>
      </c>
      <c r="S292" s="66">
        <f t="shared" si="44"/>
        <v>442.5</v>
      </c>
      <c r="T292" s="65">
        <v>24</v>
      </c>
      <c r="U292" s="110">
        <v>2570</v>
      </c>
      <c r="V292" s="66">
        <f t="shared" si="45"/>
        <v>642.5</v>
      </c>
      <c r="W292" s="110">
        <v>14</v>
      </c>
      <c r="X292" s="110">
        <v>1555</v>
      </c>
      <c r="Y292" s="66">
        <f t="shared" si="46"/>
        <v>388.75</v>
      </c>
      <c r="Z292" s="110">
        <v>23</v>
      </c>
      <c r="AA292" s="110">
        <v>1860</v>
      </c>
      <c r="AB292" s="66">
        <f t="shared" si="47"/>
        <v>465</v>
      </c>
      <c r="AC292" s="65">
        <v>29</v>
      </c>
      <c r="AD292" s="110">
        <v>2915</v>
      </c>
      <c r="AE292" s="66">
        <f t="shared" si="48"/>
        <v>728.75</v>
      </c>
      <c r="AF292" s="110">
        <v>28</v>
      </c>
      <c r="AG292" s="110">
        <v>2960</v>
      </c>
      <c r="AH292" s="270">
        <f t="shared" si="49"/>
        <v>740</v>
      </c>
    </row>
    <row r="293" spans="1:34">
      <c r="A293" s="141"/>
      <c r="B293" s="48" t="s">
        <v>826</v>
      </c>
      <c r="C293" s="49" t="s">
        <v>827</v>
      </c>
      <c r="D293" s="52" t="str">
        <f>VLOOKUP(B293,Remark!J:L,3,0)</f>
        <v>Kerry</v>
      </c>
      <c r="E293" s="50"/>
      <c r="F293" s="50"/>
      <c r="G293" s="66">
        <f t="shared" si="40"/>
        <v>0</v>
      </c>
      <c r="H293" s="53"/>
      <c r="I293" s="53"/>
      <c r="J293" s="66">
        <f t="shared" si="41"/>
        <v>0</v>
      </c>
      <c r="K293" s="53">
        <v>0</v>
      </c>
      <c r="L293" s="50">
        <v>0</v>
      </c>
      <c r="M293" s="66">
        <f t="shared" si="42"/>
        <v>0</v>
      </c>
      <c r="N293" s="50"/>
      <c r="O293" s="50"/>
      <c r="P293" s="66">
        <f t="shared" si="43"/>
        <v>0</v>
      </c>
      <c r="Q293" s="65">
        <v>0</v>
      </c>
      <c r="R293" s="65">
        <v>0</v>
      </c>
      <c r="S293" s="66">
        <f t="shared" si="44"/>
        <v>0</v>
      </c>
      <c r="T293" s="65">
        <v>2</v>
      </c>
      <c r="U293" s="110">
        <v>560</v>
      </c>
      <c r="V293" s="66">
        <f t="shared" si="45"/>
        <v>140</v>
      </c>
      <c r="W293" s="110">
        <v>2</v>
      </c>
      <c r="X293" s="110">
        <v>590</v>
      </c>
      <c r="Y293" s="66">
        <f t="shared" si="46"/>
        <v>147.5</v>
      </c>
      <c r="Z293" s="110">
        <v>1</v>
      </c>
      <c r="AA293" s="110">
        <v>60</v>
      </c>
      <c r="AB293" s="66">
        <f t="shared" si="47"/>
        <v>15</v>
      </c>
      <c r="AC293" s="65">
        <v>0</v>
      </c>
      <c r="AD293" s="110">
        <v>0</v>
      </c>
      <c r="AE293" s="66">
        <f t="shared" si="48"/>
        <v>0</v>
      </c>
      <c r="AF293" s="110">
        <v>0</v>
      </c>
      <c r="AG293" s="110">
        <v>0</v>
      </c>
      <c r="AH293" s="270">
        <f t="shared" si="49"/>
        <v>0</v>
      </c>
    </row>
    <row r="294" spans="1:34">
      <c r="A294" s="141"/>
      <c r="B294" s="48" t="s">
        <v>828</v>
      </c>
      <c r="C294" s="49" t="s">
        <v>829</v>
      </c>
      <c r="D294" s="52" t="str">
        <f>VLOOKUP(B294,Remark!J:L,3,0)</f>
        <v>Kerry</v>
      </c>
      <c r="E294" s="50"/>
      <c r="F294" s="50"/>
      <c r="G294" s="66">
        <f t="shared" si="40"/>
        <v>0</v>
      </c>
      <c r="H294" s="53"/>
      <c r="I294" s="53"/>
      <c r="J294" s="66">
        <f t="shared" si="41"/>
        <v>0</v>
      </c>
      <c r="K294" s="53">
        <v>0</v>
      </c>
      <c r="L294" s="50">
        <v>0</v>
      </c>
      <c r="M294" s="66">
        <f t="shared" si="42"/>
        <v>0</v>
      </c>
      <c r="N294" s="50"/>
      <c r="O294" s="50"/>
      <c r="P294" s="66">
        <f t="shared" si="43"/>
        <v>0</v>
      </c>
      <c r="Q294" s="65">
        <v>3</v>
      </c>
      <c r="R294" s="65">
        <v>450</v>
      </c>
      <c r="S294" s="66">
        <f t="shared" si="44"/>
        <v>112.5</v>
      </c>
      <c r="T294" s="65">
        <v>7</v>
      </c>
      <c r="U294" s="110">
        <v>935</v>
      </c>
      <c r="V294" s="66">
        <f t="shared" si="45"/>
        <v>233.75</v>
      </c>
      <c r="W294" s="110">
        <v>5</v>
      </c>
      <c r="X294" s="110">
        <v>880</v>
      </c>
      <c r="Y294" s="66">
        <f t="shared" si="46"/>
        <v>220</v>
      </c>
      <c r="Z294" s="110">
        <v>36</v>
      </c>
      <c r="AA294" s="110">
        <v>3615</v>
      </c>
      <c r="AB294" s="66">
        <f t="shared" si="47"/>
        <v>903.75</v>
      </c>
      <c r="AC294" s="65">
        <v>0</v>
      </c>
      <c r="AD294" s="110">
        <v>0</v>
      </c>
      <c r="AE294" s="66">
        <f t="shared" si="48"/>
        <v>0</v>
      </c>
      <c r="AF294" s="110">
        <v>0</v>
      </c>
      <c r="AG294" s="110">
        <v>0</v>
      </c>
      <c r="AH294" s="270">
        <f t="shared" si="49"/>
        <v>0</v>
      </c>
    </row>
    <row r="295" spans="1:34">
      <c r="A295" s="141"/>
      <c r="B295" s="48" t="s">
        <v>1029</v>
      </c>
      <c r="C295" s="49" t="s">
        <v>1037</v>
      </c>
      <c r="D295" s="52" t="str">
        <f>VLOOKUP(B295,Remark!J:L,3,0)</f>
        <v>Kerry</v>
      </c>
      <c r="E295" s="50"/>
      <c r="F295" s="50"/>
      <c r="G295" s="66">
        <f t="shared" si="40"/>
        <v>0</v>
      </c>
      <c r="H295" s="53"/>
      <c r="I295" s="53"/>
      <c r="J295" s="66">
        <f t="shared" si="41"/>
        <v>0</v>
      </c>
      <c r="K295" s="53"/>
      <c r="L295" s="50"/>
      <c r="M295" s="66">
        <f t="shared" si="42"/>
        <v>0</v>
      </c>
      <c r="N295" s="50"/>
      <c r="O295" s="50"/>
      <c r="P295" s="66">
        <f t="shared" si="43"/>
        <v>0</v>
      </c>
      <c r="Q295" s="65">
        <v>0</v>
      </c>
      <c r="R295" s="65">
        <v>100</v>
      </c>
      <c r="S295" s="66">
        <f t="shared" si="44"/>
        <v>25</v>
      </c>
      <c r="T295" s="65">
        <v>2</v>
      </c>
      <c r="U295" s="110">
        <v>490</v>
      </c>
      <c r="V295" s="66">
        <f t="shared" si="45"/>
        <v>122.5</v>
      </c>
      <c r="W295" s="110">
        <v>12</v>
      </c>
      <c r="X295" s="110">
        <v>1745</v>
      </c>
      <c r="Y295" s="66">
        <f t="shared" si="46"/>
        <v>436.25</v>
      </c>
      <c r="Z295" s="110">
        <v>13</v>
      </c>
      <c r="AA295" s="110">
        <v>1600</v>
      </c>
      <c r="AB295" s="66">
        <f t="shared" si="47"/>
        <v>400</v>
      </c>
      <c r="AC295" s="65">
        <v>3</v>
      </c>
      <c r="AD295" s="110">
        <v>430</v>
      </c>
      <c r="AE295" s="66">
        <f t="shared" si="48"/>
        <v>107.5</v>
      </c>
      <c r="AF295" s="110">
        <v>2</v>
      </c>
      <c r="AG295" s="110">
        <v>105</v>
      </c>
      <c r="AH295" s="270">
        <f t="shared" si="49"/>
        <v>26.25</v>
      </c>
    </row>
    <row r="296" spans="1:34">
      <c r="A296" s="141"/>
      <c r="B296" s="48" t="s">
        <v>1030</v>
      </c>
      <c r="C296" s="49" t="s">
        <v>1039</v>
      </c>
      <c r="D296" s="52" t="str">
        <f>VLOOKUP(B296,Remark!J:L,3,0)</f>
        <v>NMIN</v>
      </c>
      <c r="E296" s="50"/>
      <c r="F296" s="50"/>
      <c r="G296" s="66">
        <f t="shared" si="40"/>
        <v>0</v>
      </c>
      <c r="H296" s="53"/>
      <c r="I296" s="53"/>
      <c r="J296" s="66">
        <f t="shared" si="41"/>
        <v>0</v>
      </c>
      <c r="K296" s="53"/>
      <c r="L296" s="50"/>
      <c r="M296" s="66">
        <f t="shared" si="42"/>
        <v>0</v>
      </c>
      <c r="N296" s="50"/>
      <c r="O296" s="50"/>
      <c r="P296" s="66">
        <f t="shared" si="43"/>
        <v>0</v>
      </c>
      <c r="Q296" s="65">
        <v>1</v>
      </c>
      <c r="R296" s="65">
        <v>60</v>
      </c>
      <c r="S296" s="66">
        <f t="shared" si="44"/>
        <v>15</v>
      </c>
      <c r="T296" s="65">
        <v>9</v>
      </c>
      <c r="U296" s="110">
        <v>1535</v>
      </c>
      <c r="V296" s="66">
        <f t="shared" si="45"/>
        <v>383.75</v>
      </c>
      <c r="W296" s="110">
        <v>7</v>
      </c>
      <c r="X296" s="110">
        <v>925</v>
      </c>
      <c r="Y296" s="66">
        <f t="shared" si="46"/>
        <v>231.25</v>
      </c>
      <c r="Z296" s="110">
        <v>12</v>
      </c>
      <c r="AA296" s="110">
        <v>1175</v>
      </c>
      <c r="AB296" s="66">
        <f t="shared" si="47"/>
        <v>293.75</v>
      </c>
      <c r="AC296" s="65">
        <v>21</v>
      </c>
      <c r="AD296" s="110">
        <v>2095</v>
      </c>
      <c r="AE296" s="66">
        <f t="shared" si="48"/>
        <v>523.75</v>
      </c>
      <c r="AF296" s="110">
        <v>21</v>
      </c>
      <c r="AG296" s="110">
        <v>1495</v>
      </c>
      <c r="AH296" s="270">
        <f t="shared" si="49"/>
        <v>373.75</v>
      </c>
    </row>
    <row r="297" spans="1:34">
      <c r="A297" s="141"/>
      <c r="B297" s="48" t="s">
        <v>1031</v>
      </c>
      <c r="C297" s="49" t="s">
        <v>1040</v>
      </c>
      <c r="D297" s="52" t="str">
        <f>VLOOKUP(B297,Remark!J:L,3,0)</f>
        <v>PINK</v>
      </c>
      <c r="E297" s="50"/>
      <c r="F297" s="50"/>
      <c r="G297" s="66">
        <f t="shared" si="40"/>
        <v>0</v>
      </c>
      <c r="H297" s="53"/>
      <c r="I297" s="53"/>
      <c r="J297" s="66">
        <f t="shared" si="41"/>
        <v>0</v>
      </c>
      <c r="K297" s="53"/>
      <c r="L297" s="50"/>
      <c r="M297" s="66">
        <f t="shared" si="42"/>
        <v>0</v>
      </c>
      <c r="N297" s="50"/>
      <c r="O297" s="50"/>
      <c r="P297" s="66">
        <f t="shared" si="43"/>
        <v>0</v>
      </c>
      <c r="Q297" s="65">
        <v>0</v>
      </c>
      <c r="R297" s="65">
        <v>0</v>
      </c>
      <c r="S297" s="66">
        <f t="shared" si="44"/>
        <v>0</v>
      </c>
      <c r="T297" s="65">
        <v>3</v>
      </c>
      <c r="U297" s="110">
        <v>300</v>
      </c>
      <c r="V297" s="66">
        <f t="shared" si="45"/>
        <v>75</v>
      </c>
      <c r="W297" s="110">
        <v>4</v>
      </c>
      <c r="X297" s="110">
        <v>1340</v>
      </c>
      <c r="Y297" s="66">
        <f t="shared" si="46"/>
        <v>335</v>
      </c>
      <c r="Z297" s="110">
        <v>30</v>
      </c>
      <c r="AA297" s="110">
        <v>3405</v>
      </c>
      <c r="AB297" s="66">
        <f t="shared" si="47"/>
        <v>851.25</v>
      </c>
      <c r="AC297" s="65">
        <v>34</v>
      </c>
      <c r="AD297" s="110">
        <v>3710</v>
      </c>
      <c r="AE297" s="66">
        <f t="shared" si="48"/>
        <v>927.5</v>
      </c>
      <c r="AF297" s="110">
        <v>59</v>
      </c>
      <c r="AG297" s="110">
        <v>6730</v>
      </c>
      <c r="AH297" s="270">
        <f t="shared" si="49"/>
        <v>1682.5</v>
      </c>
    </row>
    <row r="298" spans="1:34">
      <c r="A298" s="141"/>
      <c r="B298" s="48" t="s">
        <v>1032</v>
      </c>
      <c r="C298" s="49" t="s">
        <v>1041</v>
      </c>
      <c r="D298" s="52" t="str">
        <f>VLOOKUP(B298,Remark!J:L,3,0)</f>
        <v>BKEN</v>
      </c>
      <c r="E298" s="50"/>
      <c r="F298" s="50"/>
      <c r="G298" s="66">
        <f t="shared" si="40"/>
        <v>0</v>
      </c>
      <c r="H298" s="53"/>
      <c r="I298" s="53"/>
      <c r="J298" s="66">
        <f t="shared" si="41"/>
        <v>0</v>
      </c>
      <c r="K298" s="53"/>
      <c r="L298" s="50"/>
      <c r="M298" s="66">
        <f t="shared" si="42"/>
        <v>0</v>
      </c>
      <c r="N298" s="50"/>
      <c r="O298" s="50"/>
      <c r="P298" s="66">
        <f t="shared" si="43"/>
        <v>0</v>
      </c>
      <c r="Q298" s="65">
        <v>2</v>
      </c>
      <c r="R298" s="65">
        <v>230</v>
      </c>
      <c r="S298" s="66">
        <f t="shared" si="44"/>
        <v>57.5</v>
      </c>
      <c r="T298" s="65">
        <v>5</v>
      </c>
      <c r="U298" s="110">
        <v>490</v>
      </c>
      <c r="V298" s="66">
        <f t="shared" si="45"/>
        <v>122.5</v>
      </c>
      <c r="W298" s="110">
        <v>7</v>
      </c>
      <c r="X298" s="110">
        <v>650</v>
      </c>
      <c r="Y298" s="66">
        <f t="shared" si="46"/>
        <v>162.5</v>
      </c>
      <c r="Z298" s="110">
        <v>19</v>
      </c>
      <c r="AA298" s="110">
        <v>2075</v>
      </c>
      <c r="AB298" s="66">
        <f t="shared" si="47"/>
        <v>518.75</v>
      </c>
      <c r="AC298" s="65">
        <v>13</v>
      </c>
      <c r="AD298" s="110">
        <v>1535</v>
      </c>
      <c r="AE298" s="66">
        <f t="shared" si="48"/>
        <v>383.75</v>
      </c>
      <c r="AF298" s="110">
        <v>27</v>
      </c>
      <c r="AG298" s="110">
        <v>2980</v>
      </c>
      <c r="AH298" s="270">
        <f t="shared" si="49"/>
        <v>745</v>
      </c>
    </row>
    <row r="299" spans="1:34">
      <c r="A299" s="141"/>
      <c r="B299" s="48" t="s">
        <v>1033</v>
      </c>
      <c r="C299" s="49" t="s">
        <v>1042</v>
      </c>
      <c r="D299" s="52" t="str">
        <f>VLOOKUP(B299,Remark!J:L,3,0)</f>
        <v>PINK</v>
      </c>
      <c r="E299" s="50"/>
      <c r="F299" s="50"/>
      <c r="G299" s="66">
        <f t="shared" si="40"/>
        <v>0</v>
      </c>
      <c r="H299" s="53"/>
      <c r="I299" s="53"/>
      <c r="J299" s="66">
        <f t="shared" si="41"/>
        <v>0</v>
      </c>
      <c r="K299" s="53"/>
      <c r="L299" s="50"/>
      <c r="M299" s="66">
        <f t="shared" si="42"/>
        <v>0</v>
      </c>
      <c r="N299" s="50"/>
      <c r="O299" s="50"/>
      <c r="P299" s="66">
        <f t="shared" si="43"/>
        <v>0</v>
      </c>
      <c r="Q299" s="65">
        <v>7</v>
      </c>
      <c r="R299" s="65">
        <v>905</v>
      </c>
      <c r="S299" s="66">
        <f t="shared" si="44"/>
        <v>226.25</v>
      </c>
      <c r="T299" s="65">
        <v>30</v>
      </c>
      <c r="U299" s="110">
        <v>2330</v>
      </c>
      <c r="V299" s="66">
        <f t="shared" si="45"/>
        <v>582.5</v>
      </c>
      <c r="W299" s="110">
        <v>42</v>
      </c>
      <c r="X299" s="110">
        <v>3965</v>
      </c>
      <c r="Y299" s="66">
        <f t="shared" si="46"/>
        <v>991.25</v>
      </c>
      <c r="Z299" s="110">
        <v>58</v>
      </c>
      <c r="AA299" s="110">
        <v>5580</v>
      </c>
      <c r="AB299" s="66">
        <f t="shared" si="47"/>
        <v>1395</v>
      </c>
      <c r="AC299" s="65">
        <v>47</v>
      </c>
      <c r="AD299" s="110">
        <v>4475</v>
      </c>
      <c r="AE299" s="66">
        <f t="shared" si="48"/>
        <v>1118.75</v>
      </c>
      <c r="AF299" s="110">
        <v>73</v>
      </c>
      <c r="AG299" s="110">
        <v>7375</v>
      </c>
      <c r="AH299" s="270">
        <f t="shared" si="49"/>
        <v>1843.75</v>
      </c>
    </row>
    <row r="300" spans="1:34">
      <c r="A300" s="141"/>
      <c r="B300" s="48" t="s">
        <v>1034</v>
      </c>
      <c r="C300" s="49" t="s">
        <v>1043</v>
      </c>
      <c r="D300" s="52" t="str">
        <f>VLOOKUP(B300,Remark!J:L,3,0)</f>
        <v>PINK</v>
      </c>
      <c r="E300" s="50"/>
      <c r="F300" s="50"/>
      <c r="G300" s="66">
        <f t="shared" si="40"/>
        <v>0</v>
      </c>
      <c r="H300" s="53"/>
      <c r="I300" s="53"/>
      <c r="J300" s="66">
        <f t="shared" si="41"/>
        <v>0</v>
      </c>
      <c r="K300" s="53"/>
      <c r="L300" s="50"/>
      <c r="M300" s="66">
        <f t="shared" si="42"/>
        <v>0</v>
      </c>
      <c r="N300" s="50"/>
      <c r="O300" s="50"/>
      <c r="P300" s="66">
        <f t="shared" si="43"/>
        <v>0</v>
      </c>
      <c r="Q300" s="65">
        <v>1</v>
      </c>
      <c r="R300" s="65">
        <v>600</v>
      </c>
      <c r="S300" s="66">
        <f t="shared" si="44"/>
        <v>150</v>
      </c>
      <c r="T300" s="65">
        <v>57</v>
      </c>
      <c r="U300" s="110">
        <v>7540</v>
      </c>
      <c r="V300" s="66">
        <f t="shared" si="45"/>
        <v>1885</v>
      </c>
      <c r="W300" s="110">
        <v>53</v>
      </c>
      <c r="X300" s="110">
        <v>5900</v>
      </c>
      <c r="Y300" s="66">
        <f t="shared" si="46"/>
        <v>1475</v>
      </c>
      <c r="Z300" s="110">
        <v>55</v>
      </c>
      <c r="AA300" s="110">
        <v>7255</v>
      </c>
      <c r="AB300" s="66">
        <f t="shared" si="47"/>
        <v>1813.75</v>
      </c>
      <c r="AC300" s="65">
        <v>50</v>
      </c>
      <c r="AD300" s="110">
        <v>5625</v>
      </c>
      <c r="AE300" s="66">
        <f t="shared" si="48"/>
        <v>1406.25</v>
      </c>
      <c r="AF300" s="110">
        <v>54</v>
      </c>
      <c r="AG300" s="110">
        <v>5380</v>
      </c>
      <c r="AH300" s="270">
        <f t="shared" si="49"/>
        <v>1345</v>
      </c>
    </row>
    <row r="301" spans="1:34">
      <c r="A301" s="141"/>
      <c r="B301" s="48" t="s">
        <v>1035</v>
      </c>
      <c r="C301" s="49" t="s">
        <v>1044</v>
      </c>
      <c r="D301" s="52" t="str">
        <f>VLOOKUP(B301,Remark!J:L,3,0)</f>
        <v>PINK</v>
      </c>
      <c r="E301" s="50"/>
      <c r="F301" s="50"/>
      <c r="G301" s="66">
        <f t="shared" si="40"/>
        <v>0</v>
      </c>
      <c r="H301" s="53"/>
      <c r="I301" s="53"/>
      <c r="J301" s="66">
        <f t="shared" si="41"/>
        <v>0</v>
      </c>
      <c r="K301" s="53"/>
      <c r="L301" s="50"/>
      <c r="M301" s="66">
        <f t="shared" si="42"/>
        <v>0</v>
      </c>
      <c r="N301" s="50"/>
      <c r="O301" s="50"/>
      <c r="P301" s="66">
        <f t="shared" si="43"/>
        <v>0</v>
      </c>
      <c r="Q301" s="65">
        <v>7</v>
      </c>
      <c r="R301" s="65">
        <v>645</v>
      </c>
      <c r="S301" s="66">
        <f t="shared" si="44"/>
        <v>161.25</v>
      </c>
      <c r="T301" s="65">
        <v>32</v>
      </c>
      <c r="U301" s="110">
        <v>4915</v>
      </c>
      <c r="V301" s="66">
        <f t="shared" si="45"/>
        <v>1228.75</v>
      </c>
      <c r="W301" s="110">
        <v>28</v>
      </c>
      <c r="X301" s="110">
        <v>3875</v>
      </c>
      <c r="Y301" s="66">
        <f t="shared" si="46"/>
        <v>968.75</v>
      </c>
      <c r="Z301" s="110">
        <v>52</v>
      </c>
      <c r="AA301" s="110">
        <v>4925</v>
      </c>
      <c r="AB301" s="66">
        <f t="shared" si="47"/>
        <v>1231.25</v>
      </c>
      <c r="AC301" s="65">
        <v>50</v>
      </c>
      <c r="AD301" s="110">
        <v>5585</v>
      </c>
      <c r="AE301" s="66">
        <f t="shared" si="48"/>
        <v>1396.25</v>
      </c>
      <c r="AF301" s="110">
        <v>56</v>
      </c>
      <c r="AG301" s="110">
        <v>6125</v>
      </c>
      <c r="AH301" s="270">
        <f t="shared" si="49"/>
        <v>1531.25</v>
      </c>
    </row>
    <row r="302" spans="1:34">
      <c r="A302" s="141"/>
      <c r="B302" s="48" t="s">
        <v>1036</v>
      </c>
      <c r="C302" s="49" t="s">
        <v>1045</v>
      </c>
      <c r="D302" s="52" t="str">
        <f>VLOOKUP(B302,Remark!J:L,3,0)</f>
        <v>PINK</v>
      </c>
      <c r="E302" s="50"/>
      <c r="F302" s="50"/>
      <c r="G302" s="66">
        <f t="shared" si="40"/>
        <v>0</v>
      </c>
      <c r="H302" s="53"/>
      <c r="I302" s="53"/>
      <c r="J302" s="66">
        <f t="shared" si="41"/>
        <v>0</v>
      </c>
      <c r="K302" s="53"/>
      <c r="L302" s="50"/>
      <c r="M302" s="66">
        <f t="shared" si="42"/>
        <v>0</v>
      </c>
      <c r="N302" s="50"/>
      <c r="O302" s="50"/>
      <c r="P302" s="66">
        <f t="shared" si="43"/>
        <v>0</v>
      </c>
      <c r="Q302" s="65">
        <v>6</v>
      </c>
      <c r="R302" s="65">
        <v>400</v>
      </c>
      <c r="S302" s="66">
        <f t="shared" si="44"/>
        <v>100</v>
      </c>
      <c r="T302" s="65">
        <v>11</v>
      </c>
      <c r="U302" s="110">
        <v>785</v>
      </c>
      <c r="V302" s="66">
        <f t="shared" si="45"/>
        <v>196.25</v>
      </c>
      <c r="W302" s="110">
        <v>19</v>
      </c>
      <c r="X302" s="110">
        <v>2350</v>
      </c>
      <c r="Y302" s="66">
        <f t="shared" si="46"/>
        <v>587.5</v>
      </c>
      <c r="Z302" s="110">
        <v>24</v>
      </c>
      <c r="AA302" s="110">
        <v>2535</v>
      </c>
      <c r="AB302" s="66">
        <f t="shared" si="47"/>
        <v>633.75</v>
      </c>
      <c r="AC302" s="65">
        <v>28</v>
      </c>
      <c r="AD302" s="110">
        <v>2970</v>
      </c>
      <c r="AE302" s="66">
        <f t="shared" si="48"/>
        <v>742.5</v>
      </c>
      <c r="AF302" s="110">
        <v>26</v>
      </c>
      <c r="AG302" s="110">
        <v>3390</v>
      </c>
      <c r="AH302" s="270">
        <f t="shared" si="49"/>
        <v>847.5</v>
      </c>
    </row>
    <row r="303" spans="1:34">
      <c r="A303" s="141"/>
      <c r="B303" s="48" t="s">
        <v>1210</v>
      </c>
      <c r="C303" s="49" t="s">
        <v>1350</v>
      </c>
      <c r="D303" s="52" t="str">
        <f>VLOOKUP(B303,Remark!J:L,3,0)</f>
        <v>Kerry</v>
      </c>
      <c r="E303" s="50"/>
      <c r="F303" s="50"/>
      <c r="G303" s="66"/>
      <c r="H303" s="53"/>
      <c r="I303" s="53"/>
      <c r="J303" s="66"/>
      <c r="K303" s="53"/>
      <c r="L303" s="50"/>
      <c r="M303" s="66"/>
      <c r="N303" s="50"/>
      <c r="O303" s="50"/>
      <c r="P303" s="66"/>
      <c r="Q303" s="65"/>
      <c r="R303" s="65"/>
      <c r="S303" s="66"/>
      <c r="T303" s="65">
        <v>11</v>
      </c>
      <c r="U303" s="110">
        <v>1230</v>
      </c>
      <c r="V303" s="66">
        <f>U303*25%</f>
        <v>307.5</v>
      </c>
      <c r="W303" s="110">
        <v>41</v>
      </c>
      <c r="X303" s="110">
        <v>4070</v>
      </c>
      <c r="Y303" s="66">
        <f t="shared" si="46"/>
        <v>1017.5</v>
      </c>
      <c r="Z303" s="110">
        <v>87</v>
      </c>
      <c r="AA303" s="110">
        <v>8540</v>
      </c>
      <c r="AB303" s="66">
        <f t="shared" si="47"/>
        <v>2135</v>
      </c>
      <c r="AC303" s="65">
        <v>91</v>
      </c>
      <c r="AD303" s="110">
        <v>8505</v>
      </c>
      <c r="AE303" s="66">
        <f t="shared" si="48"/>
        <v>2126.25</v>
      </c>
      <c r="AF303" s="110">
        <v>113</v>
      </c>
      <c r="AG303" s="110">
        <v>10800</v>
      </c>
      <c r="AH303" s="270">
        <f t="shared" si="49"/>
        <v>2700</v>
      </c>
    </row>
    <row r="304" spans="1:34">
      <c r="A304" s="141"/>
      <c r="B304" s="26" t="s">
        <v>1211</v>
      </c>
      <c r="C304" s="27" t="s">
        <v>1351</v>
      </c>
      <c r="D304" s="52" t="str">
        <f>VLOOKUP(B304,Remark!J:L,3,0)</f>
        <v>PINK</v>
      </c>
      <c r="E304" s="50"/>
      <c r="F304" s="50"/>
      <c r="G304" s="66"/>
      <c r="H304" s="53"/>
      <c r="I304" s="53"/>
      <c r="J304" s="66"/>
      <c r="K304" s="53"/>
      <c r="L304" s="50"/>
      <c r="M304" s="66"/>
      <c r="N304" s="50"/>
      <c r="O304" s="50"/>
      <c r="P304" s="66"/>
      <c r="Q304" s="65"/>
      <c r="R304" s="65"/>
      <c r="S304" s="66"/>
      <c r="T304" s="65">
        <v>28</v>
      </c>
      <c r="U304" s="110">
        <v>4195</v>
      </c>
      <c r="V304" s="66">
        <f t="shared" si="45"/>
        <v>1048.75</v>
      </c>
      <c r="W304" s="110">
        <v>4</v>
      </c>
      <c r="X304" s="110">
        <v>1430</v>
      </c>
      <c r="Y304" s="66">
        <f t="shared" si="46"/>
        <v>357.5</v>
      </c>
      <c r="Z304" s="110">
        <v>12</v>
      </c>
      <c r="AA304" s="110">
        <v>1380</v>
      </c>
      <c r="AB304" s="66">
        <f t="shared" si="47"/>
        <v>345</v>
      </c>
      <c r="AC304" s="65">
        <v>29</v>
      </c>
      <c r="AD304" s="110">
        <v>3305</v>
      </c>
      <c r="AE304" s="66">
        <f t="shared" si="48"/>
        <v>826.25</v>
      </c>
      <c r="AF304" s="110">
        <v>6</v>
      </c>
      <c r="AG304" s="110">
        <v>530</v>
      </c>
      <c r="AH304" s="270">
        <f t="shared" si="49"/>
        <v>132.5</v>
      </c>
    </row>
    <row r="305" spans="1:34">
      <c r="A305" s="141"/>
      <c r="B305" s="26" t="s">
        <v>1212</v>
      </c>
      <c r="C305" s="27" t="s">
        <v>1352</v>
      </c>
      <c r="D305" s="52" t="str">
        <f>VLOOKUP(B305,Remark!J:L,3,0)</f>
        <v>NAIN</v>
      </c>
      <c r="E305" s="50"/>
      <c r="F305" s="50"/>
      <c r="G305" s="66"/>
      <c r="H305" s="53"/>
      <c r="I305" s="53"/>
      <c r="J305" s="66"/>
      <c r="K305" s="53"/>
      <c r="L305" s="50"/>
      <c r="M305" s="66"/>
      <c r="N305" s="50"/>
      <c r="O305" s="50"/>
      <c r="P305" s="66"/>
      <c r="Q305" s="65"/>
      <c r="R305" s="65"/>
      <c r="S305" s="66"/>
      <c r="T305" s="65">
        <v>12</v>
      </c>
      <c r="U305" s="110">
        <v>1785</v>
      </c>
      <c r="V305" s="66">
        <f t="shared" si="45"/>
        <v>446.25</v>
      </c>
      <c r="W305" s="110">
        <v>9</v>
      </c>
      <c r="X305" s="110">
        <v>3430</v>
      </c>
      <c r="Y305" s="66">
        <f t="shared" si="46"/>
        <v>857.5</v>
      </c>
      <c r="Z305" s="110">
        <v>63</v>
      </c>
      <c r="AA305" s="110">
        <v>5520</v>
      </c>
      <c r="AB305" s="66">
        <f t="shared" si="47"/>
        <v>1380</v>
      </c>
      <c r="AC305" s="65">
        <v>70</v>
      </c>
      <c r="AD305" s="110">
        <v>5635</v>
      </c>
      <c r="AE305" s="66">
        <f t="shared" si="48"/>
        <v>1408.75</v>
      </c>
      <c r="AF305" s="110">
        <v>87</v>
      </c>
      <c r="AG305" s="110">
        <v>7075</v>
      </c>
      <c r="AH305" s="270">
        <f t="shared" si="49"/>
        <v>1768.75</v>
      </c>
    </row>
    <row r="306" spans="1:34">
      <c r="A306" s="141"/>
      <c r="B306" s="26" t="s">
        <v>1213</v>
      </c>
      <c r="C306" s="27" t="s">
        <v>1353</v>
      </c>
      <c r="D306" s="52" t="str">
        <f>VLOOKUP(B306,Remark!J:L,3,0)</f>
        <v>LKAE</v>
      </c>
      <c r="E306" s="50"/>
      <c r="F306" s="50"/>
      <c r="G306" s="66"/>
      <c r="H306" s="53"/>
      <c r="I306" s="53"/>
      <c r="J306" s="66"/>
      <c r="K306" s="53"/>
      <c r="L306" s="50"/>
      <c r="M306" s="66"/>
      <c r="N306" s="50"/>
      <c r="O306" s="50"/>
      <c r="P306" s="66"/>
      <c r="Q306" s="65"/>
      <c r="R306" s="65"/>
      <c r="S306" s="66"/>
      <c r="T306" s="65">
        <v>2</v>
      </c>
      <c r="U306" s="110">
        <v>1630</v>
      </c>
      <c r="V306" s="66">
        <f t="shared" si="45"/>
        <v>407.5</v>
      </c>
      <c r="W306" s="110">
        <v>4</v>
      </c>
      <c r="X306" s="110">
        <v>1320</v>
      </c>
      <c r="Y306" s="66">
        <f t="shared" si="46"/>
        <v>330</v>
      </c>
      <c r="Z306" s="110">
        <v>24</v>
      </c>
      <c r="AA306" s="110">
        <v>2480</v>
      </c>
      <c r="AB306" s="66">
        <f t="shared" si="47"/>
        <v>620</v>
      </c>
      <c r="AC306" s="65">
        <v>30</v>
      </c>
      <c r="AD306" s="110">
        <v>2620</v>
      </c>
      <c r="AE306" s="66">
        <f t="shared" si="48"/>
        <v>655</v>
      </c>
      <c r="AF306" s="110">
        <v>34</v>
      </c>
      <c r="AG306" s="110">
        <v>2535</v>
      </c>
      <c r="AH306" s="270">
        <f t="shared" si="49"/>
        <v>633.75</v>
      </c>
    </row>
    <row r="307" spans="1:34">
      <c r="A307" s="141"/>
      <c r="B307" s="26" t="s">
        <v>1214</v>
      </c>
      <c r="C307" s="27" t="s">
        <v>1354</v>
      </c>
      <c r="D307" s="52" t="str">
        <f>VLOOKUP(B307,Remark!J:L,3,0)</f>
        <v>Kerry</v>
      </c>
      <c r="E307" s="50"/>
      <c r="F307" s="50"/>
      <c r="G307" s="66"/>
      <c r="H307" s="53"/>
      <c r="I307" s="53"/>
      <c r="J307" s="66"/>
      <c r="K307" s="53"/>
      <c r="L307" s="50"/>
      <c r="M307" s="66"/>
      <c r="N307" s="50"/>
      <c r="O307" s="50"/>
      <c r="P307" s="66"/>
      <c r="Q307" s="65"/>
      <c r="R307" s="65"/>
      <c r="S307" s="66"/>
      <c r="T307" s="65">
        <v>13</v>
      </c>
      <c r="U307" s="110">
        <v>1390</v>
      </c>
      <c r="V307" s="66">
        <f t="shared" si="45"/>
        <v>347.5</v>
      </c>
      <c r="W307" s="110">
        <v>48</v>
      </c>
      <c r="X307" s="110">
        <v>4430</v>
      </c>
      <c r="Y307" s="66">
        <f t="shared" si="46"/>
        <v>1107.5</v>
      </c>
      <c r="Z307" s="110">
        <v>80</v>
      </c>
      <c r="AA307" s="110">
        <v>8490</v>
      </c>
      <c r="AB307" s="66">
        <f t="shared" si="47"/>
        <v>2122.5</v>
      </c>
      <c r="AC307" s="65">
        <v>97</v>
      </c>
      <c r="AD307" s="110">
        <v>9485</v>
      </c>
      <c r="AE307" s="66">
        <f t="shared" si="48"/>
        <v>2371.25</v>
      </c>
      <c r="AF307" s="110">
        <v>89</v>
      </c>
      <c r="AG307" s="110">
        <v>6980</v>
      </c>
      <c r="AH307" s="270">
        <f t="shared" si="49"/>
        <v>1745</v>
      </c>
    </row>
    <row r="308" spans="1:34">
      <c r="A308" s="141"/>
      <c r="B308" s="26" t="s">
        <v>1215</v>
      </c>
      <c r="C308" s="27" t="s">
        <v>1355</v>
      </c>
      <c r="D308" s="52" t="str">
        <f>VLOOKUP(B308,Remark!J:L,3,0)</f>
        <v>TSIT</v>
      </c>
      <c r="E308" s="50"/>
      <c r="F308" s="50"/>
      <c r="G308" s="66"/>
      <c r="H308" s="53"/>
      <c r="I308" s="53"/>
      <c r="J308" s="66"/>
      <c r="K308" s="53"/>
      <c r="L308" s="50"/>
      <c r="M308" s="66"/>
      <c r="N308" s="50"/>
      <c r="O308" s="50"/>
      <c r="P308" s="66"/>
      <c r="Q308" s="65"/>
      <c r="R308" s="65"/>
      <c r="S308" s="66"/>
      <c r="T308" s="65">
        <v>10</v>
      </c>
      <c r="U308" s="110">
        <v>2000</v>
      </c>
      <c r="V308" s="66">
        <f t="shared" si="45"/>
        <v>500</v>
      </c>
      <c r="W308" s="110">
        <v>21</v>
      </c>
      <c r="X308" s="110">
        <v>3150</v>
      </c>
      <c r="Y308" s="66">
        <f t="shared" si="46"/>
        <v>787.5</v>
      </c>
      <c r="Z308" s="110">
        <v>26</v>
      </c>
      <c r="AA308" s="110">
        <v>2825</v>
      </c>
      <c r="AB308" s="66">
        <f t="shared" si="47"/>
        <v>706.25</v>
      </c>
      <c r="AC308" s="65">
        <v>0</v>
      </c>
      <c r="AD308" s="110">
        <v>2172</v>
      </c>
      <c r="AE308" s="66">
        <f t="shared" si="48"/>
        <v>543</v>
      </c>
      <c r="AF308" s="110">
        <v>0</v>
      </c>
      <c r="AG308" s="110">
        <v>2075</v>
      </c>
      <c r="AH308" s="270">
        <f t="shared" si="49"/>
        <v>518.75</v>
      </c>
    </row>
    <row r="309" spans="1:34">
      <c r="A309" s="141"/>
      <c r="B309" s="26" t="s">
        <v>1216</v>
      </c>
      <c r="C309" s="27" t="s">
        <v>1356</v>
      </c>
      <c r="D309" s="52" t="str">
        <f>VLOOKUP(B309,Remark!J:L,3,0)</f>
        <v>PINK</v>
      </c>
      <c r="E309" s="50"/>
      <c r="F309" s="50"/>
      <c r="G309" s="66"/>
      <c r="H309" s="53"/>
      <c r="I309" s="53"/>
      <c r="J309" s="66"/>
      <c r="K309" s="53"/>
      <c r="L309" s="50"/>
      <c r="M309" s="66"/>
      <c r="N309" s="50"/>
      <c r="O309" s="50"/>
      <c r="P309" s="66"/>
      <c r="Q309" s="65"/>
      <c r="R309" s="65"/>
      <c r="S309" s="66"/>
      <c r="T309" s="65">
        <v>9</v>
      </c>
      <c r="U309" s="110">
        <v>1945</v>
      </c>
      <c r="V309" s="66">
        <f t="shared" si="45"/>
        <v>486.25</v>
      </c>
      <c r="W309" s="110">
        <v>11</v>
      </c>
      <c r="X309" s="110">
        <v>2430</v>
      </c>
      <c r="Y309" s="66">
        <f t="shared" si="46"/>
        <v>607.5</v>
      </c>
      <c r="Z309" s="110">
        <v>57</v>
      </c>
      <c r="AA309" s="110">
        <v>6585</v>
      </c>
      <c r="AB309" s="66">
        <f t="shared" si="47"/>
        <v>1646.25</v>
      </c>
      <c r="AC309" s="65">
        <v>70</v>
      </c>
      <c r="AD309" s="110">
        <v>7565</v>
      </c>
      <c r="AE309" s="66">
        <f t="shared" si="48"/>
        <v>1891.25</v>
      </c>
      <c r="AF309" s="110">
        <v>77</v>
      </c>
      <c r="AG309" s="110">
        <v>7785</v>
      </c>
      <c r="AH309" s="270">
        <f t="shared" si="49"/>
        <v>1946.25</v>
      </c>
    </row>
    <row r="310" spans="1:34">
      <c r="A310" s="141"/>
      <c r="B310" s="26" t="s">
        <v>1217</v>
      </c>
      <c r="C310" s="27" t="s">
        <v>1357</v>
      </c>
      <c r="D310" s="52" t="str">
        <f>VLOOKUP(B310,Remark!J:L,3,0)</f>
        <v>Kerry</v>
      </c>
      <c r="E310" s="50"/>
      <c r="F310" s="50"/>
      <c r="G310" s="66"/>
      <c r="H310" s="53"/>
      <c r="I310" s="53"/>
      <c r="J310" s="66"/>
      <c r="K310" s="53"/>
      <c r="L310" s="50"/>
      <c r="M310" s="66"/>
      <c r="N310" s="50"/>
      <c r="O310" s="50"/>
      <c r="P310" s="66"/>
      <c r="Q310" s="65"/>
      <c r="R310" s="65"/>
      <c r="S310" s="66"/>
      <c r="T310" s="65">
        <v>10</v>
      </c>
      <c r="U310" s="110">
        <v>1375</v>
      </c>
      <c r="V310" s="66">
        <f t="shared" si="45"/>
        <v>343.75</v>
      </c>
      <c r="W310" s="110">
        <v>11</v>
      </c>
      <c r="X310" s="110">
        <v>3910</v>
      </c>
      <c r="Y310" s="66">
        <f t="shared" si="46"/>
        <v>977.5</v>
      </c>
      <c r="Z310" s="110">
        <v>28</v>
      </c>
      <c r="AA310" s="110">
        <v>2320</v>
      </c>
      <c r="AB310" s="66">
        <f t="shared" si="47"/>
        <v>580</v>
      </c>
      <c r="AC310" s="65">
        <v>28</v>
      </c>
      <c r="AD310" s="110">
        <v>2470</v>
      </c>
      <c r="AE310" s="66">
        <f t="shared" si="48"/>
        <v>617.5</v>
      </c>
      <c r="AF310" s="110">
        <v>45</v>
      </c>
      <c r="AG310" s="110">
        <v>3625</v>
      </c>
      <c r="AH310" s="270">
        <f t="shared" si="49"/>
        <v>906.25</v>
      </c>
    </row>
    <row r="311" spans="1:34">
      <c r="A311" s="141"/>
      <c r="B311" s="26" t="s">
        <v>1218</v>
      </c>
      <c r="C311" s="27" t="s">
        <v>1358</v>
      </c>
      <c r="D311" s="52" t="str">
        <f>VLOOKUP(B311,Remark!J:L,3,0)</f>
        <v>Kerry</v>
      </c>
      <c r="E311" s="50"/>
      <c r="F311" s="50"/>
      <c r="G311" s="66"/>
      <c r="H311" s="53"/>
      <c r="I311" s="53"/>
      <c r="J311" s="66"/>
      <c r="K311" s="53"/>
      <c r="L311" s="50"/>
      <c r="M311" s="66"/>
      <c r="N311" s="50"/>
      <c r="O311" s="50"/>
      <c r="P311" s="66"/>
      <c r="Q311" s="65"/>
      <c r="R311" s="65"/>
      <c r="S311" s="66"/>
      <c r="T311" s="65">
        <v>3</v>
      </c>
      <c r="U311" s="110">
        <v>310</v>
      </c>
      <c r="V311" s="66">
        <f t="shared" si="45"/>
        <v>77.5</v>
      </c>
      <c r="W311" s="110">
        <v>9</v>
      </c>
      <c r="X311" s="110">
        <v>795</v>
      </c>
      <c r="Y311" s="66">
        <f t="shared" si="46"/>
        <v>198.75</v>
      </c>
      <c r="Z311" s="110">
        <v>9</v>
      </c>
      <c r="AA311" s="110">
        <v>730</v>
      </c>
      <c r="AB311" s="66">
        <f t="shared" si="47"/>
        <v>182.5</v>
      </c>
      <c r="AC311" s="65">
        <v>7</v>
      </c>
      <c r="AD311" s="110">
        <v>590</v>
      </c>
      <c r="AE311" s="66">
        <f t="shared" si="48"/>
        <v>147.5</v>
      </c>
      <c r="AF311" s="110">
        <v>5</v>
      </c>
      <c r="AG311" s="110">
        <v>325</v>
      </c>
      <c r="AH311" s="270">
        <f t="shared" si="49"/>
        <v>81.25</v>
      </c>
    </row>
    <row r="312" spans="1:34">
      <c r="A312" s="141"/>
      <c r="B312" s="26" t="s">
        <v>1219</v>
      </c>
      <c r="C312" s="27" t="s">
        <v>1359</v>
      </c>
      <c r="D312" s="52" t="str">
        <f>VLOOKUP(B312,Remark!J:L,3,0)</f>
        <v>Kerry</v>
      </c>
      <c r="E312" s="50"/>
      <c r="F312" s="50"/>
      <c r="G312" s="66"/>
      <c r="H312" s="53"/>
      <c r="I312" s="53"/>
      <c r="J312" s="66"/>
      <c r="K312" s="53"/>
      <c r="L312" s="50"/>
      <c r="M312" s="66"/>
      <c r="N312" s="50"/>
      <c r="O312" s="50"/>
      <c r="P312" s="66"/>
      <c r="Q312" s="65"/>
      <c r="R312" s="65"/>
      <c r="S312" s="66"/>
      <c r="T312" s="65">
        <v>12</v>
      </c>
      <c r="U312" s="110">
        <v>1130</v>
      </c>
      <c r="V312" s="66">
        <f t="shared" si="45"/>
        <v>282.5</v>
      </c>
      <c r="W312" s="110">
        <v>11</v>
      </c>
      <c r="X312" s="110">
        <v>4405</v>
      </c>
      <c r="Y312" s="66">
        <f t="shared" si="46"/>
        <v>1101.25</v>
      </c>
      <c r="Z312" s="110">
        <v>22</v>
      </c>
      <c r="AA312" s="110">
        <v>2210</v>
      </c>
      <c r="AB312" s="66">
        <f t="shared" si="47"/>
        <v>552.5</v>
      </c>
      <c r="AC312" s="65">
        <v>33</v>
      </c>
      <c r="AD312" s="110">
        <v>2815</v>
      </c>
      <c r="AE312" s="66">
        <f t="shared" si="48"/>
        <v>703.75</v>
      </c>
      <c r="AF312" s="110">
        <v>87</v>
      </c>
      <c r="AG312" s="110">
        <v>7695</v>
      </c>
      <c r="AH312" s="270">
        <f t="shared" si="49"/>
        <v>1923.75</v>
      </c>
    </row>
    <row r="313" spans="1:34">
      <c r="A313" s="141"/>
      <c r="B313" s="26" t="s">
        <v>1347</v>
      </c>
      <c r="C313" s="27" t="s">
        <v>1360</v>
      </c>
      <c r="D313" s="52" t="str">
        <f>VLOOKUP(B313,Remark!J:L,3,0)</f>
        <v>Kerry</v>
      </c>
      <c r="E313" s="50"/>
      <c r="F313" s="50"/>
      <c r="G313" s="66"/>
      <c r="H313" s="53"/>
      <c r="I313" s="53"/>
      <c r="J313" s="66"/>
      <c r="K313" s="53"/>
      <c r="L313" s="50"/>
      <c r="M313" s="66"/>
      <c r="N313" s="50"/>
      <c r="O313" s="50"/>
      <c r="P313" s="66"/>
      <c r="Q313" s="65"/>
      <c r="R313" s="65"/>
      <c r="S313" s="66"/>
      <c r="T313" s="65">
        <v>58</v>
      </c>
      <c r="U313" s="110">
        <v>5930</v>
      </c>
      <c r="V313" s="66">
        <f t="shared" si="45"/>
        <v>1482.5</v>
      </c>
      <c r="W313" s="110">
        <v>97</v>
      </c>
      <c r="X313" s="110">
        <v>7685</v>
      </c>
      <c r="Y313" s="66">
        <f t="shared" si="46"/>
        <v>1921.25</v>
      </c>
      <c r="Z313" s="110">
        <v>115</v>
      </c>
      <c r="AA313" s="110">
        <v>10480</v>
      </c>
      <c r="AB313" s="66">
        <f t="shared" si="47"/>
        <v>2620</v>
      </c>
      <c r="AC313" s="65">
        <v>116</v>
      </c>
      <c r="AD313" s="110">
        <v>9500</v>
      </c>
      <c r="AE313" s="66">
        <f t="shared" si="48"/>
        <v>2375</v>
      </c>
      <c r="AF313" s="110">
        <v>151</v>
      </c>
      <c r="AG313" s="110">
        <v>11850</v>
      </c>
      <c r="AH313" s="270">
        <f t="shared" si="49"/>
        <v>2962.5</v>
      </c>
    </row>
    <row r="314" spans="1:34">
      <c r="B314" s="25" t="s">
        <v>1425</v>
      </c>
      <c r="C314" s="20" t="s">
        <v>1527</v>
      </c>
      <c r="D314" s="52" t="str">
        <f>VLOOKUP(B314,Remark!J:L,3,0)</f>
        <v>Kerry</v>
      </c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110">
        <v>3</v>
      </c>
      <c r="X314" s="110">
        <v>350</v>
      </c>
      <c r="Y314" s="66">
        <f t="shared" si="46"/>
        <v>87.5</v>
      </c>
      <c r="Z314" s="110">
        <v>41</v>
      </c>
      <c r="AA314" s="110">
        <v>4775</v>
      </c>
      <c r="AB314" s="66">
        <f t="shared" si="47"/>
        <v>1193.75</v>
      </c>
      <c r="AC314" s="65">
        <v>20</v>
      </c>
      <c r="AD314" s="110">
        <v>2090</v>
      </c>
      <c r="AE314" s="66">
        <f t="shared" si="48"/>
        <v>522.5</v>
      </c>
      <c r="AF314" s="110">
        <v>86</v>
      </c>
      <c r="AG314" s="110">
        <v>9335</v>
      </c>
      <c r="AH314" s="270">
        <f t="shared" si="49"/>
        <v>2333.75</v>
      </c>
    </row>
    <row r="315" spans="1:34">
      <c r="B315" s="25" t="s">
        <v>1426</v>
      </c>
      <c r="C315" s="20" t="s">
        <v>1528</v>
      </c>
      <c r="D315" s="52" t="str">
        <f>VLOOKUP(B315,Remark!J:L,3,0)</f>
        <v>NLCH</v>
      </c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110">
        <v>21</v>
      </c>
      <c r="X315" s="110">
        <v>2165</v>
      </c>
      <c r="Y315" s="66">
        <f t="shared" si="46"/>
        <v>541.25</v>
      </c>
      <c r="Z315" s="110">
        <v>42</v>
      </c>
      <c r="AA315" s="110">
        <v>3230</v>
      </c>
      <c r="AB315" s="66">
        <f t="shared" si="47"/>
        <v>807.5</v>
      </c>
      <c r="AC315" s="65">
        <v>35</v>
      </c>
      <c r="AD315" s="110">
        <v>4015</v>
      </c>
      <c r="AE315" s="66">
        <f t="shared" si="48"/>
        <v>1003.75</v>
      </c>
      <c r="AF315" s="110">
        <v>28</v>
      </c>
      <c r="AG315" s="110">
        <v>3185</v>
      </c>
      <c r="AH315" s="270">
        <f t="shared" si="49"/>
        <v>796.25</v>
      </c>
    </row>
    <row r="316" spans="1:34">
      <c r="B316" s="25" t="s">
        <v>1427</v>
      </c>
      <c r="C316" s="20" t="s">
        <v>1529</v>
      </c>
      <c r="D316" s="52" t="str">
        <f>VLOOKUP(B316,Remark!J:L,3,0)</f>
        <v>HPPY</v>
      </c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110">
        <v>4</v>
      </c>
      <c r="X316" s="110">
        <v>320</v>
      </c>
      <c r="Y316" s="66">
        <f t="shared" si="46"/>
        <v>80</v>
      </c>
      <c r="Z316" s="110">
        <v>8</v>
      </c>
      <c r="AA316" s="110">
        <v>690</v>
      </c>
      <c r="AB316" s="66">
        <f t="shared" si="47"/>
        <v>172.5</v>
      </c>
      <c r="AC316" s="65">
        <v>12</v>
      </c>
      <c r="AD316" s="110">
        <v>1005</v>
      </c>
      <c r="AE316" s="66">
        <f t="shared" si="48"/>
        <v>251.25</v>
      </c>
      <c r="AF316" s="110">
        <v>7</v>
      </c>
      <c r="AG316" s="110">
        <v>930</v>
      </c>
      <c r="AH316" s="270">
        <f t="shared" si="49"/>
        <v>232.5</v>
      </c>
    </row>
    <row r="317" spans="1:34">
      <c r="B317" s="25" t="s">
        <v>1428</v>
      </c>
      <c r="C317" s="20" t="s">
        <v>1530</v>
      </c>
      <c r="D317" s="52" t="str">
        <f>VLOOKUP(B317,Remark!J:L,3,0)</f>
        <v>ROMK</v>
      </c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110">
        <v>1</v>
      </c>
      <c r="X317" s="110">
        <v>60</v>
      </c>
      <c r="Y317" s="66">
        <f t="shared" si="46"/>
        <v>15</v>
      </c>
      <c r="Z317" s="110">
        <v>1</v>
      </c>
      <c r="AA317" s="110">
        <v>60</v>
      </c>
      <c r="AB317" s="66">
        <f t="shared" si="47"/>
        <v>15</v>
      </c>
      <c r="AC317" s="65">
        <v>8</v>
      </c>
      <c r="AD317" s="110">
        <v>825</v>
      </c>
      <c r="AE317" s="66">
        <f t="shared" si="48"/>
        <v>206.25</v>
      </c>
      <c r="AF317" s="110">
        <v>9</v>
      </c>
      <c r="AG317" s="110">
        <v>780</v>
      </c>
      <c r="AH317" s="270">
        <f t="shared" si="49"/>
        <v>195</v>
      </c>
    </row>
    <row r="318" spans="1:34">
      <c r="B318" s="25" t="s">
        <v>1429</v>
      </c>
      <c r="C318" s="20" t="s">
        <v>1531</v>
      </c>
      <c r="D318" s="52" t="str">
        <f>VLOOKUP(B318,Remark!J:L,3,0)</f>
        <v>HPPY</v>
      </c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110">
        <v>67</v>
      </c>
      <c r="X318" s="110">
        <v>10355</v>
      </c>
      <c r="Y318" s="66">
        <f t="shared" si="46"/>
        <v>2588.75</v>
      </c>
      <c r="Z318" s="110">
        <v>163</v>
      </c>
      <c r="AA318" s="110">
        <v>14725</v>
      </c>
      <c r="AB318" s="66">
        <f t="shared" si="47"/>
        <v>3681.25</v>
      </c>
      <c r="AC318" s="65">
        <v>232</v>
      </c>
      <c r="AD318" s="110">
        <v>23135</v>
      </c>
      <c r="AE318" s="66">
        <f t="shared" si="48"/>
        <v>5783.75</v>
      </c>
      <c r="AF318" s="110">
        <v>288</v>
      </c>
      <c r="AG318" s="110">
        <v>30315</v>
      </c>
      <c r="AH318" s="270">
        <f t="shared" si="49"/>
        <v>7578.75</v>
      </c>
    </row>
    <row r="319" spans="1:34">
      <c r="B319" s="25" t="s">
        <v>1430</v>
      </c>
      <c r="C319" s="20" t="s">
        <v>1532</v>
      </c>
      <c r="D319" s="52" t="str">
        <f>VLOOKUP(B319,Remark!J:L,3,0)</f>
        <v>Kerry</v>
      </c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110">
        <v>9</v>
      </c>
      <c r="X319" s="110">
        <v>1255</v>
      </c>
      <c r="Y319" s="66">
        <f t="shared" si="46"/>
        <v>313.75</v>
      </c>
      <c r="Z319" s="110">
        <v>91</v>
      </c>
      <c r="AA319" s="110">
        <v>9750</v>
      </c>
      <c r="AB319" s="66">
        <f t="shared" si="47"/>
        <v>2437.5</v>
      </c>
      <c r="AC319" s="65">
        <v>143</v>
      </c>
      <c r="AD319" s="110">
        <v>13180</v>
      </c>
      <c r="AE319" s="66">
        <f t="shared" si="48"/>
        <v>3295</v>
      </c>
      <c r="AF319" s="110">
        <v>204</v>
      </c>
      <c r="AG319" s="110">
        <v>18645</v>
      </c>
      <c r="AH319" s="270">
        <f t="shared" si="49"/>
        <v>4661.25</v>
      </c>
    </row>
    <row r="320" spans="1:34">
      <c r="B320" s="25" t="s">
        <v>1431</v>
      </c>
      <c r="C320" s="20" t="s">
        <v>1533</v>
      </c>
      <c r="D320" s="52" t="str">
        <f>VLOOKUP(B320,Remark!J:L,3,0)</f>
        <v>Kerry</v>
      </c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110">
        <v>36</v>
      </c>
      <c r="X320" s="110">
        <v>4555</v>
      </c>
      <c r="Y320" s="66">
        <f t="shared" si="46"/>
        <v>1138.75</v>
      </c>
      <c r="Z320" s="110">
        <v>64</v>
      </c>
      <c r="AA320" s="110">
        <v>7330</v>
      </c>
      <c r="AB320" s="66">
        <f t="shared" si="47"/>
        <v>1832.5</v>
      </c>
      <c r="AC320" s="65">
        <v>11</v>
      </c>
      <c r="AD320" s="110">
        <v>1035</v>
      </c>
      <c r="AE320" s="66">
        <f t="shared" si="48"/>
        <v>258.75</v>
      </c>
      <c r="AF320" s="110">
        <v>0</v>
      </c>
      <c r="AG320" s="110">
        <v>0</v>
      </c>
      <c r="AH320" s="270">
        <f t="shared" si="49"/>
        <v>0</v>
      </c>
    </row>
    <row r="321" spans="2:34">
      <c r="B321" s="25" t="s">
        <v>1432</v>
      </c>
      <c r="C321" s="20" t="s">
        <v>1534</v>
      </c>
      <c r="D321" s="52" t="str">
        <f>VLOOKUP(B321,Remark!J:L,3,0)</f>
        <v>BANA</v>
      </c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110">
        <v>5</v>
      </c>
      <c r="X321" s="110">
        <v>465</v>
      </c>
      <c r="Y321" s="66">
        <f t="shared" si="46"/>
        <v>116.25</v>
      </c>
      <c r="Z321" s="110">
        <v>12</v>
      </c>
      <c r="AA321" s="110">
        <v>900</v>
      </c>
      <c r="AB321" s="66">
        <f t="shared" si="47"/>
        <v>225</v>
      </c>
      <c r="AC321" s="65">
        <v>12</v>
      </c>
      <c r="AD321" s="110">
        <v>895</v>
      </c>
      <c r="AE321" s="66">
        <f t="shared" si="48"/>
        <v>223.75</v>
      </c>
      <c r="AF321" s="110">
        <v>17</v>
      </c>
      <c r="AG321" s="110">
        <v>1340</v>
      </c>
      <c r="AH321" s="270">
        <f t="shared" si="49"/>
        <v>335</v>
      </c>
    </row>
    <row r="322" spans="2:34">
      <c r="B322" s="25" t="s">
        <v>1433</v>
      </c>
      <c r="C322" s="20" t="s">
        <v>1535</v>
      </c>
      <c r="D322" s="52" t="str">
        <f>VLOOKUP(B322,Remark!J:L,3,0)</f>
        <v>BPEE</v>
      </c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110">
        <v>0</v>
      </c>
      <c r="X322" s="110">
        <v>425</v>
      </c>
      <c r="Y322" s="66">
        <f t="shared" si="46"/>
        <v>106.25</v>
      </c>
      <c r="Z322" s="110">
        <v>66</v>
      </c>
      <c r="AA322" s="110">
        <v>6075</v>
      </c>
      <c r="AB322" s="66">
        <f t="shared" si="47"/>
        <v>1518.75</v>
      </c>
      <c r="AC322" s="65">
        <v>87</v>
      </c>
      <c r="AD322" s="110">
        <v>7970</v>
      </c>
      <c r="AE322" s="66">
        <f t="shared" si="48"/>
        <v>1992.5</v>
      </c>
      <c r="AF322" s="110">
        <v>48</v>
      </c>
      <c r="AG322" s="110">
        <v>4710</v>
      </c>
      <c r="AH322" s="270">
        <f t="shared" si="49"/>
        <v>1177.5</v>
      </c>
    </row>
    <row r="323" spans="2:34">
      <c r="B323" s="25" t="s">
        <v>1434</v>
      </c>
      <c r="C323" s="20" t="s">
        <v>1485</v>
      </c>
      <c r="D323" s="52" t="str">
        <f>VLOOKUP(B323,Remark!J:L,3,0)</f>
        <v>BPEE</v>
      </c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110">
        <v>8</v>
      </c>
      <c r="X323" s="110">
        <v>610</v>
      </c>
      <c r="Y323" s="66">
        <f t="shared" si="46"/>
        <v>152.5</v>
      </c>
      <c r="Z323" s="110">
        <v>40</v>
      </c>
      <c r="AA323" s="110">
        <v>3520</v>
      </c>
      <c r="AB323" s="66">
        <f t="shared" si="47"/>
        <v>880</v>
      </c>
      <c r="AC323" s="65">
        <v>40</v>
      </c>
      <c r="AD323" s="110">
        <v>3490</v>
      </c>
      <c r="AE323" s="66">
        <f t="shared" si="48"/>
        <v>872.5</v>
      </c>
      <c r="AF323" s="110">
        <v>0</v>
      </c>
      <c r="AG323" s="110">
        <v>0</v>
      </c>
      <c r="AH323" s="270">
        <f t="shared" si="49"/>
        <v>0</v>
      </c>
    </row>
    <row r="324" spans="2:34">
      <c r="B324" s="25" t="s">
        <v>1435</v>
      </c>
      <c r="C324" s="20" t="s">
        <v>1486</v>
      </c>
      <c r="D324" s="52" t="str">
        <f>VLOOKUP(B324,Remark!J:L,3,0)</f>
        <v>BANA</v>
      </c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110">
        <v>3</v>
      </c>
      <c r="X324" s="110">
        <v>810</v>
      </c>
      <c r="Y324" s="66">
        <f t="shared" ref="Y324:Y373" si="50">X324*25%</f>
        <v>202.5</v>
      </c>
      <c r="Z324" s="110">
        <v>15</v>
      </c>
      <c r="AA324" s="110">
        <v>1730</v>
      </c>
      <c r="AB324" s="66">
        <f t="shared" ref="AB324:AB378" si="51">AA324*25%</f>
        <v>432.5</v>
      </c>
      <c r="AC324" s="65">
        <v>9</v>
      </c>
      <c r="AD324" s="110">
        <v>645</v>
      </c>
      <c r="AE324" s="66">
        <f t="shared" ref="AE324:AE387" si="52">AD324*25%</f>
        <v>161.25</v>
      </c>
      <c r="AF324" s="110">
        <v>8</v>
      </c>
      <c r="AG324" s="110">
        <v>840</v>
      </c>
      <c r="AH324" s="270">
        <f t="shared" ref="AH324:AH387" si="53">AG324*25%</f>
        <v>210</v>
      </c>
    </row>
    <row r="325" spans="2:34">
      <c r="B325" s="25" t="s">
        <v>1436</v>
      </c>
      <c r="C325" s="20"/>
      <c r="D325" s="52" t="str">
        <f>VLOOKUP(B325,Remark!J:L,3,0)</f>
        <v>MINB</v>
      </c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110">
        <v>0</v>
      </c>
      <c r="X325" s="110">
        <v>0</v>
      </c>
      <c r="Y325" s="66">
        <f t="shared" si="50"/>
        <v>0</v>
      </c>
      <c r="Z325" s="110">
        <v>0</v>
      </c>
      <c r="AA325" s="110">
        <v>0</v>
      </c>
      <c r="AB325" s="66">
        <f t="shared" si="51"/>
        <v>0</v>
      </c>
      <c r="AC325" s="65">
        <v>34</v>
      </c>
      <c r="AD325" s="110">
        <v>2720</v>
      </c>
      <c r="AE325" s="66">
        <f t="shared" si="52"/>
        <v>680</v>
      </c>
      <c r="AF325" s="110">
        <v>67</v>
      </c>
      <c r="AG325" s="110">
        <v>4530</v>
      </c>
      <c r="AH325" s="270">
        <f t="shared" si="53"/>
        <v>1132.5</v>
      </c>
    </row>
    <row r="326" spans="2:34">
      <c r="B326" s="25" t="s">
        <v>1437</v>
      </c>
      <c r="C326" s="20" t="s">
        <v>1487</v>
      </c>
      <c r="D326" s="52" t="str">
        <f>VLOOKUP(B326,Remark!J:L,3,0)</f>
        <v>Kerry</v>
      </c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110">
        <v>9</v>
      </c>
      <c r="X326" s="110">
        <v>1580</v>
      </c>
      <c r="Y326" s="66">
        <f t="shared" si="50"/>
        <v>395</v>
      </c>
      <c r="Z326" s="110">
        <v>79</v>
      </c>
      <c r="AA326" s="110">
        <v>10250</v>
      </c>
      <c r="AB326" s="66">
        <f t="shared" si="51"/>
        <v>2562.5</v>
      </c>
      <c r="AC326" s="65">
        <v>118</v>
      </c>
      <c r="AD326" s="110">
        <v>11440</v>
      </c>
      <c r="AE326" s="66">
        <f t="shared" si="52"/>
        <v>2860</v>
      </c>
      <c r="AF326" s="110">
        <v>135</v>
      </c>
      <c r="AG326" s="110">
        <v>15025</v>
      </c>
      <c r="AH326" s="270">
        <f t="shared" si="53"/>
        <v>3756.25</v>
      </c>
    </row>
    <row r="327" spans="2:34">
      <c r="B327" s="25" t="s">
        <v>1438</v>
      </c>
      <c r="C327" s="20" t="s">
        <v>1488</v>
      </c>
      <c r="D327" s="52" t="str">
        <f>VLOOKUP(B327,Remark!J:L,3,0)</f>
        <v>ROMK</v>
      </c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110">
        <v>2</v>
      </c>
      <c r="X327" s="110">
        <v>225</v>
      </c>
      <c r="Y327" s="66">
        <f t="shared" si="50"/>
        <v>56.25</v>
      </c>
      <c r="Z327" s="110">
        <v>8</v>
      </c>
      <c r="AA327" s="110">
        <v>510</v>
      </c>
      <c r="AB327" s="66">
        <f t="shared" si="51"/>
        <v>127.5</v>
      </c>
      <c r="AC327" s="65">
        <v>14</v>
      </c>
      <c r="AD327" s="110">
        <v>865</v>
      </c>
      <c r="AE327" s="66">
        <f t="shared" si="52"/>
        <v>216.25</v>
      </c>
      <c r="AF327" s="110">
        <v>25</v>
      </c>
      <c r="AG327" s="110">
        <v>2210</v>
      </c>
      <c r="AH327" s="270">
        <f t="shared" si="53"/>
        <v>552.5</v>
      </c>
    </row>
    <row r="328" spans="2:34">
      <c r="B328" s="25" t="s">
        <v>1439</v>
      </c>
      <c r="C328" s="20" t="s">
        <v>1489</v>
      </c>
      <c r="D328" s="52" t="str">
        <f>VLOOKUP(B328,Remark!J:L,3,0)</f>
        <v>TUPM</v>
      </c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110">
        <v>0</v>
      </c>
      <c r="X328" s="110">
        <v>0</v>
      </c>
      <c r="Y328" s="66">
        <f t="shared" si="50"/>
        <v>0</v>
      </c>
      <c r="Z328" s="110">
        <v>38</v>
      </c>
      <c r="AA328" s="110">
        <v>4410</v>
      </c>
      <c r="AB328" s="66">
        <f t="shared" si="51"/>
        <v>1102.5</v>
      </c>
      <c r="AC328" s="65">
        <v>58</v>
      </c>
      <c r="AD328" s="110">
        <v>4840</v>
      </c>
      <c r="AE328" s="66">
        <f t="shared" si="52"/>
        <v>1210</v>
      </c>
      <c r="AF328" s="110">
        <v>44</v>
      </c>
      <c r="AG328" s="110">
        <v>3910</v>
      </c>
      <c r="AH328" s="270">
        <f t="shared" si="53"/>
        <v>977.5</v>
      </c>
    </row>
    <row r="329" spans="2:34">
      <c r="B329" s="25" t="s">
        <v>1440</v>
      </c>
      <c r="C329" s="20" t="s">
        <v>1490</v>
      </c>
      <c r="D329" s="52" t="str">
        <f>VLOOKUP(B329,Remark!J:L,3,0)</f>
        <v>RSIT</v>
      </c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110">
        <v>0</v>
      </c>
      <c r="X329" s="110">
        <v>0</v>
      </c>
      <c r="Y329" s="66">
        <f t="shared" si="50"/>
        <v>0</v>
      </c>
      <c r="Z329" s="110">
        <v>11</v>
      </c>
      <c r="AA329" s="110">
        <v>2065</v>
      </c>
      <c r="AB329" s="66">
        <f t="shared" si="51"/>
        <v>516.25</v>
      </c>
      <c r="AC329" s="65">
        <v>12</v>
      </c>
      <c r="AD329" s="110">
        <v>1920</v>
      </c>
      <c r="AE329" s="66">
        <f t="shared" si="52"/>
        <v>480</v>
      </c>
      <c r="AF329" s="110">
        <v>9</v>
      </c>
      <c r="AG329" s="110">
        <v>1070</v>
      </c>
      <c r="AH329" s="270">
        <f t="shared" si="53"/>
        <v>267.5</v>
      </c>
    </row>
    <row r="330" spans="2:34">
      <c r="B330" s="25" t="s">
        <v>1441</v>
      </c>
      <c r="C330" s="20" t="s">
        <v>1491</v>
      </c>
      <c r="D330" s="52" t="str">
        <f>VLOOKUP(B330,Remark!J:L,3,0)</f>
        <v>BKEN</v>
      </c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110">
        <v>0</v>
      </c>
      <c r="X330" s="110">
        <v>0</v>
      </c>
      <c r="Y330" s="66">
        <f t="shared" si="50"/>
        <v>0</v>
      </c>
      <c r="Z330" s="110">
        <v>4</v>
      </c>
      <c r="AA330" s="110">
        <v>405</v>
      </c>
      <c r="AB330" s="66">
        <f t="shared" si="51"/>
        <v>101.25</v>
      </c>
      <c r="AC330" s="65">
        <v>1</v>
      </c>
      <c r="AD330" s="110">
        <v>45</v>
      </c>
      <c r="AE330" s="66">
        <f t="shared" si="52"/>
        <v>11.25</v>
      </c>
      <c r="AF330" s="110">
        <v>7</v>
      </c>
      <c r="AG330" s="110">
        <v>545</v>
      </c>
      <c r="AH330" s="270">
        <f t="shared" si="53"/>
        <v>136.25</v>
      </c>
    </row>
    <row r="331" spans="2:34">
      <c r="B331" s="25" t="s">
        <v>1442</v>
      </c>
      <c r="C331" s="20" t="s">
        <v>1492</v>
      </c>
      <c r="D331" s="52" t="str">
        <f>VLOOKUP(B331,Remark!J:L,3,0)</f>
        <v>TUPM</v>
      </c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110">
        <v>0</v>
      </c>
      <c r="X331" s="110">
        <v>0</v>
      </c>
      <c r="Y331" s="66">
        <f t="shared" si="50"/>
        <v>0</v>
      </c>
      <c r="Z331" s="110">
        <v>174</v>
      </c>
      <c r="AA331" s="110">
        <v>16250</v>
      </c>
      <c r="AB331" s="66">
        <f t="shared" si="51"/>
        <v>4062.5</v>
      </c>
      <c r="AC331" s="65">
        <v>200</v>
      </c>
      <c r="AD331" s="110">
        <v>19160</v>
      </c>
      <c r="AE331" s="66">
        <f t="shared" si="52"/>
        <v>4790</v>
      </c>
      <c r="AF331" s="110">
        <v>289</v>
      </c>
      <c r="AG331" s="110">
        <v>25315</v>
      </c>
      <c r="AH331" s="270">
        <f t="shared" si="53"/>
        <v>6328.75</v>
      </c>
    </row>
    <row r="332" spans="2:34">
      <c r="B332" s="25" t="s">
        <v>1443</v>
      </c>
      <c r="C332" s="20" t="s">
        <v>1493</v>
      </c>
      <c r="D332" s="52" t="str">
        <f>VLOOKUP(B332,Remark!J:L,3,0)</f>
        <v>TUPM</v>
      </c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110">
        <v>0</v>
      </c>
      <c r="X332" s="110">
        <v>0</v>
      </c>
      <c r="Y332" s="66">
        <f t="shared" si="50"/>
        <v>0</v>
      </c>
      <c r="Z332" s="110">
        <v>37</v>
      </c>
      <c r="AA332" s="110">
        <v>3225</v>
      </c>
      <c r="AB332" s="66">
        <f t="shared" si="51"/>
        <v>806.25</v>
      </c>
      <c r="AC332" s="65">
        <v>20</v>
      </c>
      <c r="AD332" s="110">
        <v>1475</v>
      </c>
      <c r="AE332" s="66">
        <f t="shared" si="52"/>
        <v>368.75</v>
      </c>
      <c r="AF332" s="110">
        <v>18</v>
      </c>
      <c r="AG332" s="110">
        <v>1980</v>
      </c>
      <c r="AH332" s="270">
        <f t="shared" si="53"/>
        <v>495</v>
      </c>
    </row>
    <row r="333" spans="2:34">
      <c r="B333" s="25" t="s">
        <v>1444</v>
      </c>
      <c r="C333" s="20" t="s">
        <v>1494</v>
      </c>
      <c r="D333" s="52" t="str">
        <f>VLOOKUP(B333,Remark!J:L,3,0)</f>
        <v>Kerry</v>
      </c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110">
        <v>0</v>
      </c>
      <c r="X333" s="110">
        <v>0</v>
      </c>
      <c r="Y333" s="66">
        <f t="shared" si="50"/>
        <v>0</v>
      </c>
      <c r="Z333" s="110">
        <v>22</v>
      </c>
      <c r="AA333" s="110">
        <v>3470</v>
      </c>
      <c r="AB333" s="66">
        <f t="shared" si="51"/>
        <v>867.5</v>
      </c>
      <c r="AC333" s="65">
        <v>34</v>
      </c>
      <c r="AD333" s="110">
        <v>3885</v>
      </c>
      <c r="AE333" s="66">
        <f t="shared" si="52"/>
        <v>971.25</v>
      </c>
      <c r="AF333" s="110">
        <v>54</v>
      </c>
      <c r="AG333" s="110">
        <v>7520</v>
      </c>
      <c r="AH333" s="270">
        <f t="shared" si="53"/>
        <v>1880</v>
      </c>
    </row>
    <row r="334" spans="2:34">
      <c r="B334" s="25" t="s">
        <v>1445</v>
      </c>
      <c r="C334" s="20" t="s">
        <v>1495</v>
      </c>
      <c r="D334" s="52" t="str">
        <f>VLOOKUP(B334,Remark!J:L,3,0)</f>
        <v>Kerry</v>
      </c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110">
        <v>0</v>
      </c>
      <c r="X334" s="110">
        <v>0</v>
      </c>
      <c r="Y334" s="66">
        <f t="shared" si="50"/>
        <v>0</v>
      </c>
      <c r="Z334" s="110">
        <v>8</v>
      </c>
      <c r="AA334" s="110">
        <v>1100</v>
      </c>
      <c r="AB334" s="66">
        <f t="shared" si="51"/>
        <v>275</v>
      </c>
      <c r="AC334" s="65">
        <v>8</v>
      </c>
      <c r="AD334" s="110">
        <v>850</v>
      </c>
      <c r="AE334" s="66">
        <f t="shared" si="52"/>
        <v>212.5</v>
      </c>
      <c r="AF334" s="110">
        <v>26</v>
      </c>
      <c r="AG334" s="110">
        <v>3415</v>
      </c>
      <c r="AH334" s="270">
        <f t="shared" si="53"/>
        <v>853.75</v>
      </c>
    </row>
    <row r="335" spans="2:34">
      <c r="B335" s="25" t="s">
        <v>1446</v>
      </c>
      <c r="C335" s="20" t="s">
        <v>1496</v>
      </c>
      <c r="D335" s="52" t="str">
        <f>VLOOKUP(B335,Remark!J:L,3,0)</f>
        <v>Kerry</v>
      </c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110">
        <v>0</v>
      </c>
      <c r="X335" s="110">
        <v>0</v>
      </c>
      <c r="Y335" s="66">
        <f t="shared" si="50"/>
        <v>0</v>
      </c>
      <c r="Z335" s="110">
        <v>14</v>
      </c>
      <c r="AA335" s="110">
        <v>1540</v>
      </c>
      <c r="AB335" s="66">
        <f t="shared" si="51"/>
        <v>385</v>
      </c>
      <c r="AC335" s="65">
        <v>18</v>
      </c>
      <c r="AD335" s="110">
        <v>1735</v>
      </c>
      <c r="AE335" s="66">
        <f t="shared" si="52"/>
        <v>433.75</v>
      </c>
      <c r="AF335" s="110">
        <v>21</v>
      </c>
      <c r="AG335" s="110">
        <v>1570</v>
      </c>
      <c r="AH335" s="270">
        <f t="shared" si="53"/>
        <v>392.5</v>
      </c>
    </row>
    <row r="336" spans="2:34">
      <c r="B336" s="25" t="s">
        <v>1447</v>
      </c>
      <c r="C336" s="20" t="s">
        <v>1497</v>
      </c>
      <c r="D336" s="52" t="str">
        <f>VLOOKUP(B336,Remark!J:L,3,0)</f>
        <v>Kerry</v>
      </c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110">
        <v>0</v>
      </c>
      <c r="X336" s="110">
        <v>0</v>
      </c>
      <c r="Y336" s="66">
        <f t="shared" si="50"/>
        <v>0</v>
      </c>
      <c r="Z336" s="110">
        <v>23</v>
      </c>
      <c r="AA336" s="110">
        <v>2340</v>
      </c>
      <c r="AB336" s="66">
        <f t="shared" si="51"/>
        <v>585</v>
      </c>
      <c r="AC336" s="65">
        <v>24</v>
      </c>
      <c r="AD336" s="110">
        <v>2190</v>
      </c>
      <c r="AE336" s="66">
        <f t="shared" si="52"/>
        <v>547.5</v>
      </c>
      <c r="AF336" s="110">
        <v>14</v>
      </c>
      <c r="AG336" s="110">
        <v>1305</v>
      </c>
      <c r="AH336" s="270">
        <f t="shared" si="53"/>
        <v>326.25</v>
      </c>
    </row>
    <row r="337" spans="2:34">
      <c r="B337" s="25" t="s">
        <v>1448</v>
      </c>
      <c r="C337" s="20" t="s">
        <v>1498</v>
      </c>
      <c r="D337" s="52" t="str">
        <f>VLOOKUP(B337,Remark!J:L,3,0)</f>
        <v>Kerry</v>
      </c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110">
        <v>0</v>
      </c>
      <c r="X337" s="110">
        <v>0</v>
      </c>
      <c r="Y337" s="66">
        <f t="shared" si="50"/>
        <v>0</v>
      </c>
      <c r="Z337" s="110">
        <v>41</v>
      </c>
      <c r="AA337" s="110">
        <v>4065</v>
      </c>
      <c r="AB337" s="66">
        <f t="shared" si="51"/>
        <v>1016.25</v>
      </c>
      <c r="AC337" s="65">
        <v>76</v>
      </c>
      <c r="AD337" s="110">
        <v>5895</v>
      </c>
      <c r="AE337" s="66">
        <f t="shared" si="52"/>
        <v>1473.75</v>
      </c>
      <c r="AF337" s="110">
        <v>85</v>
      </c>
      <c r="AG337" s="110">
        <v>7125</v>
      </c>
      <c r="AH337" s="270">
        <f t="shared" si="53"/>
        <v>1781.25</v>
      </c>
    </row>
    <row r="338" spans="2:34">
      <c r="B338" s="25" t="s">
        <v>1449</v>
      </c>
      <c r="C338" s="20" t="s">
        <v>1499</v>
      </c>
      <c r="D338" s="52" t="str">
        <f>VLOOKUP(B338,Remark!J:L,3,0)</f>
        <v>CHC4</v>
      </c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110">
        <v>0</v>
      </c>
      <c r="X338" s="110">
        <v>0</v>
      </c>
      <c r="Y338" s="66">
        <f t="shared" si="50"/>
        <v>0</v>
      </c>
      <c r="Z338" s="110">
        <v>33</v>
      </c>
      <c r="AA338" s="110">
        <v>4210</v>
      </c>
      <c r="AB338" s="66">
        <f t="shared" si="51"/>
        <v>1052.5</v>
      </c>
      <c r="AC338" s="65">
        <v>62</v>
      </c>
      <c r="AD338" s="110">
        <v>7995</v>
      </c>
      <c r="AE338" s="66">
        <f t="shared" si="52"/>
        <v>1998.75</v>
      </c>
      <c r="AF338" s="110">
        <v>52</v>
      </c>
      <c r="AG338" s="110">
        <v>7770</v>
      </c>
      <c r="AH338" s="270">
        <f t="shared" si="53"/>
        <v>1942.5</v>
      </c>
    </row>
    <row r="339" spans="2:34">
      <c r="B339" s="25" t="s">
        <v>1450</v>
      </c>
      <c r="C339" s="20" t="s">
        <v>1500</v>
      </c>
      <c r="D339" s="52" t="str">
        <f>VLOOKUP(B339,Remark!J:L,3,0)</f>
        <v>HPPY</v>
      </c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110">
        <v>0</v>
      </c>
      <c r="X339" s="110">
        <v>0</v>
      </c>
      <c r="Y339" s="66">
        <f t="shared" si="50"/>
        <v>0</v>
      </c>
      <c r="Z339" s="110">
        <v>43</v>
      </c>
      <c r="AA339" s="110">
        <v>3830</v>
      </c>
      <c r="AB339" s="66">
        <f t="shared" si="51"/>
        <v>957.5</v>
      </c>
      <c r="AC339" s="65">
        <v>57</v>
      </c>
      <c r="AD339" s="110">
        <v>5230</v>
      </c>
      <c r="AE339" s="66">
        <f t="shared" si="52"/>
        <v>1307.5</v>
      </c>
      <c r="AF339" s="110">
        <v>121</v>
      </c>
      <c r="AG339" s="110">
        <v>11875</v>
      </c>
      <c r="AH339" s="270">
        <f t="shared" si="53"/>
        <v>2968.75</v>
      </c>
    </row>
    <row r="340" spans="2:34">
      <c r="B340" s="25" t="s">
        <v>1451</v>
      </c>
      <c r="C340" s="20" t="s">
        <v>1501</v>
      </c>
      <c r="D340" s="52" t="str">
        <f>VLOOKUP(B340,Remark!J:L,3,0)</f>
        <v>HPPY</v>
      </c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110">
        <v>0</v>
      </c>
      <c r="X340" s="110">
        <v>0</v>
      </c>
      <c r="Y340" s="66">
        <f t="shared" si="50"/>
        <v>0</v>
      </c>
      <c r="Z340" s="110">
        <v>26</v>
      </c>
      <c r="AA340" s="110">
        <v>2440</v>
      </c>
      <c r="AB340" s="66">
        <f t="shared" si="51"/>
        <v>610</v>
      </c>
      <c r="AC340" s="65">
        <v>42</v>
      </c>
      <c r="AD340" s="110">
        <v>3410</v>
      </c>
      <c r="AE340" s="66">
        <f t="shared" si="52"/>
        <v>852.5</v>
      </c>
      <c r="AF340" s="110">
        <v>69</v>
      </c>
      <c r="AG340" s="110">
        <v>6765</v>
      </c>
      <c r="AH340" s="270">
        <f t="shared" si="53"/>
        <v>1691.25</v>
      </c>
    </row>
    <row r="341" spans="2:34">
      <c r="B341" s="25" t="s">
        <v>1452</v>
      </c>
      <c r="C341" s="20" t="s">
        <v>1502</v>
      </c>
      <c r="D341" s="52" t="str">
        <f>VLOOKUP(B341,Remark!J:L,3,0)</f>
        <v>Kerry</v>
      </c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110">
        <v>0</v>
      </c>
      <c r="X341" s="110">
        <v>0</v>
      </c>
      <c r="Y341" s="66">
        <f t="shared" si="50"/>
        <v>0</v>
      </c>
      <c r="Z341" s="110">
        <v>81</v>
      </c>
      <c r="AA341" s="110">
        <v>8185</v>
      </c>
      <c r="AB341" s="66">
        <f t="shared" si="51"/>
        <v>2046.25</v>
      </c>
      <c r="AC341" s="65">
        <v>113</v>
      </c>
      <c r="AD341" s="110">
        <v>10535</v>
      </c>
      <c r="AE341" s="66">
        <f t="shared" si="52"/>
        <v>2633.75</v>
      </c>
      <c r="AF341" s="110">
        <v>135</v>
      </c>
      <c r="AG341" s="110">
        <v>11240</v>
      </c>
      <c r="AH341" s="270">
        <f t="shared" si="53"/>
        <v>2810</v>
      </c>
    </row>
    <row r="342" spans="2:34">
      <c r="B342" s="25" t="s">
        <v>1453</v>
      </c>
      <c r="C342" s="20"/>
      <c r="D342" s="52">
        <f>VLOOKUP(B342,Remark!J:L,3,0)</f>
        <v>0</v>
      </c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110">
        <v>0</v>
      </c>
      <c r="X342" s="110">
        <v>0</v>
      </c>
      <c r="Y342" s="66">
        <f t="shared" si="50"/>
        <v>0</v>
      </c>
      <c r="Z342" s="110">
        <v>0</v>
      </c>
      <c r="AA342" s="110">
        <v>0</v>
      </c>
      <c r="AB342" s="66">
        <f t="shared" si="51"/>
        <v>0</v>
      </c>
      <c r="AC342" s="65">
        <v>0</v>
      </c>
      <c r="AD342" s="110">
        <v>0</v>
      </c>
      <c r="AE342" s="66">
        <f t="shared" si="52"/>
        <v>0</v>
      </c>
      <c r="AF342" s="110">
        <v>5</v>
      </c>
      <c r="AG342" s="110">
        <v>735</v>
      </c>
      <c r="AH342" s="270">
        <f t="shared" si="53"/>
        <v>183.75</v>
      </c>
    </row>
    <row r="343" spans="2:34">
      <c r="B343" s="25" t="s">
        <v>1454</v>
      </c>
      <c r="C343" s="20" t="s">
        <v>1503</v>
      </c>
      <c r="D343" s="52" t="str">
        <f>VLOOKUP(B343,Remark!J:L,3,0)</f>
        <v>CHC4</v>
      </c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110">
        <v>0</v>
      </c>
      <c r="X343" s="110">
        <v>0</v>
      </c>
      <c r="Y343" s="66">
        <f t="shared" si="50"/>
        <v>0</v>
      </c>
      <c r="Z343" s="110">
        <v>41</v>
      </c>
      <c r="AA343" s="110">
        <v>4890</v>
      </c>
      <c r="AB343" s="66">
        <f t="shared" si="51"/>
        <v>1222.5</v>
      </c>
      <c r="AC343" s="65">
        <v>44</v>
      </c>
      <c r="AD343" s="110">
        <v>4800</v>
      </c>
      <c r="AE343" s="66">
        <f t="shared" si="52"/>
        <v>1200</v>
      </c>
      <c r="AF343" s="110">
        <v>54</v>
      </c>
      <c r="AG343" s="110">
        <v>6200</v>
      </c>
      <c r="AH343" s="270">
        <f t="shared" si="53"/>
        <v>1550</v>
      </c>
    </row>
    <row r="344" spans="2:34">
      <c r="B344" s="25" t="s">
        <v>1455</v>
      </c>
      <c r="C344" s="20" t="s">
        <v>1504</v>
      </c>
      <c r="D344" s="52" t="str">
        <f>VLOOKUP(B344,Remark!J:L,3,0)</f>
        <v>Kerry</v>
      </c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110">
        <v>0</v>
      </c>
      <c r="X344" s="110">
        <v>0</v>
      </c>
      <c r="Y344" s="66">
        <f t="shared" si="50"/>
        <v>0</v>
      </c>
      <c r="Z344" s="110">
        <v>113</v>
      </c>
      <c r="AA344" s="110">
        <v>11085</v>
      </c>
      <c r="AB344" s="66">
        <f t="shared" si="51"/>
        <v>2771.25</v>
      </c>
      <c r="AC344" s="65">
        <v>229</v>
      </c>
      <c r="AD344" s="110">
        <v>23610</v>
      </c>
      <c r="AE344" s="66">
        <f t="shared" si="52"/>
        <v>5902.5</v>
      </c>
      <c r="AF344" s="110">
        <v>234</v>
      </c>
      <c r="AG344" s="110">
        <v>19475</v>
      </c>
      <c r="AH344" s="270">
        <f t="shared" si="53"/>
        <v>4868.75</v>
      </c>
    </row>
    <row r="345" spans="2:34">
      <c r="B345" s="25" t="s">
        <v>1456</v>
      </c>
      <c r="C345" s="20" t="s">
        <v>1505</v>
      </c>
      <c r="D345" s="52" t="str">
        <f>VLOOKUP(B345,Remark!J:L,3,0)</f>
        <v>Kerry</v>
      </c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110">
        <v>0</v>
      </c>
      <c r="X345" s="110">
        <v>0</v>
      </c>
      <c r="Y345" s="66">
        <f t="shared" si="50"/>
        <v>0</v>
      </c>
      <c r="Z345" s="110">
        <v>12</v>
      </c>
      <c r="AA345" s="110">
        <v>1400</v>
      </c>
      <c r="AB345" s="66">
        <f t="shared" si="51"/>
        <v>350</v>
      </c>
      <c r="AC345" s="65">
        <v>14</v>
      </c>
      <c r="AD345" s="110">
        <v>1225</v>
      </c>
      <c r="AE345" s="66">
        <f t="shared" si="52"/>
        <v>306.25</v>
      </c>
      <c r="AF345" s="110">
        <v>13</v>
      </c>
      <c r="AG345" s="110">
        <v>1730</v>
      </c>
      <c r="AH345" s="270">
        <f t="shared" si="53"/>
        <v>432.5</v>
      </c>
    </row>
    <row r="346" spans="2:34">
      <c r="B346" s="25" t="s">
        <v>1457</v>
      </c>
      <c r="C346" s="20" t="s">
        <v>1506</v>
      </c>
      <c r="D346" s="52" t="str">
        <f>VLOOKUP(B346,Remark!J:L,3,0)</f>
        <v>Kerry</v>
      </c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110">
        <v>0</v>
      </c>
      <c r="X346" s="110">
        <v>0</v>
      </c>
      <c r="Y346" s="66">
        <f t="shared" si="50"/>
        <v>0</v>
      </c>
      <c r="Z346" s="110">
        <v>23</v>
      </c>
      <c r="AA346" s="110">
        <v>2595</v>
      </c>
      <c r="AB346" s="66">
        <f t="shared" si="51"/>
        <v>648.75</v>
      </c>
      <c r="AC346" s="65">
        <v>7</v>
      </c>
      <c r="AD346" s="110">
        <v>595</v>
      </c>
      <c r="AE346" s="66">
        <f t="shared" si="52"/>
        <v>148.75</v>
      </c>
      <c r="AF346" s="110">
        <v>6</v>
      </c>
      <c r="AG346" s="110">
        <v>355</v>
      </c>
      <c r="AH346" s="270">
        <f t="shared" si="53"/>
        <v>88.75</v>
      </c>
    </row>
    <row r="347" spans="2:34">
      <c r="B347" s="25" t="s">
        <v>1458</v>
      </c>
      <c r="C347" s="20" t="s">
        <v>1507</v>
      </c>
      <c r="D347" s="52" t="str">
        <f>VLOOKUP(B347,Remark!J:L,3,0)</f>
        <v>Kerry</v>
      </c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110">
        <v>0</v>
      </c>
      <c r="X347" s="110">
        <v>0</v>
      </c>
      <c r="Y347" s="66">
        <f t="shared" si="50"/>
        <v>0</v>
      </c>
      <c r="Z347" s="110">
        <v>1</v>
      </c>
      <c r="AA347" s="110">
        <v>150</v>
      </c>
      <c r="AB347" s="66">
        <f t="shared" si="51"/>
        <v>37.5</v>
      </c>
      <c r="AC347" s="65">
        <v>0</v>
      </c>
      <c r="AD347" s="110">
        <v>0</v>
      </c>
      <c r="AE347" s="66">
        <f t="shared" si="52"/>
        <v>0</v>
      </c>
      <c r="AF347" s="110">
        <v>3</v>
      </c>
      <c r="AG347" s="110">
        <v>400</v>
      </c>
      <c r="AH347" s="270">
        <f t="shared" si="53"/>
        <v>100</v>
      </c>
    </row>
    <row r="348" spans="2:34">
      <c r="B348" s="25" t="s">
        <v>1459</v>
      </c>
      <c r="C348" s="20" t="s">
        <v>1508</v>
      </c>
      <c r="D348" s="52" t="str">
        <f>VLOOKUP(B348,Remark!J:L,3,0)</f>
        <v>Kerry</v>
      </c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110">
        <v>0</v>
      </c>
      <c r="X348" s="110">
        <v>0</v>
      </c>
      <c r="Y348" s="66">
        <f t="shared" si="50"/>
        <v>0</v>
      </c>
      <c r="Z348" s="110">
        <v>36</v>
      </c>
      <c r="AA348" s="110">
        <v>3545</v>
      </c>
      <c r="AB348" s="66">
        <f t="shared" si="51"/>
        <v>886.25</v>
      </c>
      <c r="AC348" s="65">
        <v>72</v>
      </c>
      <c r="AD348" s="110">
        <v>6280</v>
      </c>
      <c r="AE348" s="66">
        <f t="shared" si="52"/>
        <v>1570</v>
      </c>
      <c r="AF348" s="110">
        <v>126</v>
      </c>
      <c r="AG348" s="110">
        <v>14335</v>
      </c>
      <c r="AH348" s="270">
        <f t="shared" si="53"/>
        <v>3583.75</v>
      </c>
    </row>
    <row r="349" spans="2:34">
      <c r="B349" s="25" t="s">
        <v>1460</v>
      </c>
      <c r="C349" s="20" t="s">
        <v>1509</v>
      </c>
      <c r="D349" s="52" t="str">
        <f>VLOOKUP(B349,Remark!J:L,3,0)</f>
        <v>Kerry</v>
      </c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110">
        <v>0</v>
      </c>
      <c r="X349" s="110">
        <v>0</v>
      </c>
      <c r="Y349" s="66">
        <f t="shared" si="50"/>
        <v>0</v>
      </c>
      <c r="Z349" s="110">
        <v>48</v>
      </c>
      <c r="AA349" s="110">
        <v>6690</v>
      </c>
      <c r="AB349" s="66">
        <f t="shared" si="51"/>
        <v>1672.5</v>
      </c>
      <c r="AC349" s="65">
        <v>98</v>
      </c>
      <c r="AD349" s="110">
        <v>12920</v>
      </c>
      <c r="AE349" s="66">
        <f t="shared" si="52"/>
        <v>3230</v>
      </c>
      <c r="AF349" s="110">
        <v>146</v>
      </c>
      <c r="AG349" s="110">
        <v>19845</v>
      </c>
      <c r="AH349" s="270">
        <f t="shared" si="53"/>
        <v>4961.25</v>
      </c>
    </row>
    <row r="350" spans="2:34">
      <c r="B350" s="25" t="s">
        <v>1461</v>
      </c>
      <c r="C350" s="20"/>
      <c r="D350" s="52" t="str">
        <f>VLOOKUP(B350,Remark!J:L,3,0)</f>
        <v>Kerry</v>
      </c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110">
        <v>0</v>
      </c>
      <c r="X350" s="110">
        <v>0</v>
      </c>
      <c r="Y350" s="66">
        <f t="shared" si="50"/>
        <v>0</v>
      </c>
      <c r="Z350" s="110">
        <v>0</v>
      </c>
      <c r="AA350" s="110">
        <v>0</v>
      </c>
      <c r="AB350" s="66">
        <f t="shared" si="51"/>
        <v>0</v>
      </c>
      <c r="AC350" s="65">
        <v>16</v>
      </c>
      <c r="AD350" s="110">
        <v>1485</v>
      </c>
      <c r="AE350" s="66">
        <f t="shared" si="52"/>
        <v>371.25</v>
      </c>
      <c r="AF350" s="110">
        <v>35</v>
      </c>
      <c r="AG350" s="110">
        <v>2770</v>
      </c>
      <c r="AH350" s="270">
        <f t="shared" si="53"/>
        <v>692.5</v>
      </c>
    </row>
    <row r="351" spans="2:34">
      <c r="B351" s="25" t="s">
        <v>1462</v>
      </c>
      <c r="C351" s="20" t="s">
        <v>1510</v>
      </c>
      <c r="D351" s="52" t="str">
        <f>VLOOKUP(B351,Remark!J:L,3,0)</f>
        <v>DONM</v>
      </c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110">
        <v>0</v>
      </c>
      <c r="X351" s="110">
        <v>0</v>
      </c>
      <c r="Y351" s="66">
        <f t="shared" si="50"/>
        <v>0</v>
      </c>
      <c r="Z351" s="110">
        <v>86</v>
      </c>
      <c r="AA351" s="110">
        <v>7100</v>
      </c>
      <c r="AB351" s="66">
        <f t="shared" si="51"/>
        <v>1775</v>
      </c>
      <c r="AC351" s="65">
        <v>74</v>
      </c>
      <c r="AD351" s="110">
        <v>6285</v>
      </c>
      <c r="AE351" s="66">
        <f t="shared" si="52"/>
        <v>1571.25</v>
      </c>
      <c r="AF351" s="110">
        <v>145</v>
      </c>
      <c r="AG351" s="110">
        <v>12965</v>
      </c>
      <c r="AH351" s="270">
        <f t="shared" si="53"/>
        <v>3241.25</v>
      </c>
    </row>
    <row r="352" spans="2:34">
      <c r="B352" s="25" t="s">
        <v>1463</v>
      </c>
      <c r="C352" s="20" t="s">
        <v>1511</v>
      </c>
      <c r="D352" s="52" t="str">
        <f>VLOOKUP(B352,Remark!J:L,3,0)</f>
        <v>PKED</v>
      </c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110">
        <v>0</v>
      </c>
      <c r="X352" s="110">
        <v>0</v>
      </c>
      <c r="Y352" s="66">
        <f t="shared" si="50"/>
        <v>0</v>
      </c>
      <c r="Z352" s="110">
        <v>17</v>
      </c>
      <c r="AA352" s="110">
        <v>1260</v>
      </c>
      <c r="AB352" s="66">
        <f t="shared" si="51"/>
        <v>315</v>
      </c>
      <c r="AC352" s="65">
        <v>17</v>
      </c>
      <c r="AD352" s="110">
        <v>1195</v>
      </c>
      <c r="AE352" s="66">
        <f t="shared" si="52"/>
        <v>298.75</v>
      </c>
      <c r="AF352" s="110">
        <v>22</v>
      </c>
      <c r="AG352" s="110">
        <v>2025</v>
      </c>
      <c r="AH352" s="270">
        <f t="shared" si="53"/>
        <v>506.25</v>
      </c>
    </row>
    <row r="353" spans="2:34">
      <c r="B353" s="25" t="s">
        <v>1464</v>
      </c>
      <c r="C353" s="20" t="s">
        <v>1512</v>
      </c>
      <c r="D353" s="52" t="str">
        <f>VLOOKUP(B353,Remark!J:L,3,0)</f>
        <v>MINB</v>
      </c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110">
        <v>0</v>
      </c>
      <c r="X353" s="110">
        <v>0</v>
      </c>
      <c r="Y353" s="66">
        <f t="shared" si="50"/>
        <v>0</v>
      </c>
      <c r="Z353" s="110">
        <v>55</v>
      </c>
      <c r="AA353" s="110">
        <v>5715</v>
      </c>
      <c r="AB353" s="66">
        <f t="shared" si="51"/>
        <v>1428.75</v>
      </c>
      <c r="AC353" s="65">
        <v>43</v>
      </c>
      <c r="AD353" s="110">
        <v>4995</v>
      </c>
      <c r="AE353" s="66">
        <f t="shared" si="52"/>
        <v>1248.75</v>
      </c>
      <c r="AF353" s="110">
        <v>63</v>
      </c>
      <c r="AG353" s="110">
        <v>6605</v>
      </c>
      <c r="AH353" s="270">
        <f t="shared" si="53"/>
        <v>1651.25</v>
      </c>
    </row>
    <row r="354" spans="2:34">
      <c r="B354" s="25" t="s">
        <v>1465</v>
      </c>
      <c r="C354" s="20" t="s">
        <v>1513</v>
      </c>
      <c r="D354" s="52" t="str">
        <f>VLOOKUP(B354,Remark!J:L,3,0)</f>
        <v>MINB</v>
      </c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110">
        <v>0</v>
      </c>
      <c r="X354" s="110">
        <v>0</v>
      </c>
      <c r="Y354" s="66">
        <f t="shared" si="50"/>
        <v>0</v>
      </c>
      <c r="Z354" s="110">
        <v>62</v>
      </c>
      <c r="AA354" s="110">
        <v>5785</v>
      </c>
      <c r="AB354" s="66">
        <f t="shared" si="51"/>
        <v>1446.25</v>
      </c>
      <c r="AC354" s="65">
        <v>53</v>
      </c>
      <c r="AD354" s="110">
        <v>4750</v>
      </c>
      <c r="AE354" s="66">
        <f t="shared" si="52"/>
        <v>1187.5</v>
      </c>
      <c r="AF354" s="110">
        <v>80</v>
      </c>
      <c r="AG354" s="110">
        <v>7970</v>
      </c>
      <c r="AH354" s="270">
        <f t="shared" si="53"/>
        <v>1992.5</v>
      </c>
    </row>
    <row r="355" spans="2:34">
      <c r="B355" s="25" t="s">
        <v>1466</v>
      </c>
      <c r="C355" s="20" t="s">
        <v>1514</v>
      </c>
      <c r="D355" s="52" t="str">
        <f>VLOOKUP(B355,Remark!J:L,3,0)</f>
        <v>Kerry</v>
      </c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110">
        <v>0</v>
      </c>
      <c r="X355" s="110">
        <v>0</v>
      </c>
      <c r="Y355" s="66">
        <f t="shared" si="50"/>
        <v>0</v>
      </c>
      <c r="Z355" s="110">
        <v>26</v>
      </c>
      <c r="AA355" s="110">
        <v>3250</v>
      </c>
      <c r="AB355" s="66">
        <f t="shared" si="51"/>
        <v>812.5</v>
      </c>
      <c r="AC355" s="65">
        <v>33</v>
      </c>
      <c r="AD355" s="110">
        <v>2315</v>
      </c>
      <c r="AE355" s="66">
        <f t="shared" si="52"/>
        <v>578.75</v>
      </c>
      <c r="AF355" s="110">
        <v>46</v>
      </c>
      <c r="AG355" s="110">
        <v>5160</v>
      </c>
      <c r="AH355" s="270">
        <f t="shared" si="53"/>
        <v>1290</v>
      </c>
    </row>
    <row r="356" spans="2:34">
      <c r="B356" s="25" t="s">
        <v>1467</v>
      </c>
      <c r="C356" s="20"/>
      <c r="D356" s="52">
        <f>VLOOKUP(B356,Remark!J:L,3,0)</f>
        <v>0</v>
      </c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110">
        <v>0</v>
      </c>
      <c r="X356" s="110">
        <v>0</v>
      </c>
      <c r="Y356" s="66">
        <f t="shared" si="50"/>
        <v>0</v>
      </c>
      <c r="Z356" s="110">
        <v>0</v>
      </c>
      <c r="AA356" s="110">
        <v>0</v>
      </c>
      <c r="AB356" s="66">
        <f t="shared" si="51"/>
        <v>0</v>
      </c>
      <c r="AC356" s="65">
        <v>0</v>
      </c>
      <c r="AD356" s="110">
        <v>0</v>
      </c>
      <c r="AE356" s="66">
        <f t="shared" si="52"/>
        <v>0</v>
      </c>
      <c r="AF356" s="110">
        <v>8</v>
      </c>
      <c r="AG356" s="110">
        <v>530</v>
      </c>
      <c r="AH356" s="270">
        <f t="shared" si="53"/>
        <v>132.5</v>
      </c>
    </row>
    <row r="357" spans="2:34">
      <c r="B357" s="25" t="s">
        <v>1468</v>
      </c>
      <c r="C357" s="20"/>
      <c r="D357" s="52">
        <f>VLOOKUP(B357,Remark!J:L,3,0)</f>
        <v>0</v>
      </c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110">
        <v>0</v>
      </c>
      <c r="X357" s="110">
        <v>0</v>
      </c>
      <c r="Y357" s="66">
        <f t="shared" si="50"/>
        <v>0</v>
      </c>
      <c r="Z357" s="110">
        <v>0</v>
      </c>
      <c r="AA357" s="110">
        <v>0</v>
      </c>
      <c r="AB357" s="66">
        <f t="shared" si="51"/>
        <v>0</v>
      </c>
      <c r="AC357" s="65">
        <v>0</v>
      </c>
      <c r="AD357" s="110">
        <v>0</v>
      </c>
      <c r="AE357" s="66">
        <f t="shared" si="52"/>
        <v>0</v>
      </c>
      <c r="AF357" s="110">
        <v>11</v>
      </c>
      <c r="AG357" s="110">
        <v>970</v>
      </c>
      <c r="AH357" s="270">
        <f t="shared" si="53"/>
        <v>242.5</v>
      </c>
    </row>
    <row r="358" spans="2:34">
      <c r="B358" s="25" t="s">
        <v>1469</v>
      </c>
      <c r="C358" s="20" t="s">
        <v>1536</v>
      </c>
      <c r="D358" s="52" t="str">
        <f>VLOOKUP(B358,Remark!J:L,3,0)</f>
        <v>Kerry</v>
      </c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110">
        <v>1</v>
      </c>
      <c r="X358" s="110">
        <v>60</v>
      </c>
      <c r="Y358" s="66">
        <f t="shared" si="50"/>
        <v>15</v>
      </c>
      <c r="Z358" s="110">
        <v>5</v>
      </c>
      <c r="AA358" s="110">
        <v>505</v>
      </c>
      <c r="AB358" s="66">
        <f t="shared" si="51"/>
        <v>126.25</v>
      </c>
      <c r="AC358" s="65">
        <v>2</v>
      </c>
      <c r="AD358" s="110">
        <v>250</v>
      </c>
      <c r="AE358" s="66">
        <f t="shared" si="52"/>
        <v>62.5</v>
      </c>
      <c r="AF358" s="110">
        <v>3</v>
      </c>
      <c r="AG358" s="110">
        <v>370</v>
      </c>
      <c r="AH358" s="270">
        <f t="shared" si="53"/>
        <v>92.5</v>
      </c>
    </row>
    <row r="359" spans="2:34">
      <c r="B359" s="25" t="s">
        <v>1470</v>
      </c>
      <c r="C359" s="20" t="s">
        <v>1537</v>
      </c>
      <c r="D359" s="52" t="str">
        <f>VLOOKUP(B359,Remark!J:L,3,0)</f>
        <v>Kerry</v>
      </c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110">
        <v>0</v>
      </c>
      <c r="X359" s="110">
        <v>0</v>
      </c>
      <c r="Y359" s="66">
        <f t="shared" si="50"/>
        <v>0</v>
      </c>
      <c r="Z359" s="110">
        <v>6</v>
      </c>
      <c r="AA359" s="110">
        <v>435</v>
      </c>
      <c r="AB359" s="66">
        <f t="shared" si="51"/>
        <v>108.75</v>
      </c>
      <c r="AC359" s="65">
        <v>0</v>
      </c>
      <c r="AD359" s="110">
        <v>0</v>
      </c>
      <c r="AE359" s="66">
        <f t="shared" si="52"/>
        <v>0</v>
      </c>
      <c r="AF359" s="110">
        <v>0</v>
      </c>
      <c r="AG359" s="110">
        <v>0</v>
      </c>
      <c r="AH359" s="270">
        <f t="shared" si="53"/>
        <v>0</v>
      </c>
    </row>
    <row r="360" spans="2:34">
      <c r="B360" s="25" t="s">
        <v>1471</v>
      </c>
      <c r="C360" s="20" t="s">
        <v>1515</v>
      </c>
      <c r="D360" s="52" t="str">
        <f>VLOOKUP(B360,Remark!J:L,3,0)</f>
        <v>RMA2</v>
      </c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110">
        <v>0</v>
      </c>
      <c r="X360" s="110">
        <v>0</v>
      </c>
      <c r="Y360" s="66">
        <f t="shared" si="50"/>
        <v>0</v>
      </c>
      <c r="Z360" s="110">
        <v>7</v>
      </c>
      <c r="AA360" s="110">
        <v>365</v>
      </c>
      <c r="AB360" s="66">
        <f t="shared" si="51"/>
        <v>91.25</v>
      </c>
      <c r="AC360" s="65">
        <v>12</v>
      </c>
      <c r="AD360" s="110">
        <v>1800</v>
      </c>
      <c r="AE360" s="66">
        <f t="shared" si="52"/>
        <v>450</v>
      </c>
      <c r="AF360" s="110">
        <v>15</v>
      </c>
      <c r="AG360" s="110">
        <v>1380</v>
      </c>
      <c r="AH360" s="270">
        <f t="shared" si="53"/>
        <v>345</v>
      </c>
    </row>
    <row r="361" spans="2:34">
      <c r="B361" s="25" t="s">
        <v>1472</v>
      </c>
      <c r="C361" s="20" t="s">
        <v>1538</v>
      </c>
      <c r="D361" s="52" t="str">
        <f>VLOOKUP(B361,Remark!J:L,3,0)</f>
        <v>LKAB</v>
      </c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110">
        <v>11</v>
      </c>
      <c r="X361" s="110">
        <v>945</v>
      </c>
      <c r="Y361" s="66">
        <f t="shared" si="50"/>
        <v>236.25</v>
      </c>
      <c r="Z361" s="110">
        <v>65</v>
      </c>
      <c r="AA361" s="110">
        <v>7545</v>
      </c>
      <c r="AB361" s="66">
        <f t="shared" si="51"/>
        <v>1886.25</v>
      </c>
      <c r="AC361" s="65">
        <v>48</v>
      </c>
      <c r="AD361" s="110">
        <v>5760</v>
      </c>
      <c r="AE361" s="66">
        <f t="shared" si="52"/>
        <v>1440</v>
      </c>
      <c r="AF361" s="110">
        <v>60</v>
      </c>
      <c r="AG361" s="110">
        <v>6740</v>
      </c>
      <c r="AH361" s="270">
        <f t="shared" si="53"/>
        <v>1685</v>
      </c>
    </row>
    <row r="362" spans="2:34">
      <c r="B362" s="25" t="s">
        <v>1473</v>
      </c>
      <c r="C362" s="20" t="s">
        <v>1539</v>
      </c>
      <c r="D362" s="52" t="str">
        <f>VLOOKUP(B362,Remark!J:L,3,0)</f>
        <v>ROMK</v>
      </c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110">
        <v>2</v>
      </c>
      <c r="X362" s="110">
        <v>145</v>
      </c>
      <c r="Y362" s="66">
        <f t="shared" si="50"/>
        <v>36.25</v>
      </c>
      <c r="Z362" s="110">
        <v>2</v>
      </c>
      <c r="AA362" s="110">
        <v>90</v>
      </c>
      <c r="AB362" s="66">
        <f t="shared" si="51"/>
        <v>22.5</v>
      </c>
      <c r="AC362" s="65">
        <v>0</v>
      </c>
      <c r="AD362" s="110">
        <v>0</v>
      </c>
      <c r="AE362" s="66">
        <f t="shared" si="52"/>
        <v>0</v>
      </c>
      <c r="AF362" s="110">
        <v>4</v>
      </c>
      <c r="AG362" s="110">
        <v>435</v>
      </c>
      <c r="AH362" s="270">
        <f t="shared" si="53"/>
        <v>108.75</v>
      </c>
    </row>
    <row r="363" spans="2:34">
      <c r="B363" s="25" t="s">
        <v>1474</v>
      </c>
      <c r="C363" s="20" t="s">
        <v>1516</v>
      </c>
      <c r="D363" s="52" t="str">
        <f>VLOOKUP(B363,Remark!J:L,3,0)</f>
        <v>TKRU</v>
      </c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110"/>
      <c r="X363" s="110"/>
      <c r="Y363" s="66">
        <f t="shared" si="50"/>
        <v>0</v>
      </c>
      <c r="Z363" s="110">
        <v>17</v>
      </c>
      <c r="AA363" s="110">
        <v>1450</v>
      </c>
      <c r="AB363" s="66">
        <f t="shared" si="51"/>
        <v>362.5</v>
      </c>
      <c r="AC363" s="65">
        <v>31</v>
      </c>
      <c r="AD363" s="110">
        <v>3865</v>
      </c>
      <c r="AE363" s="66">
        <f t="shared" si="52"/>
        <v>966.25</v>
      </c>
      <c r="AF363" s="110">
        <v>27</v>
      </c>
      <c r="AG363" s="110">
        <v>2685</v>
      </c>
      <c r="AH363" s="270">
        <f t="shared" si="53"/>
        <v>671.25</v>
      </c>
    </row>
    <row r="364" spans="2:34">
      <c r="B364" s="25" t="s">
        <v>1475</v>
      </c>
      <c r="C364" s="20" t="s">
        <v>1517</v>
      </c>
      <c r="D364" s="52" t="str">
        <f>VLOOKUP(B364,Remark!J:L,3,0)</f>
        <v>TYA3</v>
      </c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110"/>
      <c r="X364" s="110"/>
      <c r="Y364" s="66">
        <f t="shared" si="50"/>
        <v>0</v>
      </c>
      <c r="Z364" s="110">
        <v>38</v>
      </c>
      <c r="AA364" s="110">
        <v>2560</v>
      </c>
      <c r="AB364" s="66">
        <f t="shared" si="51"/>
        <v>640</v>
      </c>
      <c r="AC364" s="65">
        <v>71</v>
      </c>
      <c r="AD364" s="110">
        <v>6195</v>
      </c>
      <c r="AE364" s="66">
        <f t="shared" si="52"/>
        <v>1548.75</v>
      </c>
      <c r="AF364" s="110">
        <v>68</v>
      </c>
      <c r="AG364" s="110">
        <v>5055</v>
      </c>
      <c r="AH364" s="270">
        <f t="shared" si="53"/>
        <v>1263.75</v>
      </c>
    </row>
    <row r="365" spans="2:34">
      <c r="B365" s="25" t="s">
        <v>1476</v>
      </c>
      <c r="C365" s="20" t="s">
        <v>1518</v>
      </c>
      <c r="D365" s="52" t="str">
        <f>VLOOKUP(B365,Remark!J:L,3,0)</f>
        <v>Kerry</v>
      </c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110"/>
      <c r="X365" s="110"/>
      <c r="Y365" s="66">
        <f t="shared" si="50"/>
        <v>0</v>
      </c>
      <c r="Z365" s="110">
        <v>325</v>
      </c>
      <c r="AA365" s="110">
        <v>36020</v>
      </c>
      <c r="AB365" s="66">
        <f t="shared" si="51"/>
        <v>9005</v>
      </c>
      <c r="AC365" s="65">
        <v>270</v>
      </c>
      <c r="AD365" s="110">
        <v>25240</v>
      </c>
      <c r="AE365" s="66">
        <f t="shared" si="52"/>
        <v>6310</v>
      </c>
      <c r="AF365" s="110">
        <v>315</v>
      </c>
      <c r="AG365" s="110">
        <v>33050</v>
      </c>
      <c r="AH365" s="270">
        <f t="shared" si="53"/>
        <v>8262.5</v>
      </c>
    </row>
    <row r="366" spans="2:34">
      <c r="B366" s="25" t="s">
        <v>1477</v>
      </c>
      <c r="C366" s="20" t="s">
        <v>1519</v>
      </c>
      <c r="D366" s="52" t="str">
        <f>VLOOKUP(B366,Remark!J:L,3,0)</f>
        <v>Kerry</v>
      </c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110"/>
      <c r="X366" s="110"/>
      <c r="Y366" s="66">
        <f t="shared" si="50"/>
        <v>0</v>
      </c>
      <c r="Z366" s="110">
        <v>141</v>
      </c>
      <c r="AA366" s="110">
        <v>13215</v>
      </c>
      <c r="AB366" s="66">
        <f t="shared" si="51"/>
        <v>3303.75</v>
      </c>
      <c r="AC366" s="65">
        <v>130</v>
      </c>
      <c r="AD366" s="110">
        <v>12160</v>
      </c>
      <c r="AE366" s="66">
        <f t="shared" si="52"/>
        <v>3040</v>
      </c>
      <c r="AF366" s="110">
        <v>132</v>
      </c>
      <c r="AG366" s="110">
        <v>11030</v>
      </c>
      <c r="AH366" s="270">
        <f t="shared" si="53"/>
        <v>2757.5</v>
      </c>
    </row>
    <row r="367" spans="2:34">
      <c r="B367" s="25" t="s">
        <v>1478</v>
      </c>
      <c r="C367" s="20" t="s">
        <v>1520</v>
      </c>
      <c r="D367" s="52" t="str">
        <f>VLOOKUP(B367,Remark!J:L,3,0)</f>
        <v>TPLU</v>
      </c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110"/>
      <c r="X367" s="110"/>
      <c r="Y367" s="66">
        <f t="shared" si="50"/>
        <v>0</v>
      </c>
      <c r="Z367" s="110">
        <v>6</v>
      </c>
      <c r="AA367" s="110">
        <v>465</v>
      </c>
      <c r="AB367" s="66">
        <f t="shared" si="51"/>
        <v>116.25</v>
      </c>
      <c r="AC367" s="65">
        <v>6</v>
      </c>
      <c r="AD367" s="110">
        <v>410</v>
      </c>
      <c r="AE367" s="66">
        <f t="shared" si="52"/>
        <v>102.5</v>
      </c>
      <c r="AF367" s="110">
        <v>5</v>
      </c>
      <c r="AG367" s="110">
        <v>255</v>
      </c>
      <c r="AH367" s="270">
        <f t="shared" si="53"/>
        <v>63.75</v>
      </c>
    </row>
    <row r="368" spans="2:34">
      <c r="B368" s="25" t="s">
        <v>1479</v>
      </c>
      <c r="C368" s="20" t="s">
        <v>1521</v>
      </c>
      <c r="D368" s="52" t="str">
        <f>VLOOKUP(B368,Remark!J:L,3,0)</f>
        <v>RMA2</v>
      </c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110"/>
      <c r="X368" s="110"/>
      <c r="Y368" s="66">
        <f t="shared" si="50"/>
        <v>0</v>
      </c>
      <c r="Z368" s="110">
        <v>4</v>
      </c>
      <c r="AA368" s="110">
        <v>750</v>
      </c>
      <c r="AB368" s="66">
        <f t="shared" si="51"/>
        <v>187.5</v>
      </c>
      <c r="AC368" s="65">
        <v>12</v>
      </c>
      <c r="AD368" s="110">
        <v>1740</v>
      </c>
      <c r="AE368" s="66">
        <f t="shared" si="52"/>
        <v>435</v>
      </c>
      <c r="AF368" s="110">
        <v>22</v>
      </c>
      <c r="AG368" s="110">
        <v>3080</v>
      </c>
      <c r="AH368" s="270">
        <f t="shared" si="53"/>
        <v>770</v>
      </c>
    </row>
    <row r="369" spans="2:34">
      <c r="B369" s="25" t="s">
        <v>1480</v>
      </c>
      <c r="C369" s="20" t="s">
        <v>1522</v>
      </c>
      <c r="D369" s="52" t="str">
        <f>VLOOKUP(B369,Remark!J:L,3,0)</f>
        <v>Kerry</v>
      </c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110"/>
      <c r="X369" s="110"/>
      <c r="Y369" s="66">
        <f t="shared" si="50"/>
        <v>0</v>
      </c>
      <c r="Z369" s="110">
        <v>19</v>
      </c>
      <c r="AA369" s="110">
        <v>1765</v>
      </c>
      <c r="AB369" s="66">
        <f t="shared" si="51"/>
        <v>441.25</v>
      </c>
      <c r="AC369" s="65">
        <v>5</v>
      </c>
      <c r="AD369" s="110">
        <v>575</v>
      </c>
      <c r="AE369" s="66">
        <f t="shared" si="52"/>
        <v>143.75</v>
      </c>
      <c r="AF369" s="110">
        <v>0</v>
      </c>
      <c r="AG369" s="110">
        <v>0</v>
      </c>
      <c r="AH369" s="270">
        <f t="shared" si="53"/>
        <v>0</v>
      </c>
    </row>
    <row r="370" spans="2:34">
      <c r="B370" s="25" t="s">
        <v>1481</v>
      </c>
      <c r="C370" s="20" t="s">
        <v>1523</v>
      </c>
      <c r="D370" s="52" t="str">
        <f>VLOOKUP(B370,Remark!J:L,3,0)</f>
        <v>Kerry</v>
      </c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110"/>
      <c r="X370" s="110"/>
      <c r="Y370" s="66">
        <f t="shared" si="50"/>
        <v>0</v>
      </c>
      <c r="Z370" s="110">
        <v>12</v>
      </c>
      <c r="AA370" s="110">
        <v>1205</v>
      </c>
      <c r="AB370" s="66">
        <f t="shared" si="51"/>
        <v>301.25</v>
      </c>
      <c r="AC370" s="65">
        <v>16</v>
      </c>
      <c r="AD370" s="110">
        <v>1915</v>
      </c>
      <c r="AE370" s="66">
        <f t="shared" si="52"/>
        <v>478.75</v>
      </c>
      <c r="AF370" s="110">
        <v>19</v>
      </c>
      <c r="AG370" s="110">
        <v>2235</v>
      </c>
      <c r="AH370" s="270">
        <f t="shared" si="53"/>
        <v>558.75</v>
      </c>
    </row>
    <row r="371" spans="2:34">
      <c r="B371" s="25" t="s">
        <v>1482</v>
      </c>
      <c r="C371" s="20" t="s">
        <v>1524</v>
      </c>
      <c r="D371" s="52" t="str">
        <f>VLOOKUP(B371,Remark!J:L,3,0)</f>
        <v>Kerry</v>
      </c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110"/>
      <c r="X371" s="110"/>
      <c r="Y371" s="66">
        <f t="shared" si="50"/>
        <v>0</v>
      </c>
      <c r="Z371" s="110">
        <v>3</v>
      </c>
      <c r="AA371" s="110">
        <v>375</v>
      </c>
      <c r="AB371" s="66">
        <f t="shared" si="51"/>
        <v>93.75</v>
      </c>
      <c r="AC371" s="65">
        <v>24</v>
      </c>
      <c r="AD371" s="110">
        <v>1670</v>
      </c>
      <c r="AE371" s="66">
        <f t="shared" si="52"/>
        <v>417.5</v>
      </c>
      <c r="AF371" s="110">
        <v>19</v>
      </c>
      <c r="AG371" s="110">
        <v>1925</v>
      </c>
      <c r="AH371" s="270">
        <f t="shared" si="53"/>
        <v>481.25</v>
      </c>
    </row>
    <row r="372" spans="2:34">
      <c r="B372" s="25" t="s">
        <v>1483</v>
      </c>
      <c r="C372" s="20" t="s">
        <v>1525</v>
      </c>
      <c r="D372" s="52" t="str">
        <f>VLOOKUP(B372,Remark!J:L,3,0)</f>
        <v>Kerry</v>
      </c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110"/>
      <c r="X372" s="110"/>
      <c r="Y372" s="66">
        <f t="shared" si="50"/>
        <v>0</v>
      </c>
      <c r="Z372" s="110">
        <v>15</v>
      </c>
      <c r="AA372" s="110">
        <v>1810</v>
      </c>
      <c r="AB372" s="66">
        <f t="shared" si="51"/>
        <v>452.5</v>
      </c>
      <c r="AC372" s="65">
        <v>40</v>
      </c>
      <c r="AD372" s="110">
        <v>4375</v>
      </c>
      <c r="AE372" s="66">
        <f t="shared" si="52"/>
        <v>1093.75</v>
      </c>
      <c r="AF372" s="110">
        <v>76</v>
      </c>
      <c r="AG372" s="110">
        <v>7855</v>
      </c>
      <c r="AH372" s="270">
        <f t="shared" si="53"/>
        <v>1963.75</v>
      </c>
    </row>
    <row r="373" spans="2:34">
      <c r="B373" s="25" t="s">
        <v>1484</v>
      </c>
      <c r="C373" s="20" t="s">
        <v>1526</v>
      </c>
      <c r="D373" s="52" t="str">
        <f>VLOOKUP(B373,Remark!J:L,3,0)</f>
        <v>TPLU</v>
      </c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110"/>
      <c r="X373" s="110"/>
      <c r="Y373" s="66">
        <f t="shared" si="50"/>
        <v>0</v>
      </c>
      <c r="Z373" s="110">
        <v>36</v>
      </c>
      <c r="AA373" s="110">
        <v>4590</v>
      </c>
      <c r="AB373" s="66">
        <f t="shared" si="51"/>
        <v>1147.5</v>
      </c>
      <c r="AC373" s="65">
        <v>53</v>
      </c>
      <c r="AD373" s="110">
        <v>4945</v>
      </c>
      <c r="AE373" s="66">
        <f t="shared" si="52"/>
        <v>1236.25</v>
      </c>
      <c r="AF373" s="110">
        <v>58</v>
      </c>
      <c r="AG373" s="110">
        <v>6180</v>
      </c>
      <c r="AH373" s="270">
        <f t="shared" si="53"/>
        <v>1545</v>
      </c>
    </row>
    <row r="374" spans="2:34">
      <c r="B374" s="25" t="s">
        <v>1685</v>
      </c>
      <c r="C374" s="191" t="s">
        <v>1691</v>
      </c>
      <c r="D374" s="52" t="str">
        <f>VLOOKUP(B374,Remark!J:L,3,0)</f>
        <v>BBON</v>
      </c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110"/>
      <c r="X374" s="110"/>
      <c r="Y374" s="66"/>
      <c r="Z374" s="110">
        <v>2</v>
      </c>
      <c r="AA374" s="110">
        <v>105</v>
      </c>
      <c r="AB374" s="66">
        <f t="shared" si="51"/>
        <v>26.25</v>
      </c>
      <c r="AC374" s="65">
        <v>6</v>
      </c>
      <c r="AD374" s="110">
        <v>500</v>
      </c>
      <c r="AE374" s="66">
        <f t="shared" si="52"/>
        <v>125</v>
      </c>
      <c r="AF374" s="110">
        <v>11</v>
      </c>
      <c r="AG374" s="110">
        <v>695</v>
      </c>
      <c r="AH374" s="270">
        <f t="shared" si="53"/>
        <v>173.75</v>
      </c>
    </row>
    <row r="375" spans="2:34">
      <c r="B375" s="25" t="s">
        <v>1686</v>
      </c>
      <c r="C375" s="191" t="s">
        <v>1692</v>
      </c>
      <c r="D375" s="52" t="str">
        <f>VLOOKUP(B375,Remark!J:L,3,0)</f>
        <v>BBUA</v>
      </c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110"/>
      <c r="X375" s="110"/>
      <c r="Y375" s="66"/>
      <c r="Z375" s="110">
        <v>19</v>
      </c>
      <c r="AA375" s="110">
        <v>1845</v>
      </c>
      <c r="AB375" s="66">
        <f t="shared" si="51"/>
        <v>461.25</v>
      </c>
      <c r="AC375" s="65">
        <v>8</v>
      </c>
      <c r="AD375" s="110">
        <v>760</v>
      </c>
      <c r="AE375" s="66">
        <f t="shared" si="52"/>
        <v>190</v>
      </c>
      <c r="AF375" s="110">
        <v>16</v>
      </c>
      <c r="AG375" s="110">
        <v>2020</v>
      </c>
      <c r="AH375" s="270">
        <f t="shared" si="53"/>
        <v>505</v>
      </c>
    </row>
    <row r="376" spans="2:34">
      <c r="B376" s="25" t="s">
        <v>1687</v>
      </c>
      <c r="C376" s="191" t="s">
        <v>1693</v>
      </c>
      <c r="D376" s="52" t="str">
        <f>VLOOKUP(B376,Remark!J:L,3,0)</f>
        <v>Kerry</v>
      </c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110"/>
      <c r="X376" s="110"/>
      <c r="Y376" s="66"/>
      <c r="Z376" s="110">
        <v>36</v>
      </c>
      <c r="AA376" s="110">
        <v>3700</v>
      </c>
      <c r="AB376" s="66">
        <f t="shared" si="51"/>
        <v>925</v>
      </c>
      <c r="AC376" s="65">
        <v>47</v>
      </c>
      <c r="AD376" s="110">
        <v>4720</v>
      </c>
      <c r="AE376" s="66">
        <f t="shared" si="52"/>
        <v>1180</v>
      </c>
      <c r="AF376" s="110">
        <v>78</v>
      </c>
      <c r="AG376" s="110">
        <v>6420</v>
      </c>
      <c r="AH376" s="270">
        <f t="shared" si="53"/>
        <v>1605</v>
      </c>
    </row>
    <row r="377" spans="2:34">
      <c r="B377" s="25" t="s">
        <v>1688</v>
      </c>
      <c r="C377" s="20" t="s">
        <v>1694</v>
      </c>
      <c r="D377" s="52" t="str">
        <f>VLOOKUP(B377,Remark!J:L,3,0)</f>
        <v>TEPA</v>
      </c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110"/>
      <c r="X377" s="110"/>
      <c r="Y377" s="66"/>
      <c r="Z377" s="110">
        <v>6</v>
      </c>
      <c r="AA377" s="110">
        <v>970</v>
      </c>
      <c r="AB377" s="66">
        <f t="shared" si="51"/>
        <v>242.5</v>
      </c>
      <c r="AC377" s="65">
        <v>32</v>
      </c>
      <c r="AD377" s="110">
        <v>2670</v>
      </c>
      <c r="AE377" s="66">
        <f t="shared" si="52"/>
        <v>667.5</v>
      </c>
      <c r="AF377" s="110">
        <v>25</v>
      </c>
      <c r="AG377" s="110">
        <v>2040</v>
      </c>
      <c r="AH377" s="270">
        <f t="shared" si="53"/>
        <v>510</v>
      </c>
    </row>
    <row r="378" spans="2:34">
      <c r="B378" s="25" t="s">
        <v>1689</v>
      </c>
      <c r="C378" s="20" t="s">
        <v>1695</v>
      </c>
      <c r="D378" s="52" t="str">
        <f>VLOOKUP(B378,Remark!J:L,3,0)</f>
        <v>BPEE</v>
      </c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110"/>
      <c r="X378" s="110"/>
      <c r="Y378" s="66"/>
      <c r="Z378" s="110">
        <v>19</v>
      </c>
      <c r="AA378" s="110">
        <v>1620</v>
      </c>
      <c r="AB378" s="66">
        <f t="shared" si="51"/>
        <v>405</v>
      </c>
      <c r="AC378" s="65">
        <v>54</v>
      </c>
      <c r="AD378" s="110">
        <v>3710</v>
      </c>
      <c r="AE378" s="66">
        <f t="shared" si="52"/>
        <v>927.5</v>
      </c>
      <c r="AF378" s="110">
        <v>57</v>
      </c>
      <c r="AG378" s="110">
        <v>4355</v>
      </c>
      <c r="AH378" s="270">
        <f t="shared" si="53"/>
        <v>1088.75</v>
      </c>
    </row>
    <row r="379" spans="2:34">
      <c r="B379" s="25" t="s">
        <v>1690</v>
      </c>
      <c r="C379" s="20" t="s">
        <v>1696</v>
      </c>
      <c r="D379" s="52" t="str">
        <f>VLOOKUP(B379,Remark!J:L,3,0)</f>
        <v>Kerry</v>
      </c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110"/>
      <c r="X379" s="110"/>
      <c r="Y379" s="66"/>
      <c r="Z379" s="110">
        <v>14</v>
      </c>
      <c r="AA379" s="110">
        <v>1180</v>
      </c>
      <c r="AB379" s="66">
        <f>AA379*25%</f>
        <v>295</v>
      </c>
      <c r="AC379" s="65">
        <v>14</v>
      </c>
      <c r="AD379" s="110">
        <v>1360</v>
      </c>
      <c r="AE379" s="66">
        <f t="shared" si="52"/>
        <v>340</v>
      </c>
      <c r="AF379" s="110">
        <v>10</v>
      </c>
      <c r="AG379" s="110">
        <v>995</v>
      </c>
      <c r="AH379" s="270">
        <f t="shared" si="53"/>
        <v>248.75</v>
      </c>
    </row>
    <row r="380" spans="2:34">
      <c r="B380" s="25" t="s">
        <v>1765</v>
      </c>
      <c r="C380" s="20" t="s">
        <v>1849</v>
      </c>
      <c r="D380" s="52" t="str">
        <f>VLOOKUP(B380,Remark!J:L,3,0)</f>
        <v>HPPY</v>
      </c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110"/>
      <c r="X380" s="110"/>
      <c r="Y380" s="66"/>
      <c r="Z380" s="110"/>
      <c r="AA380" s="110"/>
      <c r="AB380" s="66"/>
      <c r="AC380" s="65">
        <v>11</v>
      </c>
      <c r="AD380" s="110">
        <v>850</v>
      </c>
      <c r="AE380" s="66">
        <f t="shared" si="52"/>
        <v>212.5</v>
      </c>
      <c r="AF380" s="110">
        <v>12</v>
      </c>
      <c r="AG380" s="110">
        <v>970</v>
      </c>
      <c r="AH380" s="270">
        <f t="shared" si="53"/>
        <v>242.5</v>
      </c>
    </row>
    <row r="381" spans="2:34">
      <c r="B381" s="25" t="s">
        <v>1766</v>
      </c>
      <c r="C381" s="20" t="s">
        <v>1850</v>
      </c>
      <c r="D381" s="52" t="str">
        <f>VLOOKUP(B381,Remark!J:L,3,0)</f>
        <v>SUKS</v>
      </c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110"/>
      <c r="X381" s="110"/>
      <c r="Y381" s="66"/>
      <c r="Z381" s="110"/>
      <c r="AA381" s="110"/>
      <c r="AB381" s="66"/>
      <c r="AC381" s="65">
        <v>7</v>
      </c>
      <c r="AD381" s="110">
        <v>700</v>
      </c>
      <c r="AE381" s="66">
        <f t="shared" si="52"/>
        <v>175</v>
      </c>
      <c r="AF381" s="110">
        <v>73</v>
      </c>
      <c r="AG381" s="110">
        <v>6760</v>
      </c>
      <c r="AH381" s="270">
        <f t="shared" si="53"/>
        <v>1690</v>
      </c>
    </row>
    <row r="382" spans="2:34">
      <c r="B382" s="25" t="s">
        <v>1767</v>
      </c>
      <c r="C382" s="20" t="s">
        <v>1851</v>
      </c>
      <c r="D382" s="52" t="str">
        <f>VLOOKUP(B382,Remark!J:L,3,0)</f>
        <v>RMA2</v>
      </c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110"/>
      <c r="X382" s="110"/>
      <c r="Y382" s="66"/>
      <c r="Z382" s="110"/>
      <c r="AA382" s="110"/>
      <c r="AB382" s="66"/>
      <c r="AC382" s="65">
        <v>6</v>
      </c>
      <c r="AD382" s="110">
        <v>465</v>
      </c>
      <c r="AE382" s="66">
        <f t="shared" si="52"/>
        <v>116.25</v>
      </c>
      <c r="AF382" s="110">
        <v>24</v>
      </c>
      <c r="AG382" s="110">
        <v>2725</v>
      </c>
      <c r="AH382" s="270">
        <f t="shared" si="53"/>
        <v>681.25</v>
      </c>
    </row>
    <row r="383" spans="2:34">
      <c r="B383" s="25" t="s">
        <v>1768</v>
      </c>
      <c r="C383" s="20" t="s">
        <v>1852</v>
      </c>
      <c r="D383" s="52" t="str">
        <f>VLOOKUP(B383,Remark!J:L,3,0)</f>
        <v>BBON</v>
      </c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110"/>
      <c r="X383" s="110"/>
      <c r="Y383" s="66"/>
      <c r="Z383" s="110"/>
      <c r="AA383" s="110"/>
      <c r="AB383" s="66"/>
      <c r="AC383" s="65">
        <v>11</v>
      </c>
      <c r="AD383" s="110">
        <v>805</v>
      </c>
      <c r="AE383" s="66">
        <f t="shared" si="52"/>
        <v>201.25</v>
      </c>
      <c r="AF383" s="110">
        <v>47</v>
      </c>
      <c r="AG383" s="110">
        <v>5200</v>
      </c>
      <c r="AH383" s="270">
        <f t="shared" si="53"/>
        <v>1300</v>
      </c>
    </row>
    <row r="384" spans="2:34">
      <c r="B384" s="25" t="s">
        <v>1769</v>
      </c>
      <c r="C384" s="20" t="s">
        <v>1853</v>
      </c>
      <c r="D384" s="52" t="str">
        <f>VLOOKUP(B384,Remark!J:L,3,0)</f>
        <v>SMUT</v>
      </c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110"/>
      <c r="X384" s="110"/>
      <c r="Y384" s="66"/>
      <c r="Z384" s="110"/>
      <c r="AA384" s="110"/>
      <c r="AB384" s="66"/>
      <c r="AC384" s="65">
        <v>0</v>
      </c>
      <c r="AD384" s="110">
        <v>0</v>
      </c>
      <c r="AE384" s="66">
        <f t="shared" si="52"/>
        <v>0</v>
      </c>
      <c r="AF384" s="110">
        <v>0</v>
      </c>
      <c r="AG384" s="110">
        <v>0</v>
      </c>
      <c r="AH384" s="270">
        <f t="shared" si="53"/>
        <v>0</v>
      </c>
    </row>
    <row r="385" spans="2:34">
      <c r="B385" s="25" t="s">
        <v>1770</v>
      </c>
      <c r="C385" s="20" t="s">
        <v>1854</v>
      </c>
      <c r="D385" s="52" t="str">
        <f>VLOOKUP(B385,Remark!J:L,3,0)</f>
        <v>Kerry</v>
      </c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110"/>
      <c r="X385" s="110"/>
      <c r="Y385" s="66"/>
      <c r="Z385" s="110"/>
      <c r="AA385" s="110"/>
      <c r="AB385" s="66"/>
      <c r="AC385" s="65">
        <v>3</v>
      </c>
      <c r="AD385" s="110">
        <v>450</v>
      </c>
      <c r="AE385" s="66">
        <f t="shared" si="52"/>
        <v>112.5</v>
      </c>
      <c r="AF385" s="110">
        <v>87</v>
      </c>
      <c r="AG385" s="110">
        <v>8650</v>
      </c>
      <c r="AH385" s="270">
        <f t="shared" si="53"/>
        <v>2162.5</v>
      </c>
    </row>
    <row r="386" spans="2:34">
      <c r="B386" s="25" t="s">
        <v>1771</v>
      </c>
      <c r="C386" s="20" t="s">
        <v>1855</v>
      </c>
      <c r="D386" s="52" t="str">
        <f>VLOOKUP(B386,Remark!J:L,3,0)</f>
        <v>ROMK</v>
      </c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110"/>
      <c r="X386" s="110"/>
      <c r="Y386" s="66"/>
      <c r="Z386" s="110"/>
      <c r="AA386" s="110"/>
      <c r="AB386" s="66"/>
      <c r="AC386" s="65">
        <v>0</v>
      </c>
      <c r="AD386" s="110">
        <v>0</v>
      </c>
      <c r="AE386" s="66">
        <f t="shared" si="52"/>
        <v>0</v>
      </c>
      <c r="AF386" s="110">
        <v>8</v>
      </c>
      <c r="AG386" s="110">
        <v>755</v>
      </c>
      <c r="AH386" s="270">
        <f t="shared" si="53"/>
        <v>188.75</v>
      </c>
    </row>
    <row r="387" spans="2:34">
      <c r="B387" s="25" t="s">
        <v>1772</v>
      </c>
      <c r="C387" s="20" t="s">
        <v>1856</v>
      </c>
      <c r="D387" s="52" t="str">
        <f>VLOOKUP(B387,Remark!J:L,3,0)</f>
        <v>MINB</v>
      </c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110"/>
      <c r="X387" s="110"/>
      <c r="Y387" s="66"/>
      <c r="Z387" s="110"/>
      <c r="AA387" s="110"/>
      <c r="AB387" s="66"/>
      <c r="AC387" s="65">
        <v>2</v>
      </c>
      <c r="AD387" s="110">
        <v>160</v>
      </c>
      <c r="AE387" s="66">
        <f t="shared" si="52"/>
        <v>40</v>
      </c>
      <c r="AF387" s="110">
        <v>30</v>
      </c>
      <c r="AG387" s="110">
        <v>3475</v>
      </c>
      <c r="AH387" s="270">
        <f t="shared" si="53"/>
        <v>868.75</v>
      </c>
    </row>
    <row r="388" spans="2:34">
      <c r="B388" s="25" t="s">
        <v>1773</v>
      </c>
      <c r="C388" s="20" t="s">
        <v>1857</v>
      </c>
      <c r="D388" s="52" t="str">
        <f>VLOOKUP(B388,Remark!J:L,3,0)</f>
        <v>Kerry</v>
      </c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110"/>
      <c r="X388" s="110"/>
      <c r="Y388" s="66"/>
      <c r="Z388" s="110"/>
      <c r="AA388" s="110"/>
      <c r="AB388" s="66"/>
      <c r="AC388" s="65">
        <v>1</v>
      </c>
      <c r="AD388" s="110">
        <v>45</v>
      </c>
      <c r="AE388" s="66">
        <f t="shared" ref="AE388:AE451" si="54">AD388*25%</f>
        <v>11.25</v>
      </c>
      <c r="AF388" s="110">
        <v>21</v>
      </c>
      <c r="AG388" s="110">
        <v>1910</v>
      </c>
      <c r="AH388" s="270">
        <f t="shared" ref="AH388:AH451" si="55">AG388*25%</f>
        <v>477.5</v>
      </c>
    </row>
    <row r="389" spans="2:34">
      <c r="B389" s="25" t="s">
        <v>1774</v>
      </c>
      <c r="C389" s="20" t="s">
        <v>1858</v>
      </c>
      <c r="D389" s="52" t="str">
        <f>VLOOKUP(B389,Remark!J:L,3,0)</f>
        <v>CHC4</v>
      </c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110"/>
      <c r="X389" s="110"/>
      <c r="Y389" s="66"/>
      <c r="Z389" s="110"/>
      <c r="AA389" s="110"/>
      <c r="AB389" s="66"/>
      <c r="AC389" s="65">
        <v>26</v>
      </c>
      <c r="AD389" s="110">
        <v>2685</v>
      </c>
      <c r="AE389" s="66">
        <f t="shared" si="54"/>
        <v>671.25</v>
      </c>
      <c r="AF389" s="110">
        <v>145</v>
      </c>
      <c r="AG389" s="110">
        <v>13225</v>
      </c>
      <c r="AH389" s="270">
        <f t="shared" si="55"/>
        <v>3306.25</v>
      </c>
    </row>
    <row r="390" spans="2:34">
      <c r="B390" s="25" t="s">
        <v>1775</v>
      </c>
      <c r="C390" s="20" t="s">
        <v>1859</v>
      </c>
      <c r="D390" s="52" t="str">
        <f>VLOOKUP(B390,Remark!J:L,3,0)</f>
        <v>Kerry</v>
      </c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110"/>
      <c r="X390" s="110"/>
      <c r="Y390" s="66"/>
      <c r="Z390" s="110"/>
      <c r="AA390" s="110"/>
      <c r="AB390" s="66"/>
      <c r="AC390" s="65">
        <v>6</v>
      </c>
      <c r="AD390" s="110">
        <v>760</v>
      </c>
      <c r="AE390" s="66">
        <f t="shared" si="54"/>
        <v>190</v>
      </c>
      <c r="AF390" s="110">
        <v>24</v>
      </c>
      <c r="AG390" s="110">
        <v>2350</v>
      </c>
      <c r="AH390" s="270">
        <f t="shared" si="55"/>
        <v>587.5</v>
      </c>
    </row>
    <row r="391" spans="2:34">
      <c r="B391" s="25" t="s">
        <v>1776</v>
      </c>
      <c r="C391" s="20" t="s">
        <v>1860</v>
      </c>
      <c r="D391" s="52" t="str">
        <f>VLOOKUP(B391,Remark!J:L,3,0)</f>
        <v>BSTO</v>
      </c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110"/>
      <c r="X391" s="110"/>
      <c r="Y391" s="66"/>
      <c r="Z391" s="110"/>
      <c r="AA391" s="110"/>
      <c r="AB391" s="66"/>
      <c r="AC391" s="65">
        <v>0</v>
      </c>
      <c r="AD391" s="110">
        <v>0</v>
      </c>
      <c r="AE391" s="66">
        <f t="shared" si="54"/>
        <v>0</v>
      </c>
      <c r="AF391" s="110">
        <v>8</v>
      </c>
      <c r="AG391" s="110">
        <v>1125</v>
      </c>
      <c r="AH391" s="270">
        <f t="shared" si="55"/>
        <v>281.25</v>
      </c>
    </row>
    <row r="392" spans="2:34">
      <c r="B392" s="25" t="s">
        <v>1777</v>
      </c>
      <c r="C392" s="20" t="s">
        <v>1861</v>
      </c>
      <c r="D392" s="52" t="str">
        <f>VLOOKUP(B392,Remark!J:L,3,0)</f>
        <v>SCON</v>
      </c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110"/>
      <c r="X392" s="110"/>
      <c r="Y392" s="66"/>
      <c r="Z392" s="110"/>
      <c r="AA392" s="110"/>
      <c r="AB392" s="66"/>
      <c r="AC392" s="65">
        <v>2</v>
      </c>
      <c r="AD392" s="110">
        <v>160</v>
      </c>
      <c r="AE392" s="66">
        <f t="shared" si="54"/>
        <v>40</v>
      </c>
      <c r="AF392" s="110">
        <v>38</v>
      </c>
      <c r="AG392" s="110">
        <v>3775</v>
      </c>
      <c r="AH392" s="270">
        <f t="shared" si="55"/>
        <v>943.75</v>
      </c>
    </row>
    <row r="393" spans="2:34">
      <c r="B393" s="25" t="s">
        <v>1778</v>
      </c>
      <c r="C393" s="20" t="s">
        <v>1862</v>
      </c>
      <c r="D393" s="52" t="str">
        <f>VLOOKUP(B393,Remark!J:L,3,0)</f>
        <v>HPPY</v>
      </c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110"/>
      <c r="X393" s="110"/>
      <c r="Y393" s="66"/>
      <c r="Z393" s="110"/>
      <c r="AA393" s="110"/>
      <c r="AB393" s="66"/>
      <c r="AC393" s="65">
        <v>3</v>
      </c>
      <c r="AD393" s="110">
        <v>425</v>
      </c>
      <c r="AE393" s="66">
        <f t="shared" si="54"/>
        <v>106.25</v>
      </c>
      <c r="AF393" s="110">
        <v>58</v>
      </c>
      <c r="AG393" s="110">
        <v>6670</v>
      </c>
      <c r="AH393" s="270">
        <f t="shared" si="55"/>
        <v>1667.5</v>
      </c>
    </row>
    <row r="394" spans="2:34">
      <c r="B394" s="25" t="s">
        <v>1779</v>
      </c>
      <c r="C394" s="20" t="s">
        <v>1863</v>
      </c>
      <c r="D394" s="52" t="str">
        <f>VLOOKUP(B394,Remark!J:L,3,0)</f>
        <v>Kerry</v>
      </c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110"/>
      <c r="X394" s="110"/>
      <c r="Y394" s="66"/>
      <c r="Z394" s="110"/>
      <c r="AA394" s="110"/>
      <c r="AB394" s="66"/>
      <c r="AC394" s="65">
        <v>8</v>
      </c>
      <c r="AD394" s="110">
        <v>875</v>
      </c>
      <c r="AE394" s="66">
        <f t="shared" si="54"/>
        <v>218.75</v>
      </c>
      <c r="AF394" s="110">
        <v>14</v>
      </c>
      <c r="AG394" s="110">
        <v>1940</v>
      </c>
      <c r="AH394" s="270">
        <f t="shared" si="55"/>
        <v>485</v>
      </c>
    </row>
    <row r="395" spans="2:34">
      <c r="B395" s="25" t="s">
        <v>1780</v>
      </c>
      <c r="C395" s="20" t="s">
        <v>1864</v>
      </c>
      <c r="D395" s="52" t="str">
        <f>VLOOKUP(B395,Remark!J:L,3,0)</f>
        <v>ROMK</v>
      </c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110"/>
      <c r="X395" s="110"/>
      <c r="Y395" s="66"/>
      <c r="Z395" s="110"/>
      <c r="AA395" s="110"/>
      <c r="AB395" s="66"/>
      <c r="AC395" s="65">
        <v>0</v>
      </c>
      <c r="AD395" s="110">
        <v>0</v>
      </c>
      <c r="AE395" s="66">
        <f t="shared" si="54"/>
        <v>0</v>
      </c>
      <c r="AF395" s="110">
        <v>0</v>
      </c>
      <c r="AG395" s="110">
        <v>0</v>
      </c>
      <c r="AH395" s="270">
        <f t="shared" si="55"/>
        <v>0</v>
      </c>
    </row>
    <row r="396" spans="2:34">
      <c r="B396" s="25" t="s">
        <v>1781</v>
      </c>
      <c r="C396" s="20" t="s">
        <v>1865</v>
      </c>
      <c r="D396" s="52" t="str">
        <f>VLOOKUP(B396,Remark!J:L,3,0)</f>
        <v>BAPU</v>
      </c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110"/>
      <c r="X396" s="110"/>
      <c r="Y396" s="66"/>
      <c r="Z396" s="110"/>
      <c r="AA396" s="110"/>
      <c r="AB396" s="66"/>
      <c r="AC396" s="65">
        <v>5</v>
      </c>
      <c r="AD396" s="110">
        <v>580</v>
      </c>
      <c r="AE396" s="66">
        <f t="shared" si="54"/>
        <v>145</v>
      </c>
      <c r="AF396" s="110">
        <v>40</v>
      </c>
      <c r="AG396" s="110">
        <v>2875</v>
      </c>
      <c r="AH396" s="270">
        <f t="shared" si="55"/>
        <v>718.75</v>
      </c>
    </row>
    <row r="397" spans="2:34">
      <c r="B397" s="25" t="s">
        <v>1782</v>
      </c>
      <c r="C397" s="20" t="s">
        <v>1866</v>
      </c>
      <c r="D397" s="52" t="str">
        <f>VLOOKUP(B397,Remark!J:L,3,0)</f>
        <v>CHC4</v>
      </c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110"/>
      <c r="X397" s="110"/>
      <c r="Y397" s="66"/>
      <c r="Z397" s="110"/>
      <c r="AA397" s="110"/>
      <c r="AB397" s="66"/>
      <c r="AC397" s="65">
        <v>0</v>
      </c>
      <c r="AD397" s="110">
        <v>0</v>
      </c>
      <c r="AE397" s="66">
        <f t="shared" si="54"/>
        <v>0</v>
      </c>
      <c r="AF397" s="110">
        <v>13</v>
      </c>
      <c r="AG397" s="110">
        <v>900</v>
      </c>
      <c r="AH397" s="270">
        <f t="shared" si="55"/>
        <v>225</v>
      </c>
    </row>
    <row r="398" spans="2:34">
      <c r="B398" s="25" t="s">
        <v>1783</v>
      </c>
      <c r="C398" s="20" t="s">
        <v>1867</v>
      </c>
      <c r="D398" s="52" t="str">
        <f>VLOOKUP(B398,Remark!J:L,3,0)</f>
        <v>BAPU</v>
      </c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110"/>
      <c r="X398" s="110"/>
      <c r="Y398" s="66"/>
      <c r="Z398" s="110"/>
      <c r="AA398" s="110"/>
      <c r="AB398" s="66"/>
      <c r="AC398" s="65">
        <v>0</v>
      </c>
      <c r="AD398" s="110">
        <v>0</v>
      </c>
      <c r="AE398" s="66">
        <f t="shared" si="54"/>
        <v>0</v>
      </c>
      <c r="AF398" s="110">
        <v>0</v>
      </c>
      <c r="AG398" s="110">
        <v>0</v>
      </c>
      <c r="AH398" s="270">
        <f t="shared" si="55"/>
        <v>0</v>
      </c>
    </row>
    <row r="399" spans="2:34">
      <c r="B399" s="25" t="s">
        <v>1784</v>
      </c>
      <c r="C399" s="20" t="s">
        <v>1868</v>
      </c>
      <c r="D399" s="52" t="str">
        <f>VLOOKUP(B399,Remark!J:L,3,0)</f>
        <v>HPPY</v>
      </c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110"/>
      <c r="X399" s="110"/>
      <c r="Y399" s="66"/>
      <c r="Z399" s="110"/>
      <c r="AA399" s="110"/>
      <c r="AB399" s="66"/>
      <c r="AC399" s="65">
        <v>66</v>
      </c>
      <c r="AD399" s="110">
        <v>6555</v>
      </c>
      <c r="AE399" s="66">
        <f t="shared" si="54"/>
        <v>1638.75</v>
      </c>
      <c r="AF399" s="110">
        <v>112</v>
      </c>
      <c r="AG399" s="110">
        <v>9340</v>
      </c>
      <c r="AH399" s="270">
        <f t="shared" si="55"/>
        <v>2335</v>
      </c>
    </row>
    <row r="400" spans="2:34">
      <c r="B400" s="25" t="s">
        <v>1785</v>
      </c>
      <c r="C400" s="20" t="s">
        <v>1869</v>
      </c>
      <c r="D400" s="52" t="str">
        <f>VLOOKUP(B400,Remark!J:L,3,0)</f>
        <v>Kerry</v>
      </c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110"/>
      <c r="X400" s="110"/>
      <c r="Y400" s="66"/>
      <c r="Z400" s="110"/>
      <c r="AA400" s="110"/>
      <c r="AB400" s="66"/>
      <c r="AC400" s="65">
        <v>2</v>
      </c>
      <c r="AD400" s="110">
        <v>300</v>
      </c>
      <c r="AE400" s="66">
        <f t="shared" si="54"/>
        <v>75</v>
      </c>
      <c r="AF400" s="110">
        <v>11</v>
      </c>
      <c r="AG400" s="110">
        <v>760</v>
      </c>
      <c r="AH400" s="270">
        <f t="shared" si="55"/>
        <v>190</v>
      </c>
    </row>
    <row r="401" spans="2:34">
      <c r="B401" s="25" t="s">
        <v>1786</v>
      </c>
      <c r="C401" s="20" t="s">
        <v>1870</v>
      </c>
      <c r="D401" s="52" t="str">
        <f>VLOOKUP(B401,Remark!J:L,3,0)</f>
        <v>BYAI</v>
      </c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110"/>
      <c r="X401" s="110"/>
      <c r="Y401" s="66"/>
      <c r="Z401" s="110"/>
      <c r="AA401" s="110"/>
      <c r="AB401" s="66"/>
      <c r="AC401" s="65">
        <v>5</v>
      </c>
      <c r="AD401" s="110">
        <v>830</v>
      </c>
      <c r="AE401" s="66">
        <f t="shared" si="54"/>
        <v>207.5</v>
      </c>
      <c r="AF401" s="110">
        <v>8</v>
      </c>
      <c r="AG401" s="110">
        <v>750</v>
      </c>
      <c r="AH401" s="270">
        <f t="shared" si="55"/>
        <v>187.5</v>
      </c>
    </row>
    <row r="402" spans="2:34">
      <c r="B402" s="25" t="s">
        <v>1787</v>
      </c>
      <c r="C402" s="20" t="s">
        <v>1871</v>
      </c>
      <c r="D402" s="52" t="str">
        <f>VLOOKUP(B402,Remark!J:L,3,0)</f>
        <v>Kerry</v>
      </c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110"/>
      <c r="X402" s="110"/>
      <c r="Y402" s="66"/>
      <c r="Z402" s="110"/>
      <c r="AA402" s="110"/>
      <c r="AB402" s="66"/>
      <c r="AC402" s="65">
        <v>4</v>
      </c>
      <c r="AD402" s="110">
        <v>260</v>
      </c>
      <c r="AE402" s="66">
        <f t="shared" si="54"/>
        <v>65</v>
      </c>
      <c r="AF402" s="110">
        <v>12</v>
      </c>
      <c r="AG402" s="110">
        <v>835</v>
      </c>
      <c r="AH402" s="270">
        <f t="shared" si="55"/>
        <v>208.75</v>
      </c>
    </row>
    <row r="403" spans="2:34">
      <c r="B403" s="25" t="s">
        <v>1788</v>
      </c>
      <c r="C403" s="20" t="s">
        <v>1872</v>
      </c>
      <c r="D403" s="52" t="str">
        <f>VLOOKUP(B403,Remark!J:L,3,0)</f>
        <v>Kerry</v>
      </c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110"/>
      <c r="X403" s="110"/>
      <c r="Y403" s="66"/>
      <c r="Z403" s="110"/>
      <c r="AA403" s="110"/>
      <c r="AB403" s="66"/>
      <c r="AC403" s="65">
        <v>4</v>
      </c>
      <c r="AD403" s="110">
        <v>320</v>
      </c>
      <c r="AE403" s="66">
        <f t="shared" si="54"/>
        <v>80</v>
      </c>
      <c r="AF403" s="110">
        <v>12</v>
      </c>
      <c r="AG403" s="110">
        <v>1880</v>
      </c>
      <c r="AH403" s="270">
        <f t="shared" si="55"/>
        <v>470</v>
      </c>
    </row>
    <row r="404" spans="2:34">
      <c r="B404" s="25" t="s">
        <v>1789</v>
      </c>
      <c r="C404" s="20" t="s">
        <v>1873</v>
      </c>
      <c r="D404" s="52" t="str">
        <f>VLOOKUP(B404,Remark!J:L,3,0)</f>
        <v>ONUT</v>
      </c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110"/>
      <c r="X404" s="110"/>
      <c r="Y404" s="66"/>
      <c r="Z404" s="110"/>
      <c r="AA404" s="110"/>
      <c r="AB404" s="66"/>
      <c r="AC404" s="65">
        <v>1</v>
      </c>
      <c r="AD404" s="110">
        <v>100</v>
      </c>
      <c r="AE404" s="66">
        <f t="shared" si="54"/>
        <v>25</v>
      </c>
      <c r="AF404" s="110">
        <v>9</v>
      </c>
      <c r="AG404" s="110">
        <v>520</v>
      </c>
      <c r="AH404" s="270">
        <f t="shared" si="55"/>
        <v>130</v>
      </c>
    </row>
    <row r="405" spans="2:34">
      <c r="B405" s="25" t="s">
        <v>1790</v>
      </c>
      <c r="C405" s="20" t="s">
        <v>1874</v>
      </c>
      <c r="D405" s="52" t="str">
        <f>VLOOKUP(B405,Remark!J:L,3,0)</f>
        <v>TEPA</v>
      </c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110"/>
      <c r="X405" s="110"/>
      <c r="Y405" s="66"/>
      <c r="Z405" s="110"/>
      <c r="AA405" s="110"/>
      <c r="AB405" s="66"/>
      <c r="AC405" s="65">
        <v>1</v>
      </c>
      <c r="AD405" s="110">
        <v>45</v>
      </c>
      <c r="AE405" s="66">
        <f t="shared" si="54"/>
        <v>11.25</v>
      </c>
      <c r="AF405" s="110">
        <v>5</v>
      </c>
      <c r="AG405" s="110">
        <v>325</v>
      </c>
      <c r="AH405" s="270">
        <f t="shared" si="55"/>
        <v>81.25</v>
      </c>
    </row>
    <row r="406" spans="2:34">
      <c r="B406" s="25" t="s">
        <v>1791</v>
      </c>
      <c r="C406" s="20" t="s">
        <v>1875</v>
      </c>
      <c r="D406" s="52" t="str">
        <f>VLOOKUP(B406,Remark!J:L,3,0)</f>
        <v>Kerry</v>
      </c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110"/>
      <c r="X406" s="110"/>
      <c r="Y406" s="66"/>
      <c r="Z406" s="110"/>
      <c r="AA406" s="110"/>
      <c r="AB406" s="66"/>
      <c r="AC406" s="65">
        <v>44</v>
      </c>
      <c r="AD406" s="110">
        <v>5350</v>
      </c>
      <c r="AE406" s="66">
        <f t="shared" si="54"/>
        <v>1337.5</v>
      </c>
      <c r="AF406" s="110">
        <v>182</v>
      </c>
      <c r="AG406" s="110">
        <v>18240</v>
      </c>
      <c r="AH406" s="270">
        <f t="shared" si="55"/>
        <v>4560</v>
      </c>
    </row>
    <row r="407" spans="2:34">
      <c r="B407" s="25" t="s">
        <v>1792</v>
      </c>
      <c r="C407" s="20" t="s">
        <v>1876</v>
      </c>
      <c r="D407" s="52" t="str">
        <f>VLOOKUP(B407,Remark!J:L,3,0)</f>
        <v>Kerry</v>
      </c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110"/>
      <c r="X407" s="110"/>
      <c r="Y407" s="66"/>
      <c r="Z407" s="110"/>
      <c r="AA407" s="110"/>
      <c r="AB407" s="66"/>
      <c r="AC407" s="65">
        <v>25</v>
      </c>
      <c r="AD407" s="110">
        <v>2795</v>
      </c>
      <c r="AE407" s="66">
        <f t="shared" si="54"/>
        <v>698.75</v>
      </c>
      <c r="AF407" s="110">
        <v>79</v>
      </c>
      <c r="AG407" s="110">
        <v>7065</v>
      </c>
      <c r="AH407" s="270">
        <f t="shared" si="55"/>
        <v>1766.25</v>
      </c>
    </row>
    <row r="408" spans="2:34">
      <c r="B408" s="25" t="s">
        <v>1793</v>
      </c>
      <c r="C408" s="20" t="s">
        <v>1877</v>
      </c>
      <c r="D408" s="52" t="str">
        <f>VLOOKUP(B408,Remark!J:L,3,0)</f>
        <v>ONUT</v>
      </c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110"/>
      <c r="X408" s="110"/>
      <c r="Y408" s="66"/>
      <c r="Z408" s="110"/>
      <c r="AA408" s="110"/>
      <c r="AB408" s="66"/>
      <c r="AC408" s="65">
        <v>13</v>
      </c>
      <c r="AD408" s="110">
        <v>1200</v>
      </c>
      <c r="AE408" s="66">
        <f t="shared" si="54"/>
        <v>300</v>
      </c>
      <c r="AF408" s="110">
        <v>38</v>
      </c>
      <c r="AG408" s="110">
        <v>3010</v>
      </c>
      <c r="AH408" s="270">
        <f t="shared" si="55"/>
        <v>752.5</v>
      </c>
    </row>
    <row r="409" spans="2:34">
      <c r="B409" s="25" t="s">
        <v>1794</v>
      </c>
      <c r="C409" s="20" t="s">
        <v>1878</v>
      </c>
      <c r="D409" s="52" t="str">
        <f>VLOOKUP(B409,Remark!J:L,3,0)</f>
        <v>ONUT</v>
      </c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110"/>
      <c r="X409" s="110"/>
      <c r="Y409" s="66"/>
      <c r="Z409" s="110"/>
      <c r="AA409" s="110"/>
      <c r="AB409" s="66"/>
      <c r="AC409" s="65">
        <v>39</v>
      </c>
      <c r="AD409" s="110">
        <v>3700</v>
      </c>
      <c r="AE409" s="66">
        <f t="shared" si="54"/>
        <v>925</v>
      </c>
      <c r="AF409" s="110">
        <v>233</v>
      </c>
      <c r="AG409" s="110">
        <v>23490</v>
      </c>
      <c r="AH409" s="270">
        <f t="shared" si="55"/>
        <v>5872.5</v>
      </c>
    </row>
    <row r="410" spans="2:34">
      <c r="B410" s="25" t="s">
        <v>1795</v>
      </c>
      <c r="C410" s="20" t="s">
        <v>1879</v>
      </c>
      <c r="D410" s="52" t="str">
        <f>VLOOKUP(B410,Remark!J:L,3,0)</f>
        <v>BANA</v>
      </c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110"/>
      <c r="X410" s="110"/>
      <c r="Y410" s="66"/>
      <c r="Z410" s="110"/>
      <c r="AA410" s="110"/>
      <c r="AB410" s="66"/>
      <c r="AC410" s="65">
        <v>0</v>
      </c>
      <c r="AD410" s="110">
        <v>0</v>
      </c>
      <c r="AE410" s="66">
        <f t="shared" si="54"/>
        <v>0</v>
      </c>
      <c r="AF410" s="110">
        <v>44</v>
      </c>
      <c r="AG410" s="110">
        <v>3940</v>
      </c>
      <c r="AH410" s="270">
        <f t="shared" si="55"/>
        <v>985</v>
      </c>
    </row>
    <row r="411" spans="2:34">
      <c r="B411" s="25" t="s">
        <v>1796</v>
      </c>
      <c r="C411" s="20" t="s">
        <v>1880</v>
      </c>
      <c r="D411" s="52" t="str">
        <f>VLOOKUP(B411,Remark!J:L,3,0)</f>
        <v>BPEE</v>
      </c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110"/>
      <c r="X411" s="110"/>
      <c r="Y411" s="66"/>
      <c r="Z411" s="110"/>
      <c r="AA411" s="110"/>
      <c r="AB411" s="66"/>
      <c r="AC411" s="65">
        <v>75</v>
      </c>
      <c r="AD411" s="110">
        <v>9270</v>
      </c>
      <c r="AE411" s="66">
        <f t="shared" si="54"/>
        <v>2317.5</v>
      </c>
      <c r="AF411" s="110">
        <v>168</v>
      </c>
      <c r="AG411" s="110">
        <v>15755</v>
      </c>
      <c r="AH411" s="270">
        <f t="shared" si="55"/>
        <v>3938.75</v>
      </c>
    </row>
    <row r="412" spans="2:34">
      <c r="B412" s="25" t="s">
        <v>1797</v>
      </c>
      <c r="C412" s="20" t="s">
        <v>1881</v>
      </c>
      <c r="D412" s="52" t="str">
        <f>VLOOKUP(B412,Remark!J:L,3,0)</f>
        <v>BAPU</v>
      </c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110"/>
      <c r="X412" s="110"/>
      <c r="Y412" s="66"/>
      <c r="Z412" s="110"/>
      <c r="AA412" s="110"/>
      <c r="AB412" s="66"/>
      <c r="AC412" s="65">
        <v>0</v>
      </c>
      <c r="AD412" s="110">
        <v>0</v>
      </c>
      <c r="AE412" s="66">
        <f t="shared" si="54"/>
        <v>0</v>
      </c>
      <c r="AF412" s="110">
        <v>8</v>
      </c>
      <c r="AG412" s="110">
        <v>690</v>
      </c>
      <c r="AH412" s="270">
        <f t="shared" si="55"/>
        <v>172.5</v>
      </c>
    </row>
    <row r="413" spans="2:34">
      <c r="B413" s="25" t="s">
        <v>1798</v>
      </c>
      <c r="C413" s="20" t="s">
        <v>1882</v>
      </c>
      <c r="D413" s="52" t="str">
        <f>VLOOKUP(B413,Remark!J:L,3,0)</f>
        <v>PINK</v>
      </c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10"/>
      <c r="X413" s="110"/>
      <c r="Y413" s="66"/>
      <c r="Z413" s="110"/>
      <c r="AA413" s="110"/>
      <c r="AB413" s="66"/>
      <c r="AC413" s="65">
        <v>27</v>
      </c>
      <c r="AD413" s="110">
        <v>2410</v>
      </c>
      <c r="AE413" s="66">
        <f t="shared" si="54"/>
        <v>602.5</v>
      </c>
      <c r="AF413" s="110">
        <v>96</v>
      </c>
      <c r="AG413" s="110">
        <v>9880</v>
      </c>
      <c r="AH413" s="270">
        <f t="shared" si="55"/>
        <v>2470</v>
      </c>
    </row>
    <row r="414" spans="2:34">
      <c r="B414" s="25" t="s">
        <v>1799</v>
      </c>
      <c r="C414" s="20" t="s">
        <v>1883</v>
      </c>
      <c r="D414" s="52" t="str">
        <f>VLOOKUP(B414,Remark!J:L,3,0)</f>
        <v>PINK</v>
      </c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10"/>
      <c r="X414" s="110"/>
      <c r="Y414" s="66"/>
      <c r="Z414" s="110"/>
      <c r="AA414" s="110"/>
      <c r="AB414" s="66"/>
      <c r="AC414" s="65">
        <v>21</v>
      </c>
      <c r="AD414" s="110">
        <v>1740</v>
      </c>
      <c r="AE414" s="66">
        <f t="shared" si="54"/>
        <v>435</v>
      </c>
      <c r="AF414" s="110">
        <v>76</v>
      </c>
      <c r="AG414" s="110">
        <v>6815</v>
      </c>
      <c r="AH414" s="270">
        <f t="shared" si="55"/>
        <v>1703.75</v>
      </c>
    </row>
    <row r="415" spans="2:34">
      <c r="B415" s="25" t="s">
        <v>1800</v>
      </c>
      <c r="C415" s="20" t="s">
        <v>1884</v>
      </c>
      <c r="D415" s="52" t="str">
        <f>VLOOKUP(B415,Remark!J:L,3,0)</f>
        <v>PINK</v>
      </c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10"/>
      <c r="X415" s="110"/>
      <c r="Y415" s="66"/>
      <c r="Z415" s="110"/>
      <c r="AA415" s="110"/>
      <c r="AB415" s="66"/>
      <c r="AC415" s="65">
        <v>95</v>
      </c>
      <c r="AD415" s="110">
        <v>8995</v>
      </c>
      <c r="AE415" s="66">
        <f t="shared" si="54"/>
        <v>2248.75</v>
      </c>
      <c r="AF415" s="110">
        <v>290</v>
      </c>
      <c r="AG415" s="110">
        <v>25435</v>
      </c>
      <c r="AH415" s="270">
        <f t="shared" si="55"/>
        <v>6358.75</v>
      </c>
    </row>
    <row r="416" spans="2:34">
      <c r="B416" s="25" t="s">
        <v>1801</v>
      </c>
      <c r="C416" s="20" t="s">
        <v>1885</v>
      </c>
      <c r="D416" s="52" t="str">
        <f>VLOOKUP(B416,Remark!J:L,3,0)</f>
        <v>Kerry</v>
      </c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10"/>
      <c r="X416" s="110"/>
      <c r="Y416" s="66"/>
      <c r="Z416" s="110"/>
      <c r="AA416" s="110"/>
      <c r="AB416" s="66"/>
      <c r="AC416" s="65">
        <v>0</v>
      </c>
      <c r="AD416" s="110">
        <v>0</v>
      </c>
      <c r="AE416" s="66">
        <f t="shared" si="54"/>
        <v>0</v>
      </c>
      <c r="AF416" s="110">
        <v>35</v>
      </c>
      <c r="AG416" s="110">
        <v>4885</v>
      </c>
      <c r="AH416" s="270">
        <f t="shared" si="55"/>
        <v>1221.25</v>
      </c>
    </row>
    <row r="417" spans="2:34">
      <c r="B417" s="25" t="s">
        <v>1802</v>
      </c>
      <c r="C417" s="20" t="s">
        <v>1886</v>
      </c>
      <c r="D417" s="52" t="str">
        <f>VLOOKUP(B417,Remark!J:L,3,0)</f>
        <v>DONM</v>
      </c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10"/>
      <c r="X417" s="110"/>
      <c r="Y417" s="66"/>
      <c r="Z417" s="110"/>
      <c r="AA417" s="110"/>
      <c r="AB417" s="66"/>
      <c r="AC417" s="65">
        <v>2</v>
      </c>
      <c r="AD417" s="110">
        <v>105</v>
      </c>
      <c r="AE417" s="66">
        <f t="shared" si="54"/>
        <v>26.25</v>
      </c>
      <c r="AF417" s="110">
        <v>10</v>
      </c>
      <c r="AG417" s="110">
        <v>1580</v>
      </c>
      <c r="AH417" s="270">
        <f t="shared" si="55"/>
        <v>395</v>
      </c>
    </row>
    <row r="418" spans="2:34">
      <c r="B418" s="25" t="s">
        <v>1803</v>
      </c>
      <c r="C418" s="20" t="s">
        <v>1887</v>
      </c>
      <c r="D418" s="52" t="str">
        <f>VLOOKUP(B418,Remark!J:L,3,0)</f>
        <v>RSIT</v>
      </c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10"/>
      <c r="X418" s="110"/>
      <c r="Y418" s="66"/>
      <c r="Z418" s="110"/>
      <c r="AA418" s="110"/>
      <c r="AB418" s="66"/>
      <c r="AC418" s="65">
        <v>2</v>
      </c>
      <c r="AD418" s="110">
        <v>105</v>
      </c>
      <c r="AE418" s="66">
        <f t="shared" si="54"/>
        <v>26.25</v>
      </c>
      <c r="AF418" s="110">
        <v>18</v>
      </c>
      <c r="AG418" s="110">
        <v>1305</v>
      </c>
      <c r="AH418" s="270">
        <f t="shared" si="55"/>
        <v>326.25</v>
      </c>
    </row>
    <row r="419" spans="2:34">
      <c r="B419" s="25" t="s">
        <v>1804</v>
      </c>
      <c r="C419" s="20" t="s">
        <v>1888</v>
      </c>
      <c r="D419" s="52" t="str">
        <f>VLOOKUP(B419,Remark!J:L,3,0)</f>
        <v>Kerry</v>
      </c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110"/>
      <c r="X419" s="110"/>
      <c r="Y419" s="66"/>
      <c r="Z419" s="110"/>
      <c r="AA419" s="110"/>
      <c r="AB419" s="66"/>
      <c r="AC419" s="65">
        <v>0</v>
      </c>
      <c r="AD419" s="110">
        <v>0</v>
      </c>
      <c r="AE419" s="66">
        <f t="shared" si="54"/>
        <v>0</v>
      </c>
      <c r="AF419" s="110">
        <v>34</v>
      </c>
      <c r="AG419" s="110">
        <v>5270</v>
      </c>
      <c r="AH419" s="270">
        <f t="shared" si="55"/>
        <v>1317.5</v>
      </c>
    </row>
    <row r="420" spans="2:34">
      <c r="B420" s="25" t="s">
        <v>1805</v>
      </c>
      <c r="C420" s="20" t="s">
        <v>1889</v>
      </c>
      <c r="D420" s="52" t="str">
        <f>VLOOKUP(B420,Remark!J:L,3,0)</f>
        <v>MTNG</v>
      </c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110"/>
      <c r="X420" s="110"/>
      <c r="Y420" s="66"/>
      <c r="Z420" s="110"/>
      <c r="AA420" s="110"/>
      <c r="AB420" s="66"/>
      <c r="AC420" s="65">
        <v>13</v>
      </c>
      <c r="AD420" s="110">
        <v>1120</v>
      </c>
      <c r="AE420" s="66">
        <f t="shared" si="54"/>
        <v>280</v>
      </c>
      <c r="AF420" s="110">
        <v>47</v>
      </c>
      <c r="AG420" s="110">
        <v>4125</v>
      </c>
      <c r="AH420" s="270">
        <f t="shared" si="55"/>
        <v>1031.25</v>
      </c>
    </row>
    <row r="421" spans="2:34">
      <c r="B421" s="25" t="s">
        <v>1806</v>
      </c>
      <c r="C421" s="20" t="s">
        <v>1890</v>
      </c>
      <c r="D421" s="52" t="str">
        <f>VLOOKUP(B421,Remark!J:L,3,0)</f>
        <v>BBON</v>
      </c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110"/>
      <c r="X421" s="110"/>
      <c r="Y421" s="66"/>
      <c r="Z421" s="110"/>
      <c r="AA421" s="110"/>
      <c r="AB421" s="66"/>
      <c r="AC421" s="65">
        <v>2</v>
      </c>
      <c r="AD421" s="110">
        <v>180</v>
      </c>
      <c r="AE421" s="66">
        <f t="shared" si="54"/>
        <v>45</v>
      </c>
      <c r="AF421" s="110">
        <v>7</v>
      </c>
      <c r="AG421" s="110">
        <v>805</v>
      </c>
      <c r="AH421" s="270">
        <f t="shared" si="55"/>
        <v>201.25</v>
      </c>
    </row>
    <row r="422" spans="2:34">
      <c r="B422" s="25" t="s">
        <v>1807</v>
      </c>
      <c r="C422" s="20" t="s">
        <v>1891</v>
      </c>
      <c r="D422" s="52" t="str">
        <f>VLOOKUP(B422,Remark!J:L,3,0)</f>
        <v>BKAE</v>
      </c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10"/>
      <c r="X422" s="110"/>
      <c r="Y422" s="66"/>
      <c r="Z422" s="110"/>
      <c r="AA422" s="110"/>
      <c r="AB422" s="66"/>
      <c r="AC422" s="65">
        <v>43</v>
      </c>
      <c r="AD422" s="110">
        <v>3540</v>
      </c>
      <c r="AE422" s="66">
        <f t="shared" si="54"/>
        <v>885</v>
      </c>
      <c r="AF422" s="110">
        <v>93</v>
      </c>
      <c r="AG422" s="110">
        <v>7875</v>
      </c>
      <c r="AH422" s="270">
        <f t="shared" si="55"/>
        <v>1968.75</v>
      </c>
    </row>
    <row r="423" spans="2:34">
      <c r="B423" s="25" t="s">
        <v>1808</v>
      </c>
      <c r="C423" s="20" t="s">
        <v>1892</v>
      </c>
      <c r="D423" s="52" t="str">
        <f>VLOOKUP(B423,Remark!J:L,3,0)</f>
        <v>PKED</v>
      </c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10"/>
      <c r="X423" s="110"/>
      <c r="Y423" s="66"/>
      <c r="Z423" s="110"/>
      <c r="AA423" s="110"/>
      <c r="AB423" s="66"/>
      <c r="AC423" s="65">
        <v>30</v>
      </c>
      <c r="AD423" s="110">
        <v>2475</v>
      </c>
      <c r="AE423" s="66">
        <f t="shared" si="54"/>
        <v>618.75</v>
      </c>
      <c r="AF423" s="110">
        <v>125</v>
      </c>
      <c r="AG423" s="110">
        <v>12965</v>
      </c>
      <c r="AH423" s="270">
        <f t="shared" si="55"/>
        <v>3241.25</v>
      </c>
    </row>
    <row r="424" spans="2:34">
      <c r="B424" s="25" t="s">
        <v>1809</v>
      </c>
      <c r="C424" s="20" t="s">
        <v>1893</v>
      </c>
      <c r="D424" s="52" t="str">
        <f>VLOOKUP(B424,Remark!J:L,3,0)</f>
        <v>NAWA</v>
      </c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10"/>
      <c r="X424" s="110"/>
      <c r="Y424" s="66"/>
      <c r="Z424" s="110"/>
      <c r="AA424" s="110"/>
      <c r="AB424" s="66"/>
      <c r="AC424" s="65">
        <v>10</v>
      </c>
      <c r="AD424" s="110">
        <v>845</v>
      </c>
      <c r="AE424" s="66">
        <f t="shared" si="54"/>
        <v>211.25</v>
      </c>
      <c r="AF424" s="110">
        <v>128</v>
      </c>
      <c r="AG424" s="110">
        <v>12345</v>
      </c>
      <c r="AH424" s="270">
        <f t="shared" si="55"/>
        <v>3086.25</v>
      </c>
    </row>
    <row r="425" spans="2:34">
      <c r="B425" s="25" t="s">
        <v>1810</v>
      </c>
      <c r="C425" s="20" t="s">
        <v>1894</v>
      </c>
      <c r="D425" s="52" t="str">
        <f>VLOOKUP(B425,Remark!J:L,3,0)</f>
        <v>TSIT</v>
      </c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10"/>
      <c r="X425" s="110"/>
      <c r="Y425" s="66"/>
      <c r="Z425" s="110"/>
      <c r="AA425" s="110"/>
      <c r="AB425" s="66"/>
      <c r="AC425" s="65">
        <v>2</v>
      </c>
      <c r="AD425" s="110">
        <v>90</v>
      </c>
      <c r="AE425" s="66">
        <f t="shared" si="54"/>
        <v>22.5</v>
      </c>
      <c r="AF425" s="110">
        <v>22</v>
      </c>
      <c r="AG425" s="110">
        <v>1735</v>
      </c>
      <c r="AH425" s="270">
        <f t="shared" si="55"/>
        <v>433.75</v>
      </c>
    </row>
    <row r="426" spans="2:34">
      <c r="B426" s="25" t="s">
        <v>1811</v>
      </c>
      <c r="C426" s="20" t="s">
        <v>1895</v>
      </c>
      <c r="D426" s="52" t="str">
        <f>VLOOKUP(B426,Remark!J:L,3,0)</f>
        <v>TNON</v>
      </c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10"/>
      <c r="X426" s="110"/>
      <c r="Y426" s="66"/>
      <c r="Z426" s="110"/>
      <c r="AA426" s="110"/>
      <c r="AB426" s="66"/>
      <c r="AC426" s="65">
        <v>12</v>
      </c>
      <c r="AD426" s="110">
        <v>970</v>
      </c>
      <c r="AE426" s="66">
        <f t="shared" si="54"/>
        <v>242.5</v>
      </c>
      <c r="AF426" s="110">
        <v>90</v>
      </c>
      <c r="AG426" s="110">
        <v>8510</v>
      </c>
      <c r="AH426" s="270">
        <f t="shared" si="55"/>
        <v>2127.5</v>
      </c>
    </row>
    <row r="427" spans="2:34">
      <c r="B427" s="25" t="s">
        <v>1812</v>
      </c>
      <c r="C427" s="20" t="s">
        <v>1896</v>
      </c>
      <c r="D427" s="52" t="str">
        <f>VLOOKUP(B427,Remark!J:L,3,0)</f>
        <v>CHC4</v>
      </c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10"/>
      <c r="X427" s="110"/>
      <c r="Y427" s="66"/>
      <c r="Z427" s="110"/>
      <c r="AA427" s="110"/>
      <c r="AB427" s="66"/>
      <c r="AC427" s="65">
        <v>0</v>
      </c>
      <c r="AD427" s="110">
        <v>0</v>
      </c>
      <c r="AE427" s="66">
        <f t="shared" si="54"/>
        <v>0</v>
      </c>
      <c r="AF427" s="110">
        <v>19</v>
      </c>
      <c r="AG427" s="110">
        <v>1820</v>
      </c>
      <c r="AH427" s="270">
        <f t="shared" si="55"/>
        <v>455</v>
      </c>
    </row>
    <row r="428" spans="2:34">
      <c r="B428" s="25" t="s">
        <v>1813</v>
      </c>
      <c r="C428" s="20" t="s">
        <v>1897</v>
      </c>
      <c r="D428" s="52" t="str">
        <f>VLOOKUP(B428,Remark!J:L,3,0)</f>
        <v>Kerry</v>
      </c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110"/>
      <c r="X428" s="110"/>
      <c r="Y428" s="66"/>
      <c r="Z428" s="110"/>
      <c r="AA428" s="110"/>
      <c r="AB428" s="66"/>
      <c r="AC428" s="65">
        <v>21</v>
      </c>
      <c r="AD428" s="110">
        <v>1785</v>
      </c>
      <c r="AE428" s="66">
        <f t="shared" si="54"/>
        <v>446.25</v>
      </c>
      <c r="AF428" s="110">
        <v>73</v>
      </c>
      <c r="AG428" s="110">
        <v>5990</v>
      </c>
      <c r="AH428" s="270">
        <f t="shared" si="55"/>
        <v>1497.5</v>
      </c>
    </row>
    <row r="429" spans="2:34">
      <c r="B429" s="25" t="s">
        <v>1814</v>
      </c>
      <c r="C429" s="20" t="s">
        <v>1898</v>
      </c>
      <c r="D429" s="52" t="str">
        <f>VLOOKUP(B429,Remark!J:L,3,0)</f>
        <v>BKAE</v>
      </c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10"/>
      <c r="X429" s="110"/>
      <c r="Y429" s="66"/>
      <c r="Z429" s="110"/>
      <c r="AA429" s="110"/>
      <c r="AB429" s="66"/>
      <c r="AC429" s="65">
        <v>42</v>
      </c>
      <c r="AD429" s="110">
        <v>3650</v>
      </c>
      <c r="AE429" s="66">
        <f t="shared" si="54"/>
        <v>912.5</v>
      </c>
      <c r="AF429" s="110">
        <v>75</v>
      </c>
      <c r="AG429" s="110">
        <v>8115</v>
      </c>
      <c r="AH429" s="270">
        <f t="shared" si="55"/>
        <v>2028.75</v>
      </c>
    </row>
    <row r="430" spans="2:34">
      <c r="B430" s="25" t="s">
        <v>1815</v>
      </c>
      <c r="C430" s="20" t="s">
        <v>1899</v>
      </c>
      <c r="D430" s="52" t="str">
        <f>VLOOKUP(B430,Remark!J:L,3,0)</f>
        <v>RMA2</v>
      </c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10"/>
      <c r="X430" s="110"/>
      <c r="Y430" s="66"/>
      <c r="Z430" s="110"/>
      <c r="AA430" s="110"/>
      <c r="AB430" s="66"/>
      <c r="AC430" s="65">
        <v>15</v>
      </c>
      <c r="AD430" s="110">
        <v>1190</v>
      </c>
      <c r="AE430" s="66">
        <f t="shared" si="54"/>
        <v>297.5</v>
      </c>
      <c r="AF430" s="110">
        <v>30</v>
      </c>
      <c r="AG430" s="110">
        <v>2370</v>
      </c>
      <c r="AH430" s="270">
        <f t="shared" si="55"/>
        <v>592.5</v>
      </c>
    </row>
    <row r="431" spans="2:34">
      <c r="B431" s="25" t="s">
        <v>1816</v>
      </c>
      <c r="C431" s="20" t="s">
        <v>1900</v>
      </c>
      <c r="D431" s="52" t="str">
        <f>VLOOKUP(B431,Remark!J:L,3,0)</f>
        <v>NKAM</v>
      </c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10"/>
      <c r="X431" s="110"/>
      <c r="Y431" s="66"/>
      <c r="Z431" s="110"/>
      <c r="AA431" s="110"/>
      <c r="AB431" s="66"/>
      <c r="AC431" s="65">
        <v>0</v>
      </c>
      <c r="AD431" s="110">
        <v>0</v>
      </c>
      <c r="AE431" s="66">
        <f t="shared" si="54"/>
        <v>0</v>
      </c>
      <c r="AF431" s="110">
        <v>0</v>
      </c>
      <c r="AG431" s="110">
        <v>0</v>
      </c>
      <c r="AH431" s="270">
        <f t="shared" si="55"/>
        <v>0</v>
      </c>
    </row>
    <row r="432" spans="2:34">
      <c r="B432" s="25" t="s">
        <v>1817</v>
      </c>
      <c r="C432" s="20" t="s">
        <v>1901</v>
      </c>
      <c r="D432" s="52" t="str">
        <f>VLOOKUP(B432,Remark!J:L,3,0)</f>
        <v>BBON</v>
      </c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10"/>
      <c r="X432" s="110"/>
      <c r="Y432" s="66"/>
      <c r="Z432" s="110"/>
      <c r="AA432" s="110"/>
      <c r="AB432" s="66"/>
      <c r="AC432" s="65">
        <v>15</v>
      </c>
      <c r="AD432" s="110">
        <v>1360</v>
      </c>
      <c r="AE432" s="66">
        <f t="shared" si="54"/>
        <v>340</v>
      </c>
      <c r="AF432" s="110">
        <v>27</v>
      </c>
      <c r="AG432" s="110">
        <v>2830</v>
      </c>
      <c r="AH432" s="270">
        <f t="shared" si="55"/>
        <v>707.5</v>
      </c>
    </row>
    <row r="433" spans="2:34">
      <c r="B433" s="25" t="s">
        <v>1818</v>
      </c>
      <c r="C433" s="20" t="s">
        <v>1902</v>
      </c>
      <c r="D433" s="52" t="str">
        <f>VLOOKUP(B433,Remark!J:L,3,0)</f>
        <v>MTNG</v>
      </c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110"/>
      <c r="X433" s="110"/>
      <c r="Y433" s="66"/>
      <c r="Z433" s="110"/>
      <c r="AA433" s="110"/>
      <c r="AB433" s="66"/>
      <c r="AC433" s="65">
        <v>10</v>
      </c>
      <c r="AD433" s="110">
        <v>855</v>
      </c>
      <c r="AE433" s="66">
        <f t="shared" si="54"/>
        <v>213.75</v>
      </c>
      <c r="AF433" s="110">
        <v>17</v>
      </c>
      <c r="AG433" s="110">
        <v>1945</v>
      </c>
      <c r="AH433" s="270">
        <f t="shared" si="55"/>
        <v>486.25</v>
      </c>
    </row>
    <row r="434" spans="2:34">
      <c r="B434" s="25" t="s">
        <v>1819</v>
      </c>
      <c r="C434" s="20" t="s">
        <v>1903</v>
      </c>
      <c r="D434" s="52" t="str">
        <f>VLOOKUP(B434,Remark!J:L,3,0)</f>
        <v>Kerry</v>
      </c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110"/>
      <c r="X434" s="110"/>
      <c r="Y434" s="66"/>
      <c r="Z434" s="110"/>
      <c r="AA434" s="110"/>
      <c r="AB434" s="66"/>
      <c r="AC434" s="65">
        <v>1</v>
      </c>
      <c r="AD434" s="110">
        <v>45</v>
      </c>
      <c r="AE434" s="66">
        <f t="shared" si="54"/>
        <v>11.25</v>
      </c>
      <c r="AF434" s="110">
        <v>13</v>
      </c>
      <c r="AG434" s="110">
        <v>1055</v>
      </c>
      <c r="AH434" s="270">
        <f t="shared" si="55"/>
        <v>263.75</v>
      </c>
    </row>
    <row r="435" spans="2:34">
      <c r="B435" s="25" t="s">
        <v>1820</v>
      </c>
      <c r="C435" s="20" t="s">
        <v>1904</v>
      </c>
      <c r="D435" s="52" t="str">
        <f>VLOOKUP(B435,Remark!J:L,3,0)</f>
        <v>Kerry</v>
      </c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10"/>
      <c r="X435" s="110"/>
      <c r="Y435" s="66"/>
      <c r="Z435" s="110"/>
      <c r="AA435" s="110"/>
      <c r="AB435" s="66"/>
      <c r="AC435" s="65">
        <v>15</v>
      </c>
      <c r="AD435" s="110">
        <v>1720</v>
      </c>
      <c r="AE435" s="66">
        <f t="shared" si="54"/>
        <v>430</v>
      </c>
      <c r="AF435" s="110">
        <v>60</v>
      </c>
      <c r="AG435" s="110">
        <v>5695</v>
      </c>
      <c r="AH435" s="270">
        <f t="shared" si="55"/>
        <v>1423.75</v>
      </c>
    </row>
    <row r="436" spans="2:34">
      <c r="B436" s="25" t="s">
        <v>1821</v>
      </c>
      <c r="C436" s="20" t="s">
        <v>1905</v>
      </c>
      <c r="D436" s="52" t="str">
        <f>VLOOKUP(B436,Remark!J:L,3,0)</f>
        <v>BKAE</v>
      </c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10"/>
      <c r="X436" s="110"/>
      <c r="Y436" s="66"/>
      <c r="Z436" s="110"/>
      <c r="AA436" s="110"/>
      <c r="AB436" s="66"/>
      <c r="AC436" s="65">
        <v>5</v>
      </c>
      <c r="AD436" s="110">
        <v>485</v>
      </c>
      <c r="AE436" s="66">
        <f t="shared" si="54"/>
        <v>121.25</v>
      </c>
      <c r="AF436" s="110">
        <v>29</v>
      </c>
      <c r="AG436" s="110">
        <v>2450</v>
      </c>
      <c r="AH436" s="270">
        <f t="shared" si="55"/>
        <v>612.5</v>
      </c>
    </row>
    <row r="437" spans="2:34">
      <c r="B437" s="25" t="s">
        <v>1822</v>
      </c>
      <c r="C437" s="20" t="s">
        <v>1906</v>
      </c>
      <c r="D437" s="52" t="str">
        <f>VLOOKUP(B437,Remark!J:L,3,0)</f>
        <v>NKAM</v>
      </c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110"/>
      <c r="X437" s="110"/>
      <c r="Y437" s="66"/>
      <c r="Z437" s="110"/>
      <c r="AA437" s="110"/>
      <c r="AB437" s="66"/>
      <c r="AC437" s="65">
        <v>1</v>
      </c>
      <c r="AD437" s="110">
        <v>60</v>
      </c>
      <c r="AE437" s="66">
        <f t="shared" si="54"/>
        <v>15</v>
      </c>
      <c r="AF437" s="110">
        <v>8</v>
      </c>
      <c r="AG437" s="110">
        <v>1305</v>
      </c>
      <c r="AH437" s="270">
        <f t="shared" si="55"/>
        <v>326.25</v>
      </c>
    </row>
    <row r="438" spans="2:34">
      <c r="B438" s="25" t="s">
        <v>1823</v>
      </c>
      <c r="C438" s="20" t="s">
        <v>1907</v>
      </c>
      <c r="D438" s="52" t="str">
        <f>VLOOKUP(B438,Remark!J:L,3,0)</f>
        <v>NKAM</v>
      </c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110"/>
      <c r="X438" s="110"/>
      <c r="Y438" s="66"/>
      <c r="Z438" s="110"/>
      <c r="AA438" s="110"/>
      <c r="AB438" s="66"/>
      <c r="AC438" s="65">
        <v>9</v>
      </c>
      <c r="AD438" s="110">
        <v>755</v>
      </c>
      <c r="AE438" s="66">
        <f t="shared" si="54"/>
        <v>188.75</v>
      </c>
      <c r="AF438" s="110">
        <v>40</v>
      </c>
      <c r="AG438" s="110">
        <v>3060</v>
      </c>
      <c r="AH438" s="270">
        <f t="shared" si="55"/>
        <v>765</v>
      </c>
    </row>
    <row r="439" spans="2:34">
      <c r="B439" s="25" t="s">
        <v>1824</v>
      </c>
      <c r="C439" s="20" t="s">
        <v>1908</v>
      </c>
      <c r="D439" s="52" t="str">
        <f>VLOOKUP(B439,Remark!J:L,3,0)</f>
        <v>NKAM</v>
      </c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110"/>
      <c r="X439" s="110"/>
      <c r="Y439" s="66"/>
      <c r="Z439" s="110"/>
      <c r="AA439" s="110"/>
      <c r="AB439" s="66"/>
      <c r="AC439" s="65">
        <v>41</v>
      </c>
      <c r="AD439" s="110">
        <v>1950</v>
      </c>
      <c r="AE439" s="66">
        <f t="shared" si="54"/>
        <v>487.5</v>
      </c>
      <c r="AF439" s="110">
        <v>128</v>
      </c>
      <c r="AG439" s="110">
        <v>6895</v>
      </c>
      <c r="AH439" s="270">
        <f t="shared" si="55"/>
        <v>1723.75</v>
      </c>
    </row>
    <row r="440" spans="2:34">
      <c r="B440" s="25" t="s">
        <v>1825</v>
      </c>
      <c r="C440" s="20" t="s">
        <v>1909</v>
      </c>
      <c r="D440" s="52" t="str">
        <f>VLOOKUP(B440,Remark!J:L,3,0)</f>
        <v>NMIN</v>
      </c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110"/>
      <c r="X440" s="110"/>
      <c r="Y440" s="66"/>
      <c r="Z440" s="110"/>
      <c r="AA440" s="110"/>
      <c r="AB440" s="66"/>
      <c r="AC440" s="65">
        <v>0</v>
      </c>
      <c r="AD440" s="110">
        <v>0</v>
      </c>
      <c r="AE440" s="66">
        <f t="shared" si="54"/>
        <v>0</v>
      </c>
      <c r="AF440" s="110">
        <v>24</v>
      </c>
      <c r="AG440" s="110">
        <v>2145</v>
      </c>
      <c r="AH440" s="270">
        <f t="shared" si="55"/>
        <v>536.25</v>
      </c>
    </row>
    <row r="441" spans="2:34">
      <c r="B441" s="25" t="s">
        <v>1826</v>
      </c>
      <c r="C441" s="20" t="s">
        <v>1910</v>
      </c>
      <c r="D441" s="52" t="str">
        <f>VLOOKUP(B441,Remark!J:L,3,0)</f>
        <v>Kerry</v>
      </c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110"/>
      <c r="X441" s="110"/>
      <c r="Y441" s="66"/>
      <c r="Z441" s="110"/>
      <c r="AA441" s="110"/>
      <c r="AB441" s="66"/>
      <c r="AC441" s="65">
        <v>0</v>
      </c>
      <c r="AD441" s="110">
        <v>0</v>
      </c>
      <c r="AE441" s="66">
        <f t="shared" si="54"/>
        <v>0</v>
      </c>
      <c r="AF441" s="110">
        <v>44</v>
      </c>
      <c r="AG441" s="110">
        <v>4100</v>
      </c>
      <c r="AH441" s="270">
        <f t="shared" si="55"/>
        <v>1025</v>
      </c>
    </row>
    <row r="442" spans="2:34">
      <c r="B442" s="25" t="s">
        <v>1827</v>
      </c>
      <c r="C442" s="20" t="s">
        <v>1911</v>
      </c>
      <c r="D442" s="52" t="str">
        <f>VLOOKUP(B442,Remark!J:L,3,0)</f>
        <v>Kerry</v>
      </c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110"/>
      <c r="X442" s="110"/>
      <c r="Y442" s="66"/>
      <c r="Z442" s="110"/>
      <c r="AA442" s="110"/>
      <c r="AB442" s="66"/>
      <c r="AC442" s="65">
        <v>0</v>
      </c>
      <c r="AD442" s="110">
        <v>0</v>
      </c>
      <c r="AE442" s="66">
        <f t="shared" si="54"/>
        <v>0</v>
      </c>
      <c r="AF442" s="110">
        <v>38</v>
      </c>
      <c r="AG442" s="110">
        <v>3640</v>
      </c>
      <c r="AH442" s="270">
        <f t="shared" si="55"/>
        <v>910</v>
      </c>
    </row>
    <row r="443" spans="2:34">
      <c r="B443" s="25" t="s">
        <v>1828</v>
      </c>
      <c r="C443" s="20" t="s">
        <v>1912</v>
      </c>
      <c r="D443" s="52" t="str">
        <f>VLOOKUP(B443,Remark!J:L,3,0)</f>
        <v>BYAI</v>
      </c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110"/>
      <c r="X443" s="110"/>
      <c r="Y443" s="66"/>
      <c r="Z443" s="110"/>
      <c r="AA443" s="110"/>
      <c r="AB443" s="66"/>
      <c r="AC443" s="65">
        <v>0</v>
      </c>
      <c r="AD443" s="110">
        <v>0</v>
      </c>
      <c r="AE443" s="66">
        <f t="shared" si="54"/>
        <v>0</v>
      </c>
      <c r="AF443" s="110">
        <v>54</v>
      </c>
      <c r="AG443" s="110">
        <v>5005</v>
      </c>
      <c r="AH443" s="270">
        <f t="shared" si="55"/>
        <v>1251.25</v>
      </c>
    </row>
    <row r="444" spans="2:34">
      <c r="B444" s="25" t="s">
        <v>1829</v>
      </c>
      <c r="C444" s="20" t="s">
        <v>1913</v>
      </c>
      <c r="D444" s="52" t="str">
        <f>VLOOKUP(B444,Remark!J:L,3,0)</f>
        <v>Kerry</v>
      </c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110"/>
      <c r="X444" s="110"/>
      <c r="Y444" s="66"/>
      <c r="Z444" s="110"/>
      <c r="AA444" s="110"/>
      <c r="AB444" s="66"/>
      <c r="AC444" s="65">
        <v>0</v>
      </c>
      <c r="AD444" s="110">
        <v>0</v>
      </c>
      <c r="AE444" s="66">
        <f t="shared" si="54"/>
        <v>0</v>
      </c>
      <c r="AF444" s="110">
        <v>20</v>
      </c>
      <c r="AG444" s="110">
        <v>2785</v>
      </c>
      <c r="AH444" s="270">
        <f t="shared" si="55"/>
        <v>696.25</v>
      </c>
    </row>
    <row r="445" spans="2:34">
      <c r="B445" s="25" t="s">
        <v>1830</v>
      </c>
      <c r="C445" s="20" t="s">
        <v>1914</v>
      </c>
      <c r="D445" s="52" t="str">
        <f>VLOOKUP(B445,Remark!J:L,3,0)</f>
        <v>Kerry</v>
      </c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110"/>
      <c r="X445" s="110"/>
      <c r="Y445" s="66"/>
      <c r="Z445" s="110"/>
      <c r="AA445" s="110"/>
      <c r="AB445" s="66"/>
      <c r="AC445" s="65">
        <v>0</v>
      </c>
      <c r="AD445" s="110">
        <v>0</v>
      </c>
      <c r="AE445" s="66">
        <f t="shared" si="54"/>
        <v>0</v>
      </c>
      <c r="AF445" s="110">
        <v>25</v>
      </c>
      <c r="AG445" s="110">
        <v>2770</v>
      </c>
      <c r="AH445" s="270">
        <f t="shared" si="55"/>
        <v>692.5</v>
      </c>
    </row>
    <row r="446" spans="2:34">
      <c r="B446" s="25" t="s">
        <v>1831</v>
      </c>
      <c r="C446" s="20" t="s">
        <v>1915</v>
      </c>
      <c r="D446" s="52" t="str">
        <f>VLOOKUP(B446,Remark!J:L,3,0)</f>
        <v>Kerry</v>
      </c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110"/>
      <c r="X446" s="110"/>
      <c r="Y446" s="66"/>
      <c r="Z446" s="110"/>
      <c r="AA446" s="110"/>
      <c r="AB446" s="66"/>
      <c r="AC446" s="65">
        <v>0</v>
      </c>
      <c r="AD446" s="110">
        <v>0</v>
      </c>
      <c r="AE446" s="66">
        <f t="shared" si="54"/>
        <v>0</v>
      </c>
      <c r="AF446" s="110">
        <v>63</v>
      </c>
      <c r="AG446" s="110">
        <v>6695</v>
      </c>
      <c r="AH446" s="270">
        <f t="shared" si="55"/>
        <v>1673.75</v>
      </c>
    </row>
    <row r="447" spans="2:34">
      <c r="B447" s="25" t="s">
        <v>1832</v>
      </c>
      <c r="C447" s="20" t="s">
        <v>1916</v>
      </c>
      <c r="D447" s="52" t="str">
        <f>VLOOKUP(B447,Remark!J:L,3,0)</f>
        <v>Kerry</v>
      </c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110"/>
      <c r="X447" s="110"/>
      <c r="Y447" s="66"/>
      <c r="Z447" s="110"/>
      <c r="AA447" s="110"/>
      <c r="AB447" s="66"/>
      <c r="AC447" s="65">
        <v>0</v>
      </c>
      <c r="AD447" s="110">
        <v>0</v>
      </c>
      <c r="AE447" s="66">
        <f t="shared" si="54"/>
        <v>0</v>
      </c>
      <c r="AF447" s="110">
        <v>25</v>
      </c>
      <c r="AG447" s="110">
        <v>4440</v>
      </c>
      <c r="AH447" s="270">
        <f t="shared" si="55"/>
        <v>1110</v>
      </c>
    </row>
    <row r="448" spans="2:34">
      <c r="B448" s="25" t="s">
        <v>1833</v>
      </c>
      <c r="C448" s="20" t="s">
        <v>1917</v>
      </c>
      <c r="D448" s="52" t="str">
        <f>VLOOKUP(B448,Remark!J:L,3,0)</f>
        <v>CHC4</v>
      </c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110"/>
      <c r="X448" s="110"/>
      <c r="Y448" s="66"/>
      <c r="Z448" s="110"/>
      <c r="AA448" s="110"/>
      <c r="AB448" s="66"/>
      <c r="AC448" s="65">
        <v>0</v>
      </c>
      <c r="AD448" s="110">
        <v>0</v>
      </c>
      <c r="AE448" s="66">
        <f t="shared" si="54"/>
        <v>0</v>
      </c>
      <c r="AF448" s="110">
        <v>49</v>
      </c>
      <c r="AG448" s="110">
        <v>4610</v>
      </c>
      <c r="AH448" s="270">
        <f t="shared" si="55"/>
        <v>1152.5</v>
      </c>
    </row>
    <row r="449" spans="2:34">
      <c r="B449" s="25" t="s">
        <v>1834</v>
      </c>
      <c r="C449" s="20" t="s">
        <v>1918</v>
      </c>
      <c r="D449" s="52" t="str">
        <f>VLOOKUP(B449,Remark!J:L,3,0)</f>
        <v>Kerry</v>
      </c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110"/>
      <c r="X449" s="110"/>
      <c r="Y449" s="66"/>
      <c r="Z449" s="110"/>
      <c r="AA449" s="110"/>
      <c r="AB449" s="66"/>
      <c r="AC449" s="65">
        <v>0</v>
      </c>
      <c r="AD449" s="110">
        <v>0</v>
      </c>
      <c r="AE449" s="66">
        <f t="shared" si="54"/>
        <v>0</v>
      </c>
      <c r="AF449" s="110">
        <v>36</v>
      </c>
      <c r="AG449" s="110">
        <v>3720</v>
      </c>
      <c r="AH449" s="270">
        <f t="shared" si="55"/>
        <v>930</v>
      </c>
    </row>
    <row r="450" spans="2:34">
      <c r="B450" s="25" t="s">
        <v>1835</v>
      </c>
      <c r="C450" s="20" t="s">
        <v>1919</v>
      </c>
      <c r="D450" s="52" t="str">
        <f>VLOOKUP(B450,Remark!J:L,3,0)</f>
        <v>HPPY</v>
      </c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110"/>
      <c r="X450" s="110"/>
      <c r="Y450" s="66"/>
      <c r="Z450" s="110"/>
      <c r="AA450" s="110"/>
      <c r="AB450" s="66"/>
      <c r="AC450" s="65">
        <v>0</v>
      </c>
      <c r="AD450" s="110">
        <v>0</v>
      </c>
      <c r="AE450" s="66">
        <f t="shared" si="54"/>
        <v>0</v>
      </c>
      <c r="AF450" s="110">
        <v>128</v>
      </c>
      <c r="AG450" s="110">
        <v>18210</v>
      </c>
      <c r="AH450" s="270">
        <f t="shared" si="55"/>
        <v>4552.5</v>
      </c>
    </row>
    <row r="451" spans="2:34">
      <c r="B451" s="25" t="s">
        <v>1836</v>
      </c>
      <c r="C451" s="20" t="s">
        <v>1920</v>
      </c>
      <c r="D451" s="52" t="str">
        <f>VLOOKUP(B451,Remark!J:L,3,0)</f>
        <v>HPPY</v>
      </c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110"/>
      <c r="X451" s="110"/>
      <c r="Y451" s="66"/>
      <c r="Z451" s="110"/>
      <c r="AA451" s="110"/>
      <c r="AB451" s="66"/>
      <c r="AC451" s="65">
        <v>0</v>
      </c>
      <c r="AD451" s="110">
        <v>0</v>
      </c>
      <c r="AE451" s="66">
        <f t="shared" si="54"/>
        <v>0</v>
      </c>
      <c r="AF451" s="110">
        <v>132</v>
      </c>
      <c r="AG451" s="110">
        <v>13790</v>
      </c>
      <c r="AH451" s="270">
        <f t="shared" si="55"/>
        <v>3447.5</v>
      </c>
    </row>
    <row r="452" spans="2:34">
      <c r="B452" s="25" t="s">
        <v>1837</v>
      </c>
      <c r="C452" s="20" t="s">
        <v>1921</v>
      </c>
      <c r="D452" s="52" t="str">
        <f>VLOOKUP(B452,Remark!J:L,3,0)</f>
        <v>Kerry</v>
      </c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110"/>
      <c r="X452" s="110"/>
      <c r="Y452" s="66"/>
      <c r="Z452" s="110"/>
      <c r="AA452" s="110"/>
      <c r="AB452" s="66"/>
      <c r="AC452" s="65">
        <v>0</v>
      </c>
      <c r="AD452" s="110">
        <v>0</v>
      </c>
      <c r="AE452" s="66">
        <f t="shared" ref="AE452:AE463" si="56">AD452*25%</f>
        <v>0</v>
      </c>
      <c r="AF452" s="110">
        <v>14</v>
      </c>
      <c r="AG452" s="110">
        <v>2240</v>
      </c>
      <c r="AH452" s="270">
        <f t="shared" ref="AH452:AH515" si="57">AG452*25%</f>
        <v>560</v>
      </c>
    </row>
    <row r="453" spans="2:34">
      <c r="B453" s="25" t="s">
        <v>1838</v>
      </c>
      <c r="C453" s="20" t="s">
        <v>1922</v>
      </c>
      <c r="D453" s="52" t="str">
        <f>VLOOKUP(B453,Remark!J:L,3,0)</f>
        <v>HPPY</v>
      </c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110"/>
      <c r="X453" s="110"/>
      <c r="Y453" s="66"/>
      <c r="Z453" s="110"/>
      <c r="AA453" s="110"/>
      <c r="AB453" s="66"/>
      <c r="AC453" s="65">
        <v>0</v>
      </c>
      <c r="AD453" s="110">
        <v>0</v>
      </c>
      <c r="AE453" s="66">
        <f t="shared" si="56"/>
        <v>0</v>
      </c>
      <c r="AF453" s="110">
        <v>20</v>
      </c>
      <c r="AG453" s="110">
        <v>1540</v>
      </c>
      <c r="AH453" s="270">
        <f t="shared" si="57"/>
        <v>385</v>
      </c>
    </row>
    <row r="454" spans="2:34">
      <c r="B454" s="25" t="s">
        <v>1839</v>
      </c>
      <c r="C454" s="20" t="s">
        <v>1923</v>
      </c>
      <c r="D454" s="52" t="str">
        <f>VLOOKUP(B454,Remark!J:L,3,0)</f>
        <v>HPPY</v>
      </c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110"/>
      <c r="X454" s="110"/>
      <c r="Y454" s="66"/>
      <c r="Z454" s="110"/>
      <c r="AA454" s="110"/>
      <c r="AB454" s="66"/>
      <c r="AC454" s="65">
        <v>0</v>
      </c>
      <c r="AD454" s="110">
        <v>0</v>
      </c>
      <c r="AE454" s="66">
        <f t="shared" si="56"/>
        <v>0</v>
      </c>
      <c r="AF454" s="110">
        <v>36</v>
      </c>
      <c r="AG454" s="110">
        <v>3345</v>
      </c>
      <c r="AH454" s="270">
        <f t="shared" si="57"/>
        <v>836.25</v>
      </c>
    </row>
    <row r="455" spans="2:34">
      <c r="B455" s="25" t="s">
        <v>1840</v>
      </c>
      <c r="C455" s="20" t="s">
        <v>1924</v>
      </c>
      <c r="D455" s="52" t="str">
        <f>VLOOKUP(B455,Remark!J:L,3,0)</f>
        <v>Kerry</v>
      </c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110"/>
      <c r="X455" s="110"/>
      <c r="Y455" s="66"/>
      <c r="Z455" s="110"/>
      <c r="AA455" s="110"/>
      <c r="AB455" s="66"/>
      <c r="AC455" s="65">
        <v>3</v>
      </c>
      <c r="AD455" s="110">
        <v>270</v>
      </c>
      <c r="AE455" s="66">
        <f t="shared" si="56"/>
        <v>67.5</v>
      </c>
      <c r="AF455" s="110">
        <v>86</v>
      </c>
      <c r="AG455" s="110">
        <v>8340</v>
      </c>
      <c r="AH455" s="270">
        <f t="shared" si="57"/>
        <v>2085</v>
      </c>
    </row>
    <row r="456" spans="2:34">
      <c r="B456" s="25" t="s">
        <v>1841</v>
      </c>
      <c r="C456" s="20" t="s">
        <v>1925</v>
      </c>
      <c r="D456" s="52" t="str">
        <f>VLOOKUP(B456,Remark!J:L,3,0)</f>
        <v>SMAI</v>
      </c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110"/>
      <c r="X456" s="110"/>
      <c r="Y456" s="66"/>
      <c r="Z456" s="110"/>
      <c r="AA456" s="110"/>
      <c r="AB456" s="66"/>
      <c r="AC456" s="65">
        <v>0</v>
      </c>
      <c r="AD456" s="110">
        <v>0</v>
      </c>
      <c r="AE456" s="66">
        <f t="shared" si="56"/>
        <v>0</v>
      </c>
      <c r="AF456" s="110">
        <v>7</v>
      </c>
      <c r="AG456" s="110">
        <v>915</v>
      </c>
      <c r="AH456" s="270">
        <f t="shared" si="57"/>
        <v>228.75</v>
      </c>
    </row>
    <row r="457" spans="2:34">
      <c r="B457" s="25" t="s">
        <v>1842</v>
      </c>
      <c r="C457" s="20" t="s">
        <v>1926</v>
      </c>
      <c r="D457" s="52" t="str">
        <f>VLOOKUP(B457,Remark!J:L,3,0)</f>
        <v>Kerry</v>
      </c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110"/>
      <c r="X457" s="110"/>
      <c r="Y457" s="66"/>
      <c r="Z457" s="110"/>
      <c r="AA457" s="110"/>
      <c r="AB457" s="66"/>
      <c r="AC457" s="65">
        <v>0</v>
      </c>
      <c r="AD457" s="110">
        <v>0</v>
      </c>
      <c r="AE457" s="66">
        <f t="shared" si="56"/>
        <v>0</v>
      </c>
      <c r="AF457" s="110">
        <v>79</v>
      </c>
      <c r="AG457" s="110">
        <v>5895</v>
      </c>
      <c r="AH457" s="270">
        <f t="shared" si="57"/>
        <v>1473.75</v>
      </c>
    </row>
    <row r="458" spans="2:34">
      <c r="B458" s="25" t="s">
        <v>1843</v>
      </c>
      <c r="C458" s="20" t="s">
        <v>1927</v>
      </c>
      <c r="D458" s="52" t="str">
        <f>VLOOKUP(B458,Remark!J:L,3,0)</f>
        <v>NMIN</v>
      </c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110"/>
      <c r="X458" s="110"/>
      <c r="Y458" s="66"/>
      <c r="Z458" s="110"/>
      <c r="AA458" s="110"/>
      <c r="AB458" s="66"/>
      <c r="AC458" s="65">
        <v>0</v>
      </c>
      <c r="AD458" s="110">
        <v>0</v>
      </c>
      <c r="AE458" s="66">
        <f t="shared" si="56"/>
        <v>0</v>
      </c>
      <c r="AF458" s="110">
        <v>43</v>
      </c>
      <c r="AG458" s="110">
        <v>4605</v>
      </c>
      <c r="AH458" s="270">
        <f t="shared" si="57"/>
        <v>1151.25</v>
      </c>
    </row>
    <row r="459" spans="2:34">
      <c r="B459" s="25" t="s">
        <v>1844</v>
      </c>
      <c r="C459" s="20" t="s">
        <v>1928</v>
      </c>
      <c r="D459" s="52" t="str">
        <f>VLOOKUP(B459,Remark!J:L,3,0)</f>
        <v>Kerry</v>
      </c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110"/>
      <c r="X459" s="110"/>
      <c r="Y459" s="66"/>
      <c r="Z459" s="110"/>
      <c r="AA459" s="110"/>
      <c r="AB459" s="66"/>
      <c r="AC459" s="65">
        <v>0</v>
      </c>
      <c r="AD459" s="110">
        <v>0</v>
      </c>
      <c r="AE459" s="66">
        <f t="shared" si="56"/>
        <v>0</v>
      </c>
      <c r="AF459" s="110">
        <v>46</v>
      </c>
      <c r="AG459" s="110">
        <v>4325</v>
      </c>
      <c r="AH459" s="270">
        <f t="shared" si="57"/>
        <v>1081.25</v>
      </c>
    </row>
    <row r="460" spans="2:34">
      <c r="B460" s="25" t="s">
        <v>1845</v>
      </c>
      <c r="C460" s="20" t="s">
        <v>1929</v>
      </c>
      <c r="D460" s="52" t="str">
        <f>VLOOKUP(B460,Remark!J:L,3,0)</f>
        <v>BKEN</v>
      </c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110"/>
      <c r="X460" s="110"/>
      <c r="Y460" s="66"/>
      <c r="Z460" s="110"/>
      <c r="AA460" s="110"/>
      <c r="AB460" s="66"/>
      <c r="AC460" s="65">
        <v>0</v>
      </c>
      <c r="AD460" s="110">
        <v>0</v>
      </c>
      <c r="AE460" s="66">
        <f t="shared" si="56"/>
        <v>0</v>
      </c>
      <c r="AF460" s="110">
        <v>6</v>
      </c>
      <c r="AG460" s="110">
        <v>355</v>
      </c>
      <c r="AH460" s="270">
        <f t="shared" si="57"/>
        <v>88.75</v>
      </c>
    </row>
    <row r="461" spans="2:34">
      <c r="B461" s="25" t="s">
        <v>1846</v>
      </c>
      <c r="C461" s="20" t="s">
        <v>1930</v>
      </c>
      <c r="D461" s="52" t="str">
        <f>VLOOKUP(B461,Remark!J:L,3,0)</f>
        <v>Kerry</v>
      </c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110"/>
      <c r="X461" s="110"/>
      <c r="Y461" s="66"/>
      <c r="Z461" s="110"/>
      <c r="AA461" s="110"/>
      <c r="AB461" s="66"/>
      <c r="AC461" s="65">
        <v>0</v>
      </c>
      <c r="AD461" s="110">
        <v>0</v>
      </c>
      <c r="AE461" s="66">
        <f t="shared" si="56"/>
        <v>0</v>
      </c>
      <c r="AF461" s="110">
        <v>102</v>
      </c>
      <c r="AG461" s="110">
        <v>8635</v>
      </c>
      <c r="AH461" s="270">
        <f t="shared" si="57"/>
        <v>2158.75</v>
      </c>
    </row>
    <row r="462" spans="2:34">
      <c r="B462" s="25" t="s">
        <v>1847</v>
      </c>
      <c r="C462" s="20" t="s">
        <v>1931</v>
      </c>
      <c r="D462" s="52" t="str">
        <f>VLOOKUP(B462,Remark!J:L,3,0)</f>
        <v>NMIN</v>
      </c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110"/>
      <c r="X462" s="110"/>
      <c r="Y462" s="66"/>
      <c r="Z462" s="110"/>
      <c r="AA462" s="110"/>
      <c r="AB462" s="66"/>
      <c r="AC462" s="65">
        <v>0</v>
      </c>
      <c r="AD462" s="110">
        <v>0</v>
      </c>
      <c r="AE462" s="66">
        <f t="shared" si="56"/>
        <v>0</v>
      </c>
      <c r="AF462" s="110">
        <v>163</v>
      </c>
      <c r="AG462" s="110">
        <v>16365</v>
      </c>
      <c r="AH462" s="270">
        <f t="shared" si="57"/>
        <v>4091.25</v>
      </c>
    </row>
    <row r="463" spans="2:34">
      <c r="B463" s="25" t="s">
        <v>1848</v>
      </c>
      <c r="C463" s="20" t="s">
        <v>1932</v>
      </c>
      <c r="D463" s="52" t="str">
        <f>VLOOKUP(B463,Remark!J:L,3,0)</f>
        <v>HPPY</v>
      </c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110"/>
      <c r="X463" s="110"/>
      <c r="Y463" s="66"/>
      <c r="Z463" s="110"/>
      <c r="AA463" s="110"/>
      <c r="AB463" s="66"/>
      <c r="AC463" s="65">
        <v>6</v>
      </c>
      <c r="AD463" s="110">
        <v>405</v>
      </c>
      <c r="AE463" s="66">
        <f t="shared" si="56"/>
        <v>101.25</v>
      </c>
      <c r="AF463" s="110">
        <v>48</v>
      </c>
      <c r="AG463" s="110">
        <v>6235</v>
      </c>
      <c r="AH463" s="270">
        <f t="shared" si="57"/>
        <v>1558.75</v>
      </c>
    </row>
    <row r="464" spans="2:34">
      <c r="B464" s="25" t="s">
        <v>1946</v>
      </c>
      <c r="C464" s="20" t="s">
        <v>2037</v>
      </c>
      <c r="D464" s="52" t="s">
        <v>148</v>
      </c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110"/>
      <c r="X464" s="110"/>
      <c r="Y464" s="66"/>
      <c r="Z464" s="110"/>
      <c r="AA464" s="110"/>
      <c r="AB464" s="66"/>
      <c r="AC464" s="65"/>
      <c r="AD464" s="110"/>
      <c r="AE464" s="66"/>
      <c r="AF464" s="110">
        <v>96</v>
      </c>
      <c r="AG464" s="110">
        <v>8955</v>
      </c>
      <c r="AH464" s="270">
        <f t="shared" si="57"/>
        <v>2238.75</v>
      </c>
    </row>
    <row r="465" spans="2:34">
      <c r="B465" s="25" t="s">
        <v>1947</v>
      </c>
      <c r="C465" s="20" t="s">
        <v>2038</v>
      </c>
      <c r="D465" s="52" t="s">
        <v>23</v>
      </c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110"/>
      <c r="X465" s="110"/>
      <c r="Y465" s="66"/>
      <c r="Z465" s="110"/>
      <c r="AA465" s="110"/>
      <c r="AB465" s="66"/>
      <c r="AC465" s="65"/>
      <c r="AD465" s="110"/>
      <c r="AE465" s="66"/>
      <c r="AF465" s="110">
        <v>46</v>
      </c>
      <c r="AG465" s="110">
        <v>4495</v>
      </c>
      <c r="AH465" s="270">
        <f t="shared" si="57"/>
        <v>1123.75</v>
      </c>
    </row>
    <row r="466" spans="2:34">
      <c r="B466" s="25" t="s">
        <v>1948</v>
      </c>
      <c r="C466" s="20" t="s">
        <v>2039</v>
      </c>
      <c r="D466" s="52" t="s">
        <v>1038</v>
      </c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110"/>
      <c r="X466" s="110"/>
      <c r="Y466" s="66"/>
      <c r="Z466" s="110"/>
      <c r="AA466" s="110"/>
      <c r="AB466" s="66"/>
      <c r="AC466" s="65"/>
      <c r="AD466" s="110"/>
      <c r="AE466" s="66"/>
      <c r="AF466" s="110">
        <v>6</v>
      </c>
      <c r="AG466" s="110">
        <v>690</v>
      </c>
      <c r="AH466" s="270">
        <f t="shared" si="57"/>
        <v>172.5</v>
      </c>
    </row>
    <row r="467" spans="2:34">
      <c r="B467" s="25" t="s">
        <v>1949</v>
      </c>
      <c r="C467" s="20" t="s">
        <v>2040</v>
      </c>
      <c r="D467" s="52" t="s">
        <v>1038</v>
      </c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110"/>
      <c r="X467" s="110"/>
      <c r="Y467" s="66"/>
      <c r="Z467" s="110"/>
      <c r="AA467" s="110"/>
      <c r="AB467" s="66"/>
      <c r="AC467" s="65"/>
      <c r="AD467" s="110"/>
      <c r="AE467" s="66"/>
      <c r="AF467" s="110">
        <v>81</v>
      </c>
      <c r="AG467" s="110">
        <v>7725</v>
      </c>
      <c r="AH467" s="270">
        <f t="shared" si="57"/>
        <v>1931.25</v>
      </c>
    </row>
    <row r="468" spans="2:34">
      <c r="B468" s="25" t="s">
        <v>1950</v>
      </c>
      <c r="C468" s="20" t="s">
        <v>2041</v>
      </c>
      <c r="D468" s="52" t="s">
        <v>1038</v>
      </c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110"/>
      <c r="X468" s="110"/>
      <c r="Y468" s="66"/>
      <c r="Z468" s="110"/>
      <c r="AA468" s="110"/>
      <c r="AB468" s="66"/>
      <c r="AC468" s="65"/>
      <c r="AD468" s="110"/>
      <c r="AE468" s="66"/>
      <c r="AF468" s="110">
        <v>6</v>
      </c>
      <c r="AG468" s="110">
        <v>810</v>
      </c>
      <c r="AH468" s="270">
        <f t="shared" si="57"/>
        <v>202.5</v>
      </c>
    </row>
    <row r="469" spans="2:34">
      <c r="B469" s="25" t="s">
        <v>1951</v>
      </c>
      <c r="C469" s="20" t="s">
        <v>2042</v>
      </c>
      <c r="D469" s="52" t="s">
        <v>29</v>
      </c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110"/>
      <c r="X469" s="110"/>
      <c r="Y469" s="66"/>
      <c r="Z469" s="110"/>
      <c r="AA469" s="110"/>
      <c r="AB469" s="66"/>
      <c r="AC469" s="65"/>
      <c r="AD469" s="110"/>
      <c r="AE469" s="66"/>
      <c r="AF469" s="110">
        <v>6</v>
      </c>
      <c r="AG469" s="110">
        <v>650</v>
      </c>
      <c r="AH469" s="270">
        <f t="shared" si="57"/>
        <v>162.5</v>
      </c>
    </row>
    <row r="470" spans="2:34">
      <c r="B470" s="25" t="s">
        <v>1952</v>
      </c>
      <c r="C470" s="20" t="s">
        <v>2043</v>
      </c>
      <c r="D470" s="52" t="s">
        <v>19</v>
      </c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110"/>
      <c r="X470" s="110"/>
      <c r="Y470" s="66"/>
      <c r="Z470" s="110"/>
      <c r="AA470" s="110"/>
      <c r="AB470" s="66"/>
      <c r="AC470" s="65"/>
      <c r="AD470" s="110"/>
      <c r="AE470" s="66"/>
      <c r="AF470" s="110">
        <v>14</v>
      </c>
      <c r="AG470" s="110">
        <v>1020</v>
      </c>
      <c r="AH470" s="270">
        <f t="shared" si="57"/>
        <v>255</v>
      </c>
    </row>
    <row r="471" spans="2:34">
      <c r="B471" s="25" t="s">
        <v>1953</v>
      </c>
      <c r="C471" s="20" t="s">
        <v>2044</v>
      </c>
      <c r="D471" s="52" t="s">
        <v>1038</v>
      </c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110"/>
      <c r="X471" s="110"/>
      <c r="Y471" s="66"/>
      <c r="Z471" s="110"/>
      <c r="AA471" s="110"/>
      <c r="AB471" s="66"/>
      <c r="AC471" s="65"/>
      <c r="AD471" s="110"/>
      <c r="AE471" s="66"/>
      <c r="AF471" s="110">
        <v>6</v>
      </c>
      <c r="AG471" s="110">
        <v>550</v>
      </c>
      <c r="AH471" s="270">
        <f t="shared" si="57"/>
        <v>137.5</v>
      </c>
    </row>
    <row r="472" spans="2:34">
      <c r="B472" s="25" t="s">
        <v>1954</v>
      </c>
      <c r="C472" s="20" t="s">
        <v>2045</v>
      </c>
      <c r="D472" s="52" t="s">
        <v>16</v>
      </c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110"/>
      <c r="X472" s="110"/>
      <c r="Y472" s="66"/>
      <c r="Z472" s="110"/>
      <c r="AA472" s="110"/>
      <c r="AB472" s="66"/>
      <c r="AC472" s="65"/>
      <c r="AD472" s="110"/>
      <c r="AE472" s="66"/>
      <c r="AF472" s="110">
        <v>7</v>
      </c>
      <c r="AG472" s="110">
        <v>470</v>
      </c>
      <c r="AH472" s="270">
        <f t="shared" si="57"/>
        <v>117.5</v>
      </c>
    </row>
    <row r="473" spans="2:34">
      <c r="B473" s="25" t="s">
        <v>1955</v>
      </c>
      <c r="C473" s="20" t="s">
        <v>2046</v>
      </c>
      <c r="D473" s="52" t="s">
        <v>1038</v>
      </c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110"/>
      <c r="X473" s="110"/>
      <c r="Y473" s="66"/>
      <c r="Z473" s="110"/>
      <c r="AA473" s="110"/>
      <c r="AB473" s="66"/>
      <c r="AC473" s="65"/>
      <c r="AD473" s="110"/>
      <c r="AE473" s="66"/>
      <c r="AF473" s="110">
        <v>78</v>
      </c>
      <c r="AG473" s="110">
        <v>5560</v>
      </c>
      <c r="AH473" s="270">
        <f t="shared" si="57"/>
        <v>1390</v>
      </c>
    </row>
    <row r="474" spans="2:34">
      <c r="B474" s="25" t="s">
        <v>1956</v>
      </c>
      <c r="C474" s="20" t="s">
        <v>2047</v>
      </c>
      <c r="D474" s="52" t="s">
        <v>19</v>
      </c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110"/>
      <c r="X474" s="110"/>
      <c r="Y474" s="66"/>
      <c r="Z474" s="110"/>
      <c r="AA474" s="110"/>
      <c r="AB474" s="66"/>
      <c r="AC474" s="65"/>
      <c r="AD474" s="110"/>
      <c r="AE474" s="66"/>
      <c r="AF474" s="110">
        <v>21</v>
      </c>
      <c r="AG474" s="110">
        <v>1615</v>
      </c>
      <c r="AH474" s="270">
        <f t="shared" si="57"/>
        <v>403.75</v>
      </c>
    </row>
    <row r="475" spans="2:34">
      <c r="B475" s="25" t="s">
        <v>1957</v>
      </c>
      <c r="C475" s="20" t="s">
        <v>2048</v>
      </c>
      <c r="D475" s="52" t="s">
        <v>19</v>
      </c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110"/>
      <c r="X475" s="110"/>
      <c r="Y475" s="66"/>
      <c r="Z475" s="110"/>
      <c r="AA475" s="110"/>
      <c r="AB475" s="66"/>
      <c r="AC475" s="65"/>
      <c r="AD475" s="110"/>
      <c r="AE475" s="66"/>
      <c r="AF475" s="110">
        <v>28</v>
      </c>
      <c r="AG475" s="110">
        <v>2285</v>
      </c>
      <c r="AH475" s="270">
        <f t="shared" si="57"/>
        <v>571.25</v>
      </c>
    </row>
    <row r="476" spans="2:34">
      <c r="B476" s="25" t="s">
        <v>1958</v>
      </c>
      <c r="C476" s="20" t="s">
        <v>2049</v>
      </c>
      <c r="D476" s="52" t="s">
        <v>552</v>
      </c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110"/>
      <c r="X476" s="110"/>
      <c r="Y476" s="66"/>
      <c r="Z476" s="110"/>
      <c r="AA476" s="110"/>
      <c r="AB476" s="66"/>
      <c r="AC476" s="65"/>
      <c r="AD476" s="110"/>
      <c r="AE476" s="66"/>
      <c r="AF476" s="110">
        <v>20</v>
      </c>
      <c r="AG476" s="110">
        <v>1275</v>
      </c>
      <c r="AH476" s="270">
        <f t="shared" si="57"/>
        <v>318.75</v>
      </c>
    </row>
    <row r="477" spans="2:34">
      <c r="B477" s="25" t="s">
        <v>1959</v>
      </c>
      <c r="C477" s="20" t="s">
        <v>2050</v>
      </c>
      <c r="D477" s="52" t="s">
        <v>207</v>
      </c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110"/>
      <c r="X477" s="110"/>
      <c r="Y477" s="66"/>
      <c r="Z477" s="110"/>
      <c r="AA477" s="110"/>
      <c r="AB477" s="66"/>
      <c r="AC477" s="65"/>
      <c r="AD477" s="110"/>
      <c r="AE477" s="66"/>
      <c r="AF477" s="110">
        <v>15</v>
      </c>
      <c r="AG477" s="110">
        <v>1535</v>
      </c>
      <c r="AH477" s="270">
        <f t="shared" si="57"/>
        <v>383.75</v>
      </c>
    </row>
    <row r="478" spans="2:34">
      <c r="B478" s="25" t="s">
        <v>1960</v>
      </c>
      <c r="C478" s="20" t="s">
        <v>2051</v>
      </c>
      <c r="D478" s="52" t="s">
        <v>43</v>
      </c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110"/>
      <c r="X478" s="110"/>
      <c r="Y478" s="66"/>
      <c r="Z478" s="110"/>
      <c r="AA478" s="110"/>
      <c r="AB478" s="66"/>
      <c r="AC478" s="65"/>
      <c r="AD478" s="110"/>
      <c r="AE478" s="66"/>
      <c r="AF478" s="110">
        <v>69</v>
      </c>
      <c r="AG478" s="110">
        <v>6110</v>
      </c>
      <c r="AH478" s="270">
        <f t="shared" si="57"/>
        <v>1527.5</v>
      </c>
    </row>
    <row r="479" spans="2:34">
      <c r="B479" s="25" t="s">
        <v>1961</v>
      </c>
      <c r="C479" s="20" t="s">
        <v>2052</v>
      </c>
      <c r="D479" s="52" t="s">
        <v>552</v>
      </c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110"/>
      <c r="X479" s="110"/>
      <c r="Y479" s="66"/>
      <c r="Z479" s="110"/>
      <c r="AA479" s="110"/>
      <c r="AB479" s="66"/>
      <c r="AC479" s="65"/>
      <c r="AD479" s="110"/>
      <c r="AE479" s="66"/>
      <c r="AF479" s="110">
        <v>33</v>
      </c>
      <c r="AG479" s="110">
        <v>7395</v>
      </c>
      <c r="AH479" s="270">
        <f t="shared" si="57"/>
        <v>1848.75</v>
      </c>
    </row>
    <row r="480" spans="2:34">
      <c r="B480" s="25" t="s">
        <v>1962</v>
      </c>
      <c r="C480" s="20" t="s">
        <v>2053</v>
      </c>
      <c r="D480" s="20" t="s">
        <v>1038</v>
      </c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74"/>
      <c r="AA480" s="274"/>
      <c r="AB480" s="274"/>
      <c r="AC480" s="274"/>
      <c r="AD480" s="274"/>
      <c r="AE480" s="274"/>
      <c r="AF480" s="110">
        <v>30</v>
      </c>
      <c r="AG480" s="110">
        <v>3145</v>
      </c>
      <c r="AH480" s="270">
        <f t="shared" si="57"/>
        <v>786.25</v>
      </c>
    </row>
    <row r="481" spans="2:34">
      <c r="B481" s="25" t="s">
        <v>1963</v>
      </c>
      <c r="C481" s="20" t="s">
        <v>2054</v>
      </c>
      <c r="D481" s="20" t="s">
        <v>552</v>
      </c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74"/>
      <c r="AA481" s="274"/>
      <c r="AB481" s="274"/>
      <c r="AC481" s="274"/>
      <c r="AD481" s="274"/>
      <c r="AE481" s="274"/>
      <c r="AF481" s="110">
        <v>11</v>
      </c>
      <c r="AG481" s="110">
        <v>1285</v>
      </c>
      <c r="AH481" s="270">
        <f t="shared" si="57"/>
        <v>321.25</v>
      </c>
    </row>
    <row r="482" spans="2:34">
      <c r="B482" s="25" t="s">
        <v>1964</v>
      </c>
      <c r="C482" s="20" t="s">
        <v>2055</v>
      </c>
      <c r="D482" s="20" t="s">
        <v>1038</v>
      </c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74"/>
      <c r="AA482" s="274"/>
      <c r="AB482" s="274"/>
      <c r="AC482" s="274"/>
      <c r="AD482" s="274"/>
      <c r="AE482" s="274"/>
      <c r="AF482" s="110">
        <v>61</v>
      </c>
      <c r="AG482" s="110">
        <v>5440</v>
      </c>
      <c r="AH482" s="270">
        <f t="shared" si="57"/>
        <v>1360</v>
      </c>
    </row>
    <row r="483" spans="2:34">
      <c r="B483" s="25" t="s">
        <v>1965</v>
      </c>
      <c r="C483" s="20" t="s">
        <v>2056</v>
      </c>
      <c r="D483" s="20" t="s">
        <v>367</v>
      </c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74"/>
      <c r="AA483" s="274"/>
      <c r="AB483" s="274"/>
      <c r="AC483" s="274"/>
      <c r="AD483" s="274"/>
      <c r="AE483" s="274"/>
      <c r="AF483" s="110">
        <v>31</v>
      </c>
      <c r="AG483" s="110">
        <v>2530</v>
      </c>
      <c r="AH483" s="270">
        <f t="shared" si="57"/>
        <v>632.5</v>
      </c>
    </row>
    <row r="484" spans="2:34">
      <c r="B484" s="25" t="s">
        <v>1966</v>
      </c>
      <c r="C484" s="20" t="s">
        <v>2057</v>
      </c>
      <c r="D484" s="20" t="s">
        <v>34</v>
      </c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74"/>
      <c r="AA484" s="274"/>
      <c r="AB484" s="274"/>
      <c r="AC484" s="274"/>
      <c r="AD484" s="274"/>
      <c r="AE484" s="274"/>
      <c r="AF484" s="110">
        <v>13</v>
      </c>
      <c r="AG484" s="110">
        <v>1260</v>
      </c>
      <c r="AH484" s="270">
        <f t="shared" si="57"/>
        <v>315</v>
      </c>
    </row>
    <row r="485" spans="2:34">
      <c r="B485" s="25" t="s">
        <v>1967</v>
      </c>
      <c r="C485" s="20" t="s">
        <v>2058</v>
      </c>
      <c r="D485" s="20" t="s">
        <v>261</v>
      </c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74"/>
      <c r="AA485" s="274"/>
      <c r="AB485" s="274"/>
      <c r="AC485" s="274"/>
      <c r="AD485" s="274"/>
      <c r="AE485" s="274"/>
      <c r="AF485" s="110">
        <v>70</v>
      </c>
      <c r="AG485" s="110">
        <v>6220</v>
      </c>
      <c r="AH485" s="270">
        <f t="shared" si="57"/>
        <v>1555</v>
      </c>
    </row>
    <row r="486" spans="2:34">
      <c r="B486" s="25" t="s">
        <v>1968</v>
      </c>
      <c r="C486" s="20" t="s">
        <v>2059</v>
      </c>
      <c r="D486" s="20" t="s">
        <v>259</v>
      </c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74"/>
      <c r="AA486" s="274"/>
      <c r="AB486" s="274"/>
      <c r="AC486" s="274"/>
      <c r="AD486" s="274"/>
      <c r="AE486" s="274"/>
      <c r="AF486" s="110">
        <v>5</v>
      </c>
      <c r="AG486" s="110">
        <v>455</v>
      </c>
      <c r="AH486" s="270">
        <f t="shared" si="57"/>
        <v>113.75</v>
      </c>
    </row>
    <row r="487" spans="2:34">
      <c r="B487" s="25" t="s">
        <v>1969</v>
      </c>
      <c r="C487" s="20" t="s">
        <v>2060</v>
      </c>
      <c r="D487" s="20" t="s">
        <v>34</v>
      </c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74"/>
      <c r="AA487" s="274"/>
      <c r="AB487" s="274"/>
      <c r="AC487" s="274"/>
      <c r="AD487" s="274"/>
      <c r="AE487" s="274"/>
      <c r="AF487" s="110">
        <v>5</v>
      </c>
      <c r="AG487" s="110">
        <v>575</v>
      </c>
      <c r="AH487" s="270">
        <f t="shared" si="57"/>
        <v>143.75</v>
      </c>
    </row>
    <row r="488" spans="2:34">
      <c r="B488" s="25" t="s">
        <v>1970</v>
      </c>
      <c r="C488" s="20" t="s">
        <v>2061</v>
      </c>
      <c r="D488" s="20" t="s">
        <v>515</v>
      </c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74"/>
      <c r="AA488" s="274"/>
      <c r="AB488" s="274"/>
      <c r="AC488" s="274"/>
      <c r="AD488" s="274"/>
      <c r="AE488" s="274"/>
      <c r="AF488" s="110">
        <v>3</v>
      </c>
      <c r="AG488" s="110">
        <v>340</v>
      </c>
      <c r="AH488" s="270">
        <f t="shared" si="57"/>
        <v>85</v>
      </c>
    </row>
    <row r="489" spans="2:34">
      <c r="B489" s="25" t="s">
        <v>1971</v>
      </c>
      <c r="C489" s="20" t="s">
        <v>2062</v>
      </c>
      <c r="D489" s="20" t="s">
        <v>36</v>
      </c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74"/>
      <c r="AA489" s="274"/>
      <c r="AB489" s="274"/>
      <c r="AC489" s="274"/>
      <c r="AD489" s="274"/>
      <c r="AE489" s="274"/>
      <c r="AF489" s="110">
        <v>2</v>
      </c>
      <c r="AG489" s="110">
        <v>125</v>
      </c>
      <c r="AH489" s="270">
        <f t="shared" si="57"/>
        <v>31.25</v>
      </c>
    </row>
    <row r="490" spans="2:34">
      <c r="B490" s="25" t="s">
        <v>1972</v>
      </c>
      <c r="C490" s="20" t="s">
        <v>2063</v>
      </c>
      <c r="D490" s="20" t="s">
        <v>1038</v>
      </c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74"/>
      <c r="AA490" s="274"/>
      <c r="AB490" s="274"/>
      <c r="AC490" s="274"/>
      <c r="AD490" s="274"/>
      <c r="AE490" s="274"/>
      <c r="AF490" s="110">
        <v>11</v>
      </c>
      <c r="AG490" s="110">
        <v>1170</v>
      </c>
      <c r="AH490" s="270">
        <f t="shared" si="57"/>
        <v>292.5</v>
      </c>
    </row>
    <row r="491" spans="2:34">
      <c r="B491" s="25" t="s">
        <v>1973</v>
      </c>
      <c r="C491" s="20" t="s">
        <v>2064</v>
      </c>
      <c r="D491" s="20" t="s">
        <v>34</v>
      </c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74"/>
      <c r="AA491" s="274"/>
      <c r="AB491" s="274"/>
      <c r="AC491" s="274"/>
      <c r="AD491" s="274"/>
      <c r="AE491" s="274"/>
      <c r="AF491" s="110">
        <v>62</v>
      </c>
      <c r="AG491" s="110">
        <v>5435</v>
      </c>
      <c r="AH491" s="270">
        <f t="shared" si="57"/>
        <v>1358.75</v>
      </c>
    </row>
    <row r="492" spans="2:34">
      <c r="B492" s="25" t="s">
        <v>1974</v>
      </c>
      <c r="C492" s="20" t="s">
        <v>2065</v>
      </c>
      <c r="D492" s="20" t="s">
        <v>313</v>
      </c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74"/>
      <c r="AA492" s="274"/>
      <c r="AB492" s="274"/>
      <c r="AC492" s="274"/>
      <c r="AD492" s="274"/>
      <c r="AE492" s="274"/>
      <c r="AF492" s="110">
        <v>5</v>
      </c>
      <c r="AG492" s="110">
        <v>640</v>
      </c>
      <c r="AH492" s="270">
        <f t="shared" si="57"/>
        <v>160</v>
      </c>
    </row>
    <row r="493" spans="2:34">
      <c r="B493" s="25" t="s">
        <v>1975</v>
      </c>
      <c r="C493" s="20" t="s">
        <v>2066</v>
      </c>
      <c r="D493" s="20" t="s">
        <v>383</v>
      </c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74"/>
      <c r="AA493" s="274"/>
      <c r="AB493" s="274"/>
      <c r="AC493" s="274"/>
      <c r="AD493" s="274"/>
      <c r="AE493" s="274"/>
      <c r="AF493" s="110">
        <v>4</v>
      </c>
      <c r="AG493" s="110">
        <v>300</v>
      </c>
      <c r="AH493" s="270">
        <f t="shared" si="57"/>
        <v>75</v>
      </c>
    </row>
    <row r="494" spans="2:34">
      <c r="B494" s="25" t="s">
        <v>1976</v>
      </c>
      <c r="C494" s="20" t="s">
        <v>2067</v>
      </c>
      <c r="D494" s="20" t="s">
        <v>43</v>
      </c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74"/>
      <c r="AA494" s="274"/>
      <c r="AB494" s="274"/>
      <c r="AC494" s="274"/>
      <c r="AD494" s="274"/>
      <c r="AE494" s="274"/>
      <c r="AF494" s="110">
        <v>3</v>
      </c>
      <c r="AG494" s="110">
        <v>600</v>
      </c>
      <c r="AH494" s="270">
        <f t="shared" si="57"/>
        <v>150</v>
      </c>
    </row>
    <row r="495" spans="2:34">
      <c r="B495" s="25" t="s">
        <v>1977</v>
      </c>
      <c r="C495" s="20" t="s">
        <v>2068</v>
      </c>
      <c r="D495" s="20" t="s">
        <v>307</v>
      </c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74"/>
      <c r="AA495" s="274"/>
      <c r="AB495" s="274"/>
      <c r="AC495" s="274"/>
      <c r="AD495" s="274"/>
      <c r="AE495" s="274"/>
      <c r="AF495" s="110">
        <v>2</v>
      </c>
      <c r="AG495" s="110">
        <v>125</v>
      </c>
      <c r="AH495" s="270">
        <f t="shared" si="57"/>
        <v>31.25</v>
      </c>
    </row>
    <row r="496" spans="2:34">
      <c r="B496" s="25" t="s">
        <v>1978</v>
      </c>
      <c r="C496" s="20" t="s">
        <v>2069</v>
      </c>
      <c r="D496" s="20" t="s">
        <v>1038</v>
      </c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74"/>
      <c r="AA496" s="274"/>
      <c r="AB496" s="274"/>
      <c r="AC496" s="274"/>
      <c r="AD496" s="274"/>
      <c r="AE496" s="274"/>
      <c r="AF496" s="110">
        <v>77</v>
      </c>
      <c r="AG496" s="110">
        <v>9130</v>
      </c>
      <c r="AH496" s="270">
        <f t="shared" si="57"/>
        <v>2282.5</v>
      </c>
    </row>
    <row r="497" spans="2:34">
      <c r="B497" s="25" t="s">
        <v>1979</v>
      </c>
      <c r="C497" s="20" t="s">
        <v>2070</v>
      </c>
      <c r="D497" s="20" t="s">
        <v>1038</v>
      </c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74"/>
      <c r="AA497" s="274"/>
      <c r="AB497" s="274"/>
      <c r="AC497" s="274"/>
      <c r="AD497" s="274"/>
      <c r="AE497" s="274"/>
      <c r="AF497" s="110">
        <v>2</v>
      </c>
      <c r="AG497" s="110">
        <v>310</v>
      </c>
      <c r="AH497" s="270">
        <f t="shared" si="57"/>
        <v>77.5</v>
      </c>
    </row>
    <row r="498" spans="2:34">
      <c r="B498" s="25" t="s">
        <v>1980</v>
      </c>
      <c r="C498" s="20" t="s">
        <v>2071</v>
      </c>
      <c r="D498" s="20" t="s">
        <v>238</v>
      </c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74"/>
      <c r="AA498" s="274"/>
      <c r="AB498" s="274"/>
      <c r="AC498" s="274"/>
      <c r="AD498" s="274"/>
      <c r="AE498" s="274"/>
      <c r="AF498" s="110">
        <v>2</v>
      </c>
      <c r="AG498" s="110">
        <v>105</v>
      </c>
      <c r="AH498" s="270">
        <f t="shared" si="57"/>
        <v>26.25</v>
      </c>
    </row>
    <row r="499" spans="2:34">
      <c r="B499" s="25" t="s">
        <v>1981</v>
      </c>
      <c r="C499" s="20" t="s">
        <v>2072</v>
      </c>
      <c r="D499" s="20" t="s">
        <v>1038</v>
      </c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74"/>
      <c r="AA499" s="274"/>
      <c r="AB499" s="274"/>
      <c r="AC499" s="274"/>
      <c r="AD499" s="274"/>
      <c r="AE499" s="274"/>
      <c r="AF499" s="110">
        <v>27</v>
      </c>
      <c r="AG499" s="110">
        <v>1725</v>
      </c>
      <c r="AH499" s="270">
        <f t="shared" si="57"/>
        <v>431.25</v>
      </c>
    </row>
    <row r="500" spans="2:34">
      <c r="B500" s="25" t="s">
        <v>1982</v>
      </c>
      <c r="C500" s="20" t="s">
        <v>2073</v>
      </c>
      <c r="D500" s="20" t="s">
        <v>261</v>
      </c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74"/>
      <c r="AA500" s="274"/>
      <c r="AB500" s="274"/>
      <c r="AC500" s="274"/>
      <c r="AD500" s="274"/>
      <c r="AE500" s="274"/>
      <c r="AF500" s="110">
        <v>3</v>
      </c>
      <c r="AG500" s="110">
        <v>260</v>
      </c>
      <c r="AH500" s="270">
        <f t="shared" si="57"/>
        <v>65</v>
      </c>
    </row>
    <row r="501" spans="2:34">
      <c r="B501" s="25" t="s">
        <v>1983</v>
      </c>
      <c r="C501" s="20" t="s">
        <v>2074</v>
      </c>
      <c r="D501" s="20" t="s">
        <v>1038</v>
      </c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74"/>
      <c r="AA501" s="274"/>
      <c r="AB501" s="274"/>
      <c r="AC501" s="274"/>
      <c r="AD501" s="274"/>
      <c r="AE501" s="274"/>
      <c r="AF501" s="110">
        <v>0</v>
      </c>
      <c r="AG501" s="110">
        <v>0</v>
      </c>
      <c r="AH501" s="270">
        <f t="shared" si="57"/>
        <v>0</v>
      </c>
    </row>
    <row r="502" spans="2:34">
      <c r="B502" s="25" t="s">
        <v>1984</v>
      </c>
      <c r="C502" s="20" t="s">
        <v>2075</v>
      </c>
      <c r="D502" s="20" t="s">
        <v>932</v>
      </c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74"/>
      <c r="AA502" s="274"/>
      <c r="AB502" s="274"/>
      <c r="AC502" s="274"/>
      <c r="AD502" s="274"/>
      <c r="AE502" s="274"/>
      <c r="AF502" s="110">
        <v>7</v>
      </c>
      <c r="AG502" s="110">
        <v>450</v>
      </c>
      <c r="AH502" s="270">
        <f t="shared" si="57"/>
        <v>112.5</v>
      </c>
    </row>
    <row r="503" spans="2:34">
      <c r="B503" s="25" t="s">
        <v>1985</v>
      </c>
      <c r="C503" s="20" t="s">
        <v>2076</v>
      </c>
      <c r="D503" s="20" t="s">
        <v>1038</v>
      </c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74"/>
      <c r="AA503" s="274"/>
      <c r="AB503" s="274"/>
      <c r="AC503" s="274"/>
      <c r="AD503" s="274"/>
      <c r="AE503" s="274"/>
      <c r="AF503" s="110">
        <v>21</v>
      </c>
      <c r="AG503" s="110">
        <v>1325</v>
      </c>
      <c r="AH503" s="270">
        <f t="shared" si="57"/>
        <v>331.25</v>
      </c>
    </row>
    <row r="504" spans="2:34">
      <c r="B504" s="25" t="s">
        <v>1986</v>
      </c>
      <c r="C504" s="20" t="s">
        <v>2077</v>
      </c>
      <c r="D504" s="20" t="s">
        <v>463</v>
      </c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74"/>
      <c r="AA504" s="274"/>
      <c r="AB504" s="274"/>
      <c r="AC504" s="274"/>
      <c r="AD504" s="274"/>
      <c r="AE504" s="274"/>
      <c r="AF504" s="110">
        <v>107</v>
      </c>
      <c r="AG504" s="110">
        <v>11040</v>
      </c>
      <c r="AH504" s="270">
        <f t="shared" si="57"/>
        <v>2760</v>
      </c>
    </row>
    <row r="505" spans="2:34">
      <c r="B505" s="25" t="s">
        <v>1987</v>
      </c>
      <c r="C505" s="20" t="s">
        <v>2078</v>
      </c>
      <c r="D505" s="20" t="s">
        <v>36</v>
      </c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74"/>
      <c r="AA505" s="274"/>
      <c r="AB505" s="274"/>
      <c r="AC505" s="274"/>
      <c r="AD505" s="274"/>
      <c r="AE505" s="274"/>
      <c r="AF505" s="110">
        <v>2</v>
      </c>
      <c r="AG505" s="110">
        <v>310</v>
      </c>
      <c r="AH505" s="270">
        <f t="shared" si="57"/>
        <v>77.5</v>
      </c>
    </row>
    <row r="506" spans="2:34">
      <c r="B506" s="25" t="s">
        <v>1988</v>
      </c>
      <c r="C506" s="20" t="s">
        <v>2128</v>
      </c>
      <c r="D506" s="20" t="s">
        <v>36</v>
      </c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74"/>
      <c r="AA506" s="274"/>
      <c r="AB506" s="274"/>
      <c r="AC506" s="274"/>
      <c r="AD506" s="274"/>
      <c r="AE506" s="274"/>
      <c r="AF506" s="110">
        <v>37</v>
      </c>
      <c r="AG506" s="110">
        <v>3400</v>
      </c>
      <c r="AH506" s="270">
        <f t="shared" si="57"/>
        <v>850</v>
      </c>
    </row>
    <row r="507" spans="2:34">
      <c r="B507" s="25" t="s">
        <v>1989</v>
      </c>
      <c r="C507" s="20" t="s">
        <v>2079</v>
      </c>
      <c r="D507" s="20" t="s">
        <v>1038</v>
      </c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74"/>
      <c r="AA507" s="274"/>
      <c r="AB507" s="274"/>
      <c r="AC507" s="274"/>
      <c r="AD507" s="274"/>
      <c r="AE507" s="274"/>
      <c r="AF507" s="110">
        <v>0</v>
      </c>
      <c r="AG507" s="110">
        <v>0</v>
      </c>
      <c r="AH507" s="270">
        <f t="shared" si="57"/>
        <v>0</v>
      </c>
    </row>
    <row r="508" spans="2:34">
      <c r="B508" s="25" t="s">
        <v>1990</v>
      </c>
      <c r="C508" s="20" t="s">
        <v>2080</v>
      </c>
      <c r="D508" s="20" t="s">
        <v>38</v>
      </c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74"/>
      <c r="AA508" s="274"/>
      <c r="AB508" s="274"/>
      <c r="AC508" s="274"/>
      <c r="AD508" s="274"/>
      <c r="AE508" s="274"/>
      <c r="AF508" s="110">
        <v>38</v>
      </c>
      <c r="AG508" s="110">
        <v>3640</v>
      </c>
      <c r="AH508" s="270">
        <f t="shared" si="57"/>
        <v>910</v>
      </c>
    </row>
    <row r="509" spans="2:34">
      <c r="B509" s="25" t="s">
        <v>1991</v>
      </c>
      <c r="C509" s="20" t="s">
        <v>2081</v>
      </c>
      <c r="D509" s="20" t="s">
        <v>284</v>
      </c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74"/>
      <c r="AA509" s="274"/>
      <c r="AB509" s="274"/>
      <c r="AC509" s="274"/>
      <c r="AD509" s="274"/>
      <c r="AE509" s="274"/>
      <c r="AF509" s="110">
        <v>21</v>
      </c>
      <c r="AG509" s="110">
        <v>1655</v>
      </c>
      <c r="AH509" s="270">
        <f t="shared" si="57"/>
        <v>413.75</v>
      </c>
    </row>
    <row r="510" spans="2:34">
      <c r="B510" s="25" t="s">
        <v>1992</v>
      </c>
      <c r="C510" s="20" t="s">
        <v>2082</v>
      </c>
      <c r="D510" s="20" t="s">
        <v>1038</v>
      </c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74"/>
      <c r="AA510" s="274"/>
      <c r="AB510" s="274"/>
      <c r="AC510" s="274"/>
      <c r="AD510" s="274"/>
      <c r="AE510" s="274"/>
      <c r="AF510" s="110">
        <v>11</v>
      </c>
      <c r="AG510" s="110">
        <v>980</v>
      </c>
      <c r="AH510" s="270">
        <f t="shared" si="57"/>
        <v>245</v>
      </c>
    </row>
    <row r="511" spans="2:34">
      <c r="B511" s="25" t="s">
        <v>1993</v>
      </c>
      <c r="C511" s="20" t="s">
        <v>2083</v>
      </c>
      <c r="D511" s="20" t="s">
        <v>25</v>
      </c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74"/>
      <c r="AA511" s="274"/>
      <c r="AB511" s="274"/>
      <c r="AC511" s="274"/>
      <c r="AD511" s="274"/>
      <c r="AE511" s="274"/>
      <c r="AF511" s="110">
        <v>3</v>
      </c>
      <c r="AG511" s="110">
        <v>370</v>
      </c>
      <c r="AH511" s="270">
        <f t="shared" si="57"/>
        <v>92.5</v>
      </c>
    </row>
    <row r="512" spans="2:34">
      <c r="B512" s="25" t="s">
        <v>1994</v>
      </c>
      <c r="C512" s="20" t="s">
        <v>2084</v>
      </c>
      <c r="D512" s="20" t="s">
        <v>25</v>
      </c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74"/>
      <c r="AA512" s="274"/>
      <c r="AB512" s="274"/>
      <c r="AC512" s="274"/>
      <c r="AD512" s="274"/>
      <c r="AE512" s="274"/>
      <c r="AF512" s="110">
        <v>0</v>
      </c>
      <c r="AG512" s="110">
        <v>0</v>
      </c>
      <c r="AH512" s="270">
        <f t="shared" si="57"/>
        <v>0</v>
      </c>
    </row>
    <row r="513" spans="2:34">
      <c r="B513" s="25" t="s">
        <v>1995</v>
      </c>
      <c r="C513" s="20" t="s">
        <v>2085</v>
      </c>
      <c r="D513" s="20" t="s">
        <v>1038</v>
      </c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74"/>
      <c r="AA513" s="274"/>
      <c r="AB513" s="274"/>
      <c r="AC513" s="274"/>
      <c r="AD513" s="274"/>
      <c r="AE513" s="274"/>
      <c r="AF513" s="110">
        <v>84</v>
      </c>
      <c r="AG513" s="110">
        <v>5730</v>
      </c>
      <c r="AH513" s="270">
        <f t="shared" si="57"/>
        <v>1432.5</v>
      </c>
    </row>
    <row r="514" spans="2:34">
      <c r="B514" s="25" t="s">
        <v>1996</v>
      </c>
      <c r="C514" s="20" t="s">
        <v>2086</v>
      </c>
      <c r="D514" s="20" t="s">
        <v>1038</v>
      </c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74"/>
      <c r="AA514" s="274"/>
      <c r="AB514" s="274"/>
      <c r="AC514" s="274"/>
      <c r="AD514" s="274"/>
      <c r="AE514" s="274"/>
      <c r="AF514" s="110">
        <v>14</v>
      </c>
      <c r="AG514" s="110">
        <v>2505</v>
      </c>
      <c r="AH514" s="270">
        <f t="shared" si="57"/>
        <v>626.25</v>
      </c>
    </row>
    <row r="515" spans="2:34">
      <c r="B515" s="25" t="s">
        <v>1997</v>
      </c>
      <c r="C515" s="20" t="s">
        <v>2087</v>
      </c>
      <c r="D515" s="20" t="s">
        <v>390</v>
      </c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74"/>
      <c r="AA515" s="274"/>
      <c r="AB515" s="274"/>
      <c r="AC515" s="274"/>
      <c r="AD515" s="274"/>
      <c r="AE515" s="274"/>
      <c r="AF515" s="110">
        <v>94</v>
      </c>
      <c r="AG515" s="110">
        <v>9140</v>
      </c>
      <c r="AH515" s="270">
        <f t="shared" si="57"/>
        <v>2285</v>
      </c>
    </row>
    <row r="516" spans="2:34">
      <c r="B516" s="25" t="s">
        <v>1998</v>
      </c>
      <c r="C516" s="20" t="s">
        <v>2088</v>
      </c>
      <c r="D516" s="20" t="s">
        <v>1038</v>
      </c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74"/>
      <c r="AA516" s="274"/>
      <c r="AB516" s="274"/>
      <c r="AC516" s="274"/>
      <c r="AD516" s="274"/>
      <c r="AE516" s="274"/>
      <c r="AF516" s="110">
        <v>1</v>
      </c>
      <c r="AG516" s="110">
        <v>150</v>
      </c>
      <c r="AH516" s="270">
        <f t="shared" ref="AH516:AH554" si="58">AG516*25%</f>
        <v>37.5</v>
      </c>
    </row>
    <row r="517" spans="2:34">
      <c r="B517" s="25" t="s">
        <v>1999</v>
      </c>
      <c r="C517" s="20" t="s">
        <v>2089</v>
      </c>
      <c r="D517" s="20" t="s">
        <v>84</v>
      </c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74"/>
      <c r="AA517" s="274"/>
      <c r="AB517" s="274"/>
      <c r="AC517" s="274"/>
      <c r="AD517" s="274"/>
      <c r="AE517" s="274"/>
      <c r="AF517" s="110">
        <v>3</v>
      </c>
      <c r="AG517" s="110">
        <v>235</v>
      </c>
      <c r="AH517" s="270">
        <f t="shared" si="58"/>
        <v>58.75</v>
      </c>
    </row>
    <row r="518" spans="2:34">
      <c r="B518" s="25" t="s">
        <v>2000</v>
      </c>
      <c r="C518" s="20" t="s">
        <v>2090</v>
      </c>
      <c r="D518" s="20" t="s">
        <v>2126</v>
      </c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74"/>
      <c r="AA518" s="274"/>
      <c r="AB518" s="274"/>
      <c r="AC518" s="274"/>
      <c r="AD518" s="274"/>
      <c r="AE518" s="274"/>
      <c r="AF518" s="110">
        <v>3</v>
      </c>
      <c r="AG518" s="110">
        <v>280</v>
      </c>
      <c r="AH518" s="270">
        <f t="shared" si="58"/>
        <v>70</v>
      </c>
    </row>
    <row r="519" spans="2:34">
      <c r="B519" s="25" t="s">
        <v>2001</v>
      </c>
      <c r="C519" s="20" t="s">
        <v>2091</v>
      </c>
      <c r="D519" s="20" t="s">
        <v>16</v>
      </c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74"/>
      <c r="AA519" s="274"/>
      <c r="AB519" s="274"/>
      <c r="AC519" s="274"/>
      <c r="AD519" s="274"/>
      <c r="AE519" s="274"/>
      <c r="AF519" s="110">
        <v>7</v>
      </c>
      <c r="AG519" s="110">
        <v>820</v>
      </c>
      <c r="AH519" s="270">
        <f t="shared" si="58"/>
        <v>205</v>
      </c>
    </row>
    <row r="520" spans="2:34">
      <c r="B520" s="25" t="s">
        <v>2002</v>
      </c>
      <c r="C520" s="20" t="s">
        <v>2092</v>
      </c>
      <c r="D520" s="20" t="s">
        <v>148</v>
      </c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74"/>
      <c r="AA520" s="274"/>
      <c r="AB520" s="274"/>
      <c r="AC520" s="274"/>
      <c r="AD520" s="274"/>
      <c r="AE520" s="274"/>
      <c r="AF520" s="110">
        <v>10</v>
      </c>
      <c r="AG520" s="110">
        <v>870</v>
      </c>
      <c r="AH520" s="270">
        <f t="shared" si="58"/>
        <v>217.5</v>
      </c>
    </row>
    <row r="521" spans="2:34">
      <c r="B521" s="25" t="s">
        <v>2003</v>
      </c>
      <c r="C521" s="20" t="s">
        <v>2127</v>
      </c>
      <c r="D521" s="20" t="s">
        <v>29</v>
      </c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74"/>
      <c r="AA521" s="274"/>
      <c r="AB521" s="274"/>
      <c r="AC521" s="274"/>
      <c r="AD521" s="274"/>
      <c r="AE521" s="274"/>
      <c r="AF521" s="110">
        <v>49</v>
      </c>
      <c r="AG521" s="110">
        <v>5645</v>
      </c>
      <c r="AH521" s="270">
        <f t="shared" si="58"/>
        <v>1411.25</v>
      </c>
    </row>
    <row r="522" spans="2:34">
      <c r="B522" s="25" t="s">
        <v>2004</v>
      </c>
      <c r="C522" s="20" t="s">
        <v>2093</v>
      </c>
      <c r="D522" s="20" t="s">
        <v>1038</v>
      </c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74"/>
      <c r="AA522" s="274"/>
      <c r="AB522" s="274"/>
      <c r="AC522" s="274"/>
      <c r="AD522" s="274"/>
      <c r="AE522" s="274"/>
      <c r="AF522" s="110">
        <v>0</v>
      </c>
      <c r="AG522" s="110">
        <v>0</v>
      </c>
      <c r="AH522" s="270">
        <f t="shared" si="58"/>
        <v>0</v>
      </c>
    </row>
    <row r="523" spans="2:34">
      <c r="B523" s="25" t="s">
        <v>2005</v>
      </c>
      <c r="C523" s="20" t="s">
        <v>2094</v>
      </c>
      <c r="D523" s="20" t="s">
        <v>1038</v>
      </c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74"/>
      <c r="AA523" s="274"/>
      <c r="AB523" s="274"/>
      <c r="AC523" s="274"/>
      <c r="AD523" s="274"/>
      <c r="AE523" s="274"/>
      <c r="AF523" s="110">
        <v>0</v>
      </c>
      <c r="AG523" s="110">
        <v>0</v>
      </c>
      <c r="AH523" s="270">
        <f t="shared" si="58"/>
        <v>0</v>
      </c>
    </row>
    <row r="524" spans="2:34">
      <c r="B524" s="25" t="s">
        <v>2006</v>
      </c>
      <c r="C524" s="20" t="s">
        <v>2095</v>
      </c>
      <c r="D524" s="20" t="s">
        <v>3</v>
      </c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74"/>
      <c r="AA524" s="274"/>
      <c r="AB524" s="274"/>
      <c r="AC524" s="274"/>
      <c r="AD524" s="274"/>
      <c r="AE524" s="274"/>
      <c r="AF524" s="110">
        <v>0</v>
      </c>
      <c r="AG524" s="110">
        <v>0</v>
      </c>
      <c r="AH524" s="270">
        <f t="shared" si="58"/>
        <v>0</v>
      </c>
    </row>
    <row r="525" spans="2:34">
      <c r="B525" s="25" t="s">
        <v>2007</v>
      </c>
      <c r="C525" s="20" t="s">
        <v>2096</v>
      </c>
      <c r="D525" s="20" t="s">
        <v>341</v>
      </c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74"/>
      <c r="AA525" s="274"/>
      <c r="AB525" s="274"/>
      <c r="AC525" s="274"/>
      <c r="AD525" s="274"/>
      <c r="AE525" s="274"/>
      <c r="AF525" s="110">
        <v>0</v>
      </c>
      <c r="AG525" s="110">
        <v>0</v>
      </c>
      <c r="AH525" s="270">
        <f t="shared" si="58"/>
        <v>0</v>
      </c>
    </row>
    <row r="526" spans="2:34">
      <c r="B526" s="25" t="s">
        <v>2008</v>
      </c>
      <c r="C526" s="20" t="s">
        <v>2097</v>
      </c>
      <c r="D526" s="20" t="s">
        <v>36</v>
      </c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74"/>
      <c r="AA526" s="274"/>
      <c r="AB526" s="274"/>
      <c r="AC526" s="274"/>
      <c r="AD526" s="274"/>
      <c r="AE526" s="274"/>
      <c r="AF526" s="110">
        <v>0</v>
      </c>
      <c r="AG526" s="110">
        <v>0</v>
      </c>
      <c r="AH526" s="270">
        <f t="shared" si="58"/>
        <v>0</v>
      </c>
    </row>
    <row r="527" spans="2:34">
      <c r="B527" s="25" t="s">
        <v>2009</v>
      </c>
      <c r="C527" s="20" t="s">
        <v>2098</v>
      </c>
      <c r="D527" s="20" t="s">
        <v>307</v>
      </c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74"/>
      <c r="AA527" s="274"/>
      <c r="AB527" s="274"/>
      <c r="AC527" s="274"/>
      <c r="AD527" s="274"/>
      <c r="AE527" s="274"/>
      <c r="AF527" s="110">
        <v>0</v>
      </c>
      <c r="AG527" s="110">
        <v>0</v>
      </c>
      <c r="AH527" s="270">
        <f t="shared" si="58"/>
        <v>0</v>
      </c>
    </row>
    <row r="528" spans="2:34">
      <c r="B528" s="25" t="s">
        <v>2010</v>
      </c>
      <c r="C528" s="20" t="s">
        <v>2099</v>
      </c>
      <c r="D528" s="20" t="s">
        <v>1038</v>
      </c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74"/>
      <c r="AA528" s="274"/>
      <c r="AB528" s="274"/>
      <c r="AC528" s="274"/>
      <c r="AD528" s="274"/>
      <c r="AE528" s="274"/>
      <c r="AF528" s="110">
        <v>0</v>
      </c>
      <c r="AG528" s="110">
        <v>0</v>
      </c>
      <c r="AH528" s="270">
        <f t="shared" si="58"/>
        <v>0</v>
      </c>
    </row>
    <row r="529" spans="2:34">
      <c r="B529" s="25" t="s">
        <v>2011</v>
      </c>
      <c r="C529" s="20" t="s">
        <v>2100</v>
      </c>
      <c r="D529" s="20" t="s">
        <v>1038</v>
      </c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74"/>
      <c r="AA529" s="274"/>
      <c r="AB529" s="274"/>
      <c r="AC529" s="274"/>
      <c r="AD529" s="274"/>
      <c r="AE529" s="274"/>
      <c r="AF529" s="110">
        <v>0</v>
      </c>
      <c r="AG529" s="110">
        <v>0</v>
      </c>
      <c r="AH529" s="270">
        <f t="shared" si="58"/>
        <v>0</v>
      </c>
    </row>
    <row r="530" spans="2:34">
      <c r="B530" s="25" t="s">
        <v>2012</v>
      </c>
      <c r="C530" s="20" t="s">
        <v>2101</v>
      </c>
      <c r="D530" s="20" t="s">
        <v>1038</v>
      </c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74"/>
      <c r="AA530" s="274"/>
      <c r="AB530" s="274"/>
      <c r="AC530" s="274"/>
      <c r="AD530" s="274"/>
      <c r="AE530" s="274"/>
      <c r="AF530" s="110">
        <v>0</v>
      </c>
      <c r="AG530" s="110">
        <v>0</v>
      </c>
      <c r="AH530" s="270">
        <f t="shared" si="58"/>
        <v>0</v>
      </c>
    </row>
    <row r="531" spans="2:34">
      <c r="B531" s="25" t="s">
        <v>2013</v>
      </c>
      <c r="C531" s="20" t="s">
        <v>2102</v>
      </c>
      <c r="D531" s="20" t="s">
        <v>16</v>
      </c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74"/>
      <c r="AA531" s="274"/>
      <c r="AB531" s="274"/>
      <c r="AC531" s="274"/>
      <c r="AD531" s="274"/>
      <c r="AE531" s="274"/>
      <c r="AF531" s="110">
        <v>0</v>
      </c>
      <c r="AG531" s="110">
        <v>0</v>
      </c>
      <c r="AH531" s="270">
        <f t="shared" si="58"/>
        <v>0</v>
      </c>
    </row>
    <row r="532" spans="2:34">
      <c r="B532" s="25" t="s">
        <v>2014</v>
      </c>
      <c r="C532" s="20" t="s">
        <v>2103</v>
      </c>
      <c r="D532" s="20" t="s">
        <v>23</v>
      </c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74"/>
      <c r="AA532" s="274"/>
      <c r="AB532" s="274"/>
      <c r="AC532" s="274"/>
      <c r="AD532" s="274"/>
      <c r="AE532" s="274"/>
      <c r="AF532" s="110">
        <v>0</v>
      </c>
      <c r="AG532" s="110">
        <v>0</v>
      </c>
      <c r="AH532" s="270">
        <f t="shared" si="58"/>
        <v>0</v>
      </c>
    </row>
    <row r="533" spans="2:34">
      <c r="B533" s="25" t="s">
        <v>2015</v>
      </c>
      <c r="C533" s="20" t="s">
        <v>2104</v>
      </c>
      <c r="D533" s="20" t="s">
        <v>148</v>
      </c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74"/>
      <c r="AA533" s="274"/>
      <c r="AB533" s="274"/>
      <c r="AC533" s="274"/>
      <c r="AD533" s="274"/>
      <c r="AE533" s="274"/>
      <c r="AF533" s="110">
        <v>0</v>
      </c>
      <c r="AG533" s="110">
        <v>0</v>
      </c>
      <c r="AH533" s="270">
        <f t="shared" si="58"/>
        <v>0</v>
      </c>
    </row>
    <row r="534" spans="2:34">
      <c r="B534" s="25" t="s">
        <v>2016</v>
      </c>
      <c r="C534" s="20" t="s">
        <v>2105</v>
      </c>
      <c r="D534" s="20" t="s">
        <v>1038</v>
      </c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74"/>
      <c r="AA534" s="274"/>
      <c r="AB534" s="274"/>
      <c r="AC534" s="274"/>
      <c r="AD534" s="274"/>
      <c r="AE534" s="274"/>
      <c r="AF534" s="110">
        <v>0</v>
      </c>
      <c r="AG534" s="110">
        <v>0</v>
      </c>
      <c r="AH534" s="270">
        <f t="shared" si="58"/>
        <v>0</v>
      </c>
    </row>
    <row r="535" spans="2:34">
      <c r="B535" s="25" t="s">
        <v>2017</v>
      </c>
      <c r="C535" s="20" t="s">
        <v>2106</v>
      </c>
      <c r="D535" s="20" t="s">
        <v>322</v>
      </c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74"/>
      <c r="AA535" s="274"/>
      <c r="AB535" s="274"/>
      <c r="AC535" s="274"/>
      <c r="AD535" s="274"/>
      <c r="AE535" s="274"/>
      <c r="AF535" s="110">
        <v>0</v>
      </c>
      <c r="AG535" s="110">
        <v>0</v>
      </c>
      <c r="AH535" s="270">
        <f t="shared" si="58"/>
        <v>0</v>
      </c>
    </row>
    <row r="536" spans="2:34">
      <c r="B536" s="25" t="s">
        <v>2018</v>
      </c>
      <c r="C536" s="20" t="s">
        <v>2107</v>
      </c>
      <c r="D536" s="20" t="s">
        <v>23</v>
      </c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74"/>
      <c r="AA536" s="274"/>
      <c r="AB536" s="274"/>
      <c r="AC536" s="274"/>
      <c r="AD536" s="274"/>
      <c r="AE536" s="274"/>
      <c r="AF536" s="110">
        <v>0</v>
      </c>
      <c r="AG536" s="110">
        <v>0</v>
      </c>
      <c r="AH536" s="270">
        <f t="shared" si="58"/>
        <v>0</v>
      </c>
    </row>
    <row r="537" spans="2:34">
      <c r="B537" s="25" t="s">
        <v>2019</v>
      </c>
      <c r="C537" s="20" t="s">
        <v>2108</v>
      </c>
      <c r="D537" s="20" t="s">
        <v>23</v>
      </c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74"/>
      <c r="AA537" s="274"/>
      <c r="AB537" s="274"/>
      <c r="AC537" s="274"/>
      <c r="AD537" s="274"/>
      <c r="AE537" s="274"/>
      <c r="AF537" s="110">
        <v>0</v>
      </c>
      <c r="AG537" s="110">
        <v>0</v>
      </c>
      <c r="AH537" s="270">
        <f t="shared" si="58"/>
        <v>0</v>
      </c>
    </row>
    <row r="538" spans="2:34">
      <c r="B538" s="25" t="s">
        <v>2020</v>
      </c>
      <c r="C538" s="20" t="s">
        <v>2109</v>
      </c>
      <c r="D538" s="20" t="s">
        <v>29</v>
      </c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74"/>
      <c r="AA538" s="274"/>
      <c r="AB538" s="274"/>
      <c r="AC538" s="274"/>
      <c r="AD538" s="274"/>
      <c r="AE538" s="274"/>
      <c r="AF538" s="110">
        <v>0</v>
      </c>
      <c r="AG538" s="110">
        <v>0</v>
      </c>
      <c r="AH538" s="270">
        <f t="shared" si="58"/>
        <v>0</v>
      </c>
    </row>
    <row r="539" spans="2:34">
      <c r="B539" s="25" t="s">
        <v>2021</v>
      </c>
      <c r="C539" s="20" t="s">
        <v>2110</v>
      </c>
      <c r="D539" s="20" t="s">
        <v>29</v>
      </c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74"/>
      <c r="AA539" s="274"/>
      <c r="AB539" s="274"/>
      <c r="AC539" s="274"/>
      <c r="AD539" s="274"/>
      <c r="AE539" s="274"/>
      <c r="AF539" s="110">
        <v>0</v>
      </c>
      <c r="AG539" s="110">
        <v>0</v>
      </c>
      <c r="AH539" s="270">
        <f t="shared" si="58"/>
        <v>0</v>
      </c>
    </row>
    <row r="540" spans="2:34">
      <c r="B540" s="25" t="s">
        <v>2022</v>
      </c>
      <c r="C540" s="20" t="s">
        <v>2111</v>
      </c>
      <c r="D540" s="20" t="s">
        <v>1038</v>
      </c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74"/>
      <c r="AA540" s="274"/>
      <c r="AB540" s="274"/>
      <c r="AC540" s="274"/>
      <c r="AD540" s="274"/>
      <c r="AE540" s="274"/>
      <c r="AF540" s="110">
        <v>0</v>
      </c>
      <c r="AG540" s="110">
        <v>0</v>
      </c>
      <c r="AH540" s="270">
        <f t="shared" si="58"/>
        <v>0</v>
      </c>
    </row>
    <row r="541" spans="2:34">
      <c r="B541" s="25" t="s">
        <v>2023</v>
      </c>
      <c r="C541" s="20" t="s">
        <v>2112</v>
      </c>
      <c r="D541" s="20" t="s">
        <v>29</v>
      </c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74"/>
      <c r="AA541" s="274"/>
      <c r="AB541" s="274"/>
      <c r="AC541" s="274"/>
      <c r="AD541" s="274"/>
      <c r="AE541" s="274"/>
      <c r="AF541" s="110">
        <v>0</v>
      </c>
      <c r="AG541" s="110">
        <v>0</v>
      </c>
      <c r="AH541" s="270">
        <f t="shared" si="58"/>
        <v>0</v>
      </c>
    </row>
    <row r="542" spans="2:34">
      <c r="B542" s="25" t="s">
        <v>2024</v>
      </c>
      <c r="C542" s="20" t="s">
        <v>2113</v>
      </c>
      <c r="D542" s="20" t="s">
        <v>1038</v>
      </c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74"/>
      <c r="AA542" s="274"/>
      <c r="AB542" s="274"/>
      <c r="AC542" s="274"/>
      <c r="AD542" s="274"/>
      <c r="AE542" s="274"/>
      <c r="AF542" s="110">
        <v>8</v>
      </c>
      <c r="AG542" s="110">
        <v>595</v>
      </c>
      <c r="AH542" s="270">
        <f t="shared" si="58"/>
        <v>148.75</v>
      </c>
    </row>
    <row r="543" spans="2:34">
      <c r="B543" s="25" t="s">
        <v>2025</v>
      </c>
      <c r="C543" s="20" t="s">
        <v>2114</v>
      </c>
      <c r="D543" s="20" t="s">
        <v>602</v>
      </c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74"/>
      <c r="AA543" s="274"/>
      <c r="AB543" s="274"/>
      <c r="AC543" s="274"/>
      <c r="AD543" s="274"/>
      <c r="AE543" s="274"/>
      <c r="AF543" s="110">
        <v>12</v>
      </c>
      <c r="AG543" s="110">
        <v>1180</v>
      </c>
      <c r="AH543" s="270">
        <f t="shared" si="58"/>
        <v>295</v>
      </c>
    </row>
    <row r="544" spans="2:34">
      <c r="B544" s="25" t="s">
        <v>2026</v>
      </c>
      <c r="C544" s="20" t="s">
        <v>2115</v>
      </c>
      <c r="D544" s="20" t="s">
        <v>1038</v>
      </c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74"/>
      <c r="AA544" s="274"/>
      <c r="AB544" s="274"/>
      <c r="AC544" s="274"/>
      <c r="AD544" s="274"/>
      <c r="AE544" s="274"/>
      <c r="AF544" s="110">
        <v>4</v>
      </c>
      <c r="AG544" s="110">
        <v>510</v>
      </c>
      <c r="AH544" s="270">
        <f t="shared" si="58"/>
        <v>127.5</v>
      </c>
    </row>
    <row r="545" spans="2:34">
      <c r="B545" s="25" t="s">
        <v>2027</v>
      </c>
      <c r="C545" s="20" t="s">
        <v>2116</v>
      </c>
      <c r="D545" s="20" t="s">
        <v>23</v>
      </c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74"/>
      <c r="AA545" s="274"/>
      <c r="AB545" s="274"/>
      <c r="AC545" s="274"/>
      <c r="AD545" s="274"/>
      <c r="AE545" s="274"/>
      <c r="AF545" s="110">
        <v>46</v>
      </c>
      <c r="AG545" s="110">
        <v>3520</v>
      </c>
      <c r="AH545" s="270">
        <f t="shared" si="58"/>
        <v>880</v>
      </c>
    </row>
    <row r="546" spans="2:34">
      <c r="B546" s="25" t="s">
        <v>2028</v>
      </c>
      <c r="C546" s="20" t="s">
        <v>2117</v>
      </c>
      <c r="D546" s="20" t="s">
        <v>148</v>
      </c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74"/>
      <c r="AA546" s="274"/>
      <c r="AB546" s="274"/>
      <c r="AC546" s="274"/>
      <c r="AD546" s="274"/>
      <c r="AE546" s="274"/>
      <c r="AF546" s="110">
        <v>17</v>
      </c>
      <c r="AG546" s="110">
        <v>1750</v>
      </c>
      <c r="AH546" s="270">
        <f t="shared" si="58"/>
        <v>437.5</v>
      </c>
    </row>
    <row r="547" spans="2:34">
      <c r="B547" s="25" t="s">
        <v>2029</v>
      </c>
      <c r="C547" s="20" t="s">
        <v>2118</v>
      </c>
      <c r="D547" s="20" t="s">
        <v>545</v>
      </c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74"/>
      <c r="AA547" s="274"/>
      <c r="AB547" s="274"/>
      <c r="AC547" s="274"/>
      <c r="AD547" s="274"/>
      <c r="AE547" s="274"/>
      <c r="AF547" s="110">
        <v>8</v>
      </c>
      <c r="AG547" s="110">
        <v>575</v>
      </c>
      <c r="AH547" s="270">
        <f t="shared" si="58"/>
        <v>143.75</v>
      </c>
    </row>
    <row r="548" spans="2:34">
      <c r="B548" s="25" t="s">
        <v>2030</v>
      </c>
      <c r="C548" s="20" t="s">
        <v>2119</v>
      </c>
      <c r="D548" s="20" t="s">
        <v>501</v>
      </c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74"/>
      <c r="AA548" s="274"/>
      <c r="AB548" s="274"/>
      <c r="AC548" s="274"/>
      <c r="AD548" s="274"/>
      <c r="AE548" s="274"/>
      <c r="AF548" s="110">
        <v>125</v>
      </c>
      <c r="AG548" s="110">
        <v>11770</v>
      </c>
      <c r="AH548" s="270">
        <f t="shared" si="58"/>
        <v>2942.5</v>
      </c>
    </row>
    <row r="549" spans="2:34">
      <c r="B549" s="25" t="s">
        <v>2031</v>
      </c>
      <c r="C549" s="20" t="s">
        <v>2120</v>
      </c>
      <c r="D549" s="20" t="s">
        <v>1038</v>
      </c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74"/>
      <c r="AA549" s="274"/>
      <c r="AB549" s="274"/>
      <c r="AC549" s="274"/>
      <c r="AD549" s="274"/>
      <c r="AE549" s="274"/>
      <c r="AF549" s="110">
        <v>0</v>
      </c>
      <c r="AG549" s="110">
        <v>0</v>
      </c>
      <c r="AH549" s="270">
        <f t="shared" si="58"/>
        <v>0</v>
      </c>
    </row>
    <row r="550" spans="2:34">
      <c r="B550" s="25" t="s">
        <v>2032</v>
      </c>
      <c r="C550" s="20" t="s">
        <v>2121</v>
      </c>
      <c r="D550" s="20" t="s">
        <v>2126</v>
      </c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74"/>
      <c r="AA550" s="274"/>
      <c r="AB550" s="274"/>
      <c r="AC550" s="274"/>
      <c r="AD550" s="274"/>
      <c r="AE550" s="274"/>
      <c r="AF550" s="110">
        <v>0</v>
      </c>
      <c r="AG550" s="110">
        <v>0</v>
      </c>
      <c r="AH550" s="270">
        <f t="shared" si="58"/>
        <v>0</v>
      </c>
    </row>
    <row r="551" spans="2:34">
      <c r="B551" s="25" t="s">
        <v>2033</v>
      </c>
      <c r="C551" s="20" t="s">
        <v>2122</v>
      </c>
      <c r="D551" s="20" t="s">
        <v>501</v>
      </c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74"/>
      <c r="AA551" s="274"/>
      <c r="AB551" s="274"/>
      <c r="AC551" s="274"/>
      <c r="AD551" s="274"/>
      <c r="AE551" s="274"/>
      <c r="AF551" s="110">
        <v>7</v>
      </c>
      <c r="AG551" s="110">
        <v>430</v>
      </c>
      <c r="AH551" s="270">
        <f t="shared" si="58"/>
        <v>107.5</v>
      </c>
    </row>
    <row r="552" spans="2:34">
      <c r="B552" s="25" t="s">
        <v>2034</v>
      </c>
      <c r="C552" s="20" t="s">
        <v>2123</v>
      </c>
      <c r="D552" s="20" t="s">
        <v>222</v>
      </c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74"/>
      <c r="AA552" s="274"/>
      <c r="AB552" s="274"/>
      <c r="AC552" s="274"/>
      <c r="AD552" s="274"/>
      <c r="AE552" s="274"/>
      <c r="AF552" s="110">
        <v>15</v>
      </c>
      <c r="AG552" s="110">
        <v>925</v>
      </c>
      <c r="AH552" s="270">
        <f t="shared" si="58"/>
        <v>231.25</v>
      </c>
    </row>
    <row r="553" spans="2:34">
      <c r="B553" s="25" t="s">
        <v>2035</v>
      </c>
      <c r="C553" s="20" t="s">
        <v>2124</v>
      </c>
      <c r="D553" s="20" t="s">
        <v>23</v>
      </c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74"/>
      <c r="AA553" s="274"/>
      <c r="AB553" s="274"/>
      <c r="AC553" s="274"/>
      <c r="AD553" s="274"/>
      <c r="AE553" s="274"/>
      <c r="AF553" s="110">
        <v>20</v>
      </c>
      <c r="AG553" s="110">
        <v>2195</v>
      </c>
      <c r="AH553" s="270">
        <f t="shared" si="58"/>
        <v>548.75</v>
      </c>
    </row>
    <row r="554" spans="2:34">
      <c r="B554" s="25" t="s">
        <v>2036</v>
      </c>
      <c r="C554" s="20" t="s">
        <v>2125</v>
      </c>
      <c r="D554" s="20" t="s">
        <v>23</v>
      </c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74"/>
      <c r="AA554" s="274"/>
      <c r="AB554" s="274"/>
      <c r="AC554" s="274"/>
      <c r="AD554" s="274"/>
      <c r="AE554" s="274"/>
      <c r="AF554" s="110">
        <v>31</v>
      </c>
      <c r="AG554" s="110">
        <v>2980</v>
      </c>
      <c r="AH554" s="270">
        <f t="shared" si="58"/>
        <v>745</v>
      </c>
    </row>
    <row r="555" spans="2:34">
      <c r="B555" s="342" t="s">
        <v>925</v>
      </c>
      <c r="C555" s="343"/>
      <c r="D555" s="344"/>
      <c r="E555" s="275">
        <f t="shared" ref="E555:P555" si="59">SUM(E3:E302)</f>
        <v>1489</v>
      </c>
      <c r="F555" s="275">
        <f t="shared" si="59"/>
        <v>147140</v>
      </c>
      <c r="G555" s="275">
        <f t="shared" si="59"/>
        <v>36785</v>
      </c>
      <c r="H555" s="275">
        <f t="shared" si="59"/>
        <v>5036</v>
      </c>
      <c r="I555" s="275">
        <f t="shared" si="59"/>
        <v>476860</v>
      </c>
      <c r="J555" s="275">
        <f t="shared" si="59"/>
        <v>119215</v>
      </c>
      <c r="K555" s="275">
        <f t="shared" si="59"/>
        <v>11651</v>
      </c>
      <c r="L555" s="275">
        <f t="shared" si="59"/>
        <v>1102215</v>
      </c>
      <c r="M555" s="275">
        <f t="shared" si="59"/>
        <v>275553.75</v>
      </c>
      <c r="N555" s="275">
        <f t="shared" si="59"/>
        <v>0</v>
      </c>
      <c r="O555" s="275">
        <f t="shared" si="59"/>
        <v>1579055</v>
      </c>
      <c r="P555" s="275">
        <f t="shared" si="59"/>
        <v>394763.75</v>
      </c>
      <c r="Q555" s="276">
        <f t="shared" ref="Q555:V555" si="60">SUM(Q3:Q313)</f>
        <v>19597</v>
      </c>
      <c r="R555" s="276">
        <f t="shared" si="60"/>
        <v>2007142</v>
      </c>
      <c r="S555" s="276">
        <f t="shared" si="60"/>
        <v>501785.5</v>
      </c>
      <c r="T555" s="275">
        <f t="shared" si="60"/>
        <v>22603</v>
      </c>
      <c r="U555" s="275">
        <f t="shared" si="60"/>
        <v>2375920</v>
      </c>
      <c r="V555" s="275">
        <f t="shared" si="60"/>
        <v>593980</v>
      </c>
      <c r="W555" s="275">
        <f>SUM(W3:W373)</f>
        <v>21643</v>
      </c>
      <c r="X555" s="275">
        <f>SUM(X3:X379)</f>
        <v>2593704</v>
      </c>
      <c r="Y555" s="275">
        <f>SUM(Y3:Y379)</f>
        <v>648426</v>
      </c>
      <c r="Z555" s="277">
        <f>SUM(Z3:Z379)</f>
        <v>32265</v>
      </c>
      <c r="AA555" s="277">
        <f>SUM(AA3:AA379)</f>
        <v>3124779</v>
      </c>
      <c r="AB555" s="277">
        <f>SUM(AB3:AB379)</f>
        <v>781194.75</v>
      </c>
      <c r="AC555" s="277">
        <f>SUM(AC3:AC463)</f>
        <v>30652</v>
      </c>
      <c r="AD555" s="277">
        <f>SUM(AD3:AD463)</f>
        <v>2930257</v>
      </c>
      <c r="AE555" s="277">
        <f>SUM(AE3:AE463)</f>
        <v>732564.25</v>
      </c>
      <c r="AF555" s="278">
        <f>SUM(AF3:AF554)</f>
        <v>43573</v>
      </c>
      <c r="AG555" s="278">
        <f>SUM(AG3:AG554)</f>
        <v>4173774</v>
      </c>
      <c r="AH555" s="278">
        <f>SUM(AH2:AH554)</f>
        <v>1043443.75</v>
      </c>
    </row>
  </sheetData>
  <autoFilter ref="A2:Y480" xr:uid="{00000000-0009-0000-0000-000006000000}"/>
  <mergeCells count="14">
    <mergeCell ref="AF1:AH1"/>
    <mergeCell ref="AC1:AE1"/>
    <mergeCell ref="Z1:AB1"/>
    <mergeCell ref="B555:D555"/>
    <mergeCell ref="B1:B2"/>
    <mergeCell ref="C1:C2"/>
    <mergeCell ref="D1:D2"/>
    <mergeCell ref="E1:G1"/>
    <mergeCell ref="W1:Y1"/>
    <mergeCell ref="T1:V1"/>
    <mergeCell ref="H1:J1"/>
    <mergeCell ref="K1:M1"/>
    <mergeCell ref="N1:P1"/>
    <mergeCell ref="Q1:S1"/>
  </mergeCells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 APR</vt:lpstr>
      <vt:lpstr>Sum MAR</vt:lpstr>
      <vt:lpstr>OFM</vt:lpstr>
      <vt:lpstr>FAM</vt:lpstr>
      <vt:lpstr>B2S</vt:lpstr>
      <vt:lpstr>TOP</vt:lpstr>
      <vt:lpstr>LEG</vt:lpstr>
      <vt:lpstr>MBC</vt:lpstr>
      <vt:lpstr>PSP</vt:lpstr>
      <vt:lpstr>Remark</vt:lpstr>
      <vt:lpstr>Sum DEC</vt:lpstr>
      <vt:lpstr>Sum JAN</vt:lpstr>
      <vt:lpstr>Sum 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kerry</cp:lastModifiedBy>
  <dcterms:created xsi:type="dcterms:W3CDTF">2017-12-16T07:36:09Z</dcterms:created>
  <dcterms:modified xsi:type="dcterms:W3CDTF">2018-06-04T06:12:24Z</dcterms:modified>
</cp:coreProperties>
</file>